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kadir\Videos\Projects\Other_level\"/>
    </mc:Choice>
  </mc:AlternateContent>
  <xr:revisionPtr revIDLastSave="0" documentId="13_ncr:1_{50D4EA8C-5CCE-4589-8BA3-AF0C1D17C154}" xr6:coauthVersionLast="47" xr6:coauthVersionMax="47" xr10:uidLastSave="{00000000-0000-0000-0000-000000000000}"/>
  <bookViews>
    <workbookView xWindow="-120" yWindow="-120" windowWidth="20730" windowHeight="11040" xr2:uid="{00000000-000D-0000-FFFF-FFFF00000000}"/>
  </bookViews>
  <sheets>
    <sheet name="Income Source" sheetId="8" r:id="rId1"/>
    <sheet name="Geographically" sheetId="3" r:id="rId2"/>
    <sheet name="Data Tables" sheetId="1" r:id="rId3"/>
    <sheet name="Pivot Table" sheetId="4" r:id="rId4"/>
  </sheets>
  <definedNames>
    <definedName name="Slicer_Year">#N/A</definedName>
    <definedName name="Slicer_Year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5" i="4" l="1"/>
  <c r="B44" i="4"/>
  <c r="E45" i="4" s="1"/>
  <c r="F22" i="4"/>
  <c r="I49" i="4"/>
  <c r="H49" i="4"/>
  <c r="L43" i="4"/>
  <c r="L42" i="4"/>
  <c r="L41" i="4"/>
  <c r="O4" i="4"/>
  <c r="O5" i="4"/>
  <c r="O6" i="4"/>
  <c r="O7" i="4"/>
  <c r="O8" i="4"/>
  <c r="O9" i="4"/>
  <c r="H44" i="4"/>
  <c r="H33" i="4"/>
  <c r="I33" i="4"/>
  <c r="I34" i="4"/>
  <c r="I35" i="4"/>
  <c r="I36" i="4"/>
  <c r="I37" i="4"/>
  <c r="I38" i="4"/>
  <c r="G33" i="4"/>
  <c r="G34" i="4"/>
  <c r="G35" i="4"/>
  <c r="G36" i="4"/>
  <c r="G37" i="4"/>
  <c r="G38" i="4"/>
  <c r="F33" i="4"/>
  <c r="F34" i="4"/>
  <c r="F35" i="4"/>
  <c r="F36" i="4"/>
  <c r="F37" i="4"/>
  <c r="F38" i="4"/>
  <c r="H34" i="4"/>
  <c r="H35" i="4"/>
  <c r="H36" i="4"/>
  <c r="H37" i="4"/>
  <c r="H38" i="4"/>
  <c r="J23" i="4"/>
  <c r="J24" i="4"/>
  <c r="J25" i="4"/>
  <c r="J26" i="4"/>
  <c r="J27" i="4"/>
  <c r="J22" i="4"/>
  <c r="G23" i="4"/>
  <c r="G24" i="4"/>
  <c r="G25" i="4"/>
  <c r="G26" i="4"/>
  <c r="G27" i="4"/>
  <c r="G22" i="4"/>
  <c r="F23" i="4"/>
  <c r="F24" i="4"/>
  <c r="F25" i="4"/>
  <c r="F26" i="4"/>
  <c r="F27" i="4"/>
  <c r="AJ21" i="4"/>
  <c r="AJ22" i="4"/>
  <c r="AJ23" i="4"/>
  <c r="AJ24" i="4"/>
  <c r="AJ25" i="4"/>
  <c r="AJ26" i="4"/>
  <c r="AJ27" i="4"/>
  <c r="AJ28" i="4"/>
  <c r="AJ29" i="4"/>
  <c r="AJ30" i="4"/>
  <c r="AJ31" i="4"/>
  <c r="AJ32" i="4"/>
  <c r="AJ33" i="4"/>
  <c r="AJ34" i="4"/>
  <c r="AJ35" i="4"/>
  <c r="AJ36" i="4"/>
  <c r="AJ37" i="4"/>
  <c r="AJ38" i="4"/>
  <c r="AJ39" i="4"/>
  <c r="AJ40" i="4"/>
  <c r="AJ20" i="4"/>
  <c r="AI21" i="4"/>
  <c r="AI22" i="4"/>
  <c r="AI23" i="4"/>
  <c r="AI24" i="4"/>
  <c r="AI25" i="4"/>
  <c r="AI26" i="4"/>
  <c r="AI27" i="4"/>
  <c r="AI28" i="4"/>
  <c r="AI29" i="4"/>
  <c r="AI30" i="4"/>
  <c r="AI31" i="4"/>
  <c r="AI32" i="4"/>
  <c r="AI33" i="4"/>
  <c r="AI34" i="4"/>
  <c r="AI35" i="4"/>
  <c r="AI36" i="4"/>
  <c r="AI37" i="4"/>
  <c r="AI38" i="4"/>
  <c r="AI39" i="4"/>
  <c r="AI40" i="4"/>
  <c r="AI20" i="4"/>
  <c r="AQ7" i="4"/>
  <c r="AQ6" i="4"/>
  <c r="AP7" i="4"/>
  <c r="AP6" i="4"/>
  <c r="S4" i="4"/>
  <c r="S5" i="4"/>
  <c r="S6" i="4"/>
  <c r="S7" i="4"/>
  <c r="S8" i="4"/>
  <c r="S9" i="4"/>
  <c r="R4" i="4"/>
  <c r="R5" i="4"/>
  <c r="R6" i="4"/>
  <c r="R7" i="4"/>
  <c r="R8" i="4"/>
  <c r="R9" i="4"/>
  <c r="F15" i="4"/>
  <c r="F16" i="4"/>
  <c r="F17" i="4"/>
  <c r="F18" i="4"/>
  <c r="F19" i="4"/>
  <c r="F14" i="4"/>
  <c r="E15" i="4"/>
  <c r="E16" i="4"/>
  <c r="E17" i="4"/>
  <c r="E18" i="4"/>
  <c r="E19" i="4"/>
  <c r="E14" i="4"/>
  <c r="T22" i="4"/>
  <c r="AI5" i="4"/>
  <c r="W5" i="4"/>
  <c r="E50" i="4" l="1"/>
  <c r="G50" i="4"/>
  <c r="F50" i="4"/>
  <c r="H50" i="4"/>
  <c r="P9" i="4"/>
  <c r="P5" i="4"/>
  <c r="P8" i="4"/>
  <c r="P4" i="4"/>
  <c r="Q7" i="4"/>
  <c r="Q8" i="4"/>
  <c r="P7" i="4"/>
  <c r="Q4" i="4"/>
  <c r="P6" i="4"/>
  <c r="Q9" i="4"/>
  <c r="Q5" i="4"/>
  <c r="Q6" i="4"/>
  <c r="H45" i="4"/>
  <c r="I45" i="4" s="1"/>
  <c r="I44" i="4"/>
  <c r="G45" i="4"/>
  <c r="F45" i="4"/>
  <c r="W23" i="4"/>
  <c r="S22" i="4"/>
  <c r="V23" i="4" s="1"/>
  <c r="K25" i="4"/>
  <c r="K27" i="4"/>
  <c r="K22" i="4"/>
  <c r="K24" i="4"/>
  <c r="K26" i="4"/>
  <c r="K23" i="4"/>
  <c r="X5" i="4"/>
</calcChain>
</file>

<file path=xl/sharedStrings.xml><?xml version="1.0" encoding="utf-8"?>
<sst xmlns="http://schemas.openxmlformats.org/spreadsheetml/2006/main" count="3837" uniqueCount="86">
  <si>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</si>
  <si>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</si>
  <si>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</si>
  <si>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</si>
  <si>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</si>
  <si>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</si>
  <si>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</si>
  <si>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</si>
  <si>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</si>
  <si>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</si>
  <si>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</si>
  <si>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</si>
  <si>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</si>
  <si>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</si>
  <si>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</si>
  <si>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</si>
  <si>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</si>
  <si>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</si>
  <si>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</si>
  <si>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</si>
  <si>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</si>
  <si>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</si>
  <si>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</si>
  <si>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</si>
  <si>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</si>
  <si>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</si>
  <si>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</si>
  <si>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</si>
  <si>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</si>
  <si>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</si>
  <si>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</si>
  <si>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</si>
  <si>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</si>
  <si>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</si>
  <si>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</si>
  <si>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</si>
  <si>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</si>
  <si>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</si>
  <si>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</si>
  <si>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</si>
  <si>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</si>
  <si>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</si>
  <si>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</si>
  <si>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Country</t>
  </si>
  <si>
    <t>Amount</t>
  </si>
  <si>
    <t>Target</t>
  </si>
  <si>
    <t>Egypt</t>
  </si>
  <si>
    <t>USA</t>
  </si>
  <si>
    <t>Russia</t>
  </si>
  <si>
    <t>United Kingdom</t>
  </si>
  <si>
    <t>Brazil</t>
  </si>
  <si>
    <t>Canada</t>
  </si>
  <si>
    <t>Row Labels</t>
  </si>
  <si>
    <t>Grand Total</t>
  </si>
  <si>
    <t>Sum of Income</t>
  </si>
  <si>
    <t>Sum of Income2</t>
  </si>
  <si>
    <t>X</t>
  </si>
  <si>
    <t>Y</t>
  </si>
  <si>
    <t>Sum of Target Income</t>
  </si>
  <si>
    <t xml:space="preserve"> </t>
  </si>
  <si>
    <t>Sum of Counts</t>
  </si>
  <si>
    <t>Sum of Counts2</t>
  </si>
  <si>
    <t>Column1</t>
  </si>
  <si>
    <t>Column2</t>
  </si>
  <si>
    <t>Column3</t>
  </si>
  <si>
    <t>Column4</t>
  </si>
  <si>
    <t>Count</t>
  </si>
  <si>
    <t>count%</t>
  </si>
  <si>
    <t>Sum of operating profit</t>
  </si>
  <si>
    <t>Sum of Amount</t>
  </si>
  <si>
    <t>Sum of Amount2</t>
  </si>
  <si>
    <t>Sum of Target</t>
  </si>
  <si>
    <t>% Remaining</t>
  </si>
  <si>
    <t>Actual %</t>
  </si>
  <si>
    <t>Column12</t>
  </si>
  <si>
    <t>Column5</t>
  </si>
  <si>
    <t>·</t>
  </si>
  <si>
    <t>Payroll Taxes</t>
  </si>
  <si>
    <t>Property Taxes</t>
  </si>
  <si>
    <t>Excise Taxes</t>
  </si>
  <si>
    <t>Column6</t>
  </si>
  <si>
    <t>Column7</t>
  </si>
  <si>
    <t>`</t>
  </si>
  <si>
    <t>I</t>
  </si>
  <si>
    <t>UY</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</si>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</sst>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23">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0"/>
      <name val="Arial"/>
      <family val="2"/>
    </font>
    <font>
      <sz val="11"/>
      <color theme="1"/>
      <name val="Arial"/>
      <family val="2"/>
    </font>
    <font>
      <sz val="11"/>
      <color theme="6" tint="-0.249977111117893"/>
      <name val="Arial"/>
      <family val="2"/>
    </font>
    <font>
      <sz val="11"/>
      <color theme="1"/>
      <name val="Avenir"/>
    </font>
    <font>
      <sz val="11"/>
      <color theme="1" tint="0.499984740745262"/>
      <name val="Calibri"/>
      <family val="2"/>
      <scheme val="minor"/>
    </font>
    <font>
      <sz val="11"/>
      <color theme="0" tint="-0.249977111117893"/>
      <name val="Calibri"/>
      <family val="2"/>
      <scheme val="minor"/>
    </font>
    <font>
      <b/>
      <sz val="11"/>
      <color theme="0"/>
      <name val="Calibri"/>
      <family val="2"/>
      <scheme val="minor"/>
    </font>
    <font>
      <b/>
      <sz val="11"/>
      <color theme="1"/>
      <name val="Calibri"/>
      <family val="2"/>
      <scheme val="minor"/>
    </font>
    <font>
      <sz val="11"/>
      <color theme="0"/>
      <name val="Bahnschrift"/>
      <family val="2"/>
    </font>
    <font>
      <sz val="9"/>
      <color theme="0"/>
      <name val="Arial"/>
      <family val="2"/>
    </font>
    <font>
      <sz val="10"/>
      <color theme="0"/>
      <name val="Bahnschrift"/>
      <family val="2"/>
    </font>
    <font>
      <sz val="11"/>
      <color theme="1"/>
      <name val="Bahnschrift"/>
      <family val="2"/>
    </font>
    <font>
      <sz val="11"/>
      <color theme="1"/>
      <name val="Symbol"/>
      <family val="1"/>
      <charset val="2"/>
    </font>
    <font>
      <sz val="11"/>
      <color theme="1"/>
      <name val="Klee One"/>
      <charset val="128"/>
    </font>
    <font>
      <sz val="13"/>
      <color rgb="FFFAB8BA"/>
      <name val="Symbol"/>
      <family val="1"/>
      <charset val="2"/>
    </font>
    <font>
      <sz val="11"/>
      <color rgb="FF7395D3"/>
      <name val="Calibri"/>
      <family val="2"/>
      <scheme val="minor"/>
    </font>
    <font>
      <sz val="13"/>
      <color rgb="FF0F11A7"/>
      <name val="Symbol"/>
      <family val="1"/>
      <charset val="2"/>
    </font>
    <font>
      <sz val="13"/>
      <color rgb="FF296EFC"/>
      <name val="Symbol"/>
      <family val="1"/>
      <charset val="2"/>
    </font>
    <font>
      <sz val="13"/>
      <color rgb="FFFCD4D5"/>
      <name val="Symbol"/>
      <family val="1"/>
      <charset val="2"/>
    </font>
  </fonts>
  <fills count="9">
    <fill>
      <patternFill patternType="none"/>
    </fill>
    <fill>
      <patternFill patternType="gray125"/>
    </fill>
    <fill>
      <patternFill patternType="solid">
        <fgColor rgb="FF5A2BCB"/>
        <bgColor indexed="64"/>
      </patternFill>
    </fill>
    <fill>
      <patternFill patternType="solid">
        <fgColor rgb="FFCC0E62"/>
        <bgColor indexed="64"/>
      </patternFill>
    </fill>
    <fill>
      <patternFill patternType="solid">
        <fgColor rgb="FF333F4F"/>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0" tint="-0.499984740745262"/>
        <bgColor indexed="64"/>
      </patternFill>
    </fill>
    <fill>
      <patternFill patternType="solid">
        <fgColor theme="0" tint="-0.499984740745262"/>
        <bgColor theme="4" tint="0.79998168889431442"/>
      </patternFill>
    </fill>
  </fills>
  <borders count="6">
    <border>
      <left/>
      <right/>
      <top/>
      <bottom/>
      <diagonal/>
    </border>
    <border>
      <left/>
      <right/>
      <top style="thin">
        <color theme="0" tint="-0.14999847407452621"/>
      </top>
      <bottom style="thin">
        <color theme="0" tint="-0.149998474074526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72">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4" fillId="3" borderId="0" xfId="0" applyFont="1" applyFill="1" applyAlignment="1">
      <alignment horizontal="center" vertical="center"/>
    </xf>
    <xf numFmtId="0" fontId="2" fillId="3" borderId="0" xfId="0" applyFont="1" applyFill="1" applyAlignment="1">
      <alignment horizontal="center" vertical="center"/>
    </xf>
    <xf numFmtId="0" fontId="5" fillId="0" borderId="0" xfId="0" applyFont="1" applyAlignment="1">
      <alignment horizontal="center" vertical="center"/>
    </xf>
    <xf numFmtId="1" fontId="6" fillId="0" borderId="0" xfId="0" applyNumberFormat="1" applyFont="1" applyAlignment="1">
      <alignment horizontal="center" vertical="center"/>
    </xf>
    <xf numFmtId="1" fontId="5" fillId="0" borderId="0" xfId="0" applyNumberFormat="1" applyFont="1" applyAlignment="1">
      <alignment horizontal="center" vertical="center"/>
    </xf>
    <xf numFmtId="0" fontId="7" fillId="0" borderId="0" xfId="0" pivotButton="1" applyFont="1"/>
    <xf numFmtId="0" fontId="7" fillId="0" borderId="0" xfId="0" applyFont="1"/>
    <xf numFmtId="0" fontId="7" fillId="0" borderId="1" xfId="0" applyFont="1" applyBorder="1" applyAlignment="1">
      <alignment horizontal="left"/>
    </xf>
    <xf numFmtId="0" fontId="5" fillId="0" borderId="0" xfId="0" applyFont="1" applyAlignment="1">
      <alignment horizontal="left"/>
    </xf>
    <xf numFmtId="10" fontId="5" fillId="0" borderId="0" xfId="0" applyNumberFormat="1" applyFont="1"/>
    <xf numFmtId="1" fontId="5" fillId="0" borderId="0" xfId="0" applyNumberFormat="1" applyFont="1"/>
    <xf numFmtId="9" fontId="0" fillId="0" borderId="0" xfId="2" applyFont="1"/>
    <xf numFmtId="9" fontId="0" fillId="0" borderId="0" xfId="0" applyNumberFormat="1"/>
    <xf numFmtId="164" fontId="5" fillId="0" borderId="0" xfId="0" applyNumberFormat="1" applyFont="1"/>
    <xf numFmtId="0" fontId="9" fillId="4" borderId="0" xfId="0" applyFont="1" applyFill="1"/>
    <xf numFmtId="0" fontId="8" fillId="4" borderId="0" xfId="0" applyFont="1" applyFill="1"/>
    <xf numFmtId="0" fontId="7" fillId="0" borderId="0" xfId="0" applyFont="1" applyAlignment="1">
      <alignment horizontal="left"/>
    </xf>
    <xf numFmtId="164" fontId="7" fillId="0" borderId="0" xfId="0" applyNumberFormat="1" applyFont="1"/>
    <xf numFmtId="164" fontId="0" fillId="0" borderId="0" xfId="1" applyNumberFormat="1" applyFont="1"/>
    <xf numFmtId="0" fontId="5" fillId="0" borderId="1" xfId="0" applyFont="1" applyBorder="1" applyAlignment="1">
      <alignment horizontal="left"/>
    </xf>
    <xf numFmtId="164" fontId="7" fillId="0" borderId="0" xfId="0" pivotButton="1" applyNumberFormat="1" applyFont="1"/>
    <xf numFmtId="164" fontId="7" fillId="0" borderId="0" xfId="0" applyNumberFormat="1" applyFont="1" applyAlignment="1">
      <alignment horizontal="left"/>
    </xf>
    <xf numFmtId="164" fontId="5" fillId="0" borderId="0" xfId="0" applyNumberFormat="1" applyFont="1" applyAlignment="1">
      <alignment horizontal="left"/>
    </xf>
    <xf numFmtId="164" fontId="7" fillId="0" borderId="1" xfId="0" applyNumberFormat="1" applyFont="1" applyBorder="1" applyAlignment="1">
      <alignment horizontal="left"/>
    </xf>
    <xf numFmtId="0" fontId="0" fillId="5" borderId="2" xfId="0" applyFill="1" applyBorder="1"/>
    <xf numFmtId="0" fontId="0" fillId="0" borderId="2" xfId="0" applyBorder="1"/>
    <xf numFmtId="164" fontId="7" fillId="0" borderId="0" xfId="0" applyNumberFormat="1" applyFont="1" applyAlignment="1">
      <alignment horizontal="left" indent="1"/>
    </xf>
    <xf numFmtId="0" fontId="0" fillId="0" borderId="0" xfId="0" pivotButton="1"/>
    <xf numFmtId="10" fontId="0" fillId="0" borderId="0" xfId="0" applyNumberFormat="1"/>
    <xf numFmtId="0" fontId="10" fillId="6" borderId="3" xfId="0" applyFont="1" applyFill="1" applyBorder="1"/>
    <xf numFmtId="0" fontId="10" fillId="6" borderId="2" xfId="0" applyFont="1" applyFill="1" applyBorder="1"/>
    <xf numFmtId="0" fontId="10" fillId="6" borderId="4" xfId="0" applyFont="1" applyFill="1" applyBorder="1"/>
    <xf numFmtId="0" fontId="11" fillId="5" borderId="5" xfId="0" applyFont="1" applyFill="1" applyBorder="1" applyAlignment="1">
      <alignment horizontal="left"/>
    </xf>
    <xf numFmtId="10" fontId="0" fillId="0" borderId="0" xfId="2" applyNumberFormat="1" applyFont="1"/>
    <xf numFmtId="0" fontId="15" fillId="0" borderId="0" xfId="0" applyFont="1"/>
    <xf numFmtId="10" fontId="15" fillId="0" borderId="0" xfId="2" applyNumberFormat="1" applyFont="1"/>
    <xf numFmtId="0" fontId="11" fillId="4" borderId="0" xfId="0" applyFont="1" applyFill="1"/>
    <xf numFmtId="0" fontId="0" fillId="4" borderId="0" xfId="0" applyFill="1"/>
    <xf numFmtId="0" fontId="13" fillId="7" borderId="0" xfId="0" applyFont="1" applyFill="1"/>
    <xf numFmtId="10" fontId="14" fillId="7" borderId="0" xfId="2" applyNumberFormat="1" applyFont="1" applyFill="1"/>
    <xf numFmtId="0" fontId="16" fillId="0" borderId="0" xfId="0" applyFont="1"/>
    <xf numFmtId="0" fontId="0" fillId="5" borderId="3" xfId="0" applyFill="1" applyBorder="1" applyAlignment="1">
      <alignment horizontal="left"/>
    </xf>
    <xf numFmtId="0" fontId="0" fillId="0" borderId="3" xfId="0" applyBorder="1" applyAlignment="1">
      <alignment horizontal="left"/>
    </xf>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43" fontId="11" fillId="5" borderId="5" xfId="1" applyFont="1" applyFill="1" applyBorder="1"/>
    <xf numFmtId="10" fontId="0" fillId="5" borderId="3" xfId="0" applyNumberFormat="1" applyFill="1" applyBorder="1"/>
    <xf numFmtId="10" fontId="0" fillId="5" borderId="2" xfId="0" applyNumberFormat="1" applyFill="1" applyBorder="1"/>
    <xf numFmtId="0" fontId="0" fillId="5" borderId="0" xfId="0" applyFill="1"/>
    <xf numFmtId="10" fontId="0" fillId="5" borderId="4" xfId="0" applyNumberFormat="1" applyFill="1" applyBorder="1"/>
    <xf numFmtId="43" fontId="11" fillId="5" borderId="3" xfId="1" applyFont="1" applyFill="1" applyBorder="1"/>
    <xf numFmtId="43" fontId="11" fillId="5" borderId="2" xfId="1" applyFont="1" applyFill="1" applyBorder="1"/>
    <xf numFmtId="10" fontId="12" fillId="8" borderId="3" xfId="0" applyNumberFormat="1" applyFont="1" applyFill="1" applyBorder="1"/>
    <xf numFmtId="10" fontId="12" fillId="8" borderId="2" xfId="0" applyNumberFormat="1" applyFont="1" applyFill="1" applyBorder="1"/>
    <xf numFmtId="165" fontId="0" fillId="0" borderId="0" xfId="0" applyNumberFormat="1"/>
    <xf numFmtId="165" fontId="14" fillId="7" borderId="0" xfId="3" applyNumberFormat="1" applyFont="1" applyFill="1"/>
    <xf numFmtId="165" fontId="11" fillId="5" borderId="5" xfId="3" applyNumberFormat="1" applyFont="1" applyFill="1" applyBorder="1"/>
    <xf numFmtId="165" fontId="12" fillId="7" borderId="0" xfId="3" applyNumberFormat="1" applyFont="1" applyFill="1"/>
    <xf numFmtId="0" fontId="5" fillId="0" borderId="0" xfId="0" applyNumberFormat="1" applyFont="1"/>
  </cellXfs>
  <cellStyles count="4">
    <cellStyle name="Comma" xfId="1" builtinId="3"/>
    <cellStyle name="Currency" xfId="3" builtinId="4"/>
    <cellStyle name="Normal" xfId="0" builtinId="0"/>
    <cellStyle name="Percent" xfId="2" builtinId="5"/>
  </cellStyles>
  <dxfs count="573">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font>
        <name val="Avenir"/>
        <scheme val="none"/>
      </font>
    </dxf>
    <dxf>
      <font>
        <name val="Avenir"/>
        <scheme val="none"/>
      </font>
    </dxf>
    <dxf>
      <font>
        <name val="Avenir"/>
        <scheme val="none"/>
      </font>
    </dxf>
    <dxf>
      <font>
        <name val="Arial"/>
        <family val="2"/>
      </font>
    </dxf>
    <dxf>
      <font>
        <name val="Arial"/>
        <family val="2"/>
      </font>
    </dxf>
    <dxf>
      <font>
        <name val="Arial"/>
        <family val="2"/>
      </font>
    </dxf>
    <dxf>
      <numFmt numFmtId="1" formatCode="0"/>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font>
        <name val="Avenir"/>
        <scheme val="none"/>
      </font>
    </dxf>
    <dxf>
      <font>
        <name val="Avenir"/>
        <scheme val="none"/>
      </font>
    </dxf>
    <dxf>
      <font>
        <name val="Avenir"/>
        <scheme val="none"/>
      </font>
    </dxf>
    <dxf>
      <font>
        <name val="Arial"/>
        <family val="2"/>
      </font>
    </dxf>
    <dxf>
      <font>
        <name val="Arial"/>
        <family val="2"/>
      </font>
    </dxf>
    <dxf>
      <font>
        <name val="Arial"/>
        <family val="2"/>
      </font>
    </dxf>
    <dxf>
      <numFmt numFmtId="1" formatCode="0"/>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font>
        <name val="Avenir"/>
        <scheme val="none"/>
      </font>
    </dxf>
    <dxf>
      <font>
        <name val="Avenir"/>
        <scheme val="none"/>
      </font>
    </dxf>
    <dxf>
      <font>
        <name val="Avenir"/>
        <scheme val="none"/>
      </font>
    </dxf>
    <dxf>
      <font>
        <name val="Arial"/>
        <family val="2"/>
      </font>
    </dxf>
    <dxf>
      <font>
        <name val="Arial"/>
        <family val="2"/>
      </font>
    </dxf>
    <dxf>
      <font>
        <name val="Arial"/>
        <family val="2"/>
      </font>
    </dxf>
    <dxf>
      <numFmt numFmtId="1" formatCode="0"/>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font>
        <name val="Avenir"/>
        <scheme val="none"/>
      </font>
    </dxf>
    <dxf>
      <font>
        <name val="Avenir"/>
        <scheme val="none"/>
      </font>
    </dxf>
    <dxf>
      <font>
        <name val="Avenir"/>
        <scheme val="none"/>
      </font>
    </dxf>
    <dxf>
      <font>
        <name val="Arial"/>
        <family val="2"/>
      </font>
    </dxf>
    <dxf>
      <font>
        <name val="Arial"/>
        <family val="2"/>
      </font>
    </dxf>
    <dxf>
      <font>
        <name val="Arial"/>
        <family val="2"/>
      </font>
    </dxf>
    <dxf>
      <numFmt numFmtId="1" formatCode="0"/>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font>
        <name val="Avenir"/>
        <scheme val="none"/>
      </font>
    </dxf>
    <dxf>
      <font>
        <name val="Avenir"/>
        <scheme val="none"/>
      </font>
    </dxf>
    <dxf>
      <font>
        <name val="Avenir"/>
        <scheme val="none"/>
      </font>
    </dxf>
    <dxf>
      <font>
        <name val="Arial"/>
        <family val="2"/>
      </font>
    </dxf>
    <dxf>
      <font>
        <name val="Arial"/>
        <family val="2"/>
      </font>
    </dxf>
    <dxf>
      <font>
        <name val="Arial"/>
        <family val="2"/>
      </font>
    </dxf>
    <dxf>
      <numFmt numFmtId="1" formatCode="0"/>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font>
        <name val="Avenir"/>
        <scheme val="none"/>
      </font>
    </dxf>
    <dxf>
      <font>
        <name val="Avenir"/>
        <scheme val="none"/>
      </font>
    </dxf>
    <dxf>
      <font>
        <name val="Avenir"/>
        <scheme val="none"/>
      </font>
    </dxf>
    <dxf>
      <font>
        <name val="Arial"/>
        <family val="2"/>
      </font>
    </dxf>
    <dxf>
      <font>
        <name val="Arial"/>
        <family val="2"/>
      </font>
    </dxf>
    <dxf>
      <font>
        <name val="Arial"/>
        <family val="2"/>
      </font>
    </dxf>
    <dxf>
      <numFmt numFmtId="1" formatCode="0"/>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font>
        <name val="Avenir"/>
        <scheme val="none"/>
      </font>
    </dxf>
    <dxf>
      <font>
        <name val="Avenir"/>
        <scheme val="none"/>
      </font>
    </dxf>
    <dxf>
      <font>
        <name val="Avenir"/>
        <scheme val="none"/>
      </font>
    </dxf>
    <dxf>
      <font>
        <name val="Arial"/>
        <family val="2"/>
      </font>
    </dxf>
    <dxf>
      <font>
        <name val="Arial"/>
        <family val="2"/>
      </font>
    </dxf>
    <dxf>
      <font>
        <name val="Arial"/>
        <family val="2"/>
      </font>
    </dxf>
    <dxf>
      <numFmt numFmtId="1" formatCode="0"/>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font>
        <name val="Avenir"/>
        <scheme val="none"/>
      </font>
    </dxf>
    <dxf>
      <font>
        <name val="Avenir"/>
        <scheme val="none"/>
      </font>
    </dxf>
    <dxf>
      <font>
        <name val="Avenir"/>
        <scheme val="none"/>
      </font>
    </dxf>
    <dxf>
      <font>
        <name val="Arial"/>
        <family val="2"/>
      </font>
    </dxf>
    <dxf>
      <font>
        <name val="Arial"/>
        <family val="2"/>
      </font>
    </dxf>
    <dxf>
      <font>
        <name val="Arial"/>
        <family val="2"/>
      </font>
    </dxf>
    <dxf>
      <numFmt numFmtId="1" formatCode="0"/>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numFmt numFmtId="164" formatCode="_(* #,##0_);_(* \(#,##0\);_(* &quot;-&quot;??_);_(@_)"/>
    </dxf>
    <dxf>
      <font>
        <name val="Avenir"/>
        <scheme val="none"/>
      </font>
    </dxf>
    <dxf>
      <font>
        <name val="Avenir"/>
        <scheme val="none"/>
      </font>
    </dxf>
    <dxf>
      <font>
        <name val="Arial"/>
        <family val="2"/>
      </font>
    </dxf>
    <dxf>
      <font>
        <name val="Arial"/>
        <family val="2"/>
      </font>
    </dxf>
    <dxf>
      <numFmt numFmtId="164" formatCode="_(* #,##0_);_(* \(#,##0\);_(* &quot;-&quot;??_);_(@_)"/>
    </dxf>
    <dxf>
      <numFmt numFmtId="164" formatCode="_(* #,##0_);_(* \(#,##0\);_(* &quot;-&quot;??_);_(@_)"/>
    </dxf>
    <dxf>
      <font>
        <name val="Avenir"/>
        <scheme val="none"/>
      </font>
    </dxf>
    <dxf>
      <font>
        <name val="Avenir"/>
        <scheme val="none"/>
      </font>
    </dxf>
    <dxf>
      <font>
        <name val="Avenir"/>
        <scheme val="none"/>
      </font>
    </dxf>
    <dxf>
      <font>
        <name val="Arial"/>
        <family val="2"/>
      </font>
    </dxf>
    <dxf>
      <font>
        <name val="Arial"/>
        <family val="2"/>
      </font>
    </dxf>
    <dxf>
      <font>
        <name val="Arial"/>
        <family val="2"/>
      </font>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font>
        <strike val="0"/>
        <outline val="0"/>
        <shadow val="0"/>
        <u val="none"/>
        <vertAlign val="baseline"/>
        <sz val="13"/>
        <color rgb="FF296EFC"/>
        <name val="Symbol"/>
        <family val="1"/>
        <charset val="2"/>
        <scheme val="none"/>
      </font>
      <numFmt numFmtId="0" formatCode="General"/>
    </dxf>
    <dxf>
      <font>
        <strike val="0"/>
        <outline val="0"/>
        <shadow val="0"/>
        <u val="none"/>
        <vertAlign val="baseline"/>
        <sz val="13"/>
        <color rgb="FF0F11A7"/>
        <name val="Symbol"/>
        <family val="1"/>
        <charset val="2"/>
        <scheme val="none"/>
      </font>
      <numFmt numFmtId="0" formatCode="General"/>
    </dxf>
    <dxf>
      <font>
        <strike val="0"/>
        <outline val="0"/>
        <shadow val="0"/>
        <u val="none"/>
        <vertAlign val="baseline"/>
        <sz val="13"/>
        <color rgb="FFFAB8BA"/>
        <name val="Symbol"/>
        <family val="1"/>
        <charset val="2"/>
        <scheme val="none"/>
      </font>
      <numFmt numFmtId="0" formatCode="General"/>
    </dxf>
    <dxf>
      <font>
        <strike val="0"/>
        <outline val="0"/>
        <shadow val="0"/>
        <u val="none"/>
        <vertAlign val="baseline"/>
        <sz val="13"/>
        <color rgb="FFFCD4D5"/>
        <name val="Symbol"/>
        <family val="1"/>
        <charset val="2"/>
        <scheme val="none"/>
      </font>
      <numFmt numFmtId="0" formatCode="General"/>
    </dxf>
    <dxf>
      <alignment horizontal="left" vertical="bottom" textRotation="0" wrapText="0" indent="0" justifyLastLine="0" shrinkToFit="0" readingOrder="0"/>
    </dxf>
    <dxf>
      <font>
        <strike val="0"/>
        <outline val="0"/>
        <shadow val="0"/>
        <u val="none"/>
        <vertAlign val="baseline"/>
        <sz val="11"/>
        <color theme="1"/>
        <name val="Bahnschrift"/>
        <family val="2"/>
        <scheme val="none"/>
      </font>
      <numFmt numFmtId="14" formatCode="0.00%"/>
    </dxf>
    <dxf>
      <font>
        <strike val="0"/>
        <outline val="0"/>
        <shadow val="0"/>
        <u val="none"/>
        <vertAlign val="baseline"/>
        <sz val="11"/>
        <color theme="1"/>
        <name val="Bahnschrift"/>
        <family val="2"/>
        <scheme val="none"/>
      </font>
    </dxf>
    <dxf>
      <font>
        <strike val="0"/>
        <outline val="0"/>
        <shadow val="0"/>
        <u val="none"/>
        <vertAlign val="baseline"/>
        <sz val="11"/>
        <color theme="1"/>
        <name val="Bahnschrift"/>
        <family val="2"/>
        <scheme val="none"/>
      </font>
    </dxf>
    <dxf>
      <font>
        <strike val="0"/>
        <outline val="0"/>
        <shadow val="0"/>
        <u val="none"/>
        <vertAlign val="baseline"/>
        <sz val="11"/>
        <color theme="1"/>
        <name val="Bahnschrift"/>
        <family val="2"/>
        <scheme val="none"/>
      </font>
    </dxf>
    <dxf>
      <font>
        <strike val="0"/>
        <outline val="0"/>
        <shadow val="0"/>
        <u val="none"/>
        <vertAlign val="baseline"/>
        <color theme="1"/>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venir"/>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venir"/>
        <scheme val="none"/>
      </font>
      <alignment horizontal="left" vertical="bottom" textRotation="0" wrapText="0" indent="0" justifyLastLine="0" shrinkToFit="0" readingOrder="0"/>
      <border diagonalUp="0" diagonalDown="0">
        <left/>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dxf>
    <dxf>
      <numFmt numFmtId="164" formatCode="_(* #,##0_);_(* \(#,##0\);_(* &quot;-&quot;??_);_(@_)"/>
    </dxf>
    <dxf>
      <numFmt numFmtId="164" formatCode="_(* #,##0_);_(* \(#,##0\);_(* &quot;-&quot;??_);_(@_)"/>
    </dxf>
    <dxf>
      <numFmt numFmtId="164" formatCode="_(* #,##0_);_(* \(#,##0\);_(* &quot;-&quot;??_);_(@_)"/>
    </dxf>
    <dxf>
      <font>
        <name val="Arial"/>
        <family val="2"/>
      </font>
    </dxf>
    <dxf>
      <font>
        <name val="Arial"/>
        <family val="2"/>
      </font>
    </dxf>
    <dxf>
      <font>
        <name val="Avenir"/>
        <scheme val="none"/>
      </font>
    </dxf>
    <dxf>
      <font>
        <name val="Avenir"/>
        <scheme val="none"/>
      </font>
    </dxf>
    <dxf>
      <numFmt numFmtId="164" formatCode="_(* #,##0_);_(* \(#,##0\);_(* &quot;-&quot;??_);_(@_)"/>
    </dxf>
    <dxf>
      <numFmt numFmtId="164" formatCode="_(* #,##0_);_(* \(#,##0\);_(* &quot;-&quot;??_);_(@_)"/>
    </dxf>
    <dxf>
      <font>
        <name val="Arial"/>
        <family val="2"/>
      </font>
    </dxf>
    <dxf>
      <font>
        <name val="Arial"/>
        <family val="2"/>
      </font>
    </dxf>
    <dxf>
      <font>
        <name val="Avenir"/>
        <scheme val="none"/>
      </font>
    </dxf>
    <dxf>
      <font>
        <name val="Avenir"/>
        <scheme val="none"/>
      </font>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name val="Arial"/>
        <family val="2"/>
      </font>
    </dxf>
    <dxf>
      <font>
        <name val="Arial"/>
        <family val="2"/>
      </font>
    </dxf>
    <dxf>
      <font>
        <name val="Avenir"/>
        <scheme val="none"/>
      </font>
    </dxf>
    <dxf>
      <font>
        <name val="Avenir"/>
        <scheme val="none"/>
      </font>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name val="Arial"/>
        <family val="2"/>
      </font>
    </dxf>
    <dxf>
      <font>
        <name val="Arial"/>
        <family val="2"/>
      </font>
    </dxf>
    <dxf>
      <font>
        <name val="Avenir"/>
        <scheme val="none"/>
      </font>
    </dxf>
    <dxf>
      <font>
        <name val="Avenir"/>
        <scheme val="none"/>
      </font>
    </dxf>
    <dxf>
      <numFmt numFmtId="14" formatCode="0.00%"/>
    </dxf>
    <dxf>
      <numFmt numFmtId="1" formatCode="0"/>
    </dxf>
    <dxf>
      <font>
        <name val="Arial"/>
        <family val="2"/>
      </font>
    </dxf>
    <dxf>
      <font>
        <name val="Arial"/>
        <family val="2"/>
      </font>
    </dxf>
    <dxf>
      <font>
        <name val="Arial"/>
        <family val="2"/>
      </font>
    </dxf>
    <dxf>
      <font>
        <name val="Avenir"/>
        <scheme val="none"/>
      </font>
    </dxf>
    <dxf>
      <font>
        <name val="Avenir"/>
        <scheme val="none"/>
      </font>
    </dxf>
    <dxf>
      <font>
        <name val="Avenir"/>
        <scheme val="none"/>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name val="Arial"/>
        <family val="2"/>
      </font>
    </dxf>
    <dxf>
      <font>
        <name val="Arial"/>
        <family val="2"/>
      </font>
    </dxf>
    <dxf>
      <font>
        <name val="Avenir"/>
        <scheme val="none"/>
      </font>
    </dxf>
    <dxf>
      <font>
        <name val="Avenir"/>
        <scheme val="none"/>
      </font>
    </dxf>
    <dxf>
      <numFmt numFmtId="165" formatCode="_(&quot;$&quot;* #,##0_);_(&quot;$&quot;* \(#,##0\);_(&quot;$&quot;* &quot;-&quot;??_);_(@_)"/>
    </dxf>
    <dxf>
      <numFmt numFmtId="165" formatCode="_(&quot;$&quot;* #,##0_);_(&quot;$&quot;* \(#,##0\);_(&quot;$&quot;* &quot;-&quot;??_);_(@_)"/>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ill>
        <patternFill>
          <bgColor theme="0"/>
        </patternFill>
      </fill>
    </dxf>
    <dxf>
      <fill>
        <patternFill>
          <bgColor theme="8" tint="0.79998168889431442"/>
        </patternFill>
      </fill>
    </dxf>
    <dxf>
      <fill>
        <patternFill>
          <bgColor theme="1"/>
        </patternFill>
      </fill>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rgb="FF333F4F"/>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3" defaultTableStyle="TableStyleMedium2" defaultPivotStyle="PivotStyleLight16">
    <tableStyle name="PivotStyleMedium4 2" table="0" count="13" xr9:uid="{FB926C91-FE76-4EA3-9571-7594AA2C6406}">
      <tableStyleElement type="wholeTable" dxfId="572"/>
      <tableStyleElement type="headerRow" dxfId="571"/>
      <tableStyleElement type="totalRow" dxfId="570"/>
      <tableStyleElement type="firstRowStripe" dxfId="569"/>
      <tableStyleElement type="firstColumnStripe" dxfId="568"/>
      <tableStyleElement type="firstHeaderCell" dxfId="567"/>
      <tableStyleElement type="firstSubtotalRow" dxfId="566"/>
      <tableStyleElement type="secondSubtotalRow" dxfId="565"/>
      <tableStyleElement type="firstColumnSubheading" dxfId="564"/>
      <tableStyleElement type="firstRowSubheading" dxfId="563"/>
      <tableStyleElement type="secondRowSubheading" dxfId="562"/>
      <tableStyleElement type="pageFieldLabels" dxfId="561"/>
      <tableStyleElement type="pageFieldValues" dxfId="560"/>
    </tableStyle>
    <tableStyle name="SlicerStyleDark3 2" pivot="0" table="0" count="10" xr9:uid="{121FABF3-A958-D640-8CBA-0DEC14FEA7B5}">
      <tableStyleElement type="wholeTable" dxfId="559"/>
      <tableStyleElement type="headerRow" dxfId="558"/>
    </tableStyle>
    <tableStyle name="Table Style 1" pivot="0" count="3" xr9:uid="{405C9C75-4D6B-4EB2-AD2D-4D21653CC400}">
      <tableStyleElement type="wholeTable" dxfId="557"/>
      <tableStyleElement type="headerRow" dxfId="556"/>
      <tableStyleElement type="firstColumnStripe" dxfId="555"/>
    </tableStyle>
  </tableStyles>
  <colors>
    <mruColors>
      <color rgb="FFEF904F"/>
      <color rgb="FF1D1D32"/>
      <color rgb="FF333F4F"/>
      <color rgb="FF002142"/>
      <color rgb="FFF0975A"/>
      <color rgb="FFFCD4D5"/>
      <color rgb="FFFAB8BA"/>
      <color rgb="FF404040"/>
      <color rgb="FF000000"/>
      <color rgb="FF5A097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patternFill patternType="solid">
              <fgColor auto="1"/>
              <bgColor rgb="FF1D1D3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747266542815072E-3"/>
          <c:y val="0"/>
          <c:w val="0.99275658627298768"/>
          <c:h val="0.86298444763006354"/>
        </c:manualLayout>
      </c:layout>
      <c:bubbleChart>
        <c:varyColors val="0"/>
        <c:ser>
          <c:idx val="0"/>
          <c:order val="0"/>
          <c:tx>
            <c:v>Income</c:v>
          </c:tx>
          <c:spPr>
            <a:gradFill flip="none" rotWithShape="1">
              <a:gsLst>
                <a:gs pos="24000">
                  <a:srgbClr val="808080"/>
                </a:gs>
                <a:gs pos="79000">
                  <a:srgbClr val="A1A1A1"/>
                </a:gs>
              </a:gsLst>
              <a:path path="circle">
                <a:fillToRect l="100000" t="100000"/>
              </a:path>
              <a:tileRect r="-100000" b="-100000"/>
            </a:gradFill>
            <a:ln w="25400">
              <a:noFill/>
            </a:ln>
            <a:effectLst>
              <a:outerShdw blurRad="63500" sx="108000" sy="108000" algn="ctr" rotWithShape="0">
                <a:srgbClr val="A1A1A1">
                  <a:alpha val="80000"/>
                </a:srgbClr>
              </a:outerShdw>
            </a:effectLst>
          </c:spPr>
          <c:invertIfNegative val="0"/>
          <c:dLbls>
            <c:dLbl>
              <c:idx val="0"/>
              <c:tx>
                <c:rich>
                  <a:bodyPr/>
                  <a:lstStyle/>
                  <a:p>
                    <a:fld id="{08A81D68-68F8-49ED-A866-14099E1F5B9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B80-4BE9-B959-9EBDC4CA1217}"/>
                </c:ext>
              </c:extLst>
            </c:dLbl>
            <c:dLbl>
              <c:idx val="1"/>
              <c:tx>
                <c:rich>
                  <a:bodyPr/>
                  <a:lstStyle/>
                  <a:p>
                    <a:fld id="{B75D0B4A-6C5B-42DF-A931-ECCD1F715F0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B80-4BE9-B959-9EBDC4CA1217}"/>
                </c:ext>
              </c:extLst>
            </c:dLbl>
            <c:dLbl>
              <c:idx val="2"/>
              <c:tx>
                <c:rich>
                  <a:bodyPr/>
                  <a:lstStyle/>
                  <a:p>
                    <a:fld id="{CAE25038-CEF0-4F59-AFF4-D12BCC9A782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B80-4BE9-B959-9EBDC4CA1217}"/>
                </c:ext>
              </c:extLst>
            </c:dLbl>
            <c:dLbl>
              <c:idx val="3"/>
              <c:tx>
                <c:rich>
                  <a:bodyPr/>
                  <a:lstStyle/>
                  <a:p>
                    <a:fld id="{A0F4E39E-FB1B-4F86-A085-7E7E1258FFD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B80-4BE9-B959-9EBDC4CA1217}"/>
                </c:ext>
              </c:extLst>
            </c:dLbl>
            <c:dLbl>
              <c:idx val="4"/>
              <c:tx>
                <c:rich>
                  <a:bodyPr/>
                  <a:lstStyle/>
                  <a:p>
                    <a:fld id="{A94C7917-60D4-4BAA-8F66-BBBEA4B2335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B80-4BE9-B959-9EBDC4CA1217}"/>
                </c:ext>
              </c:extLst>
            </c:dLbl>
            <c:dLbl>
              <c:idx val="5"/>
              <c:tx>
                <c:rich>
                  <a:bodyPr/>
                  <a:lstStyle/>
                  <a:p>
                    <a:fld id="{92FB1793-AC56-45DE-A3FA-9EA4D70493B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B80-4BE9-B959-9EBDC4CA12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ahnschrift" panose="020B0502040204020203"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Table'!$J$4:$J$9</c:f>
              <c:numCache>
                <c:formatCode>General</c:formatCode>
                <c:ptCount val="6"/>
                <c:pt idx="0">
                  <c:v>1</c:v>
                </c:pt>
                <c:pt idx="1">
                  <c:v>7</c:v>
                </c:pt>
                <c:pt idx="2">
                  <c:v>4</c:v>
                </c:pt>
                <c:pt idx="3">
                  <c:v>2</c:v>
                </c:pt>
                <c:pt idx="4">
                  <c:v>5</c:v>
                </c:pt>
                <c:pt idx="5">
                  <c:v>6</c:v>
                </c:pt>
              </c:numCache>
            </c:numRef>
          </c:xVal>
          <c:yVal>
            <c:numRef>
              <c:f>'Pivot Table'!$K$4:$K$9</c:f>
              <c:numCache>
                <c:formatCode>General</c:formatCode>
                <c:ptCount val="6"/>
                <c:pt idx="0">
                  <c:v>3</c:v>
                </c:pt>
                <c:pt idx="1">
                  <c:v>2</c:v>
                </c:pt>
                <c:pt idx="2">
                  <c:v>1</c:v>
                </c:pt>
                <c:pt idx="3">
                  <c:v>8</c:v>
                </c:pt>
                <c:pt idx="4">
                  <c:v>9</c:v>
                </c:pt>
                <c:pt idx="5">
                  <c:v>6</c:v>
                </c:pt>
              </c:numCache>
            </c:numRef>
          </c:yVal>
          <c:bubbleSize>
            <c:numRef>
              <c:f>'Pivot Table'!$O$4:$O$9</c:f>
              <c:numCache>
                <c:formatCode>_(* #,##0_);_(* \(#,##0\);_(* "-"??_);_(@_)</c:formatCode>
                <c:ptCount val="6"/>
                <c:pt idx="0">
                  <c:v>168000</c:v>
                </c:pt>
                <c:pt idx="1">
                  <c:v>123865.20000000003</c:v>
                </c:pt>
                <c:pt idx="2">
                  <c:v>58526.399999999987</c:v>
                </c:pt>
                <c:pt idx="3">
                  <c:v>150927.59999999998</c:v>
                </c:pt>
                <c:pt idx="4">
                  <c:v>79200</c:v>
                </c:pt>
                <c:pt idx="5">
                  <c:v>222098.39999999991</c:v>
                </c:pt>
              </c:numCache>
            </c:numRef>
          </c:bubbleSize>
          <c:bubble3D val="0"/>
          <c:extLst>
            <c:ext xmlns:c15="http://schemas.microsoft.com/office/drawing/2012/chart" uri="{02D57815-91ED-43cb-92C2-25804820EDAC}">
              <c15:datalabelsRange>
                <c15:f>'Pivot Table'!$Q$4:$Q$9</c15:f>
                <c15:dlblRangeCache>
                  <c:ptCount val="6"/>
                  <c:pt idx="0">
                    <c:v> 168,000 </c:v>
                  </c:pt>
                  <c:pt idx="1">
                    <c:v> 123,865 </c:v>
                  </c:pt>
                  <c:pt idx="2">
                    <c:v> 58,526 </c:v>
                  </c:pt>
                  <c:pt idx="3">
                    <c:v> 150,928 </c:v>
                  </c:pt>
                  <c:pt idx="4">
                    <c:v> 79,200 </c:v>
                  </c:pt>
                  <c:pt idx="5">
                    <c:v>  </c:v>
                  </c:pt>
                </c15:dlblRangeCache>
              </c15:datalabelsRange>
            </c:ext>
            <c:ext xmlns:c16="http://schemas.microsoft.com/office/drawing/2014/chart" uri="{C3380CC4-5D6E-409C-BE32-E72D297353CC}">
              <c16:uniqueId val="{00000006-4B80-4BE9-B959-9EBDC4CA1217}"/>
            </c:ext>
          </c:extLst>
        </c:ser>
        <c:ser>
          <c:idx val="1"/>
          <c:order val="1"/>
          <c:tx>
            <c:v>Sources</c:v>
          </c:tx>
          <c:spPr>
            <a:gradFill>
              <a:gsLst>
                <a:gs pos="23000">
                  <a:srgbClr val="808080"/>
                </a:gs>
                <a:gs pos="79000">
                  <a:schemeClr val="accent2">
                    <a:lumMod val="60000"/>
                    <a:lumOff val="40000"/>
                  </a:schemeClr>
                </a:gs>
              </a:gsLst>
              <a:path path="circle">
                <a:fillToRect l="100000" t="100000"/>
              </a:path>
            </a:gradFill>
            <a:ln w="25400">
              <a:noFill/>
            </a:ln>
            <a:effectLst>
              <a:outerShdw blurRad="63500" sx="102000" sy="102000" algn="ctr" rotWithShape="0">
                <a:schemeClr val="accent2">
                  <a:lumMod val="75000"/>
                  <a:alpha val="40000"/>
                </a:schemeClr>
              </a:outerShdw>
            </a:effectLst>
          </c:spPr>
          <c:invertIfNegative val="0"/>
          <c:dPt>
            <c:idx val="5"/>
            <c:invertIfNegative val="0"/>
            <c:bubble3D val="0"/>
            <c:spPr>
              <a:gradFill flip="none" rotWithShape="1">
                <a:gsLst>
                  <a:gs pos="23000">
                    <a:srgbClr val="808080"/>
                  </a:gs>
                  <a:gs pos="79000">
                    <a:schemeClr val="accent2">
                      <a:lumMod val="60000"/>
                      <a:lumOff val="40000"/>
                    </a:schemeClr>
                  </a:gs>
                </a:gsLst>
                <a:path path="circle">
                  <a:fillToRect l="100000" t="100000"/>
                </a:path>
                <a:tileRect r="-100000" b="-100000"/>
              </a:gradFill>
              <a:ln w="25400">
                <a:noFill/>
              </a:ln>
              <a:effectLst>
                <a:outerShdw blurRad="63500" sx="102000" sy="102000" algn="ctr" rotWithShape="0">
                  <a:schemeClr val="accent2">
                    <a:lumMod val="75000"/>
                    <a:alpha val="40000"/>
                  </a:schemeClr>
                </a:outerShdw>
              </a:effectLst>
            </c:spPr>
            <c:extLst>
              <c:ext xmlns:c16="http://schemas.microsoft.com/office/drawing/2014/chart" uri="{C3380CC4-5D6E-409C-BE32-E72D297353CC}">
                <c16:uniqueId val="{00000008-4B80-4BE9-B959-9EBDC4CA1217}"/>
              </c:ext>
            </c:extLst>
          </c:dPt>
          <c:dLbls>
            <c:dLbl>
              <c:idx val="0"/>
              <c:tx>
                <c:rich>
                  <a:bodyPr/>
                  <a:lstStyle/>
                  <a:p>
                    <a:fld id="{4A8B237E-9399-40A1-907B-35F039B7F42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4B80-4BE9-B959-9EBDC4CA1217}"/>
                </c:ext>
              </c:extLst>
            </c:dLbl>
            <c:dLbl>
              <c:idx val="1"/>
              <c:tx>
                <c:rich>
                  <a:bodyPr/>
                  <a:lstStyle/>
                  <a:p>
                    <a:fld id="{F2D4BD3E-8CF6-44EC-9F5A-BAD0AAF0816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B80-4BE9-B959-9EBDC4CA1217}"/>
                </c:ext>
              </c:extLst>
            </c:dLbl>
            <c:dLbl>
              <c:idx val="2"/>
              <c:tx>
                <c:rich>
                  <a:bodyPr/>
                  <a:lstStyle/>
                  <a:p>
                    <a:fld id="{FA43D3DC-6C5F-47AA-84A2-87F6C9449A8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B80-4BE9-B959-9EBDC4CA1217}"/>
                </c:ext>
              </c:extLst>
            </c:dLbl>
            <c:dLbl>
              <c:idx val="3"/>
              <c:tx>
                <c:rich>
                  <a:bodyPr/>
                  <a:lstStyle/>
                  <a:p>
                    <a:fld id="{E99A0A39-B23F-4AE9-B67D-8020EB4EBD9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B80-4BE9-B959-9EBDC4CA1217}"/>
                </c:ext>
              </c:extLst>
            </c:dLbl>
            <c:dLbl>
              <c:idx val="4"/>
              <c:tx>
                <c:rich>
                  <a:bodyPr/>
                  <a:lstStyle/>
                  <a:p>
                    <a:fld id="{127DF16F-6C45-46D5-99C0-00EB57C4078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B80-4BE9-B959-9EBDC4CA1217}"/>
                </c:ext>
              </c:extLst>
            </c:dLbl>
            <c:dLbl>
              <c:idx val="5"/>
              <c:tx>
                <c:rich>
                  <a:bodyPr/>
                  <a:lstStyle/>
                  <a:p>
                    <a:fld id="{96569BA6-3760-404A-BA22-18055DDDC7D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B80-4BE9-B959-9EBDC4CA121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Bahnschrift" panose="020B0502040204020203"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Table'!$J$4:$J$9</c:f>
              <c:numCache>
                <c:formatCode>General</c:formatCode>
                <c:ptCount val="6"/>
                <c:pt idx="0">
                  <c:v>1</c:v>
                </c:pt>
                <c:pt idx="1">
                  <c:v>7</c:v>
                </c:pt>
                <c:pt idx="2">
                  <c:v>4</c:v>
                </c:pt>
                <c:pt idx="3">
                  <c:v>2</c:v>
                </c:pt>
                <c:pt idx="4">
                  <c:v>5</c:v>
                </c:pt>
                <c:pt idx="5">
                  <c:v>6</c:v>
                </c:pt>
              </c:numCache>
            </c:numRef>
          </c:xVal>
          <c:yVal>
            <c:numRef>
              <c:f>'Pivot Table'!$K$4:$K$9</c:f>
              <c:numCache>
                <c:formatCode>General</c:formatCode>
                <c:ptCount val="6"/>
                <c:pt idx="0">
                  <c:v>3</c:v>
                </c:pt>
                <c:pt idx="1">
                  <c:v>2</c:v>
                </c:pt>
                <c:pt idx="2">
                  <c:v>1</c:v>
                </c:pt>
                <c:pt idx="3">
                  <c:v>8</c:v>
                </c:pt>
                <c:pt idx="4">
                  <c:v>9</c:v>
                </c:pt>
                <c:pt idx="5">
                  <c:v>6</c:v>
                </c:pt>
              </c:numCache>
            </c:numRef>
          </c:yVal>
          <c:bubbleSize>
            <c:numRef>
              <c:f>'Pivot Table'!$P$4:$P$9</c:f>
              <c:numCache>
                <c:formatCode>_(* #,##0_);_(* \(#,##0\);_(* "-"??_);_(@_)</c:formatCode>
                <c:ptCount val="6"/>
                <c:pt idx="0">
                  <c:v>0</c:v>
                </c:pt>
                <c:pt idx="1">
                  <c:v>0</c:v>
                </c:pt>
                <c:pt idx="2">
                  <c:v>0</c:v>
                </c:pt>
                <c:pt idx="3">
                  <c:v>0</c:v>
                </c:pt>
                <c:pt idx="4">
                  <c:v>0</c:v>
                </c:pt>
                <c:pt idx="5">
                  <c:v>222098.39999999991</c:v>
                </c:pt>
              </c:numCache>
            </c:numRef>
          </c:bubbleSize>
          <c:bubble3D val="0"/>
          <c:extLst>
            <c:ext xmlns:c15="http://schemas.microsoft.com/office/drawing/2012/chart" uri="{02D57815-91ED-43cb-92C2-25804820EDAC}">
              <c15:datalabelsRange>
                <c15:f>'Pivot Table'!$P$4:$P$9</c15:f>
                <c15:dlblRangeCache>
                  <c:ptCount val="6"/>
                  <c:pt idx="0">
                    <c:v>  </c:v>
                  </c:pt>
                  <c:pt idx="1">
                    <c:v>  </c:v>
                  </c:pt>
                  <c:pt idx="2">
                    <c:v>  </c:v>
                  </c:pt>
                  <c:pt idx="3">
                    <c:v>  </c:v>
                  </c:pt>
                  <c:pt idx="4">
                    <c:v>  </c:v>
                  </c:pt>
                  <c:pt idx="5">
                    <c:v> 222,098 </c:v>
                  </c:pt>
                </c15:dlblRangeCache>
              </c15:datalabelsRange>
            </c:ext>
            <c:ext xmlns:c16="http://schemas.microsoft.com/office/drawing/2014/chart" uri="{C3380CC4-5D6E-409C-BE32-E72D297353CC}">
              <c16:uniqueId val="{0000000E-4B80-4BE9-B959-9EBDC4CA1217}"/>
            </c:ext>
          </c:extLst>
        </c:ser>
        <c:dLbls>
          <c:showLegendKey val="0"/>
          <c:showVal val="0"/>
          <c:showCatName val="0"/>
          <c:showSerName val="0"/>
          <c:showPercent val="0"/>
          <c:showBubbleSize val="0"/>
        </c:dLbls>
        <c:bubbleScale val="60"/>
        <c:showNegBubbles val="0"/>
        <c:axId val="1315023424"/>
        <c:axId val="1315026784"/>
      </c:bubbleChart>
      <c:valAx>
        <c:axId val="1315023424"/>
        <c:scaling>
          <c:orientation val="minMax"/>
        </c:scaling>
        <c:delete val="1"/>
        <c:axPos val="b"/>
        <c:numFmt formatCode="General" sourceLinked="1"/>
        <c:majorTickMark val="none"/>
        <c:minorTickMark val="none"/>
        <c:tickLblPos val="nextTo"/>
        <c:crossAx val="1315026784"/>
        <c:crosses val="autoZero"/>
        <c:crossBetween val="midCat"/>
      </c:valAx>
      <c:valAx>
        <c:axId val="1315026784"/>
        <c:scaling>
          <c:orientation val="minMax"/>
        </c:scaling>
        <c:delete val="1"/>
        <c:axPos val="l"/>
        <c:numFmt formatCode="General" sourceLinked="1"/>
        <c:majorTickMark val="none"/>
        <c:minorTickMark val="none"/>
        <c:tickLblPos val="nextTo"/>
        <c:crossAx val="1315023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paperSize="6" orientation="portrait"/>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Analysis Dashboard.xlsx]Pivot Table!PivotTable2</c:name>
    <c:fmtId val="3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22000">
                <a:schemeClr val="tx2">
                  <a:lumMod val="75000"/>
                </a:schemeClr>
              </a:gs>
              <a:gs pos="61000">
                <a:srgbClr val="747C86"/>
              </a:gs>
              <a:gs pos="88000">
                <a:srgbClr val="DBDBDB"/>
              </a:gs>
            </a:gsLst>
            <a:lin ang="16200000" scaled="1"/>
            <a:tileRect/>
          </a:gradFill>
          <a:ln>
            <a:gradFill>
              <a:gsLst>
                <a:gs pos="0">
                  <a:schemeClr val="bg1">
                    <a:lumMod val="75000"/>
                  </a:schemeClr>
                </a:gs>
                <a:gs pos="53000">
                  <a:schemeClr val="tx2">
                    <a:lumMod val="60000"/>
                    <a:lumOff val="40000"/>
                  </a:schemeClr>
                </a:gs>
                <a:gs pos="100000">
                  <a:schemeClr val="tx2">
                    <a:lumMod val="75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22000">
                <a:schemeClr val="tx2">
                  <a:lumMod val="75000"/>
                </a:schemeClr>
              </a:gs>
              <a:gs pos="61000">
                <a:srgbClr val="747C86"/>
              </a:gs>
              <a:gs pos="88000">
                <a:srgbClr val="DBDBDB"/>
              </a:gs>
            </a:gsLst>
            <a:lin ang="16200000" scaled="1"/>
            <a:tileRect/>
          </a:gradFill>
          <a:ln>
            <a:gradFill>
              <a:gsLst>
                <a:gs pos="0">
                  <a:schemeClr val="bg1">
                    <a:lumMod val="75000"/>
                  </a:schemeClr>
                </a:gs>
                <a:gs pos="53000">
                  <a:schemeClr val="tx2">
                    <a:lumMod val="60000"/>
                    <a:lumOff val="40000"/>
                  </a:schemeClr>
                </a:gs>
                <a:gs pos="100000">
                  <a:schemeClr val="tx2">
                    <a:lumMod val="75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22000">
                <a:schemeClr val="tx2">
                  <a:lumMod val="75000"/>
                </a:schemeClr>
              </a:gs>
              <a:gs pos="61000">
                <a:srgbClr val="747C86"/>
              </a:gs>
              <a:gs pos="88000">
                <a:srgbClr val="DBDBDB"/>
              </a:gs>
            </a:gsLst>
            <a:lin ang="16200000" scaled="1"/>
            <a:tileRect/>
          </a:gradFill>
          <a:ln>
            <a:gradFill>
              <a:gsLst>
                <a:gs pos="0">
                  <a:schemeClr val="bg1">
                    <a:lumMod val="75000"/>
                  </a:schemeClr>
                </a:gs>
                <a:gs pos="53000">
                  <a:schemeClr val="tx2">
                    <a:lumMod val="60000"/>
                    <a:lumOff val="40000"/>
                  </a:schemeClr>
                </a:gs>
                <a:gs pos="100000">
                  <a:schemeClr val="tx2">
                    <a:lumMod val="75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Table'!$AA$4</c:f>
              <c:strCache>
                <c:ptCount val="1"/>
                <c:pt idx="0">
                  <c:v>Sum of Income</c:v>
                </c:pt>
              </c:strCache>
            </c:strRef>
          </c:tx>
          <c:spPr>
            <a:solidFill>
              <a:schemeClr val="accent1"/>
            </a:solidFill>
            <a:ln>
              <a:noFill/>
            </a:ln>
            <a:effectLst/>
          </c:spPr>
          <c:cat>
            <c:strRef>
              <c:f>'Pivot Table'!$Z$5:$Z$17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Table'!$AA$5:$AA$17</c:f>
              <c:numCache>
                <c:formatCode>_(* #,##0_);_(* \(#,##0\);_(* "-"??_);_(@_)</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49DC-4CA4-9837-4591EAD8A1B9}"/>
            </c:ext>
          </c:extLst>
        </c:ser>
        <c:ser>
          <c:idx val="1"/>
          <c:order val="1"/>
          <c:tx>
            <c:strRef>
              <c:f>'Pivot Table'!$AB$4</c:f>
              <c:strCache>
                <c:ptCount val="1"/>
                <c:pt idx="0">
                  <c:v>Sum of Income2</c:v>
                </c:pt>
              </c:strCache>
            </c:strRef>
          </c:tx>
          <c:spPr>
            <a:gradFill flip="none" rotWithShape="1">
              <a:gsLst>
                <a:gs pos="22000">
                  <a:schemeClr val="tx2">
                    <a:lumMod val="75000"/>
                  </a:schemeClr>
                </a:gs>
                <a:gs pos="61000">
                  <a:srgbClr val="747C86"/>
                </a:gs>
                <a:gs pos="88000">
                  <a:srgbClr val="DBDBDB"/>
                </a:gs>
              </a:gsLst>
              <a:lin ang="16200000" scaled="1"/>
              <a:tileRect/>
            </a:gradFill>
            <a:ln>
              <a:gradFill>
                <a:gsLst>
                  <a:gs pos="0">
                    <a:schemeClr val="bg1">
                      <a:lumMod val="75000"/>
                    </a:schemeClr>
                  </a:gs>
                  <a:gs pos="53000">
                    <a:schemeClr val="tx2">
                      <a:lumMod val="60000"/>
                      <a:lumOff val="40000"/>
                    </a:schemeClr>
                  </a:gs>
                  <a:gs pos="100000">
                    <a:schemeClr val="tx2">
                      <a:lumMod val="75000"/>
                    </a:schemeClr>
                  </a:gs>
                </a:gsLst>
                <a:lin ang="5400000" scaled="1"/>
              </a:gradFill>
            </a:ln>
            <a:effectLst/>
          </c:spPr>
          <c:cat>
            <c:strRef>
              <c:f>'Pivot Table'!$Z$5:$Z$17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Table'!$AB$5:$AB$17</c:f>
              <c:numCache>
                <c:formatCode>_(* #,##0_);_(* \(#,##0\);_(* "-"??_);_(@_)</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49DC-4CA4-9837-4591EAD8A1B9}"/>
            </c:ext>
          </c:extLst>
        </c:ser>
        <c:dLbls>
          <c:showLegendKey val="0"/>
          <c:showVal val="0"/>
          <c:showCatName val="0"/>
          <c:showSerName val="0"/>
          <c:showPercent val="0"/>
          <c:showBubbleSize val="0"/>
        </c:dLbls>
        <c:axId val="1315858192"/>
        <c:axId val="1315884592"/>
      </c:areaChart>
      <c:catAx>
        <c:axId val="1315858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315884592"/>
        <c:crosses val="autoZero"/>
        <c:auto val="1"/>
        <c:lblAlgn val="ctr"/>
        <c:lblOffset val="100"/>
        <c:noMultiLvlLbl val="0"/>
      </c:catAx>
      <c:valAx>
        <c:axId val="1315884592"/>
        <c:scaling>
          <c:orientation val="minMax"/>
        </c:scaling>
        <c:delete val="1"/>
        <c:axPos val="l"/>
        <c:numFmt formatCode="_(* #,##0_);_(* \(#,##0\);_(* &quot;-&quot;??_);_(@_)" sourceLinked="1"/>
        <c:majorTickMark val="out"/>
        <c:minorTickMark val="none"/>
        <c:tickLblPos val="nextTo"/>
        <c:crossAx val="13158581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Analysis Dashboard.xlsx]Pivot Table!PivotTable4</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4000">
                <a:srgbClr val="808080"/>
              </a:gs>
              <a:gs pos="79000">
                <a:schemeClr val="accent2">
                  <a:lumMod val="60000"/>
                  <a:lumOff val="4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250720801470871"/>
          <c:y val="6.6655645944809383E-2"/>
          <c:w val="0.54548279026097346"/>
          <c:h val="0.87902303878681831"/>
        </c:manualLayout>
      </c:layout>
      <c:barChart>
        <c:barDir val="bar"/>
        <c:grouping val="clustered"/>
        <c:varyColors val="0"/>
        <c:ser>
          <c:idx val="0"/>
          <c:order val="0"/>
          <c:tx>
            <c:strRef>
              <c:f>'Pivot Table'!$AG$4</c:f>
              <c:strCache>
                <c:ptCount val="1"/>
                <c:pt idx="0">
                  <c:v>Total</c:v>
                </c:pt>
              </c:strCache>
            </c:strRef>
          </c:tx>
          <c:spPr>
            <a:gradFill flip="none" rotWithShape="1">
              <a:gsLst>
                <a:gs pos="24000">
                  <a:srgbClr val="808080"/>
                </a:gs>
                <a:gs pos="79000">
                  <a:schemeClr val="accent2">
                    <a:lumMod val="60000"/>
                    <a:lumOff val="40000"/>
                  </a:schemeClr>
                </a:gs>
              </a:gsLst>
              <a:lin ang="2700000" scaled="1"/>
              <a:tileRect/>
            </a:gradFill>
            <a:ln>
              <a:noFill/>
            </a:ln>
            <a:effectLst/>
          </c:spPr>
          <c:invertIfNegative val="0"/>
          <c:cat>
            <c:strRef>
              <c:f>'Pivot Table'!$AF$5:$AF$17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Table'!$AG$5:$AG$17</c:f>
              <c:numCache>
                <c:formatCode>_(* #,##0_);_(* \(#,##0\);_(* "-"??_);_(@_)</c:formatCode>
                <c:ptCount val="12"/>
                <c:pt idx="0">
                  <c:v>13376.960000000003</c:v>
                </c:pt>
                <c:pt idx="1">
                  <c:v>13376.960000000003</c:v>
                </c:pt>
                <c:pt idx="2">
                  <c:v>13376.960000000003</c:v>
                </c:pt>
                <c:pt idx="3">
                  <c:v>13376.960000000003</c:v>
                </c:pt>
                <c:pt idx="4">
                  <c:v>13376.960000000003</c:v>
                </c:pt>
                <c:pt idx="5">
                  <c:v>13376.960000000003</c:v>
                </c:pt>
                <c:pt idx="6">
                  <c:v>13376.960000000003</c:v>
                </c:pt>
                <c:pt idx="7">
                  <c:v>13376.960000000003</c:v>
                </c:pt>
                <c:pt idx="8">
                  <c:v>13376.960000000003</c:v>
                </c:pt>
                <c:pt idx="9">
                  <c:v>13376.960000000003</c:v>
                </c:pt>
                <c:pt idx="10">
                  <c:v>13376.960000000003</c:v>
                </c:pt>
                <c:pt idx="11">
                  <c:v>13376.960000000003</c:v>
                </c:pt>
              </c:numCache>
            </c:numRef>
          </c:val>
          <c:extLst>
            <c:ext xmlns:c16="http://schemas.microsoft.com/office/drawing/2014/chart" uri="{C3380CC4-5D6E-409C-BE32-E72D297353CC}">
              <c16:uniqueId val="{00000000-B9F5-46CB-BDAA-853EEFBC6CD7}"/>
            </c:ext>
          </c:extLst>
        </c:ser>
        <c:dLbls>
          <c:showLegendKey val="0"/>
          <c:showVal val="0"/>
          <c:showCatName val="0"/>
          <c:showSerName val="0"/>
          <c:showPercent val="0"/>
          <c:showBubbleSize val="0"/>
        </c:dLbls>
        <c:gapWidth val="152"/>
        <c:axId val="1315892752"/>
        <c:axId val="1315893232"/>
      </c:barChart>
      <c:catAx>
        <c:axId val="13158927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Bahnschrift Light" panose="020B0502040204020203" pitchFamily="34" charset="0"/>
                <a:ea typeface="+mn-ea"/>
                <a:cs typeface="Arial" panose="020B0604020202020204" pitchFamily="34" charset="0"/>
              </a:defRPr>
            </a:pPr>
            <a:endParaRPr lang="en-US"/>
          </a:p>
        </c:txPr>
        <c:crossAx val="1315893232"/>
        <c:crosses val="autoZero"/>
        <c:auto val="1"/>
        <c:lblAlgn val="ctr"/>
        <c:lblOffset val="100"/>
        <c:noMultiLvlLbl val="0"/>
      </c:catAx>
      <c:valAx>
        <c:axId val="1315893232"/>
        <c:scaling>
          <c:orientation val="minMax"/>
        </c:scaling>
        <c:delete val="1"/>
        <c:axPos val="b"/>
        <c:numFmt formatCode="_(* #,##0_);_(* \(#,##0\);_(* &quot;-&quot;??_);_(@_)" sourceLinked="1"/>
        <c:majorTickMark val="out"/>
        <c:minorTickMark val="none"/>
        <c:tickLblPos val="nextTo"/>
        <c:crossAx val="131589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457633420822398"/>
          <c:y val="9.4632598931051483E-4"/>
          <c:w val="0.7286253280839895"/>
          <c:h val="0.80729119335221133"/>
        </c:manualLayout>
      </c:layout>
      <c:doughnutChart>
        <c:varyColors val="1"/>
        <c:ser>
          <c:idx val="0"/>
          <c:order val="0"/>
          <c:spPr>
            <a:gradFill>
              <a:gsLst>
                <a:gs pos="76000">
                  <a:srgbClr val="435269"/>
                </a:gs>
                <a:gs pos="15000">
                  <a:schemeClr val="accent2">
                    <a:lumMod val="60000"/>
                    <a:lumOff val="40000"/>
                  </a:schemeClr>
                </a:gs>
              </a:gsLst>
              <a:lin ang="5400000" scaled="1"/>
            </a:gradFill>
            <a:ln w="146050">
              <a:solidFill>
                <a:srgbClr val="333F4F"/>
              </a:solidFill>
            </a:ln>
          </c:spPr>
          <c:dPt>
            <c:idx val="0"/>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01-E3A9-419E-A9AF-D89E4F9DABF8}"/>
              </c:ext>
            </c:extLst>
          </c:dPt>
          <c:dPt>
            <c:idx val="1"/>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03-E3A9-419E-A9AF-D89E4F9DABF8}"/>
              </c:ext>
            </c:extLst>
          </c:dPt>
          <c:dPt>
            <c:idx val="2"/>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05-E3A9-419E-A9AF-D89E4F9DABF8}"/>
              </c:ext>
            </c:extLst>
          </c:dPt>
          <c:dPt>
            <c:idx val="3"/>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07-E3A9-419E-A9AF-D89E4F9DABF8}"/>
              </c:ext>
            </c:extLst>
          </c:dPt>
          <c:dPt>
            <c:idx val="4"/>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09-E3A9-419E-A9AF-D89E4F9DABF8}"/>
              </c:ext>
            </c:extLst>
          </c:dPt>
          <c:dPt>
            <c:idx val="5"/>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0B-E3A9-419E-A9AF-D89E4F9DABF8}"/>
              </c:ext>
            </c:extLst>
          </c:dPt>
          <c:dPt>
            <c:idx val="6"/>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0D-E3A9-419E-A9AF-D89E4F9DABF8}"/>
              </c:ext>
            </c:extLst>
          </c:dPt>
          <c:dPt>
            <c:idx val="7"/>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0F-E3A9-419E-A9AF-D89E4F9DABF8}"/>
              </c:ext>
            </c:extLst>
          </c:dPt>
          <c:dPt>
            <c:idx val="8"/>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11-E3A9-419E-A9AF-D89E4F9DABF8}"/>
              </c:ext>
            </c:extLst>
          </c:dPt>
          <c:dPt>
            <c:idx val="9"/>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13-E3A9-419E-A9AF-D89E4F9DABF8}"/>
              </c:ext>
            </c:extLst>
          </c:dPt>
          <c:dPt>
            <c:idx val="10"/>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15-E3A9-419E-A9AF-D89E4F9DABF8}"/>
              </c:ext>
            </c:extLst>
          </c:dPt>
          <c:dPt>
            <c:idx val="11"/>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17-E3A9-419E-A9AF-D89E4F9DABF8}"/>
              </c:ext>
            </c:extLst>
          </c:dPt>
          <c:dPt>
            <c:idx val="12"/>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19-E3A9-419E-A9AF-D89E4F9DABF8}"/>
              </c:ext>
            </c:extLst>
          </c:dPt>
          <c:dPt>
            <c:idx val="13"/>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1B-E3A9-419E-A9AF-D89E4F9DABF8}"/>
              </c:ext>
            </c:extLst>
          </c:dPt>
          <c:dPt>
            <c:idx val="14"/>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1D-E3A9-419E-A9AF-D89E4F9DABF8}"/>
              </c:ext>
            </c:extLst>
          </c:dPt>
          <c:dPt>
            <c:idx val="15"/>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1F-E3A9-419E-A9AF-D89E4F9DABF8}"/>
              </c:ext>
            </c:extLst>
          </c:dPt>
          <c:dPt>
            <c:idx val="16"/>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21-E3A9-419E-A9AF-D89E4F9DABF8}"/>
              </c:ext>
            </c:extLst>
          </c:dPt>
          <c:dPt>
            <c:idx val="17"/>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23-E3A9-419E-A9AF-D89E4F9DABF8}"/>
              </c:ext>
            </c:extLst>
          </c:dPt>
          <c:dPt>
            <c:idx val="18"/>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25-E3A9-419E-A9AF-D89E4F9DABF8}"/>
              </c:ext>
            </c:extLst>
          </c:dPt>
          <c:dPt>
            <c:idx val="19"/>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27-E3A9-419E-A9AF-D89E4F9DABF8}"/>
              </c:ext>
            </c:extLst>
          </c:dPt>
          <c:dPt>
            <c:idx val="20"/>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29-E3A9-419E-A9AF-D89E4F9DABF8}"/>
              </c:ext>
            </c:extLst>
          </c:dPt>
          <c:dPt>
            <c:idx val="21"/>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2B-E3A9-419E-A9AF-D89E4F9DABF8}"/>
              </c:ext>
            </c:extLst>
          </c:dPt>
          <c:dPt>
            <c:idx val="22"/>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2D-E3A9-419E-A9AF-D89E4F9DABF8}"/>
              </c:ext>
            </c:extLst>
          </c:dPt>
          <c:dPt>
            <c:idx val="23"/>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2F-E3A9-419E-A9AF-D89E4F9DABF8}"/>
              </c:ext>
            </c:extLst>
          </c:dPt>
          <c:dPt>
            <c:idx val="24"/>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31-E3A9-419E-A9AF-D89E4F9DABF8}"/>
              </c:ext>
            </c:extLst>
          </c:dPt>
          <c:dPt>
            <c:idx val="25"/>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33-E3A9-419E-A9AF-D89E4F9DABF8}"/>
              </c:ext>
            </c:extLst>
          </c:dPt>
          <c:dPt>
            <c:idx val="26"/>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35-E3A9-419E-A9AF-D89E4F9DABF8}"/>
              </c:ext>
            </c:extLst>
          </c:dPt>
          <c:dPt>
            <c:idx val="27"/>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37-E3A9-419E-A9AF-D89E4F9DABF8}"/>
              </c:ext>
            </c:extLst>
          </c:dPt>
          <c:dPt>
            <c:idx val="28"/>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39-E3A9-419E-A9AF-D89E4F9DABF8}"/>
              </c:ext>
            </c:extLst>
          </c:dPt>
          <c:dPt>
            <c:idx val="29"/>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3B-E3A9-419E-A9AF-D89E4F9DABF8}"/>
              </c:ext>
            </c:extLst>
          </c:dPt>
          <c:dPt>
            <c:idx val="30"/>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3D-E3A9-419E-A9AF-D89E4F9DABF8}"/>
              </c:ext>
            </c:extLst>
          </c:dPt>
          <c:dPt>
            <c:idx val="31"/>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3F-E3A9-419E-A9AF-D89E4F9DABF8}"/>
              </c:ext>
            </c:extLst>
          </c:dPt>
          <c:dPt>
            <c:idx val="32"/>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41-E3A9-419E-A9AF-D89E4F9DABF8}"/>
              </c:ext>
            </c:extLst>
          </c:dPt>
          <c:dPt>
            <c:idx val="33"/>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43-E3A9-419E-A9AF-D89E4F9DABF8}"/>
              </c:ext>
            </c:extLst>
          </c:dPt>
          <c:dPt>
            <c:idx val="34"/>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45-E3A9-419E-A9AF-D89E4F9DABF8}"/>
              </c:ext>
            </c:extLst>
          </c:dPt>
          <c:dPt>
            <c:idx val="35"/>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47-E3A9-419E-A9AF-D89E4F9DABF8}"/>
              </c:ext>
            </c:extLst>
          </c:dPt>
          <c:dPt>
            <c:idx val="36"/>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49-E3A9-419E-A9AF-D89E4F9DABF8}"/>
              </c:ext>
            </c:extLst>
          </c:dPt>
          <c:dPt>
            <c:idx val="37"/>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4B-E3A9-419E-A9AF-D89E4F9DABF8}"/>
              </c:ext>
            </c:extLst>
          </c:dPt>
          <c:dPt>
            <c:idx val="38"/>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4D-E3A9-419E-A9AF-D89E4F9DABF8}"/>
              </c:ext>
            </c:extLst>
          </c:dPt>
          <c:dPt>
            <c:idx val="39"/>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4F-E3A9-419E-A9AF-D89E4F9DABF8}"/>
              </c:ext>
            </c:extLst>
          </c:dPt>
          <c:dPt>
            <c:idx val="40"/>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51-E3A9-419E-A9AF-D89E4F9DABF8}"/>
              </c:ext>
            </c:extLst>
          </c:dPt>
          <c:dPt>
            <c:idx val="41"/>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53-E3A9-419E-A9AF-D89E4F9DABF8}"/>
              </c:ext>
            </c:extLst>
          </c:dPt>
          <c:dPt>
            <c:idx val="42"/>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55-E3A9-419E-A9AF-D89E4F9DABF8}"/>
              </c:ext>
            </c:extLst>
          </c:dPt>
          <c:dPt>
            <c:idx val="43"/>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57-E3A9-419E-A9AF-D89E4F9DABF8}"/>
              </c:ext>
            </c:extLst>
          </c:dPt>
          <c:dPt>
            <c:idx val="44"/>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59-E3A9-419E-A9AF-D89E4F9DABF8}"/>
              </c:ext>
            </c:extLst>
          </c:dPt>
          <c:dPt>
            <c:idx val="45"/>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5B-E3A9-419E-A9AF-D89E4F9DABF8}"/>
              </c:ext>
            </c:extLst>
          </c:dPt>
          <c:dPt>
            <c:idx val="46"/>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5D-E3A9-419E-A9AF-D89E4F9DABF8}"/>
              </c:ext>
            </c:extLst>
          </c:dPt>
          <c:dPt>
            <c:idx val="47"/>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5F-E3A9-419E-A9AF-D89E4F9DABF8}"/>
              </c:ext>
            </c:extLst>
          </c:dPt>
          <c:dPt>
            <c:idx val="48"/>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61-E3A9-419E-A9AF-D89E4F9DABF8}"/>
              </c:ext>
            </c:extLst>
          </c:dPt>
          <c:dPt>
            <c:idx val="49"/>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63-E3A9-419E-A9AF-D89E4F9DABF8}"/>
              </c:ext>
            </c:extLst>
          </c:dPt>
          <c:dPt>
            <c:idx val="50"/>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65-E3A9-419E-A9AF-D89E4F9DABF8}"/>
              </c:ext>
            </c:extLst>
          </c:dPt>
          <c:dPt>
            <c:idx val="51"/>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67-E3A9-419E-A9AF-D89E4F9DABF8}"/>
              </c:ext>
            </c:extLst>
          </c:dPt>
          <c:dPt>
            <c:idx val="52"/>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69-E3A9-419E-A9AF-D89E4F9DABF8}"/>
              </c:ext>
            </c:extLst>
          </c:dPt>
          <c:dPt>
            <c:idx val="53"/>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6B-E3A9-419E-A9AF-D89E4F9DABF8}"/>
              </c:ext>
            </c:extLst>
          </c:dPt>
          <c:dPt>
            <c:idx val="54"/>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6D-E3A9-419E-A9AF-D89E4F9DABF8}"/>
              </c:ext>
            </c:extLst>
          </c:dPt>
          <c:dPt>
            <c:idx val="55"/>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6F-E3A9-419E-A9AF-D89E4F9DABF8}"/>
              </c:ext>
            </c:extLst>
          </c:dPt>
          <c:dPt>
            <c:idx val="56"/>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71-E3A9-419E-A9AF-D89E4F9DABF8}"/>
              </c:ext>
            </c:extLst>
          </c:dPt>
          <c:dPt>
            <c:idx val="57"/>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73-E3A9-419E-A9AF-D89E4F9DABF8}"/>
              </c:ext>
            </c:extLst>
          </c:dPt>
          <c:dPt>
            <c:idx val="58"/>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75-E3A9-419E-A9AF-D89E4F9DABF8}"/>
              </c:ext>
            </c:extLst>
          </c:dPt>
          <c:dPt>
            <c:idx val="59"/>
            <c:bubble3D val="0"/>
            <c:spPr>
              <a:gradFill>
                <a:gsLst>
                  <a:gs pos="76000">
                    <a:srgbClr val="435269"/>
                  </a:gs>
                  <a:gs pos="15000">
                    <a:schemeClr val="accent2">
                      <a:lumMod val="60000"/>
                      <a:lumOff val="40000"/>
                    </a:schemeClr>
                  </a:gs>
                </a:gsLst>
                <a:lin ang="5400000" scaled="1"/>
              </a:gradFill>
              <a:ln w="146050">
                <a:solidFill>
                  <a:srgbClr val="333F4F"/>
                </a:solidFill>
              </a:ln>
              <a:effectLst/>
            </c:spPr>
            <c:extLst>
              <c:ext xmlns:c16="http://schemas.microsoft.com/office/drawing/2014/chart" uri="{C3380CC4-5D6E-409C-BE32-E72D297353CC}">
                <c16:uniqueId val="{00000077-E3A9-419E-A9AF-D89E4F9DABF8}"/>
              </c:ext>
            </c:extLst>
          </c:dPt>
          <c:val>
            <c:numLit>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Lit>
          </c:val>
          <c:extLst>
            <c:ext xmlns:c16="http://schemas.microsoft.com/office/drawing/2014/chart" uri="{C3380CC4-5D6E-409C-BE32-E72D297353CC}">
              <c16:uniqueId val="{00000078-E3A9-419E-A9AF-D89E4F9DABF8}"/>
            </c:ext>
          </c:extLst>
        </c:ser>
        <c:dLbls>
          <c:showLegendKey val="0"/>
          <c:showVal val="0"/>
          <c:showCatName val="0"/>
          <c:showSerName val="0"/>
          <c:showPercent val="0"/>
          <c:showBubbleSize val="0"/>
          <c:showLeaderLines val="1"/>
        </c:dLbls>
        <c:firstSliceAng val="0"/>
        <c:holeSize val="72"/>
      </c:doughnutChart>
      <c:doughnutChart>
        <c:varyColors val="1"/>
        <c:ser>
          <c:idx val="1"/>
          <c:order val="1"/>
          <c:spPr>
            <a:ln>
              <a:noFill/>
            </a:ln>
          </c:spPr>
          <c:dPt>
            <c:idx val="0"/>
            <c:bubble3D val="0"/>
            <c:spPr>
              <a:solidFill>
                <a:schemeClr val="bg1">
                  <a:lumMod val="95000"/>
                  <a:alpha val="0"/>
                </a:schemeClr>
              </a:solidFill>
              <a:ln w="19050">
                <a:noFill/>
              </a:ln>
              <a:effectLst/>
            </c:spPr>
            <c:extLst>
              <c:ext xmlns:c16="http://schemas.microsoft.com/office/drawing/2014/chart" uri="{C3380CC4-5D6E-409C-BE32-E72D297353CC}">
                <c16:uniqueId val="{0000007A-E3A9-419E-A9AF-D89E4F9DABF8}"/>
              </c:ext>
            </c:extLst>
          </c:dPt>
          <c:dPt>
            <c:idx val="1"/>
            <c:bubble3D val="0"/>
            <c:spPr>
              <a:solidFill>
                <a:srgbClr val="333F4F">
                  <a:alpha val="71000"/>
                </a:srgbClr>
              </a:solidFill>
              <a:ln w="19050">
                <a:noFill/>
              </a:ln>
              <a:effectLst/>
            </c:spPr>
            <c:extLst>
              <c:ext xmlns:c16="http://schemas.microsoft.com/office/drawing/2014/chart" uri="{C3380CC4-5D6E-409C-BE32-E72D297353CC}">
                <c16:uniqueId val="{0000007C-E3A9-419E-A9AF-D89E4F9DABF8}"/>
              </c:ext>
            </c:extLst>
          </c:dPt>
          <c:val>
            <c:numRef>
              <c:f>'Pivot Table'!$W$5:$X$5</c:f>
              <c:numCache>
                <c:formatCode>0%</c:formatCode>
                <c:ptCount val="2"/>
                <c:pt idx="0">
                  <c:v>0.89285714285714313</c:v>
                </c:pt>
                <c:pt idx="1">
                  <c:v>0.10714285714285687</c:v>
                </c:pt>
              </c:numCache>
            </c:numRef>
          </c:val>
          <c:extLst>
            <c:ext xmlns:c16="http://schemas.microsoft.com/office/drawing/2014/chart" uri="{C3380CC4-5D6E-409C-BE32-E72D297353CC}">
              <c16:uniqueId val="{0000007D-E3A9-419E-A9AF-D89E4F9DABF8}"/>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Analysis Dashboard.xlsx]Pivot Table!PivotTable5</c:name>
    <c:fmtId val="5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90000"/>
            </a:schemeClr>
          </a:solidFill>
          <a:ln w="19050">
            <a:solidFill>
              <a:schemeClr val="lt1"/>
            </a:solidFill>
          </a:ln>
          <a:effectLst/>
        </c:spPr>
      </c:pivotFmt>
      <c:pivotFmt>
        <c:idx val="3"/>
        <c:spPr>
          <a:solidFill>
            <a:schemeClr val="bg2">
              <a:lumMod val="90000"/>
            </a:schemeClr>
          </a:solidFill>
          <a:ln w="19050">
            <a:solidFill>
              <a:schemeClr val="lt1"/>
            </a:solidFill>
          </a:ln>
          <a:effectLst/>
        </c:spPr>
      </c:pivotFmt>
      <c:pivotFmt>
        <c:idx val="4"/>
        <c:spPr>
          <a:solidFill>
            <a:schemeClr val="accent2">
              <a:lumMod val="75000"/>
            </a:schemeClr>
          </a:solidFill>
          <a:ln w="19050">
            <a:solidFill>
              <a:schemeClr val="lt1"/>
            </a:solidFill>
          </a:ln>
          <a:effectLst/>
        </c:spPr>
      </c:pivotFmt>
      <c:pivotFmt>
        <c:idx val="5"/>
        <c:spPr>
          <a:solidFill>
            <a:schemeClr val="accent2">
              <a:lumMod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lumMod val="90000"/>
            </a:schemeClr>
          </a:solidFill>
          <a:ln w="19050">
            <a:solidFill>
              <a:schemeClr val="lt1"/>
            </a:solidFill>
          </a:ln>
          <a:effectLst/>
        </c:spPr>
      </c:pivotFmt>
      <c:pivotFmt>
        <c:idx val="8"/>
        <c:spPr>
          <a:solidFill>
            <a:schemeClr val="accent2">
              <a:lumMod val="75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2">
              <a:lumMod val="90000"/>
            </a:schemeClr>
          </a:solidFill>
          <a:ln w="19050">
            <a:solidFill>
              <a:schemeClr val="lt1"/>
            </a:solidFill>
          </a:ln>
          <a:effectLst/>
        </c:spPr>
      </c:pivotFmt>
      <c:pivotFmt>
        <c:idx val="11"/>
        <c:spPr>
          <a:solidFill>
            <a:schemeClr val="accent2">
              <a:lumMod val="75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2">
              <a:lumMod val="90000"/>
            </a:schemeClr>
          </a:solidFill>
          <a:ln w="19050">
            <a:solidFill>
              <a:schemeClr val="lt1"/>
            </a:solidFill>
          </a:ln>
          <a:effectLst/>
        </c:spPr>
      </c:pivotFmt>
      <c:pivotFmt>
        <c:idx val="14"/>
        <c:spPr>
          <a:solidFill>
            <a:schemeClr val="accent2">
              <a:lumMod val="75000"/>
            </a:schemeClr>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bg2">
              <a:lumMod val="90000"/>
            </a:schemeClr>
          </a:solidFill>
          <a:ln w="19050">
            <a:solidFill>
              <a:schemeClr val="lt1"/>
            </a:solidFill>
          </a:ln>
          <a:effectLst/>
        </c:spPr>
      </c:pivotFmt>
      <c:pivotFmt>
        <c:idx val="17"/>
        <c:spPr>
          <a:solidFill>
            <a:schemeClr val="accent2">
              <a:lumMod val="75000"/>
            </a:schemeClr>
          </a:solidFill>
          <a:ln w="19050">
            <a:solidFill>
              <a:schemeClr val="lt1"/>
            </a:solidFill>
          </a:ln>
          <a:effectLst/>
        </c:spPr>
      </c:pivotFmt>
    </c:pivotFmts>
    <c:plotArea>
      <c:layout>
        <c:manualLayout>
          <c:layoutTarget val="inner"/>
          <c:xMode val="edge"/>
          <c:yMode val="edge"/>
          <c:x val="7.7419354838709681E-2"/>
          <c:y val="0.15851086713964341"/>
          <c:w val="0.71612903225806457"/>
          <c:h val="0.70851016350466511"/>
        </c:manualLayout>
      </c:layout>
      <c:doughnutChart>
        <c:varyColors val="1"/>
        <c:ser>
          <c:idx val="0"/>
          <c:order val="0"/>
          <c:tx>
            <c:strRef>
              <c:f>'Pivot Table'!$AL$5</c:f>
              <c:strCache>
                <c:ptCount val="1"/>
                <c:pt idx="0">
                  <c:v>Sum of Income</c:v>
                </c:pt>
              </c:strCache>
            </c:strRef>
          </c:tx>
          <c:dPt>
            <c:idx val="0"/>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1-AD5C-40DA-A071-F2AF530A1C44}"/>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AD5C-40DA-A071-F2AF530A1C44}"/>
              </c:ext>
            </c:extLst>
          </c:dPt>
          <c:cat>
            <c:strRef>
              <c:f>'Pivot Table'!$AK$6:$AK$8</c:f>
              <c:strCache>
                <c:ptCount val="2"/>
                <c:pt idx="0">
                  <c:v>B2B</c:v>
                </c:pt>
                <c:pt idx="1">
                  <c:v>B2C</c:v>
                </c:pt>
              </c:strCache>
            </c:strRef>
          </c:cat>
          <c:val>
            <c:numRef>
              <c:f>'Pivot Table'!$AL$6:$AL$8</c:f>
              <c:numCache>
                <c:formatCode>_(* #,##0_);_(* \(#,##0\);_(* "-"??_);_(@_)</c:formatCode>
                <c:ptCount val="2"/>
                <c:pt idx="0">
                  <c:v>432460.49999999994</c:v>
                </c:pt>
                <c:pt idx="1">
                  <c:v>370157.09999999992</c:v>
                </c:pt>
              </c:numCache>
            </c:numRef>
          </c:val>
          <c:extLst>
            <c:ext xmlns:c16="http://schemas.microsoft.com/office/drawing/2014/chart" uri="{C3380CC4-5D6E-409C-BE32-E72D297353CC}">
              <c16:uniqueId val="{00000004-AD5C-40DA-A071-F2AF530A1C44}"/>
            </c:ext>
          </c:extLst>
        </c:ser>
        <c:ser>
          <c:idx val="1"/>
          <c:order val="1"/>
          <c:tx>
            <c:strRef>
              <c:f>'Pivot Table'!$AM$5</c:f>
              <c:strCache>
                <c:ptCount val="1"/>
                <c:pt idx="0">
                  <c:v>Sum of Income2</c:v>
                </c:pt>
              </c:strCache>
            </c:strRef>
          </c:tx>
          <c:dPt>
            <c:idx val="0"/>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6-AD5C-40DA-A071-F2AF530A1C44}"/>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8-AD5C-40DA-A071-F2AF530A1C44}"/>
              </c:ext>
            </c:extLst>
          </c:dPt>
          <c:cat>
            <c:strRef>
              <c:f>'Pivot Table'!$AK$6:$AK$8</c:f>
              <c:strCache>
                <c:ptCount val="2"/>
                <c:pt idx="0">
                  <c:v>B2B</c:v>
                </c:pt>
                <c:pt idx="1">
                  <c:v>B2C</c:v>
                </c:pt>
              </c:strCache>
            </c:strRef>
          </c:cat>
          <c:val>
            <c:numRef>
              <c:f>'Pivot Table'!$AM$6:$AM$8</c:f>
              <c:numCache>
                <c:formatCode>0.00%</c:formatCode>
                <c:ptCount val="2"/>
                <c:pt idx="0">
                  <c:v>0.53881263007439661</c:v>
                </c:pt>
                <c:pt idx="1">
                  <c:v>0.46118736992560339</c:v>
                </c:pt>
              </c:numCache>
            </c:numRef>
          </c:val>
          <c:extLst>
            <c:ext xmlns:c16="http://schemas.microsoft.com/office/drawing/2014/chart" uri="{C3380CC4-5D6E-409C-BE32-E72D297353CC}">
              <c16:uniqueId val="{00000009-AD5C-40DA-A071-F2AF530A1C4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Table'!$J$22</c:f>
              <c:strCache>
                <c:ptCount val="1"/>
                <c:pt idx="0">
                  <c:v>Brazil</c:v>
                </c:pt>
              </c:strCache>
            </c:strRef>
          </c:tx>
          <c:spPr>
            <a:gradFill flip="none" rotWithShape="1">
              <a:gsLst>
                <a:gs pos="81000">
                  <a:srgbClr val="C00000"/>
                </a:gs>
                <a:gs pos="46000">
                  <a:srgbClr val="F6004C"/>
                </a:gs>
              </a:gsLst>
              <a:lin ang="2700000" scaled="1"/>
              <a:tileRect/>
            </a:gradFill>
            <a:ln>
              <a:noFill/>
            </a:ln>
            <a:effectLst/>
          </c:spPr>
          <c:invertIfNegative val="0"/>
          <c:val>
            <c:numRef>
              <c:f>'Pivot Table'!$K$22</c:f>
              <c:numCache>
                <c:formatCode>0.00%</c:formatCode>
                <c:ptCount val="1"/>
                <c:pt idx="0">
                  <c:v>9.2727813099143935E-2</c:v>
                </c:pt>
              </c:numCache>
            </c:numRef>
          </c:val>
          <c:extLst>
            <c:ext xmlns:c16="http://schemas.microsoft.com/office/drawing/2014/chart" uri="{C3380CC4-5D6E-409C-BE32-E72D297353CC}">
              <c16:uniqueId val="{00000000-46E5-4EA0-9183-BB501D323E79}"/>
            </c:ext>
          </c:extLst>
        </c:ser>
        <c:ser>
          <c:idx val="1"/>
          <c:order val="1"/>
          <c:tx>
            <c:strRef>
              <c:f>'Pivot Table'!$J$23</c:f>
              <c:strCache>
                <c:ptCount val="1"/>
                <c:pt idx="0">
                  <c:v>Canada</c:v>
                </c:pt>
              </c:strCache>
            </c:strRef>
          </c:tx>
          <c:spPr>
            <a:gradFill>
              <a:gsLst>
                <a:gs pos="81000">
                  <a:schemeClr val="accent1">
                    <a:lumMod val="50000"/>
                  </a:schemeClr>
                </a:gs>
                <a:gs pos="46000">
                  <a:schemeClr val="tx2">
                    <a:lumMod val="60000"/>
                    <a:lumOff val="40000"/>
                  </a:schemeClr>
                </a:gs>
              </a:gsLst>
              <a:lin ang="2700000" scaled="1"/>
            </a:gradFill>
            <a:ln>
              <a:noFill/>
            </a:ln>
            <a:effectLst/>
          </c:spPr>
          <c:invertIfNegative val="0"/>
          <c:val>
            <c:numRef>
              <c:f>'Pivot Table'!$K$23</c:f>
              <c:numCache>
                <c:formatCode>0.00%</c:formatCode>
                <c:ptCount val="1"/>
                <c:pt idx="0">
                  <c:v>9.1154377356511399E-2</c:v>
                </c:pt>
              </c:numCache>
            </c:numRef>
          </c:val>
          <c:extLst>
            <c:ext xmlns:c16="http://schemas.microsoft.com/office/drawing/2014/chart" uri="{C3380CC4-5D6E-409C-BE32-E72D297353CC}">
              <c16:uniqueId val="{00000001-46E5-4EA0-9183-BB501D323E79}"/>
            </c:ext>
          </c:extLst>
        </c:ser>
        <c:ser>
          <c:idx val="2"/>
          <c:order val="2"/>
          <c:tx>
            <c:strRef>
              <c:f>'Pivot Table'!$J$24</c:f>
              <c:strCache>
                <c:ptCount val="1"/>
                <c:pt idx="0">
                  <c:v>Egypt</c:v>
                </c:pt>
              </c:strCache>
            </c:strRef>
          </c:tx>
          <c:spPr>
            <a:gradFill>
              <a:gsLst>
                <a:gs pos="81000">
                  <a:schemeClr val="accent6">
                    <a:lumMod val="75000"/>
                  </a:schemeClr>
                </a:gs>
                <a:gs pos="46000">
                  <a:schemeClr val="accent6">
                    <a:lumMod val="40000"/>
                    <a:lumOff val="60000"/>
                  </a:schemeClr>
                </a:gs>
              </a:gsLst>
              <a:lin ang="2700000" scaled="1"/>
            </a:gradFill>
            <a:ln>
              <a:noFill/>
            </a:ln>
            <a:effectLst/>
          </c:spPr>
          <c:invertIfNegative val="0"/>
          <c:val>
            <c:numRef>
              <c:f>'Pivot Table'!$K$24</c:f>
              <c:numCache>
                <c:formatCode>0.00%</c:formatCode>
                <c:ptCount val="1"/>
                <c:pt idx="0">
                  <c:v>0.26653127349226979</c:v>
                </c:pt>
              </c:numCache>
            </c:numRef>
          </c:val>
          <c:extLst>
            <c:ext xmlns:c16="http://schemas.microsoft.com/office/drawing/2014/chart" uri="{C3380CC4-5D6E-409C-BE32-E72D297353CC}">
              <c16:uniqueId val="{00000002-46E5-4EA0-9183-BB501D323E79}"/>
            </c:ext>
          </c:extLst>
        </c:ser>
        <c:ser>
          <c:idx val="3"/>
          <c:order val="3"/>
          <c:tx>
            <c:strRef>
              <c:f>'Pivot Table'!$J$25</c:f>
              <c:strCache>
                <c:ptCount val="1"/>
                <c:pt idx="0">
                  <c:v>Russia</c:v>
                </c:pt>
              </c:strCache>
            </c:strRef>
          </c:tx>
          <c:spPr>
            <a:gradFill>
              <a:gsLst>
                <a:gs pos="81000">
                  <a:schemeClr val="accent4">
                    <a:lumMod val="75000"/>
                  </a:schemeClr>
                </a:gs>
                <a:gs pos="46000">
                  <a:schemeClr val="accent4">
                    <a:lumMod val="40000"/>
                    <a:lumOff val="60000"/>
                  </a:schemeClr>
                </a:gs>
              </a:gsLst>
              <a:lin ang="2700000" scaled="1"/>
            </a:gradFill>
            <a:ln>
              <a:noFill/>
            </a:ln>
            <a:effectLst/>
          </c:spPr>
          <c:invertIfNegative val="0"/>
          <c:val>
            <c:numRef>
              <c:f>'Pivot Table'!$K$25</c:f>
              <c:numCache>
                <c:formatCode>0.00%</c:formatCode>
                <c:ptCount val="1"/>
                <c:pt idx="0">
                  <c:v>0.13717445905861922</c:v>
                </c:pt>
              </c:numCache>
            </c:numRef>
          </c:val>
          <c:extLst>
            <c:ext xmlns:c16="http://schemas.microsoft.com/office/drawing/2014/chart" uri="{C3380CC4-5D6E-409C-BE32-E72D297353CC}">
              <c16:uniqueId val="{00000003-46E5-4EA0-9183-BB501D323E79}"/>
            </c:ext>
          </c:extLst>
        </c:ser>
        <c:ser>
          <c:idx val="4"/>
          <c:order val="4"/>
          <c:tx>
            <c:strRef>
              <c:f>'Pivot Table'!$J$26</c:f>
              <c:strCache>
                <c:ptCount val="1"/>
                <c:pt idx="0">
                  <c:v>United Kingdom</c:v>
                </c:pt>
              </c:strCache>
            </c:strRef>
          </c:tx>
          <c:spPr>
            <a:gradFill>
              <a:gsLst>
                <a:gs pos="81000">
                  <a:schemeClr val="bg1">
                    <a:lumMod val="50000"/>
                  </a:schemeClr>
                </a:gs>
                <a:gs pos="46000">
                  <a:schemeClr val="bg1">
                    <a:lumMod val="75000"/>
                  </a:schemeClr>
                </a:gs>
              </a:gsLst>
              <a:lin ang="2700000" scaled="1"/>
            </a:gradFill>
            <a:ln>
              <a:noFill/>
            </a:ln>
            <a:effectLst/>
          </c:spPr>
          <c:invertIfNegative val="0"/>
          <c:val>
            <c:numRef>
              <c:f>'Pivot Table'!$K$26</c:f>
              <c:numCache>
                <c:formatCode>0.00%</c:formatCode>
                <c:ptCount val="1"/>
                <c:pt idx="0">
                  <c:v>0.13007942936730402</c:v>
                </c:pt>
              </c:numCache>
            </c:numRef>
          </c:val>
          <c:extLst>
            <c:ext xmlns:c16="http://schemas.microsoft.com/office/drawing/2014/chart" uri="{C3380CC4-5D6E-409C-BE32-E72D297353CC}">
              <c16:uniqueId val="{00000004-46E5-4EA0-9183-BB501D323E79}"/>
            </c:ext>
          </c:extLst>
        </c:ser>
        <c:ser>
          <c:idx val="5"/>
          <c:order val="5"/>
          <c:tx>
            <c:strRef>
              <c:f>'Pivot Table'!$J$27</c:f>
              <c:strCache>
                <c:ptCount val="1"/>
                <c:pt idx="0">
                  <c:v>USA</c:v>
                </c:pt>
              </c:strCache>
            </c:strRef>
          </c:tx>
          <c:spPr>
            <a:gradFill>
              <a:gsLst>
                <a:gs pos="81000">
                  <a:srgbClr val="7030A0"/>
                </a:gs>
                <a:gs pos="46000">
                  <a:srgbClr val="D5B8EA"/>
                </a:gs>
              </a:gsLst>
              <a:lin ang="2700000" scaled="1"/>
            </a:gradFill>
            <a:ln>
              <a:noFill/>
            </a:ln>
            <a:effectLst/>
          </c:spPr>
          <c:invertIfNegative val="0"/>
          <c:val>
            <c:numRef>
              <c:f>'Pivot Table'!$K$27</c:f>
              <c:numCache>
                <c:formatCode>0.00%</c:formatCode>
                <c:ptCount val="1"/>
                <c:pt idx="0">
                  <c:v>0.28233264762615168</c:v>
                </c:pt>
              </c:numCache>
            </c:numRef>
          </c:val>
          <c:extLst>
            <c:ext xmlns:c16="http://schemas.microsoft.com/office/drawing/2014/chart" uri="{C3380CC4-5D6E-409C-BE32-E72D297353CC}">
              <c16:uniqueId val="{00000005-46E5-4EA0-9183-BB501D323E79}"/>
            </c:ext>
          </c:extLst>
        </c:ser>
        <c:dLbls>
          <c:showLegendKey val="0"/>
          <c:showVal val="0"/>
          <c:showCatName val="0"/>
          <c:showSerName val="0"/>
          <c:showPercent val="0"/>
          <c:showBubbleSize val="0"/>
        </c:dLbls>
        <c:gapWidth val="150"/>
        <c:overlap val="100"/>
        <c:axId val="685129039"/>
        <c:axId val="685132879"/>
      </c:barChart>
      <c:catAx>
        <c:axId val="685129039"/>
        <c:scaling>
          <c:orientation val="minMax"/>
        </c:scaling>
        <c:delete val="1"/>
        <c:axPos val="l"/>
        <c:numFmt formatCode="General" sourceLinked="1"/>
        <c:majorTickMark val="none"/>
        <c:minorTickMark val="none"/>
        <c:tickLblPos val="nextTo"/>
        <c:crossAx val="685132879"/>
        <c:crosses val="autoZero"/>
        <c:auto val="1"/>
        <c:lblAlgn val="ctr"/>
        <c:lblOffset val="100"/>
        <c:noMultiLvlLbl val="0"/>
      </c:catAx>
      <c:valAx>
        <c:axId val="685132879"/>
        <c:scaling>
          <c:orientation val="minMax"/>
        </c:scaling>
        <c:delete val="1"/>
        <c:axPos val="b"/>
        <c:numFmt formatCode="0%" sourceLinked="1"/>
        <c:majorTickMark val="none"/>
        <c:minorTickMark val="none"/>
        <c:tickLblPos val="nextTo"/>
        <c:crossAx val="68512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241151398917874E-2"/>
          <c:y val="0"/>
          <c:w val="0.85446153947180736"/>
          <c:h val="1"/>
        </c:manualLayout>
      </c:layout>
      <c:doughnutChart>
        <c:varyColors val="1"/>
        <c:ser>
          <c:idx val="0"/>
          <c:order val="0"/>
          <c:spPr>
            <a:ln>
              <a:noFill/>
            </a:ln>
          </c:spPr>
          <c:dPt>
            <c:idx val="0"/>
            <c:bubble3D val="0"/>
            <c:spPr>
              <a:gradFill flip="none" rotWithShape="1">
                <a:gsLst>
                  <a:gs pos="35000">
                    <a:srgbClr val="5F5F66"/>
                  </a:gs>
                  <a:gs pos="75247">
                    <a:schemeClr val="bg1">
                      <a:lumMod val="85000"/>
                    </a:schemeClr>
                  </a:gs>
                </a:gsLst>
                <a:lin ang="18900000" scaled="1"/>
                <a:tileRect/>
              </a:gradFill>
              <a:ln w="19050">
                <a:noFill/>
              </a:ln>
              <a:effectLst/>
            </c:spPr>
            <c:extLst>
              <c:ext xmlns:c16="http://schemas.microsoft.com/office/drawing/2014/chart" uri="{C3380CC4-5D6E-409C-BE32-E72D297353CC}">
                <c16:uniqueId val="{00000001-A0AF-4281-B2A1-9088A20103D4}"/>
              </c:ext>
            </c:extLst>
          </c:dPt>
          <c:dPt>
            <c:idx val="1"/>
            <c:bubble3D val="0"/>
            <c:spPr>
              <a:gradFill flip="none" rotWithShape="1">
                <a:gsLst>
                  <a:gs pos="72000">
                    <a:schemeClr val="accent2">
                      <a:lumMod val="60000"/>
                      <a:lumOff val="40000"/>
                    </a:schemeClr>
                  </a:gs>
                  <a:gs pos="43000">
                    <a:srgbClr val="1D1D32"/>
                  </a:gs>
                </a:gsLst>
                <a:lin ang="2700000" scaled="1"/>
                <a:tileRect/>
              </a:gradFill>
              <a:ln w="19050">
                <a:noFill/>
              </a:ln>
              <a:effectLst/>
            </c:spPr>
            <c:extLst>
              <c:ext xmlns:c16="http://schemas.microsoft.com/office/drawing/2014/chart" uri="{C3380CC4-5D6E-409C-BE32-E72D297353CC}">
                <c16:uniqueId val="{00000003-A0AF-4281-B2A1-9088A20103D4}"/>
              </c:ext>
            </c:extLst>
          </c:dPt>
          <c:cat>
            <c:strRef>
              <c:f>'Pivot Table'!$S$21:$T$21</c:f>
              <c:strCache>
                <c:ptCount val="2"/>
                <c:pt idx="0">
                  <c:v>% Remaining</c:v>
                </c:pt>
                <c:pt idx="1">
                  <c:v>Actual %</c:v>
                </c:pt>
              </c:strCache>
            </c:strRef>
          </c:cat>
          <c:val>
            <c:numRef>
              <c:f>'Pivot Table'!$S$22:$T$22</c:f>
              <c:numCache>
                <c:formatCode>0%</c:formatCode>
                <c:ptCount val="2"/>
                <c:pt idx="0">
                  <c:v>0.33433891672104599</c:v>
                </c:pt>
                <c:pt idx="1">
                  <c:v>0.66566108327895401</c:v>
                </c:pt>
              </c:numCache>
            </c:numRef>
          </c:val>
          <c:extLst>
            <c:ext xmlns:c16="http://schemas.microsoft.com/office/drawing/2014/chart" uri="{C3380CC4-5D6E-409C-BE32-E72D297353CC}">
              <c16:uniqueId val="{00000004-A0AF-4281-B2A1-9088A20103D4}"/>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YX</c:v>
          </c:tx>
          <c:spPr>
            <a:ln w="25400" cap="rnd">
              <a:noFill/>
              <a:round/>
            </a:ln>
            <a:effectLst/>
          </c:spPr>
          <c:marker>
            <c:symbol val="circle"/>
            <c:size val="25"/>
            <c:spPr>
              <a:solidFill>
                <a:schemeClr val="accent2"/>
              </a:solidFill>
              <a:ln w="9525">
                <a:solidFill>
                  <a:schemeClr val="accent2"/>
                </a:solidFill>
              </a:ln>
              <a:effectLst/>
            </c:spPr>
          </c:marker>
          <c:dPt>
            <c:idx val="0"/>
            <c:marker>
              <c:symbol val="circle"/>
              <c:size val="25"/>
              <c:spPr>
                <a:solidFill>
                  <a:srgbClr val="1D1D32"/>
                </a:solidFill>
                <a:ln w="9525">
                  <a:noFill/>
                </a:ln>
                <a:effectLst/>
              </c:spPr>
            </c:marker>
            <c:bubble3D val="0"/>
            <c:extLst>
              <c:ext xmlns:c16="http://schemas.microsoft.com/office/drawing/2014/chart" uri="{C3380CC4-5D6E-409C-BE32-E72D297353CC}">
                <c16:uniqueId val="{00000005-A0AF-4281-B2A1-9088A20103D4}"/>
              </c:ext>
            </c:extLst>
          </c:dPt>
          <c:dPt>
            <c:idx val="1"/>
            <c:marker>
              <c:symbol val="circle"/>
              <c:size val="25"/>
              <c:spPr>
                <a:solidFill>
                  <a:schemeClr val="accent2">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07-A0AF-4281-B2A1-9088A20103D4}"/>
              </c:ext>
            </c:extLst>
          </c:dPt>
          <c:xVal>
            <c:numRef>
              <c:f>'Pivot Table'!$V$22:$V$23</c:f>
              <c:numCache>
                <c:formatCode>General</c:formatCode>
                <c:ptCount val="2"/>
                <c:pt idx="0">
                  <c:v>0</c:v>
                </c:pt>
                <c:pt idx="1">
                  <c:v>0.86284900539614706</c:v>
                </c:pt>
              </c:numCache>
            </c:numRef>
          </c:xVal>
          <c:yVal>
            <c:numRef>
              <c:f>'Pivot Table'!$W$22:$W$23</c:f>
              <c:numCache>
                <c:formatCode>General</c:formatCode>
                <c:ptCount val="2"/>
                <c:pt idx="0">
                  <c:v>1</c:v>
                </c:pt>
                <c:pt idx="1">
                  <c:v>-0.50546176303146806</c:v>
                </c:pt>
              </c:numCache>
            </c:numRef>
          </c:yVal>
          <c:smooth val="0"/>
          <c:extLst>
            <c:ext xmlns:c16="http://schemas.microsoft.com/office/drawing/2014/chart" uri="{C3380CC4-5D6E-409C-BE32-E72D297353CC}">
              <c16:uniqueId val="{00000008-A0AF-4281-B2A1-9088A20103D4}"/>
            </c:ext>
          </c:extLst>
        </c:ser>
        <c:dLbls>
          <c:showLegendKey val="0"/>
          <c:showVal val="0"/>
          <c:showCatName val="0"/>
          <c:showSerName val="0"/>
          <c:showPercent val="0"/>
          <c:showBubbleSize val="0"/>
        </c:dLbls>
        <c:axId val="688084495"/>
        <c:axId val="688073935"/>
      </c:scatterChart>
      <c:valAx>
        <c:axId val="688073935"/>
        <c:scaling>
          <c:orientation val="minMax"/>
          <c:max val="1.1500000000000001"/>
          <c:min val="-1.1500000000000001"/>
        </c:scaling>
        <c:delete val="1"/>
        <c:axPos val="l"/>
        <c:numFmt formatCode="General" sourceLinked="1"/>
        <c:majorTickMark val="out"/>
        <c:minorTickMark val="none"/>
        <c:tickLblPos val="nextTo"/>
        <c:crossAx val="688084495"/>
        <c:crosses val="autoZero"/>
        <c:crossBetween val="midCat"/>
      </c:valAx>
      <c:valAx>
        <c:axId val="688084495"/>
        <c:scaling>
          <c:orientation val="minMax"/>
          <c:max val="1.1500000000000001"/>
          <c:min val="-1.1500000000000001"/>
        </c:scaling>
        <c:delete val="1"/>
        <c:axPos val="b"/>
        <c:numFmt formatCode="General" sourceLinked="1"/>
        <c:majorTickMark val="out"/>
        <c:minorTickMark val="none"/>
        <c:tickLblPos val="nextTo"/>
        <c:crossAx val="688073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solidFill>
                <a:schemeClr val="bg1"/>
              </a:solidFill>
            </a:ln>
          </c:spPr>
          <c:dPt>
            <c:idx val="0"/>
            <c:bubble3D val="0"/>
            <c:spPr>
              <a:solidFill>
                <a:schemeClr val="accent2">
                  <a:lumMod val="60000"/>
                  <a:lumOff val="40000"/>
                </a:schemeClr>
              </a:solidFill>
              <a:ln w="19050">
                <a:solidFill>
                  <a:schemeClr val="bg1"/>
                </a:solidFill>
              </a:ln>
              <a:effectLst/>
            </c:spPr>
            <c:extLst>
              <c:ext xmlns:c16="http://schemas.microsoft.com/office/drawing/2014/chart" uri="{C3380CC4-5D6E-409C-BE32-E72D297353CC}">
                <c16:uniqueId val="{00000001-2F19-4E7C-88B4-854C1D919156}"/>
              </c:ext>
            </c:extLst>
          </c:dPt>
          <c:dPt>
            <c:idx val="1"/>
            <c:bubble3D val="0"/>
            <c:spPr>
              <a:solidFill>
                <a:srgbClr val="1D1D32"/>
              </a:solidFill>
              <a:ln w="19050">
                <a:solidFill>
                  <a:schemeClr val="bg1"/>
                </a:solidFill>
              </a:ln>
              <a:effectLst/>
            </c:spPr>
            <c:extLst>
              <c:ext xmlns:c16="http://schemas.microsoft.com/office/drawing/2014/chart" uri="{C3380CC4-5D6E-409C-BE32-E72D297353CC}">
                <c16:uniqueId val="{00000003-2F19-4E7C-88B4-854C1D919156}"/>
              </c:ext>
            </c:extLst>
          </c:dPt>
          <c:dPt>
            <c:idx val="2"/>
            <c:bubble3D val="0"/>
            <c:spPr>
              <a:solidFill>
                <a:schemeClr val="accent3"/>
              </a:solidFill>
              <a:ln w="19050">
                <a:solidFill>
                  <a:schemeClr val="bg1"/>
                </a:solidFill>
              </a:ln>
              <a:effectLst/>
            </c:spPr>
            <c:extLst>
              <c:ext xmlns:c16="http://schemas.microsoft.com/office/drawing/2014/chart" uri="{C3380CC4-5D6E-409C-BE32-E72D297353CC}">
                <c16:uniqueId val="{00000005-2F19-4E7C-88B4-854C1D919156}"/>
              </c:ext>
            </c:extLst>
          </c:dPt>
          <c:cat>
            <c:strRef>
              <c:f>'Pivot Table'!$E$48:$G$48</c:f>
              <c:strCache>
                <c:ptCount val="3"/>
                <c:pt idx="0">
                  <c:v>Payroll Taxes</c:v>
                </c:pt>
                <c:pt idx="1">
                  <c:v>Property Taxes</c:v>
                </c:pt>
                <c:pt idx="2">
                  <c:v>Excise Taxes</c:v>
                </c:pt>
              </c:strCache>
            </c:strRef>
          </c:cat>
          <c:val>
            <c:numRef>
              <c:f>'Pivot Table'!$E$49:$G$49</c:f>
              <c:numCache>
                <c:formatCode>0.00%</c:formatCode>
                <c:ptCount val="3"/>
                <c:pt idx="0">
                  <c:v>9.1999999999999998E-2</c:v>
                </c:pt>
                <c:pt idx="1">
                  <c:v>7.3999999999999996E-2</c:v>
                </c:pt>
                <c:pt idx="2">
                  <c:v>6.2E-2</c:v>
                </c:pt>
              </c:numCache>
            </c:numRef>
          </c:val>
          <c:extLst>
            <c:ext xmlns:c16="http://schemas.microsoft.com/office/drawing/2014/chart" uri="{C3380CC4-5D6E-409C-BE32-E72D297353CC}">
              <c16:uniqueId val="{00000006-2F19-4E7C-88B4-854C1D919156}"/>
            </c:ext>
          </c:extLst>
        </c:ser>
        <c:ser>
          <c:idx val="1"/>
          <c:order val="1"/>
          <c:spPr>
            <a:ln>
              <a:solidFill>
                <a:schemeClr val="bg1"/>
              </a:solidFill>
            </a:ln>
          </c:spPr>
          <c:dPt>
            <c:idx val="0"/>
            <c:bubble3D val="0"/>
            <c:spPr>
              <a:solidFill>
                <a:schemeClr val="accent2">
                  <a:lumMod val="60000"/>
                  <a:lumOff val="40000"/>
                </a:schemeClr>
              </a:solidFill>
              <a:ln w="19050">
                <a:solidFill>
                  <a:schemeClr val="bg1"/>
                </a:solidFill>
              </a:ln>
              <a:effectLst/>
            </c:spPr>
            <c:extLst>
              <c:ext xmlns:c16="http://schemas.microsoft.com/office/drawing/2014/chart" uri="{C3380CC4-5D6E-409C-BE32-E72D297353CC}">
                <c16:uniqueId val="{00000008-2F19-4E7C-88B4-854C1D919156}"/>
              </c:ext>
            </c:extLst>
          </c:dPt>
          <c:dPt>
            <c:idx val="1"/>
            <c:bubble3D val="0"/>
            <c:spPr>
              <a:solidFill>
                <a:srgbClr val="1D1D32"/>
              </a:solidFill>
              <a:ln w="19050">
                <a:solidFill>
                  <a:schemeClr val="bg1"/>
                </a:solidFill>
              </a:ln>
              <a:effectLst/>
            </c:spPr>
            <c:extLst>
              <c:ext xmlns:c16="http://schemas.microsoft.com/office/drawing/2014/chart" uri="{C3380CC4-5D6E-409C-BE32-E72D297353CC}">
                <c16:uniqueId val="{0000000A-2F19-4E7C-88B4-854C1D919156}"/>
              </c:ext>
            </c:extLst>
          </c:dPt>
          <c:dPt>
            <c:idx val="2"/>
            <c:bubble3D val="0"/>
            <c:spPr>
              <a:solidFill>
                <a:schemeClr val="accent3"/>
              </a:solidFill>
              <a:ln w="19050">
                <a:solidFill>
                  <a:schemeClr val="bg1"/>
                </a:solidFill>
              </a:ln>
              <a:effectLst/>
            </c:spPr>
            <c:extLst>
              <c:ext xmlns:c16="http://schemas.microsoft.com/office/drawing/2014/chart" uri="{C3380CC4-5D6E-409C-BE32-E72D297353CC}">
                <c16:uniqueId val="{0000000C-2F19-4E7C-88B4-854C1D919156}"/>
              </c:ext>
            </c:extLst>
          </c:dPt>
          <c:cat>
            <c:strRef>
              <c:f>'Pivot Table'!$E$48:$G$48</c:f>
              <c:strCache>
                <c:ptCount val="3"/>
                <c:pt idx="0">
                  <c:v>Payroll Taxes</c:v>
                </c:pt>
                <c:pt idx="1">
                  <c:v>Property Taxes</c:v>
                </c:pt>
                <c:pt idx="2">
                  <c:v>Excise Taxes</c:v>
                </c:pt>
              </c:strCache>
            </c:strRef>
          </c:cat>
          <c:val>
            <c:numRef>
              <c:f>'Pivot Table'!$E$50:$G$50</c:f>
              <c:numCache>
                <c:formatCode>_("$"* #,##0_);_("$"* \(#,##0\);_("$"* "-"??_);_(@_)</c:formatCode>
                <c:ptCount val="3"/>
                <c:pt idx="0">
                  <c:v>126296.864</c:v>
                </c:pt>
                <c:pt idx="1">
                  <c:v>101586.60799999999</c:v>
                </c:pt>
                <c:pt idx="2">
                  <c:v>85113.104000000007</c:v>
                </c:pt>
              </c:numCache>
            </c:numRef>
          </c:val>
          <c:extLst>
            <c:ext xmlns:c16="http://schemas.microsoft.com/office/drawing/2014/chart" uri="{C3380CC4-5D6E-409C-BE32-E72D297353CC}">
              <c16:uniqueId val="{0000000D-2F19-4E7C-88B4-854C1D91915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6.2660407503460455E-2"/>
          <c:w val="0.8391969285116968"/>
          <c:h val="0.87467918499307906"/>
        </c:manualLayout>
      </c:layout>
      <c:barChart>
        <c:barDir val="bar"/>
        <c:grouping val="percentStacked"/>
        <c:varyColors val="0"/>
        <c:ser>
          <c:idx val="0"/>
          <c:order val="0"/>
          <c:spPr>
            <a:gradFill flip="none" rotWithShape="1">
              <a:gsLst>
                <a:gs pos="100000">
                  <a:srgbClr val="1D1D32"/>
                </a:gs>
                <a:gs pos="22000">
                  <a:schemeClr val="bg1">
                    <a:lumMod val="50000"/>
                  </a:schemeClr>
                </a:gs>
              </a:gsLst>
              <a:lin ang="13500000" scaled="1"/>
              <a:tileRect/>
            </a:gradFill>
            <a:ln>
              <a:noFill/>
            </a:ln>
            <a:effectLst/>
          </c:spPr>
          <c:invertIfNegative val="0"/>
          <c:val>
            <c:numRef>
              <c:f>'Pivot Table'!$H$49</c:f>
              <c:numCache>
                <c:formatCode>0.00%</c:formatCode>
                <c:ptCount val="1"/>
                <c:pt idx="0">
                  <c:v>0.22799999999999998</c:v>
                </c:pt>
              </c:numCache>
            </c:numRef>
          </c:val>
          <c:extLst>
            <c:ext xmlns:c16="http://schemas.microsoft.com/office/drawing/2014/chart" uri="{C3380CC4-5D6E-409C-BE32-E72D297353CC}">
              <c16:uniqueId val="{00000000-F45E-4591-BB86-933C81123939}"/>
            </c:ext>
          </c:extLst>
        </c:ser>
        <c:ser>
          <c:idx val="1"/>
          <c:order val="1"/>
          <c:spPr>
            <a:gradFill flip="none" rotWithShape="1">
              <a:gsLst>
                <a:gs pos="72000">
                  <a:schemeClr val="accent2">
                    <a:lumMod val="40000"/>
                    <a:lumOff val="60000"/>
                  </a:schemeClr>
                </a:gs>
                <a:gs pos="43000">
                  <a:schemeClr val="accent2">
                    <a:lumMod val="60000"/>
                    <a:lumOff val="40000"/>
                  </a:schemeClr>
                </a:gs>
              </a:gsLst>
              <a:lin ang="13500000" scaled="1"/>
              <a:tileRect/>
            </a:gradFill>
            <a:ln>
              <a:noFill/>
            </a:ln>
            <a:effectLst/>
          </c:spPr>
          <c:invertIfNegative val="0"/>
          <c:val>
            <c:numRef>
              <c:f>'Pivot Table'!$I$49</c:f>
              <c:numCache>
                <c:formatCode>0.00%</c:formatCode>
                <c:ptCount val="1"/>
                <c:pt idx="0">
                  <c:v>0.77200000000000002</c:v>
                </c:pt>
              </c:numCache>
            </c:numRef>
          </c:val>
          <c:extLst>
            <c:ext xmlns:c16="http://schemas.microsoft.com/office/drawing/2014/chart" uri="{C3380CC4-5D6E-409C-BE32-E72D297353CC}">
              <c16:uniqueId val="{00000001-F45E-4591-BB86-933C81123939}"/>
            </c:ext>
          </c:extLst>
        </c:ser>
        <c:dLbls>
          <c:showLegendKey val="0"/>
          <c:showVal val="0"/>
          <c:showCatName val="0"/>
          <c:showSerName val="0"/>
          <c:showPercent val="0"/>
          <c:showBubbleSize val="0"/>
        </c:dLbls>
        <c:gapWidth val="150"/>
        <c:overlap val="100"/>
        <c:axId val="1005333311"/>
        <c:axId val="1005345791"/>
      </c:barChart>
      <c:catAx>
        <c:axId val="1005333311"/>
        <c:scaling>
          <c:orientation val="minMax"/>
        </c:scaling>
        <c:delete val="1"/>
        <c:axPos val="l"/>
        <c:majorTickMark val="none"/>
        <c:minorTickMark val="none"/>
        <c:tickLblPos val="nextTo"/>
        <c:crossAx val="1005345791"/>
        <c:crosses val="autoZero"/>
        <c:auto val="1"/>
        <c:lblAlgn val="ctr"/>
        <c:lblOffset val="100"/>
        <c:noMultiLvlLbl val="0"/>
      </c:catAx>
      <c:valAx>
        <c:axId val="1005345791"/>
        <c:scaling>
          <c:orientation val="minMax"/>
        </c:scaling>
        <c:delete val="1"/>
        <c:axPos val="b"/>
        <c:numFmt formatCode="0%" sourceLinked="1"/>
        <c:majorTickMark val="none"/>
        <c:minorTickMark val="none"/>
        <c:tickLblPos val="nextTo"/>
        <c:crossAx val="100533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Income Source'!A1"/><Relationship Id="rId7" Type="http://schemas.openxmlformats.org/officeDocument/2006/relationships/chart" Target="../charts/chart4.xml"/><Relationship Id="rId2" Type="http://schemas.openxmlformats.org/officeDocument/2006/relationships/hyperlink" Target="https://github.com/Kadiis?tab=repositories" TargetMode="Externa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hyperlink" Target="#Geographically!A1"/></Relationships>
</file>

<file path=xl/drawings/_rels/drawing3.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6.xml"/><Relationship Id="rId7" Type="http://schemas.openxmlformats.org/officeDocument/2006/relationships/image" Target="../media/image2.png"/><Relationship Id="rId2" Type="http://schemas.openxmlformats.org/officeDocument/2006/relationships/hyperlink" Target="#Geographically!A1"/><Relationship Id="rId1" Type="http://schemas.openxmlformats.org/officeDocument/2006/relationships/hyperlink" Target="#'Income Source'!A1"/><Relationship Id="rId6" Type="http://schemas.openxmlformats.org/officeDocument/2006/relationships/hyperlink" Target="https://www.pngall.com/world-map-png/" TargetMode="External"/><Relationship Id="rId5" Type="http://schemas.openxmlformats.org/officeDocument/2006/relationships/image" Target="../media/image1.png"/><Relationship Id="rId10" Type="http://schemas.openxmlformats.org/officeDocument/2006/relationships/chart" Target="../charts/chart9.xml"/><Relationship Id="rId4" Type="http://schemas.openxmlformats.org/officeDocument/2006/relationships/chart" Target="../charts/chart7.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5</xdr:col>
      <xdr:colOff>592667</xdr:colOff>
      <xdr:row>1</xdr:row>
      <xdr:rowOff>169334</xdr:rowOff>
    </xdr:from>
    <xdr:to>
      <xdr:col>19</xdr:col>
      <xdr:colOff>95250</xdr:colOff>
      <xdr:row>39</xdr:row>
      <xdr:rowOff>52918</xdr:rowOff>
    </xdr:to>
    <xdr:graphicFrame macro="">
      <xdr:nvGraphicFramePr>
        <xdr:cNvPr id="15" name="Chart 14">
          <a:extLst>
            <a:ext uri="{FF2B5EF4-FFF2-40B4-BE49-F238E27FC236}">
              <a16:creationId xmlns:a16="http://schemas.microsoft.com/office/drawing/2014/main" id="{380B775A-B8C5-45C1-84CD-20AE6E154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24</xdr:col>
      <xdr:colOff>590550</xdr:colOff>
      <xdr:row>0</xdr:row>
      <xdr:rowOff>0</xdr:rowOff>
    </xdr:from>
    <xdr:to>
      <xdr:col>26</xdr:col>
      <xdr:colOff>85725</xdr:colOff>
      <xdr:row>1</xdr:row>
      <xdr:rowOff>9525</xdr:rowOff>
    </xdr:to>
    <xdr:sp macro="" textlink="">
      <xdr:nvSpPr>
        <xdr:cNvPr id="2" name="TextBox 1">
          <a:extLst>
            <a:ext uri="{FF2B5EF4-FFF2-40B4-BE49-F238E27FC236}">
              <a16:creationId xmlns:a16="http://schemas.microsoft.com/office/drawing/2014/main" id="{24DBD629-4FF0-4F20-A7B9-CB53B23D779B}"/>
            </a:ext>
          </a:extLst>
        </xdr:cNvPr>
        <xdr:cNvSpPr txBox="1"/>
      </xdr:nvSpPr>
      <xdr:spPr>
        <a:xfrm>
          <a:off x="15220950" y="0"/>
          <a:ext cx="714375" cy="200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Browse</a:t>
          </a:r>
        </a:p>
      </xdr:txBody>
    </xdr:sp>
    <xdr:clientData/>
  </xdr:twoCellAnchor>
  <xdr:twoCellAnchor editAs="absolute">
    <xdr:from>
      <xdr:col>0</xdr:col>
      <xdr:colOff>28576</xdr:colOff>
      <xdr:row>0</xdr:row>
      <xdr:rowOff>0</xdr:rowOff>
    </xdr:from>
    <xdr:to>
      <xdr:col>26</xdr:col>
      <xdr:colOff>590550</xdr:colOff>
      <xdr:row>1</xdr:row>
      <xdr:rowOff>133350</xdr:rowOff>
    </xdr:to>
    <xdr:grpSp>
      <xdr:nvGrpSpPr>
        <xdr:cNvPr id="3" name="Group 2">
          <a:extLst>
            <a:ext uri="{FF2B5EF4-FFF2-40B4-BE49-F238E27FC236}">
              <a16:creationId xmlns:a16="http://schemas.microsoft.com/office/drawing/2014/main" id="{97BC2637-3D93-4E3A-BE6F-1662CBC0CB85}"/>
            </a:ext>
          </a:extLst>
        </xdr:cNvPr>
        <xdr:cNvGrpSpPr/>
      </xdr:nvGrpSpPr>
      <xdr:grpSpPr>
        <a:xfrm>
          <a:off x="28576" y="0"/>
          <a:ext cx="16521641" cy="323850"/>
          <a:chOff x="28576" y="0"/>
          <a:chExt cx="16411574" cy="323850"/>
        </a:xfrm>
      </xdr:grpSpPr>
      <xdr:sp macro="" textlink="">
        <xdr:nvSpPr>
          <xdr:cNvPr id="4" name="Rectangle 3">
            <a:extLst>
              <a:ext uri="{FF2B5EF4-FFF2-40B4-BE49-F238E27FC236}">
                <a16:creationId xmlns:a16="http://schemas.microsoft.com/office/drawing/2014/main" id="{684AC6C9-A796-7B3C-0E77-39A0EA37FA67}"/>
              </a:ext>
            </a:extLst>
          </xdr:cNvPr>
          <xdr:cNvSpPr/>
        </xdr:nvSpPr>
        <xdr:spPr>
          <a:xfrm>
            <a:off x="28576" y="0"/>
            <a:ext cx="16411574" cy="323850"/>
          </a:xfrm>
          <a:prstGeom prst="rect">
            <a:avLst/>
          </a:prstGeom>
          <a:solidFill>
            <a:srgbClr val="1D1D3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hlinkClick xmlns:r="http://schemas.openxmlformats.org/officeDocument/2006/relationships" r:id="rId2"/>
            <a:extLst>
              <a:ext uri="{FF2B5EF4-FFF2-40B4-BE49-F238E27FC236}">
                <a16:creationId xmlns:a16="http://schemas.microsoft.com/office/drawing/2014/main" id="{4C08788F-9826-5781-BE66-415C21F8EDA4}"/>
              </a:ext>
            </a:extLst>
          </xdr:cNvPr>
          <xdr:cNvSpPr txBox="1"/>
        </xdr:nvSpPr>
        <xdr:spPr>
          <a:xfrm>
            <a:off x="5972175" y="0"/>
            <a:ext cx="8382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Browse</a:t>
            </a:r>
          </a:p>
        </xdr:txBody>
      </xdr:sp>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1526EF81-2E27-1FA5-3498-248C34F9E9D9}"/>
              </a:ext>
            </a:extLst>
          </xdr:cNvPr>
          <xdr:cNvSpPr txBox="1"/>
        </xdr:nvSpPr>
        <xdr:spPr>
          <a:xfrm>
            <a:off x="11293340" y="0"/>
            <a:ext cx="124777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Income Sources</a:t>
            </a:r>
          </a:p>
        </xdr:txBody>
      </xdr:sp>
      <xdr:sp macro="" textlink="">
        <xdr:nvSpPr>
          <xdr:cNvPr id="50" name="TextBox 49">
            <a:hlinkClick xmlns:r="http://schemas.openxmlformats.org/officeDocument/2006/relationships" r:id="rId4" tooltip="Geographically"/>
            <a:extLst>
              <a:ext uri="{FF2B5EF4-FFF2-40B4-BE49-F238E27FC236}">
                <a16:creationId xmlns:a16="http://schemas.microsoft.com/office/drawing/2014/main" id="{FB909EFC-A351-41CD-C1CC-630DED15DB3E}"/>
              </a:ext>
            </a:extLst>
          </xdr:cNvPr>
          <xdr:cNvSpPr txBox="1"/>
        </xdr:nvSpPr>
        <xdr:spPr>
          <a:xfrm>
            <a:off x="12891638" y="21166"/>
            <a:ext cx="111442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Geographically</a:t>
            </a:r>
          </a:p>
        </xdr:txBody>
      </xdr:sp>
    </xdr:grpSp>
    <xdr:clientData/>
  </xdr:twoCellAnchor>
  <xdr:twoCellAnchor editAs="absolute">
    <xdr:from>
      <xdr:col>9</xdr:col>
      <xdr:colOff>333375</xdr:colOff>
      <xdr:row>0</xdr:row>
      <xdr:rowOff>85725</xdr:rowOff>
    </xdr:from>
    <xdr:to>
      <xdr:col>9</xdr:col>
      <xdr:colOff>514351</xdr:colOff>
      <xdr:row>1</xdr:row>
      <xdr:rowOff>57150</xdr:rowOff>
    </xdr:to>
    <xdr:grpSp>
      <xdr:nvGrpSpPr>
        <xdr:cNvPr id="8" name="Graphic 12" descr="Compass outline">
          <a:extLst>
            <a:ext uri="{FF2B5EF4-FFF2-40B4-BE49-F238E27FC236}">
              <a16:creationId xmlns:a16="http://schemas.microsoft.com/office/drawing/2014/main" id="{57545FE6-370D-4535-97F1-65BEC810998B}"/>
            </a:ext>
          </a:extLst>
        </xdr:cNvPr>
        <xdr:cNvGrpSpPr/>
      </xdr:nvGrpSpPr>
      <xdr:grpSpPr>
        <a:xfrm>
          <a:off x="5857875" y="85725"/>
          <a:ext cx="180976" cy="161925"/>
          <a:chOff x="4819650" y="1037828"/>
          <a:chExt cx="361950" cy="286543"/>
        </a:xfrm>
        <a:solidFill>
          <a:srgbClr val="FFFFFF"/>
        </a:solidFill>
      </xdr:grpSpPr>
      <xdr:sp macro="" textlink="">
        <xdr:nvSpPr>
          <xdr:cNvPr id="9" name="Freeform: Shape 8">
            <a:extLst>
              <a:ext uri="{FF2B5EF4-FFF2-40B4-BE49-F238E27FC236}">
                <a16:creationId xmlns:a16="http://schemas.microsoft.com/office/drawing/2014/main" id="{1A5AADC3-E5CC-7242-4CDA-DFED3E5B325C}"/>
              </a:ext>
            </a:extLst>
          </xdr:cNvPr>
          <xdr:cNvSpPr/>
        </xdr:nvSpPr>
        <xdr:spPr>
          <a:xfrm>
            <a:off x="4819650" y="1037828"/>
            <a:ext cx="361950" cy="286543"/>
          </a:xfrm>
          <a:custGeom>
            <a:avLst/>
            <a:gdLst>
              <a:gd name="connsiteX0" fmla="*/ 180975 w 361950"/>
              <a:gd name="connsiteY0" fmla="*/ 7541 h 286543"/>
              <a:gd name="connsiteX1" fmla="*/ 352425 w 361950"/>
              <a:gd name="connsiteY1" fmla="*/ 143272 h 286543"/>
              <a:gd name="connsiteX2" fmla="*/ 180975 w 361950"/>
              <a:gd name="connsiteY2" fmla="*/ 279003 h 286543"/>
              <a:gd name="connsiteX3" fmla="*/ 9525 w 361950"/>
              <a:gd name="connsiteY3" fmla="*/ 143272 h 286543"/>
              <a:gd name="connsiteX4" fmla="*/ 180975 w 361950"/>
              <a:gd name="connsiteY4" fmla="*/ 7541 h 286543"/>
              <a:gd name="connsiteX5" fmla="*/ 180975 w 361950"/>
              <a:gd name="connsiteY5" fmla="*/ 0 h 286543"/>
              <a:gd name="connsiteX6" fmla="*/ 0 w 361950"/>
              <a:gd name="connsiteY6" fmla="*/ 143272 h 286543"/>
              <a:gd name="connsiteX7" fmla="*/ 180975 w 361950"/>
              <a:gd name="connsiteY7" fmla="*/ 286544 h 286543"/>
              <a:gd name="connsiteX8" fmla="*/ 361950 w 361950"/>
              <a:gd name="connsiteY8" fmla="*/ 143272 h 286543"/>
              <a:gd name="connsiteX9" fmla="*/ 181137 w 361950"/>
              <a:gd name="connsiteY9" fmla="*/ 0 h 286543"/>
              <a:gd name="connsiteX10" fmla="*/ 180975 w 361950"/>
              <a:gd name="connsiteY10" fmla="*/ 0 h 2865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361950" h="286543">
                <a:moveTo>
                  <a:pt x="180975" y="7541"/>
                </a:moveTo>
                <a:cubicBezTo>
                  <a:pt x="275664" y="7541"/>
                  <a:pt x="352425" y="68309"/>
                  <a:pt x="352425" y="143272"/>
                </a:cubicBezTo>
                <a:cubicBezTo>
                  <a:pt x="352425" y="218234"/>
                  <a:pt x="275664" y="279003"/>
                  <a:pt x="180975" y="279003"/>
                </a:cubicBezTo>
                <a:cubicBezTo>
                  <a:pt x="86286" y="279003"/>
                  <a:pt x="9525" y="218234"/>
                  <a:pt x="9525" y="143272"/>
                </a:cubicBezTo>
                <a:cubicBezTo>
                  <a:pt x="9633" y="68345"/>
                  <a:pt x="86330" y="7626"/>
                  <a:pt x="180975" y="7541"/>
                </a:cubicBezTo>
                <a:moveTo>
                  <a:pt x="180975" y="0"/>
                </a:moveTo>
                <a:cubicBezTo>
                  <a:pt x="81025" y="0"/>
                  <a:pt x="0" y="64145"/>
                  <a:pt x="0" y="143272"/>
                </a:cubicBezTo>
                <a:cubicBezTo>
                  <a:pt x="0" y="222399"/>
                  <a:pt x="81025" y="286544"/>
                  <a:pt x="180975" y="286544"/>
                </a:cubicBezTo>
                <a:cubicBezTo>
                  <a:pt x="280925" y="286544"/>
                  <a:pt x="361950" y="222399"/>
                  <a:pt x="361950" y="143272"/>
                </a:cubicBezTo>
                <a:cubicBezTo>
                  <a:pt x="361995" y="64181"/>
                  <a:pt x="281042" y="35"/>
                  <a:pt x="181137" y="0"/>
                </a:cubicBezTo>
                <a:cubicBezTo>
                  <a:pt x="181083" y="0"/>
                  <a:pt x="181029" y="0"/>
                  <a:pt x="180975" y="0"/>
                </a:cubicBezTo>
                <a:close/>
              </a:path>
            </a:pathLst>
          </a:custGeom>
          <a:solidFill>
            <a:srgbClr val="FFFFFF"/>
          </a:solidFill>
          <a:ln w="4763" cap="flat">
            <a:noFill/>
            <a:prstDash val="solid"/>
            <a:miter/>
          </a:ln>
        </xdr:spPr>
        <xdr:txBody>
          <a:bodyPr rtlCol="0" anchor="ctr"/>
          <a:lstStyle/>
          <a:p>
            <a:endParaRPr lang="en-US"/>
          </a:p>
        </xdr:txBody>
      </xdr:sp>
      <xdr:sp macro="" textlink="">
        <xdr:nvSpPr>
          <xdr:cNvPr id="10" name="Freeform: Shape 9">
            <a:extLst>
              <a:ext uri="{FF2B5EF4-FFF2-40B4-BE49-F238E27FC236}">
                <a16:creationId xmlns:a16="http://schemas.microsoft.com/office/drawing/2014/main" id="{68657AFA-A0CD-BB06-478F-52FF229D25FD}"/>
              </a:ext>
            </a:extLst>
          </xdr:cNvPr>
          <xdr:cNvSpPr/>
        </xdr:nvSpPr>
        <xdr:spPr>
          <a:xfrm>
            <a:off x="4926330" y="1123037"/>
            <a:ext cx="147637" cy="116879"/>
          </a:xfrm>
          <a:custGeom>
            <a:avLst/>
            <a:gdLst>
              <a:gd name="connsiteX0" fmla="*/ 97469 w 147637"/>
              <a:gd name="connsiteY0" fmla="*/ 77167 h 116879"/>
              <a:gd name="connsiteX1" fmla="*/ 17512 w 147637"/>
              <a:gd name="connsiteY1" fmla="*/ 103062 h 116879"/>
              <a:gd name="connsiteX2" fmla="*/ 50168 w 147637"/>
              <a:gd name="connsiteY2" fmla="*/ 40444 h 116879"/>
              <a:gd name="connsiteX3" fmla="*/ 130126 w 147637"/>
              <a:gd name="connsiteY3" fmla="*/ 13969 h 116879"/>
              <a:gd name="connsiteX4" fmla="*/ 42863 w 147637"/>
              <a:gd name="connsiteY4" fmla="*/ 34687 h 116879"/>
              <a:gd name="connsiteX5" fmla="*/ 0 w 147637"/>
              <a:gd name="connsiteY5" fmla="*/ 116880 h 116879"/>
              <a:gd name="connsiteX6" fmla="*/ 104775 w 147637"/>
              <a:gd name="connsiteY6" fmla="*/ 82947 h 116879"/>
              <a:gd name="connsiteX7" fmla="*/ 147638 w 147637"/>
              <a:gd name="connsiteY7" fmla="*/ 0 h 1168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47637" h="116879">
                <a:moveTo>
                  <a:pt x="97469" y="77167"/>
                </a:moveTo>
                <a:lnTo>
                  <a:pt x="17512" y="103062"/>
                </a:lnTo>
                <a:lnTo>
                  <a:pt x="50168" y="40444"/>
                </a:lnTo>
                <a:lnTo>
                  <a:pt x="130126" y="13969"/>
                </a:lnTo>
                <a:close/>
                <a:moveTo>
                  <a:pt x="42863" y="34687"/>
                </a:moveTo>
                <a:lnTo>
                  <a:pt x="0" y="116880"/>
                </a:lnTo>
                <a:lnTo>
                  <a:pt x="104775" y="82947"/>
                </a:lnTo>
                <a:lnTo>
                  <a:pt x="147638" y="0"/>
                </a:lnTo>
                <a:close/>
              </a:path>
            </a:pathLst>
          </a:custGeom>
          <a:solidFill>
            <a:srgbClr val="FFFFFF"/>
          </a:solidFill>
          <a:ln w="4763" cap="flat">
            <a:noFill/>
            <a:prstDash val="solid"/>
            <a:miter/>
          </a:ln>
        </xdr:spPr>
        <xdr:txBody>
          <a:bodyPr rtlCol="0" anchor="ctr"/>
          <a:lstStyle/>
          <a:p>
            <a:endParaRPr lang="en-US"/>
          </a:p>
        </xdr:txBody>
      </xdr:sp>
      <xdr:sp macro="" textlink="">
        <xdr:nvSpPr>
          <xdr:cNvPr id="11" name="Freeform: Shape 10">
            <a:extLst>
              <a:ext uri="{FF2B5EF4-FFF2-40B4-BE49-F238E27FC236}">
                <a16:creationId xmlns:a16="http://schemas.microsoft.com/office/drawing/2014/main" id="{423901EB-C3FD-95CD-B1A8-56B8B08A0404}"/>
              </a:ext>
            </a:extLst>
          </xdr:cNvPr>
          <xdr:cNvSpPr/>
        </xdr:nvSpPr>
        <xdr:spPr>
          <a:xfrm>
            <a:off x="4991100" y="1173559"/>
            <a:ext cx="19050" cy="15081"/>
          </a:xfrm>
          <a:custGeom>
            <a:avLst/>
            <a:gdLst>
              <a:gd name="connsiteX0" fmla="*/ 19050 w 19050"/>
              <a:gd name="connsiteY0" fmla="*/ 7541 h 15081"/>
              <a:gd name="connsiteX1" fmla="*/ 9525 w 19050"/>
              <a:gd name="connsiteY1" fmla="*/ 15081 h 15081"/>
              <a:gd name="connsiteX2" fmla="*/ 0 w 19050"/>
              <a:gd name="connsiteY2" fmla="*/ 7541 h 15081"/>
              <a:gd name="connsiteX3" fmla="*/ 9525 w 19050"/>
              <a:gd name="connsiteY3" fmla="*/ 0 h 15081"/>
              <a:gd name="connsiteX4" fmla="*/ 19050 w 19050"/>
              <a:gd name="connsiteY4" fmla="*/ 7541 h 1508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050" h="15081">
                <a:moveTo>
                  <a:pt x="19050" y="7541"/>
                </a:moveTo>
                <a:cubicBezTo>
                  <a:pt x="19050" y="11705"/>
                  <a:pt x="14786" y="15081"/>
                  <a:pt x="9525" y="15081"/>
                </a:cubicBezTo>
                <a:cubicBezTo>
                  <a:pt x="4264" y="15081"/>
                  <a:pt x="0" y="11705"/>
                  <a:pt x="0" y="7541"/>
                </a:cubicBezTo>
                <a:cubicBezTo>
                  <a:pt x="0" y="3376"/>
                  <a:pt x="4264" y="0"/>
                  <a:pt x="9525" y="0"/>
                </a:cubicBezTo>
                <a:cubicBezTo>
                  <a:pt x="14786" y="0"/>
                  <a:pt x="19050" y="3376"/>
                  <a:pt x="19050" y="7541"/>
                </a:cubicBezTo>
                <a:close/>
              </a:path>
            </a:pathLst>
          </a:custGeom>
          <a:solidFill>
            <a:srgbClr val="FFFFFF"/>
          </a:solidFill>
          <a:ln w="4763" cap="flat">
            <a:noFill/>
            <a:prstDash val="solid"/>
            <a:miter/>
          </a:ln>
        </xdr:spPr>
        <xdr:txBody>
          <a:bodyPr rtlCol="0" anchor="ctr"/>
          <a:lstStyle/>
          <a:p>
            <a:endParaRPr lang="en-US"/>
          </a:p>
        </xdr:txBody>
      </xdr:sp>
    </xdr:grpSp>
    <xdr:clientData/>
  </xdr:twoCellAnchor>
  <xdr:twoCellAnchor editAs="absolute">
    <xdr:from>
      <xdr:col>0</xdr:col>
      <xdr:colOff>31750</xdr:colOff>
      <xdr:row>2</xdr:row>
      <xdr:rowOff>116417</xdr:rowOff>
    </xdr:from>
    <xdr:to>
      <xdr:col>5</xdr:col>
      <xdr:colOff>105833</xdr:colOff>
      <xdr:row>9</xdr:row>
      <xdr:rowOff>179917</xdr:rowOff>
    </xdr:to>
    <xdr:sp macro="" textlink="">
      <xdr:nvSpPr>
        <xdr:cNvPr id="13" name="TextBox 12">
          <a:extLst>
            <a:ext uri="{FF2B5EF4-FFF2-40B4-BE49-F238E27FC236}">
              <a16:creationId xmlns:a16="http://schemas.microsoft.com/office/drawing/2014/main" id="{D63465A1-B877-4A21-B1F6-76CE0C405EB6}"/>
            </a:ext>
          </a:extLst>
        </xdr:cNvPr>
        <xdr:cNvSpPr txBox="1"/>
      </xdr:nvSpPr>
      <xdr:spPr>
        <a:xfrm>
          <a:off x="31750" y="497417"/>
          <a:ext cx="3143250" cy="1397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i="0">
              <a:solidFill>
                <a:schemeClr val="bg1"/>
              </a:solidFill>
              <a:effectLst/>
              <a:latin typeface="Arial" panose="020B0604020202020204" pitchFamily="34" charset="0"/>
              <a:ea typeface="+mn-ea"/>
              <a:cs typeface="Arial" panose="020B0604020202020204" pitchFamily="34" charset="0"/>
            </a:rPr>
            <a:t>FINANCIAL PERFORMANCE ANALYSIS</a:t>
          </a:r>
          <a:endParaRPr lang="en-US" sz="20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0</xdr:col>
      <xdr:colOff>225427</xdr:colOff>
      <xdr:row>10</xdr:row>
      <xdr:rowOff>158750</xdr:rowOff>
    </xdr:from>
    <xdr:to>
      <xdr:col>4</xdr:col>
      <xdr:colOff>603252</xdr:colOff>
      <xdr:row>14</xdr:row>
      <xdr:rowOff>9526</xdr:rowOff>
    </xdr:to>
    <mc:AlternateContent xmlns:mc="http://schemas.openxmlformats.org/markup-compatibility/2006">
      <mc:Choice xmlns:a14="http://schemas.microsoft.com/office/drawing/2010/main" Requires="a14">
        <xdr:graphicFrame macro="">
          <xdr:nvGraphicFramePr>
            <xdr:cNvPr id="14" name="Year 2">
              <a:extLst>
                <a:ext uri="{FF2B5EF4-FFF2-40B4-BE49-F238E27FC236}">
                  <a16:creationId xmlns:a16="http://schemas.microsoft.com/office/drawing/2014/main" id="{A8248ED6-61D8-4C1F-85B1-3C5FFFC089A7}"/>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225427" y="2063750"/>
              <a:ext cx="2833158" cy="612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233987</xdr:colOff>
      <xdr:row>13</xdr:row>
      <xdr:rowOff>108721</xdr:rowOff>
    </xdr:from>
    <xdr:to>
      <xdr:col>6</xdr:col>
      <xdr:colOff>319712</xdr:colOff>
      <xdr:row>18</xdr:row>
      <xdr:rowOff>154325</xdr:rowOff>
    </xdr:to>
    <xdr:grpSp>
      <xdr:nvGrpSpPr>
        <xdr:cNvPr id="16" name="Group 15">
          <a:extLst>
            <a:ext uri="{FF2B5EF4-FFF2-40B4-BE49-F238E27FC236}">
              <a16:creationId xmlns:a16="http://schemas.microsoft.com/office/drawing/2014/main" id="{A71A2061-07A1-40AA-8EE0-AE217FAB96F3}"/>
            </a:ext>
          </a:extLst>
        </xdr:cNvPr>
        <xdr:cNvGrpSpPr/>
      </xdr:nvGrpSpPr>
      <xdr:grpSpPr>
        <a:xfrm>
          <a:off x="233987" y="2585221"/>
          <a:ext cx="3768725" cy="998104"/>
          <a:chOff x="149225" y="1819275"/>
          <a:chExt cx="3743325" cy="993775"/>
        </a:xfrm>
      </xdr:grpSpPr>
      <xdr:sp macro="" textlink="'Pivot Table'!U5">
        <xdr:nvSpPr>
          <xdr:cNvPr id="17" name="TextBox 16">
            <a:extLst>
              <a:ext uri="{FF2B5EF4-FFF2-40B4-BE49-F238E27FC236}">
                <a16:creationId xmlns:a16="http://schemas.microsoft.com/office/drawing/2014/main" id="{B44C0585-C4D7-49E7-AB66-0D4244DDE163}"/>
              </a:ext>
            </a:extLst>
          </xdr:cNvPr>
          <xdr:cNvSpPr txBox="1"/>
        </xdr:nvSpPr>
        <xdr:spPr>
          <a:xfrm>
            <a:off x="263525" y="1819275"/>
            <a:ext cx="362902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0" i="0" u="none" strike="noStrike">
                <a:solidFill>
                  <a:schemeClr val="bg1"/>
                </a:solidFill>
                <a:latin typeface="Bahnschrift" panose="020B0502040204020203" pitchFamily="34" charset="0"/>
                <a:cs typeface="Arial"/>
              </a:rPr>
              <a:t>Income Target</a:t>
            </a:r>
            <a:endParaRPr lang="en-US" sz="2000" b="0">
              <a:solidFill>
                <a:schemeClr val="bg1"/>
              </a:solidFill>
              <a:latin typeface="Bahnschrift" panose="020B0502040204020203" pitchFamily="34" charset="0"/>
            </a:endParaRPr>
          </a:p>
        </xdr:txBody>
      </xdr:sp>
      <xdr:sp macro="" textlink="'Pivot Table'!T5">
        <xdr:nvSpPr>
          <xdr:cNvPr id="18" name="TextBox 17">
            <a:extLst>
              <a:ext uri="{FF2B5EF4-FFF2-40B4-BE49-F238E27FC236}">
                <a16:creationId xmlns:a16="http://schemas.microsoft.com/office/drawing/2014/main" id="{9C955629-3F58-C610-BD2E-75A942B6D3F1}"/>
              </a:ext>
            </a:extLst>
          </xdr:cNvPr>
          <xdr:cNvSpPr txBox="1"/>
        </xdr:nvSpPr>
        <xdr:spPr>
          <a:xfrm>
            <a:off x="149225" y="2108200"/>
            <a:ext cx="18859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36A1C69-61EA-4F92-AFF2-4DCFD9A5570C}" type="TxLink">
              <a:rPr lang="en-US" sz="2800" b="0" i="0" u="none" strike="noStrike">
                <a:solidFill>
                  <a:schemeClr val="bg1"/>
                </a:solidFill>
                <a:latin typeface="Bahnschrift" panose="020B0502040204020203" pitchFamily="34" charset="0"/>
                <a:cs typeface="Arial"/>
              </a:rPr>
              <a:pPr algn="l"/>
              <a:t> 898,932 </a:t>
            </a:fld>
            <a:endParaRPr lang="en-US" sz="2800">
              <a:solidFill>
                <a:schemeClr val="bg1"/>
              </a:solidFill>
              <a:latin typeface="Bahnschrift" panose="020B0502040204020203" pitchFamily="34" charset="0"/>
            </a:endParaRPr>
          </a:p>
        </xdr:txBody>
      </xdr:sp>
      <xdr:sp macro="" textlink="'Pivot Table'!T5">
        <xdr:nvSpPr>
          <xdr:cNvPr id="19" name="TextBox 18">
            <a:extLst>
              <a:ext uri="{FF2B5EF4-FFF2-40B4-BE49-F238E27FC236}">
                <a16:creationId xmlns:a16="http://schemas.microsoft.com/office/drawing/2014/main" id="{7D669EE5-1A52-1944-E07C-A35EE35710CF}"/>
              </a:ext>
            </a:extLst>
          </xdr:cNvPr>
          <xdr:cNvSpPr txBox="1"/>
        </xdr:nvSpPr>
        <xdr:spPr>
          <a:xfrm>
            <a:off x="263525" y="2546350"/>
            <a:ext cx="847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i="0" u="none" strike="noStrike">
                <a:solidFill>
                  <a:schemeClr val="bg1"/>
                </a:solidFill>
                <a:latin typeface="Bahnschrift" panose="020B0502040204020203" pitchFamily="34" charset="0"/>
                <a:cs typeface="Arial"/>
              </a:rPr>
              <a:t>Income</a:t>
            </a:r>
            <a:endParaRPr lang="en-US" sz="1100">
              <a:solidFill>
                <a:schemeClr val="bg1"/>
              </a:solidFill>
              <a:latin typeface="Bahnschrift" panose="020B0502040204020203" pitchFamily="34" charset="0"/>
            </a:endParaRPr>
          </a:p>
        </xdr:txBody>
      </xdr:sp>
      <xdr:sp macro="" textlink="'Pivot Table'!U5">
        <xdr:nvSpPr>
          <xdr:cNvPr id="20" name="TextBox 19">
            <a:extLst>
              <a:ext uri="{FF2B5EF4-FFF2-40B4-BE49-F238E27FC236}">
                <a16:creationId xmlns:a16="http://schemas.microsoft.com/office/drawing/2014/main" id="{2EA0E312-6947-690B-EEBC-0329AA215CE0}"/>
              </a:ext>
            </a:extLst>
          </xdr:cNvPr>
          <xdr:cNvSpPr txBox="1"/>
        </xdr:nvSpPr>
        <xdr:spPr>
          <a:xfrm>
            <a:off x="777875" y="2546350"/>
            <a:ext cx="847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E11D6AC-0D9B-445E-A55A-3FD737C6135D}" type="TxLink">
              <a:rPr lang="en-US" sz="1100" b="0" i="0" u="none" strike="noStrike">
                <a:solidFill>
                  <a:schemeClr val="bg1"/>
                </a:solidFill>
                <a:latin typeface="Bahnschrift" panose="020B0502040204020203" pitchFamily="34" charset="0"/>
                <a:cs typeface="Arial"/>
              </a:rPr>
              <a:pPr algn="l"/>
              <a:t> 802,618 </a:t>
            </a:fld>
            <a:endParaRPr lang="en-US" sz="1100">
              <a:solidFill>
                <a:schemeClr val="bg1"/>
              </a:solidFill>
              <a:latin typeface="Bahnschrift" panose="020B0502040204020203" pitchFamily="34" charset="0"/>
            </a:endParaRPr>
          </a:p>
        </xdr:txBody>
      </xdr:sp>
    </xdr:grpSp>
    <xdr:clientData/>
  </xdr:twoCellAnchor>
  <xdr:twoCellAnchor editAs="absolute">
    <xdr:from>
      <xdr:col>0</xdr:col>
      <xdr:colOff>164138</xdr:colOff>
      <xdr:row>19</xdr:row>
      <xdr:rowOff>58979</xdr:rowOff>
    </xdr:from>
    <xdr:to>
      <xdr:col>4</xdr:col>
      <xdr:colOff>331778</xdr:colOff>
      <xdr:row>25</xdr:row>
      <xdr:rowOff>17588</xdr:rowOff>
    </xdr:to>
    <xdr:graphicFrame macro="">
      <xdr:nvGraphicFramePr>
        <xdr:cNvPr id="22" name="Chart 21">
          <a:extLst>
            <a:ext uri="{FF2B5EF4-FFF2-40B4-BE49-F238E27FC236}">
              <a16:creationId xmlns:a16="http://schemas.microsoft.com/office/drawing/2014/main" id="{EF2FC43E-DBFD-4252-9D70-C4217F3E0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202238</xdr:colOff>
      <xdr:row>24</xdr:row>
      <xdr:rowOff>187133</xdr:rowOff>
    </xdr:from>
    <xdr:to>
      <xdr:col>6</xdr:col>
      <xdr:colOff>173663</xdr:colOff>
      <xdr:row>27</xdr:row>
      <xdr:rowOff>78028</xdr:rowOff>
    </xdr:to>
    <xdr:sp macro="" textlink="'Pivot Table'!U5">
      <xdr:nvSpPr>
        <xdr:cNvPr id="23" name="TextBox 22">
          <a:extLst>
            <a:ext uri="{FF2B5EF4-FFF2-40B4-BE49-F238E27FC236}">
              <a16:creationId xmlns:a16="http://schemas.microsoft.com/office/drawing/2014/main" id="{2526DFF0-3A2A-462D-A571-CE6CED185D6F}"/>
            </a:ext>
          </a:extLst>
        </xdr:cNvPr>
        <xdr:cNvSpPr txBox="1"/>
      </xdr:nvSpPr>
      <xdr:spPr>
        <a:xfrm>
          <a:off x="202238" y="4759133"/>
          <a:ext cx="3654425" cy="462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0" i="0" u="none" strike="noStrike">
              <a:solidFill>
                <a:schemeClr val="bg1"/>
              </a:solidFill>
              <a:latin typeface="Arial"/>
              <a:cs typeface="Arial"/>
            </a:rPr>
            <a:t>Quantity</a:t>
          </a:r>
          <a:r>
            <a:rPr lang="en-US" sz="2000" b="0" i="0" u="none" strike="noStrike" baseline="0">
              <a:solidFill>
                <a:schemeClr val="bg1"/>
              </a:solidFill>
              <a:latin typeface="Arial"/>
              <a:cs typeface="Arial"/>
            </a:rPr>
            <a:t> of Items</a:t>
          </a:r>
          <a:endParaRPr lang="en-US" sz="2000" b="0">
            <a:solidFill>
              <a:schemeClr val="bg1"/>
            </a:solidFill>
            <a:latin typeface="Avenir"/>
          </a:endParaRPr>
        </a:p>
      </xdr:txBody>
    </xdr:sp>
    <xdr:clientData/>
  </xdr:twoCellAnchor>
  <xdr:twoCellAnchor editAs="absolute">
    <xdr:from>
      <xdr:col>0</xdr:col>
      <xdr:colOff>354279</xdr:colOff>
      <xdr:row>27</xdr:row>
      <xdr:rowOff>33116</xdr:rowOff>
    </xdr:from>
    <xdr:to>
      <xdr:col>2</xdr:col>
      <xdr:colOff>9298</xdr:colOff>
      <xdr:row>33</xdr:row>
      <xdr:rowOff>8674</xdr:rowOff>
    </xdr:to>
    <xdr:grpSp>
      <xdr:nvGrpSpPr>
        <xdr:cNvPr id="24" name="Group 23">
          <a:extLst>
            <a:ext uri="{FF2B5EF4-FFF2-40B4-BE49-F238E27FC236}">
              <a16:creationId xmlns:a16="http://schemas.microsoft.com/office/drawing/2014/main" id="{768BE8A2-3F71-41FD-B396-AA8930DF7992}"/>
            </a:ext>
          </a:extLst>
        </xdr:cNvPr>
        <xdr:cNvGrpSpPr/>
      </xdr:nvGrpSpPr>
      <xdr:grpSpPr>
        <a:xfrm>
          <a:off x="354279" y="5176616"/>
          <a:ext cx="882686" cy="1118558"/>
          <a:chOff x="80873" y="3504481"/>
          <a:chExt cx="1307801" cy="1107774"/>
        </a:xfrm>
      </xdr:grpSpPr>
      <xdr:sp macro="" textlink="'Pivot Table'!D14">
        <xdr:nvSpPr>
          <xdr:cNvPr id="25" name="TextBox 24">
            <a:extLst>
              <a:ext uri="{FF2B5EF4-FFF2-40B4-BE49-F238E27FC236}">
                <a16:creationId xmlns:a16="http://schemas.microsoft.com/office/drawing/2014/main" id="{BEB6CC07-89F3-4A50-5485-CC982E20FAF4}"/>
              </a:ext>
            </a:extLst>
          </xdr:cNvPr>
          <xdr:cNvSpPr txBox="1"/>
        </xdr:nvSpPr>
        <xdr:spPr>
          <a:xfrm>
            <a:off x="80873" y="3504481"/>
            <a:ext cx="1307801" cy="26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1ED6824-E795-48EE-8117-AA68192B0965}" type="TxLink">
              <a:rPr lang="en-US" sz="900" b="0" i="0" u="none" strike="noStrike">
                <a:solidFill>
                  <a:schemeClr val="bg1"/>
                </a:solidFill>
                <a:latin typeface="Arial"/>
                <a:cs typeface="Arial"/>
              </a:rPr>
              <a:pPr algn="l"/>
              <a:t>Advertising</a:t>
            </a:fld>
            <a:endParaRPr lang="en-US" sz="900">
              <a:solidFill>
                <a:schemeClr val="bg1"/>
              </a:solidFill>
            </a:endParaRPr>
          </a:p>
        </xdr:txBody>
      </xdr:sp>
      <xdr:sp macro="" textlink="'Pivot Table'!D16">
        <xdr:nvSpPr>
          <xdr:cNvPr id="26" name="TextBox 25">
            <a:extLst>
              <a:ext uri="{FF2B5EF4-FFF2-40B4-BE49-F238E27FC236}">
                <a16:creationId xmlns:a16="http://schemas.microsoft.com/office/drawing/2014/main" id="{EAEB1D61-5E37-C03D-BAD0-41E28BEBAD09}"/>
              </a:ext>
            </a:extLst>
          </xdr:cNvPr>
          <xdr:cNvSpPr txBox="1"/>
        </xdr:nvSpPr>
        <xdr:spPr>
          <a:xfrm>
            <a:off x="80873" y="3926815"/>
            <a:ext cx="1307801" cy="26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2E40CA0-FDBA-4B67-88E5-A2C50C8AF0D7}" type="TxLink">
              <a:rPr lang="en-US" sz="900" b="0" i="0" u="none" strike="noStrike">
                <a:solidFill>
                  <a:schemeClr val="bg1"/>
                </a:solidFill>
                <a:latin typeface="Arial"/>
                <a:cs typeface="Arial"/>
              </a:rPr>
              <a:pPr algn="l"/>
              <a:t>Licensing</a:t>
            </a:fld>
            <a:endParaRPr lang="en-US" sz="900">
              <a:solidFill>
                <a:schemeClr val="bg1"/>
              </a:solidFill>
            </a:endParaRPr>
          </a:p>
        </xdr:txBody>
      </xdr:sp>
      <xdr:sp macro="" textlink="'Pivot Table'!D15">
        <xdr:nvSpPr>
          <xdr:cNvPr id="27" name="TextBox 26">
            <a:extLst>
              <a:ext uri="{FF2B5EF4-FFF2-40B4-BE49-F238E27FC236}">
                <a16:creationId xmlns:a16="http://schemas.microsoft.com/office/drawing/2014/main" id="{6D9983A3-6FF8-511E-E837-13BB92E6B66B}"/>
              </a:ext>
            </a:extLst>
          </xdr:cNvPr>
          <xdr:cNvSpPr txBox="1"/>
        </xdr:nvSpPr>
        <xdr:spPr>
          <a:xfrm>
            <a:off x="80873" y="3715648"/>
            <a:ext cx="1307801" cy="26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2E41073-070E-4C7E-B85D-8081A746223D}" type="TxLink">
              <a:rPr lang="en-US" sz="900" b="0" i="0" u="none" strike="noStrike">
                <a:solidFill>
                  <a:schemeClr val="bg1"/>
                </a:solidFill>
                <a:latin typeface="Arial"/>
                <a:cs typeface="Arial"/>
              </a:rPr>
              <a:pPr algn="l"/>
              <a:t>Asset sale</a:t>
            </a:fld>
            <a:endParaRPr lang="en-US" sz="900">
              <a:solidFill>
                <a:schemeClr val="bg1"/>
              </a:solidFill>
            </a:endParaRPr>
          </a:p>
        </xdr:txBody>
      </xdr:sp>
      <xdr:sp macro="" textlink="'Pivot Table'!D17">
        <xdr:nvSpPr>
          <xdr:cNvPr id="28" name="TextBox 27">
            <a:extLst>
              <a:ext uri="{FF2B5EF4-FFF2-40B4-BE49-F238E27FC236}">
                <a16:creationId xmlns:a16="http://schemas.microsoft.com/office/drawing/2014/main" id="{06FD1385-B978-9DC5-9752-D5272B07D690}"/>
              </a:ext>
            </a:extLst>
          </xdr:cNvPr>
          <xdr:cNvSpPr txBox="1"/>
        </xdr:nvSpPr>
        <xdr:spPr>
          <a:xfrm>
            <a:off x="80873" y="4137982"/>
            <a:ext cx="1307801" cy="26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88542E8-96EA-4F7B-835D-1712A30195FE}" type="TxLink">
              <a:rPr lang="en-US" sz="900" b="0" i="0" u="none" strike="noStrike">
                <a:solidFill>
                  <a:schemeClr val="bg1"/>
                </a:solidFill>
                <a:latin typeface="Arial"/>
                <a:cs typeface="Arial"/>
              </a:rPr>
              <a:pPr algn="l"/>
              <a:t>Renting</a:t>
            </a:fld>
            <a:endParaRPr lang="en-US" sz="900">
              <a:solidFill>
                <a:schemeClr val="bg1"/>
              </a:solidFill>
            </a:endParaRPr>
          </a:p>
        </xdr:txBody>
      </xdr:sp>
      <xdr:sp macro="" textlink="'Pivot Table'!D18">
        <xdr:nvSpPr>
          <xdr:cNvPr id="29" name="TextBox 28">
            <a:extLst>
              <a:ext uri="{FF2B5EF4-FFF2-40B4-BE49-F238E27FC236}">
                <a16:creationId xmlns:a16="http://schemas.microsoft.com/office/drawing/2014/main" id="{99C352A6-DAFA-1039-EAD0-1C411D793CF0}"/>
              </a:ext>
            </a:extLst>
          </xdr:cNvPr>
          <xdr:cNvSpPr txBox="1"/>
        </xdr:nvSpPr>
        <xdr:spPr>
          <a:xfrm>
            <a:off x="80873" y="4349150"/>
            <a:ext cx="1307801" cy="26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A7C624E-E82B-42F6-B2B8-CC02D6CDAADA}" type="TxLink">
              <a:rPr lang="en-US" sz="900" b="0" i="0" u="none" strike="noStrike">
                <a:solidFill>
                  <a:schemeClr val="bg1"/>
                </a:solidFill>
                <a:latin typeface="Arial"/>
                <a:cs typeface="Arial"/>
              </a:rPr>
              <a:pPr algn="l"/>
              <a:t>Subscription</a:t>
            </a:fld>
            <a:endParaRPr lang="en-US" sz="900">
              <a:solidFill>
                <a:schemeClr val="bg1"/>
              </a:solidFill>
            </a:endParaRPr>
          </a:p>
        </xdr:txBody>
      </xdr:sp>
    </xdr:grpSp>
    <xdr:clientData/>
  </xdr:twoCellAnchor>
  <xdr:twoCellAnchor editAs="absolute">
    <xdr:from>
      <xdr:col>2</xdr:col>
      <xdr:colOff>62654</xdr:colOff>
      <xdr:row>27</xdr:row>
      <xdr:rowOff>33116</xdr:rowOff>
    </xdr:from>
    <xdr:to>
      <xdr:col>3</xdr:col>
      <xdr:colOff>134304</xdr:colOff>
      <xdr:row>33</xdr:row>
      <xdr:rowOff>8674</xdr:rowOff>
    </xdr:to>
    <xdr:grpSp>
      <xdr:nvGrpSpPr>
        <xdr:cNvPr id="30" name="Group 29">
          <a:extLst>
            <a:ext uri="{FF2B5EF4-FFF2-40B4-BE49-F238E27FC236}">
              <a16:creationId xmlns:a16="http://schemas.microsoft.com/office/drawing/2014/main" id="{2A99CCAE-F298-448B-9EEC-EBAAAC6C7CDA}"/>
            </a:ext>
          </a:extLst>
        </xdr:cNvPr>
        <xdr:cNvGrpSpPr/>
      </xdr:nvGrpSpPr>
      <xdr:grpSpPr>
        <a:xfrm>
          <a:off x="1290321" y="5176616"/>
          <a:ext cx="685483" cy="1118558"/>
          <a:chOff x="80873" y="3504481"/>
          <a:chExt cx="1307801" cy="1107774"/>
        </a:xfrm>
      </xdr:grpSpPr>
      <xdr:sp macro="" textlink="'Pivot Table'!E14">
        <xdr:nvSpPr>
          <xdr:cNvPr id="31" name="TextBox 30">
            <a:extLst>
              <a:ext uri="{FF2B5EF4-FFF2-40B4-BE49-F238E27FC236}">
                <a16:creationId xmlns:a16="http://schemas.microsoft.com/office/drawing/2014/main" id="{4F44D367-DE4C-BD0D-7B65-98B586D630D1}"/>
              </a:ext>
            </a:extLst>
          </xdr:cNvPr>
          <xdr:cNvSpPr txBox="1"/>
        </xdr:nvSpPr>
        <xdr:spPr>
          <a:xfrm>
            <a:off x="80873" y="3504481"/>
            <a:ext cx="1307801" cy="26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64C3DB0-362B-4904-BFFF-36CEC0271F06}" type="TxLink">
              <a:rPr lang="en-US" sz="1050" b="0" i="0" u="none" strike="noStrike">
                <a:solidFill>
                  <a:schemeClr val="bg1"/>
                </a:solidFill>
                <a:latin typeface="Bahnschrift" panose="020B0502040204020203" pitchFamily="34" charset="0"/>
                <a:cs typeface="Calibri"/>
              </a:rPr>
              <a:pPr algn="l"/>
              <a:t> 2,844 </a:t>
            </a:fld>
            <a:endParaRPr lang="en-US" sz="1050">
              <a:solidFill>
                <a:schemeClr val="bg1"/>
              </a:solidFill>
              <a:latin typeface="Bahnschrift" panose="020B0502040204020203" pitchFamily="34" charset="0"/>
            </a:endParaRPr>
          </a:p>
        </xdr:txBody>
      </xdr:sp>
      <xdr:sp macro="" textlink="'Pivot Table'!E16">
        <xdr:nvSpPr>
          <xdr:cNvPr id="32" name="TextBox 31">
            <a:extLst>
              <a:ext uri="{FF2B5EF4-FFF2-40B4-BE49-F238E27FC236}">
                <a16:creationId xmlns:a16="http://schemas.microsoft.com/office/drawing/2014/main" id="{641273C8-9A0C-B4FB-57E2-93C04556E10B}"/>
              </a:ext>
            </a:extLst>
          </xdr:cNvPr>
          <xdr:cNvSpPr txBox="1"/>
        </xdr:nvSpPr>
        <xdr:spPr>
          <a:xfrm>
            <a:off x="80873" y="3926815"/>
            <a:ext cx="1307801" cy="26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9813FAD-4088-493D-8D3A-A5798CDF8ECE}" type="TxLink">
              <a:rPr lang="en-US" sz="1050" b="0" i="0" u="none" strike="noStrike">
                <a:solidFill>
                  <a:schemeClr val="bg1"/>
                </a:solidFill>
                <a:latin typeface="Bahnschrift" panose="020B0502040204020203" pitchFamily="34" charset="0"/>
                <a:cs typeface="Calibri"/>
              </a:rPr>
              <a:pPr algn="l"/>
              <a:t> 72,768 </a:t>
            </a:fld>
            <a:endParaRPr lang="en-US" sz="1050">
              <a:solidFill>
                <a:schemeClr val="bg1"/>
              </a:solidFill>
              <a:latin typeface="Bahnschrift" panose="020B0502040204020203" pitchFamily="34" charset="0"/>
            </a:endParaRPr>
          </a:p>
        </xdr:txBody>
      </xdr:sp>
      <xdr:sp macro="" textlink="'Pivot Table'!E15">
        <xdr:nvSpPr>
          <xdr:cNvPr id="33" name="TextBox 32">
            <a:extLst>
              <a:ext uri="{FF2B5EF4-FFF2-40B4-BE49-F238E27FC236}">
                <a16:creationId xmlns:a16="http://schemas.microsoft.com/office/drawing/2014/main" id="{16B09D93-98CA-F835-1264-72B1B3B26426}"/>
              </a:ext>
            </a:extLst>
          </xdr:cNvPr>
          <xdr:cNvSpPr txBox="1"/>
        </xdr:nvSpPr>
        <xdr:spPr>
          <a:xfrm>
            <a:off x="80873" y="3715648"/>
            <a:ext cx="1307801" cy="26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4FA0637-41F4-46FE-A499-0BA2AA1AEAEA}" type="TxLink">
              <a:rPr lang="en-US" sz="1050" b="0" i="0" u="none" strike="noStrike">
                <a:solidFill>
                  <a:schemeClr val="bg1"/>
                </a:solidFill>
                <a:latin typeface="Bahnschrift" panose="020B0502040204020203" pitchFamily="34" charset="0"/>
                <a:cs typeface="Calibri"/>
              </a:rPr>
              <a:pPr algn="l"/>
              <a:t> 26 </a:t>
            </a:fld>
            <a:endParaRPr lang="en-US" sz="1050">
              <a:solidFill>
                <a:schemeClr val="bg1"/>
              </a:solidFill>
              <a:latin typeface="Bahnschrift" panose="020B0502040204020203" pitchFamily="34" charset="0"/>
            </a:endParaRPr>
          </a:p>
        </xdr:txBody>
      </xdr:sp>
      <xdr:sp macro="" textlink="'Pivot Table'!E17">
        <xdr:nvSpPr>
          <xdr:cNvPr id="34" name="TextBox 33">
            <a:extLst>
              <a:ext uri="{FF2B5EF4-FFF2-40B4-BE49-F238E27FC236}">
                <a16:creationId xmlns:a16="http://schemas.microsoft.com/office/drawing/2014/main" id="{4223F64B-5C7B-6E66-A5ED-DC98EA13DA35}"/>
              </a:ext>
            </a:extLst>
          </xdr:cNvPr>
          <xdr:cNvSpPr txBox="1"/>
        </xdr:nvSpPr>
        <xdr:spPr>
          <a:xfrm>
            <a:off x="80873" y="4137982"/>
            <a:ext cx="1307801" cy="26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B14DF4B-302E-4740-B1E6-A71F348D486C}" type="TxLink">
              <a:rPr lang="en-US" sz="1050" b="0" i="0" u="none" strike="noStrike">
                <a:solidFill>
                  <a:schemeClr val="bg1"/>
                </a:solidFill>
                <a:latin typeface="Bahnschrift" panose="020B0502040204020203" pitchFamily="34" charset="0"/>
                <a:cs typeface="Calibri"/>
              </a:rPr>
              <a:pPr algn="l"/>
              <a:t> 16,488 </a:t>
            </a:fld>
            <a:endParaRPr lang="en-US" sz="1050">
              <a:solidFill>
                <a:schemeClr val="bg1"/>
              </a:solidFill>
              <a:latin typeface="Bahnschrift" panose="020B0502040204020203" pitchFamily="34" charset="0"/>
            </a:endParaRPr>
          </a:p>
        </xdr:txBody>
      </xdr:sp>
      <xdr:sp macro="" textlink="'Pivot Table'!E18">
        <xdr:nvSpPr>
          <xdr:cNvPr id="35" name="TextBox 34">
            <a:extLst>
              <a:ext uri="{FF2B5EF4-FFF2-40B4-BE49-F238E27FC236}">
                <a16:creationId xmlns:a16="http://schemas.microsoft.com/office/drawing/2014/main" id="{2C2D46D2-F415-5F89-6369-5F245843746C}"/>
              </a:ext>
            </a:extLst>
          </xdr:cNvPr>
          <xdr:cNvSpPr txBox="1"/>
        </xdr:nvSpPr>
        <xdr:spPr>
          <a:xfrm>
            <a:off x="80873" y="4349150"/>
            <a:ext cx="1307801" cy="26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89B1681-002E-42BD-BC1D-A9777E6DB27C}" type="TxLink">
              <a:rPr lang="en-US" sz="1050" b="0" i="0" u="none" strike="noStrike">
                <a:solidFill>
                  <a:schemeClr val="bg1"/>
                </a:solidFill>
                <a:latin typeface="Bahnschrift" panose="020B0502040204020203" pitchFamily="34" charset="0"/>
                <a:cs typeface="Calibri"/>
              </a:rPr>
              <a:pPr algn="l"/>
              <a:t> 117,170 </a:t>
            </a:fld>
            <a:endParaRPr lang="en-US" sz="1050">
              <a:solidFill>
                <a:schemeClr val="bg1"/>
              </a:solidFill>
              <a:latin typeface="Bahnschrift" panose="020B0502040204020203" pitchFamily="34" charset="0"/>
            </a:endParaRPr>
          </a:p>
        </xdr:txBody>
      </xdr:sp>
    </xdr:grpSp>
    <xdr:clientData/>
  </xdr:twoCellAnchor>
  <xdr:twoCellAnchor editAs="absolute">
    <xdr:from>
      <xdr:col>3</xdr:col>
      <xdr:colOff>183425</xdr:colOff>
      <xdr:row>27</xdr:row>
      <xdr:rowOff>33116</xdr:rowOff>
    </xdr:from>
    <xdr:to>
      <xdr:col>4</xdr:col>
      <xdr:colOff>255075</xdr:colOff>
      <xdr:row>33</xdr:row>
      <xdr:rowOff>8674</xdr:rowOff>
    </xdr:to>
    <xdr:grpSp>
      <xdr:nvGrpSpPr>
        <xdr:cNvPr id="36" name="Group 35">
          <a:extLst>
            <a:ext uri="{FF2B5EF4-FFF2-40B4-BE49-F238E27FC236}">
              <a16:creationId xmlns:a16="http://schemas.microsoft.com/office/drawing/2014/main" id="{24805BD3-9295-48A9-B5B9-72C913D2E977}"/>
            </a:ext>
          </a:extLst>
        </xdr:cNvPr>
        <xdr:cNvGrpSpPr/>
      </xdr:nvGrpSpPr>
      <xdr:grpSpPr>
        <a:xfrm>
          <a:off x="2024925" y="5176616"/>
          <a:ext cx="685483" cy="1118558"/>
          <a:chOff x="80873" y="3504481"/>
          <a:chExt cx="1307801" cy="1107774"/>
        </a:xfrm>
      </xdr:grpSpPr>
      <xdr:sp macro="" textlink="'Pivot Table'!F14">
        <xdr:nvSpPr>
          <xdr:cNvPr id="37" name="TextBox 36">
            <a:extLst>
              <a:ext uri="{FF2B5EF4-FFF2-40B4-BE49-F238E27FC236}">
                <a16:creationId xmlns:a16="http://schemas.microsoft.com/office/drawing/2014/main" id="{A3D040EA-226A-3DB4-7B58-D762544030BE}"/>
              </a:ext>
            </a:extLst>
          </xdr:cNvPr>
          <xdr:cNvSpPr txBox="1"/>
        </xdr:nvSpPr>
        <xdr:spPr>
          <a:xfrm>
            <a:off x="80873" y="3504481"/>
            <a:ext cx="1307801" cy="26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CA9480F-A67F-4AF7-BC4D-0F0B5852EF75}" type="TxLink">
              <a:rPr lang="en-US" sz="1050" b="0" i="0" u="none" strike="noStrike">
                <a:solidFill>
                  <a:schemeClr val="bg1"/>
                </a:solidFill>
                <a:latin typeface="Bahnschrift" panose="020B0502040204020203" pitchFamily="34" charset="0"/>
                <a:cs typeface="Calibri"/>
              </a:rPr>
              <a:pPr algn="l"/>
              <a:t>2%</a:t>
            </a:fld>
            <a:endParaRPr lang="en-US" sz="1050">
              <a:solidFill>
                <a:schemeClr val="bg1"/>
              </a:solidFill>
              <a:latin typeface="Bahnschrift" panose="020B0502040204020203" pitchFamily="34" charset="0"/>
            </a:endParaRPr>
          </a:p>
        </xdr:txBody>
      </xdr:sp>
      <xdr:sp macro="" textlink="'Pivot Table'!F16">
        <xdr:nvSpPr>
          <xdr:cNvPr id="38" name="TextBox 37">
            <a:extLst>
              <a:ext uri="{FF2B5EF4-FFF2-40B4-BE49-F238E27FC236}">
                <a16:creationId xmlns:a16="http://schemas.microsoft.com/office/drawing/2014/main" id="{0E6995B0-FA0C-885E-EDF8-3B337E26D76F}"/>
              </a:ext>
            </a:extLst>
          </xdr:cNvPr>
          <xdr:cNvSpPr txBox="1"/>
        </xdr:nvSpPr>
        <xdr:spPr>
          <a:xfrm>
            <a:off x="80873" y="3926815"/>
            <a:ext cx="1307801" cy="26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2DAF48F-5652-4DBC-829A-4E25E00A0B3E}" type="TxLink">
              <a:rPr lang="en-US" sz="1050" b="0" i="0" u="none" strike="noStrike">
                <a:solidFill>
                  <a:schemeClr val="bg1"/>
                </a:solidFill>
                <a:latin typeface="Bahnschrift" panose="020B0502040204020203" pitchFamily="34" charset="0"/>
                <a:cs typeface="Calibri"/>
              </a:rPr>
              <a:pPr algn="l"/>
              <a:t>62%</a:t>
            </a:fld>
            <a:endParaRPr lang="en-US" sz="1050">
              <a:solidFill>
                <a:schemeClr val="bg1"/>
              </a:solidFill>
              <a:latin typeface="Bahnschrift" panose="020B0502040204020203" pitchFamily="34" charset="0"/>
            </a:endParaRPr>
          </a:p>
        </xdr:txBody>
      </xdr:sp>
      <xdr:sp macro="" textlink="'Pivot Table'!F15">
        <xdr:nvSpPr>
          <xdr:cNvPr id="39" name="TextBox 38">
            <a:extLst>
              <a:ext uri="{FF2B5EF4-FFF2-40B4-BE49-F238E27FC236}">
                <a16:creationId xmlns:a16="http://schemas.microsoft.com/office/drawing/2014/main" id="{20C77930-8ED3-AEDD-8B05-04E708EE8C0A}"/>
              </a:ext>
            </a:extLst>
          </xdr:cNvPr>
          <xdr:cNvSpPr txBox="1"/>
        </xdr:nvSpPr>
        <xdr:spPr>
          <a:xfrm>
            <a:off x="80873" y="3715648"/>
            <a:ext cx="1307801" cy="26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C719457-1A84-4211-B9F4-02C333108D3B}" type="TxLink">
              <a:rPr lang="en-US" sz="1050" b="0" i="0" u="none" strike="noStrike">
                <a:solidFill>
                  <a:schemeClr val="bg1"/>
                </a:solidFill>
                <a:latin typeface="Bahnschrift" panose="020B0502040204020203" pitchFamily="34" charset="0"/>
                <a:cs typeface="Calibri"/>
              </a:rPr>
              <a:pPr algn="l"/>
              <a:t>0%</a:t>
            </a:fld>
            <a:endParaRPr lang="en-US" sz="1050">
              <a:solidFill>
                <a:schemeClr val="bg1"/>
              </a:solidFill>
              <a:latin typeface="Bahnschrift" panose="020B0502040204020203" pitchFamily="34" charset="0"/>
            </a:endParaRPr>
          </a:p>
        </xdr:txBody>
      </xdr:sp>
      <xdr:sp macro="" textlink="'Pivot Table'!F17">
        <xdr:nvSpPr>
          <xdr:cNvPr id="40" name="TextBox 39">
            <a:extLst>
              <a:ext uri="{FF2B5EF4-FFF2-40B4-BE49-F238E27FC236}">
                <a16:creationId xmlns:a16="http://schemas.microsoft.com/office/drawing/2014/main" id="{B270596D-D957-199C-87A5-44F1F50EB89B}"/>
              </a:ext>
            </a:extLst>
          </xdr:cNvPr>
          <xdr:cNvSpPr txBox="1"/>
        </xdr:nvSpPr>
        <xdr:spPr>
          <a:xfrm>
            <a:off x="80873" y="4137982"/>
            <a:ext cx="1307801" cy="26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C115CA4-D850-4F5C-A00F-0029C52E0056}" type="TxLink">
              <a:rPr lang="en-US" sz="1050" b="0" i="0" u="none" strike="noStrike">
                <a:solidFill>
                  <a:schemeClr val="bg1"/>
                </a:solidFill>
                <a:latin typeface="Bahnschrift" panose="020B0502040204020203" pitchFamily="34" charset="0"/>
                <a:cs typeface="Calibri"/>
              </a:rPr>
              <a:pPr algn="l"/>
              <a:t>14%</a:t>
            </a:fld>
            <a:endParaRPr lang="en-US" sz="1050">
              <a:solidFill>
                <a:schemeClr val="bg1"/>
              </a:solidFill>
              <a:latin typeface="Bahnschrift" panose="020B0502040204020203" pitchFamily="34" charset="0"/>
            </a:endParaRPr>
          </a:p>
        </xdr:txBody>
      </xdr:sp>
      <xdr:sp macro="" textlink="'Pivot Table'!F18">
        <xdr:nvSpPr>
          <xdr:cNvPr id="41" name="TextBox 40">
            <a:extLst>
              <a:ext uri="{FF2B5EF4-FFF2-40B4-BE49-F238E27FC236}">
                <a16:creationId xmlns:a16="http://schemas.microsoft.com/office/drawing/2014/main" id="{E10A0A39-20AA-3D85-0DAA-6BA15B39AA6B}"/>
              </a:ext>
            </a:extLst>
          </xdr:cNvPr>
          <xdr:cNvSpPr txBox="1"/>
        </xdr:nvSpPr>
        <xdr:spPr>
          <a:xfrm>
            <a:off x="80873" y="4349150"/>
            <a:ext cx="1307801" cy="26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D70687A-6E28-4C42-963B-14D79D1B7F31}" type="TxLink">
              <a:rPr lang="en-US" sz="1050" b="0" i="0" u="none" strike="noStrike">
                <a:solidFill>
                  <a:schemeClr val="bg1"/>
                </a:solidFill>
                <a:latin typeface="Bahnschrift" panose="020B0502040204020203" pitchFamily="34" charset="0"/>
                <a:cs typeface="Calibri"/>
              </a:rPr>
              <a:pPr algn="l"/>
              <a:t>11%</a:t>
            </a:fld>
            <a:endParaRPr lang="en-US" sz="1050">
              <a:solidFill>
                <a:schemeClr val="bg1"/>
              </a:solidFill>
              <a:latin typeface="Bahnschrift" panose="020B0502040204020203" pitchFamily="34" charset="0"/>
            </a:endParaRPr>
          </a:p>
        </xdr:txBody>
      </xdr:sp>
    </xdr:grpSp>
    <xdr:clientData/>
  </xdr:twoCellAnchor>
  <xdr:twoCellAnchor editAs="absolute">
    <xdr:from>
      <xdr:col>21</xdr:col>
      <xdr:colOff>329140</xdr:colOff>
      <xdr:row>3</xdr:row>
      <xdr:rowOff>46566</xdr:rowOff>
    </xdr:from>
    <xdr:to>
      <xdr:col>22</xdr:col>
      <xdr:colOff>588221</xdr:colOff>
      <xdr:row>7</xdr:row>
      <xdr:rowOff>17991</xdr:rowOff>
    </xdr:to>
    <xdr:sp macro="" textlink="">
      <xdr:nvSpPr>
        <xdr:cNvPr id="42" name="Rectangle: Rounded Corners 41">
          <a:extLst>
            <a:ext uri="{FF2B5EF4-FFF2-40B4-BE49-F238E27FC236}">
              <a16:creationId xmlns:a16="http://schemas.microsoft.com/office/drawing/2014/main" id="{1F1F8B33-E8C0-4E62-8320-381130A180F4}"/>
            </a:ext>
          </a:extLst>
        </xdr:cNvPr>
        <xdr:cNvSpPr/>
      </xdr:nvSpPr>
      <xdr:spPr>
        <a:xfrm>
          <a:off x="13219640" y="618066"/>
          <a:ext cx="872914" cy="733425"/>
        </a:xfrm>
        <a:prstGeom prst="roundRect">
          <a:avLst/>
        </a:prstGeom>
        <a:solidFill>
          <a:srgbClr val="1D1D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21</xdr:col>
      <xdr:colOff>78543</xdr:colOff>
      <xdr:row>4</xdr:row>
      <xdr:rowOff>139194</xdr:rowOff>
    </xdr:from>
    <xdr:to>
      <xdr:col>23</xdr:col>
      <xdr:colOff>221642</xdr:colOff>
      <xdr:row>6</xdr:row>
      <xdr:rowOff>141610</xdr:rowOff>
    </xdr:to>
    <xdr:sp macro="" textlink="'Pivot Table'!T5">
      <xdr:nvSpPr>
        <xdr:cNvPr id="43" name="TextBox 42">
          <a:extLst>
            <a:ext uri="{FF2B5EF4-FFF2-40B4-BE49-F238E27FC236}">
              <a16:creationId xmlns:a16="http://schemas.microsoft.com/office/drawing/2014/main" id="{8ED1F3EE-884B-4099-A182-CF081E0988CA}"/>
            </a:ext>
          </a:extLst>
        </xdr:cNvPr>
        <xdr:cNvSpPr txBox="1"/>
      </xdr:nvSpPr>
      <xdr:spPr>
        <a:xfrm>
          <a:off x="12969043" y="901194"/>
          <a:ext cx="1370766" cy="38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0" i="0" u="none" strike="noStrike">
              <a:solidFill>
                <a:schemeClr val="bg1"/>
              </a:solidFill>
              <a:latin typeface="Arial"/>
              <a:cs typeface="Arial"/>
            </a:rPr>
            <a:t>Average</a:t>
          </a:r>
        </a:p>
        <a:p>
          <a:pPr algn="ctr"/>
          <a:r>
            <a:rPr lang="en-US" sz="800" b="0" i="0" u="none" strike="noStrike">
              <a:solidFill>
                <a:schemeClr val="bg1"/>
              </a:solidFill>
              <a:latin typeface="Arial"/>
              <a:cs typeface="Arial"/>
            </a:rPr>
            <a:t>Monthly Income</a:t>
          </a:r>
          <a:endParaRPr lang="en-US" sz="800">
            <a:solidFill>
              <a:schemeClr val="bg1"/>
            </a:solidFill>
          </a:endParaRPr>
        </a:p>
      </xdr:txBody>
    </xdr:sp>
    <xdr:clientData/>
  </xdr:twoCellAnchor>
  <xdr:twoCellAnchor editAs="absolute">
    <xdr:from>
      <xdr:col>21</xdr:col>
      <xdr:colOff>21166</xdr:colOff>
      <xdr:row>3</xdr:row>
      <xdr:rowOff>84666</xdr:rowOff>
    </xdr:from>
    <xdr:to>
      <xdr:col>23</xdr:col>
      <xdr:colOff>164265</xdr:colOff>
      <xdr:row>5</xdr:row>
      <xdr:rowOff>87082</xdr:rowOff>
    </xdr:to>
    <xdr:sp macro="" textlink="'Pivot Table'!AD5">
      <xdr:nvSpPr>
        <xdr:cNvPr id="44" name="TextBox 43">
          <a:extLst>
            <a:ext uri="{FF2B5EF4-FFF2-40B4-BE49-F238E27FC236}">
              <a16:creationId xmlns:a16="http://schemas.microsoft.com/office/drawing/2014/main" id="{2C47D530-A149-48B3-8528-B66E9F5A592E}"/>
            </a:ext>
          </a:extLst>
        </xdr:cNvPr>
        <xdr:cNvSpPr txBox="1"/>
      </xdr:nvSpPr>
      <xdr:spPr>
        <a:xfrm>
          <a:off x="12911666" y="656166"/>
          <a:ext cx="1370766" cy="38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8E2EB70-16A3-49C6-9622-A798FB41B1ED}" type="TxLink">
            <a:rPr lang="en-US" sz="1600" b="0" i="0" u="none" strike="noStrike">
              <a:solidFill>
                <a:schemeClr val="bg1"/>
              </a:solidFill>
              <a:latin typeface="Bahnschrift" panose="020B0502040204020203" pitchFamily="34" charset="0"/>
              <a:cs typeface="Calibri"/>
            </a:rPr>
            <a:pPr algn="ctr"/>
            <a:t> 66,885 </a:t>
          </a:fld>
          <a:endParaRPr lang="en-US" sz="1600">
            <a:solidFill>
              <a:schemeClr val="bg1"/>
            </a:solidFill>
            <a:latin typeface="Bahnschrift" panose="020B0502040204020203" pitchFamily="34" charset="0"/>
          </a:endParaRPr>
        </a:p>
      </xdr:txBody>
    </xdr:sp>
    <xdr:clientData/>
  </xdr:twoCellAnchor>
  <xdr:twoCellAnchor editAs="absolute">
    <xdr:from>
      <xdr:col>21</xdr:col>
      <xdr:colOff>317500</xdr:colOff>
      <xdr:row>7</xdr:row>
      <xdr:rowOff>90953</xdr:rowOff>
    </xdr:from>
    <xdr:to>
      <xdr:col>23</xdr:col>
      <xdr:colOff>6291</xdr:colOff>
      <xdr:row>20</xdr:row>
      <xdr:rowOff>84667</xdr:rowOff>
    </xdr:to>
    <xdr:sp macro="" textlink="">
      <xdr:nvSpPr>
        <xdr:cNvPr id="45" name="Rectangle: Rounded Corners 44">
          <a:extLst>
            <a:ext uri="{FF2B5EF4-FFF2-40B4-BE49-F238E27FC236}">
              <a16:creationId xmlns:a16="http://schemas.microsoft.com/office/drawing/2014/main" id="{59367F08-F9BB-453A-ABBB-8A454B4B4E76}"/>
            </a:ext>
          </a:extLst>
        </xdr:cNvPr>
        <xdr:cNvSpPr/>
      </xdr:nvSpPr>
      <xdr:spPr>
        <a:xfrm>
          <a:off x="13208000" y="1424453"/>
          <a:ext cx="916458" cy="2470214"/>
        </a:xfrm>
        <a:prstGeom prst="roundRect">
          <a:avLst/>
        </a:prstGeom>
        <a:solidFill>
          <a:srgbClr val="1D1D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21</xdr:col>
      <xdr:colOff>47389</xdr:colOff>
      <xdr:row>7</xdr:row>
      <xdr:rowOff>163984</xdr:rowOff>
    </xdr:from>
    <xdr:to>
      <xdr:col>23</xdr:col>
      <xdr:colOff>190488</xdr:colOff>
      <xdr:row>10</xdr:row>
      <xdr:rowOff>31750</xdr:rowOff>
    </xdr:to>
    <xdr:sp macro="" textlink="'Pivot Table'!T5">
      <xdr:nvSpPr>
        <xdr:cNvPr id="46" name="TextBox 45">
          <a:extLst>
            <a:ext uri="{FF2B5EF4-FFF2-40B4-BE49-F238E27FC236}">
              <a16:creationId xmlns:a16="http://schemas.microsoft.com/office/drawing/2014/main" id="{ED2CEBA2-173B-4046-88C4-31C024A592A6}"/>
            </a:ext>
          </a:extLst>
        </xdr:cNvPr>
        <xdr:cNvSpPr txBox="1"/>
      </xdr:nvSpPr>
      <xdr:spPr>
        <a:xfrm>
          <a:off x="12937889" y="1497484"/>
          <a:ext cx="1370766" cy="439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i="0" u="none" strike="noStrike">
              <a:solidFill>
                <a:schemeClr val="bg1"/>
              </a:solidFill>
              <a:latin typeface="Arial"/>
              <a:cs typeface="Arial"/>
            </a:rPr>
            <a:t>Operating </a:t>
          </a:r>
        </a:p>
        <a:p>
          <a:pPr algn="ctr"/>
          <a:r>
            <a:rPr lang="en-US" sz="900" b="0" i="0" u="none" strike="noStrike">
              <a:solidFill>
                <a:schemeClr val="bg1"/>
              </a:solidFill>
              <a:latin typeface="Arial"/>
              <a:cs typeface="Arial"/>
            </a:rPr>
            <a:t>Profits</a:t>
          </a:r>
          <a:endParaRPr lang="en-US" sz="900">
            <a:solidFill>
              <a:schemeClr val="bg1"/>
            </a:solidFill>
          </a:endParaRPr>
        </a:p>
      </xdr:txBody>
    </xdr:sp>
    <xdr:clientData/>
  </xdr:twoCellAnchor>
  <xdr:twoCellAnchor editAs="absolute">
    <xdr:from>
      <xdr:col>21</xdr:col>
      <xdr:colOff>308188</xdr:colOff>
      <xdr:row>9</xdr:row>
      <xdr:rowOff>169333</xdr:rowOff>
    </xdr:from>
    <xdr:to>
      <xdr:col>22</xdr:col>
      <xdr:colOff>606519</xdr:colOff>
      <xdr:row>18</xdr:row>
      <xdr:rowOff>105832</xdr:rowOff>
    </xdr:to>
    <xdr:graphicFrame macro="">
      <xdr:nvGraphicFramePr>
        <xdr:cNvPr id="47" name="Chart 46">
          <a:extLst>
            <a:ext uri="{FF2B5EF4-FFF2-40B4-BE49-F238E27FC236}">
              <a16:creationId xmlns:a16="http://schemas.microsoft.com/office/drawing/2014/main" id="{DADD18BE-33D2-4757-9EC1-A89E6FC49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21</xdr:col>
      <xdr:colOff>169333</xdr:colOff>
      <xdr:row>18</xdr:row>
      <xdr:rowOff>52917</xdr:rowOff>
    </xdr:from>
    <xdr:to>
      <xdr:col>23</xdr:col>
      <xdr:colOff>133792</xdr:colOff>
      <xdr:row>19</xdr:row>
      <xdr:rowOff>190499</xdr:rowOff>
    </xdr:to>
    <xdr:sp macro="" textlink="'Pivot Table'!AI5">
      <xdr:nvSpPr>
        <xdr:cNvPr id="48" name="TextBox 47">
          <a:extLst>
            <a:ext uri="{FF2B5EF4-FFF2-40B4-BE49-F238E27FC236}">
              <a16:creationId xmlns:a16="http://schemas.microsoft.com/office/drawing/2014/main" id="{24BA8780-DD74-440D-958D-7637F092B136}"/>
            </a:ext>
          </a:extLst>
        </xdr:cNvPr>
        <xdr:cNvSpPr txBox="1"/>
      </xdr:nvSpPr>
      <xdr:spPr>
        <a:xfrm>
          <a:off x="13059833" y="3481917"/>
          <a:ext cx="1192126" cy="328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813EBDA-4FC3-42AD-A4C2-5143794D0F94}" type="TxLink">
            <a:rPr lang="en-US" sz="1600" b="0" i="0" u="none" strike="noStrike">
              <a:solidFill>
                <a:schemeClr val="bg1"/>
              </a:solidFill>
              <a:latin typeface="Bahnschrift" panose="020B0502040204020203" pitchFamily="34" charset="0"/>
              <a:cs typeface="Calibri"/>
            </a:rPr>
            <a:pPr algn="ctr"/>
            <a:t> 160,524 </a:t>
          </a:fld>
          <a:endParaRPr lang="en-US" sz="1100">
            <a:solidFill>
              <a:schemeClr val="bg1"/>
            </a:solidFill>
            <a:latin typeface="Bahnschrift" panose="020B0502040204020203" pitchFamily="34" charset="0"/>
          </a:endParaRPr>
        </a:p>
      </xdr:txBody>
    </xdr:sp>
    <xdr:clientData/>
  </xdr:twoCellAnchor>
  <xdr:twoCellAnchor editAs="absolute">
    <xdr:from>
      <xdr:col>8</xdr:col>
      <xdr:colOff>455082</xdr:colOff>
      <xdr:row>10</xdr:row>
      <xdr:rowOff>116414</xdr:rowOff>
    </xdr:from>
    <xdr:to>
      <xdr:col>16</xdr:col>
      <xdr:colOff>116416</xdr:colOff>
      <xdr:row>32</xdr:row>
      <xdr:rowOff>51899</xdr:rowOff>
    </xdr:to>
    <xdr:graphicFrame macro="">
      <xdr:nvGraphicFramePr>
        <xdr:cNvPr id="51" name="Chart 50">
          <a:extLst>
            <a:ext uri="{FF2B5EF4-FFF2-40B4-BE49-F238E27FC236}">
              <a16:creationId xmlns:a16="http://schemas.microsoft.com/office/drawing/2014/main" id="{DB3F64B0-8F39-46F9-892F-547025511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18</xdr:col>
      <xdr:colOff>412750</xdr:colOff>
      <xdr:row>1</xdr:row>
      <xdr:rowOff>42333</xdr:rowOff>
    </xdr:from>
    <xdr:to>
      <xdr:col>19</xdr:col>
      <xdr:colOff>77471</xdr:colOff>
      <xdr:row>1</xdr:row>
      <xdr:rowOff>88053</xdr:rowOff>
    </xdr:to>
    <xdr:sp macro="" textlink="">
      <xdr:nvSpPr>
        <xdr:cNvPr id="52" name="Rectangle: Rounded Corners 51">
          <a:extLst>
            <a:ext uri="{FF2B5EF4-FFF2-40B4-BE49-F238E27FC236}">
              <a16:creationId xmlns:a16="http://schemas.microsoft.com/office/drawing/2014/main" id="{489DF91B-7ADF-4327-B5AC-4663F7925242}"/>
            </a:ext>
          </a:extLst>
        </xdr:cNvPr>
        <xdr:cNvSpPr/>
      </xdr:nvSpPr>
      <xdr:spPr>
        <a:xfrm>
          <a:off x="11461750" y="232833"/>
          <a:ext cx="278554" cy="45720"/>
        </a:xfrm>
        <a:prstGeom prst="roundRect">
          <a:avLst/>
        </a:prstGeom>
        <a:solidFill>
          <a:schemeClr val="tx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95252</xdr:colOff>
      <xdr:row>12</xdr:row>
      <xdr:rowOff>9526</xdr:rowOff>
    </xdr:from>
    <xdr:to>
      <xdr:col>14</xdr:col>
      <xdr:colOff>383118</xdr:colOff>
      <xdr:row>26</xdr:row>
      <xdr:rowOff>85726</xdr:rowOff>
    </xdr:to>
    <xdr:grpSp>
      <xdr:nvGrpSpPr>
        <xdr:cNvPr id="61" name="Group 60">
          <a:extLst>
            <a:ext uri="{FF2B5EF4-FFF2-40B4-BE49-F238E27FC236}">
              <a16:creationId xmlns:a16="http://schemas.microsoft.com/office/drawing/2014/main" id="{D066260C-6E5E-BA72-2E92-D0A4B8DA76E0}"/>
            </a:ext>
          </a:extLst>
        </xdr:cNvPr>
        <xdr:cNvGrpSpPr/>
      </xdr:nvGrpSpPr>
      <xdr:grpSpPr>
        <a:xfrm>
          <a:off x="6233585" y="2295526"/>
          <a:ext cx="2743200" cy="2743200"/>
          <a:chOff x="2518834" y="1851025"/>
          <a:chExt cx="2743200" cy="2743200"/>
        </a:xfrm>
      </xdr:grpSpPr>
      <xdr:sp macro="" textlink="">
        <xdr:nvSpPr>
          <xdr:cNvPr id="54" name="Flowchart: Connector 53">
            <a:extLst>
              <a:ext uri="{FF2B5EF4-FFF2-40B4-BE49-F238E27FC236}">
                <a16:creationId xmlns:a16="http://schemas.microsoft.com/office/drawing/2014/main" id="{32547A4D-0E88-5A94-BC36-20EE0C799176}"/>
              </a:ext>
            </a:extLst>
          </xdr:cNvPr>
          <xdr:cNvSpPr/>
        </xdr:nvSpPr>
        <xdr:spPr>
          <a:xfrm>
            <a:off x="2976034" y="2308225"/>
            <a:ext cx="1828800" cy="1828800"/>
          </a:xfrm>
          <a:prstGeom prst="flowChartConnector">
            <a:avLst/>
          </a:prstGeom>
          <a:gradFill flip="none" rotWithShape="1">
            <a:gsLst>
              <a:gs pos="72000">
                <a:schemeClr val="bg2">
                  <a:lumMod val="50000"/>
                </a:schemeClr>
              </a:gs>
              <a:gs pos="0">
                <a:schemeClr val="accent2">
                  <a:lumMod val="60000"/>
                  <a:lumOff val="40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Flowchart: Connector 54">
            <a:extLst>
              <a:ext uri="{FF2B5EF4-FFF2-40B4-BE49-F238E27FC236}">
                <a16:creationId xmlns:a16="http://schemas.microsoft.com/office/drawing/2014/main" id="{C4886D45-B34E-419F-9AAC-723A3B934BA8}"/>
              </a:ext>
            </a:extLst>
          </xdr:cNvPr>
          <xdr:cNvSpPr/>
        </xdr:nvSpPr>
        <xdr:spPr>
          <a:xfrm>
            <a:off x="3245782" y="2577973"/>
            <a:ext cx="1289304" cy="1289304"/>
          </a:xfrm>
          <a:prstGeom prst="flowChartConnector">
            <a:avLst/>
          </a:prstGeom>
          <a:solidFill>
            <a:srgbClr val="333F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0" name="Group 59">
            <a:extLst>
              <a:ext uri="{FF2B5EF4-FFF2-40B4-BE49-F238E27FC236}">
                <a16:creationId xmlns:a16="http://schemas.microsoft.com/office/drawing/2014/main" id="{275640C4-DCC9-3073-8703-86F4E12D92B4}"/>
              </a:ext>
            </a:extLst>
          </xdr:cNvPr>
          <xdr:cNvGrpSpPr/>
        </xdr:nvGrpSpPr>
        <xdr:grpSpPr>
          <a:xfrm>
            <a:off x="3255964" y="2878666"/>
            <a:ext cx="1268941" cy="687918"/>
            <a:chOff x="3213631" y="4984749"/>
            <a:chExt cx="1268941" cy="687918"/>
          </a:xfrm>
        </xdr:grpSpPr>
        <xdr:sp macro="" textlink="'Pivot Table'!W5">
          <xdr:nvSpPr>
            <xdr:cNvPr id="53" name="TextBox 52">
              <a:extLst>
                <a:ext uri="{FF2B5EF4-FFF2-40B4-BE49-F238E27FC236}">
                  <a16:creationId xmlns:a16="http://schemas.microsoft.com/office/drawing/2014/main" id="{78418411-F4B1-05F1-48B8-6B89D9776C98}"/>
                </a:ext>
              </a:extLst>
            </xdr:cNvPr>
            <xdr:cNvSpPr txBox="1"/>
          </xdr:nvSpPr>
          <xdr:spPr>
            <a:xfrm>
              <a:off x="3414184" y="4984749"/>
              <a:ext cx="952500" cy="550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7B7A9EA-DD65-4CE9-9782-B4B43E640BE6}" type="TxLink">
                <a:rPr lang="en-US" sz="2400" b="0" i="0" u="none" strike="noStrike">
                  <a:solidFill>
                    <a:schemeClr val="bg1"/>
                  </a:solidFill>
                  <a:latin typeface="Bahnschrift" panose="020B0502040204020203" pitchFamily="34" charset="0"/>
                  <a:cs typeface="Calibri"/>
                </a:rPr>
                <a:pPr algn="ctr"/>
                <a:t>89%</a:t>
              </a:fld>
              <a:endParaRPr lang="en-US" sz="2400" b="0">
                <a:solidFill>
                  <a:schemeClr val="bg1"/>
                </a:solidFill>
                <a:latin typeface="Bahnschrift" panose="020B0502040204020203" pitchFamily="34" charset="0"/>
              </a:endParaRPr>
            </a:p>
          </xdr:txBody>
        </xdr:sp>
        <xdr:sp macro="" textlink="'Pivot Table'!W5">
          <xdr:nvSpPr>
            <xdr:cNvPr id="58" name="TextBox 57">
              <a:extLst>
                <a:ext uri="{FF2B5EF4-FFF2-40B4-BE49-F238E27FC236}">
                  <a16:creationId xmlns:a16="http://schemas.microsoft.com/office/drawing/2014/main" id="{D0B57814-19FF-495A-AFE0-DC02129FD52E}"/>
                </a:ext>
              </a:extLst>
            </xdr:cNvPr>
            <xdr:cNvSpPr txBox="1"/>
          </xdr:nvSpPr>
          <xdr:spPr>
            <a:xfrm>
              <a:off x="3213631" y="5355167"/>
              <a:ext cx="1268941"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bg1"/>
                  </a:solidFill>
                  <a:effectLst/>
                  <a:latin typeface="Bahnschrift" panose="020B0502040204020203" pitchFamily="34" charset="0"/>
                  <a:ea typeface="+mn-ea"/>
                  <a:cs typeface="+mn-cs"/>
                </a:rPr>
                <a:t>Income Achieved</a:t>
              </a:r>
              <a:endParaRPr lang="en-US" sz="1800">
                <a:solidFill>
                  <a:schemeClr val="bg1"/>
                </a:solidFill>
                <a:effectLst/>
                <a:latin typeface="Bahnschrift" panose="020B0502040204020203" pitchFamily="34" charset="0"/>
              </a:endParaRPr>
            </a:p>
          </xdr:txBody>
        </xdr:sp>
      </xdr:grpSp>
      <xdr:sp macro="" textlink="">
        <xdr:nvSpPr>
          <xdr:cNvPr id="57" name="Flowchart: Connector 56">
            <a:extLst>
              <a:ext uri="{FF2B5EF4-FFF2-40B4-BE49-F238E27FC236}">
                <a16:creationId xmlns:a16="http://schemas.microsoft.com/office/drawing/2014/main" id="{355FE469-AFF4-4549-9A26-87685495C608}"/>
              </a:ext>
            </a:extLst>
          </xdr:cNvPr>
          <xdr:cNvSpPr/>
        </xdr:nvSpPr>
        <xdr:spPr>
          <a:xfrm>
            <a:off x="2518834" y="1851025"/>
            <a:ext cx="2743200" cy="2743200"/>
          </a:xfrm>
          <a:prstGeom prst="flowChartConnector">
            <a:avLst/>
          </a:prstGeom>
          <a:gradFill flip="none" rotWithShape="1">
            <a:gsLst>
              <a:gs pos="72000">
                <a:schemeClr val="bg2">
                  <a:lumMod val="50000"/>
                  <a:alpha val="20000"/>
                </a:schemeClr>
              </a:gs>
              <a:gs pos="0">
                <a:schemeClr val="accent2">
                  <a:lumMod val="60000"/>
                  <a:lumOff val="40000"/>
                  <a:alpha val="20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8</xdr:col>
      <xdr:colOff>275166</xdr:colOff>
      <xdr:row>6</xdr:row>
      <xdr:rowOff>116417</xdr:rowOff>
    </xdr:from>
    <xdr:to>
      <xdr:col>16</xdr:col>
      <xdr:colOff>423334</xdr:colOff>
      <xdr:row>29</xdr:row>
      <xdr:rowOff>95250</xdr:rowOff>
    </xdr:to>
    <xdr:grpSp>
      <xdr:nvGrpSpPr>
        <xdr:cNvPr id="97" name="Group 96">
          <a:extLst>
            <a:ext uri="{FF2B5EF4-FFF2-40B4-BE49-F238E27FC236}">
              <a16:creationId xmlns:a16="http://schemas.microsoft.com/office/drawing/2014/main" id="{1E1BC6B5-DD1C-8C2D-3C58-B7A8C5173B7F}"/>
            </a:ext>
          </a:extLst>
        </xdr:cNvPr>
        <xdr:cNvGrpSpPr/>
      </xdr:nvGrpSpPr>
      <xdr:grpSpPr>
        <a:xfrm>
          <a:off x="5185833" y="1259417"/>
          <a:ext cx="5058834" cy="4360333"/>
          <a:chOff x="5185833" y="1259417"/>
          <a:chExt cx="5058834" cy="4360333"/>
        </a:xfrm>
      </xdr:grpSpPr>
      <xdr:cxnSp macro="">
        <xdr:nvCxnSpPr>
          <xdr:cNvPr id="91" name="Straight Connector 90">
            <a:extLst>
              <a:ext uri="{FF2B5EF4-FFF2-40B4-BE49-F238E27FC236}">
                <a16:creationId xmlns:a16="http://schemas.microsoft.com/office/drawing/2014/main" id="{A00AD48B-715D-4479-8190-BCB27BD8A9BB}"/>
              </a:ext>
            </a:extLst>
          </xdr:cNvPr>
          <xdr:cNvCxnSpPr/>
        </xdr:nvCxnSpPr>
        <xdr:spPr>
          <a:xfrm flipH="1" flipV="1">
            <a:off x="6096000" y="1926167"/>
            <a:ext cx="963083" cy="1037166"/>
          </a:xfrm>
          <a:prstGeom prst="line">
            <a:avLst/>
          </a:prstGeom>
          <a:ln w="15875">
            <a:gradFill>
              <a:gsLst>
                <a:gs pos="100000">
                  <a:schemeClr val="bg1">
                    <a:lumMod val="65000"/>
                  </a:schemeClr>
                </a:gs>
                <a:gs pos="2000">
                  <a:schemeClr val="accent2">
                    <a:lumMod val="60000"/>
                    <a:lumOff val="4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C3E88203-A553-4A23-4EF6-FFCD89938BBE}"/>
              </a:ext>
            </a:extLst>
          </xdr:cNvPr>
          <xdr:cNvCxnSpPr/>
        </xdr:nvCxnSpPr>
        <xdr:spPr>
          <a:xfrm flipV="1">
            <a:off x="7884583" y="1259417"/>
            <a:ext cx="719667" cy="1545166"/>
          </a:xfrm>
          <a:prstGeom prst="line">
            <a:avLst/>
          </a:prstGeom>
          <a:ln w="15875">
            <a:gradFill>
              <a:gsLst>
                <a:gs pos="100000">
                  <a:schemeClr val="bg1">
                    <a:lumMod val="65000"/>
                  </a:schemeClr>
                </a:gs>
                <a:gs pos="2000">
                  <a:schemeClr val="accent2">
                    <a:lumMod val="60000"/>
                    <a:lumOff val="4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5E74C35C-1DE7-47C7-85A1-22CD1682EA6C}"/>
              </a:ext>
            </a:extLst>
          </xdr:cNvPr>
          <xdr:cNvCxnSpPr/>
        </xdr:nvCxnSpPr>
        <xdr:spPr>
          <a:xfrm flipV="1">
            <a:off x="8466667" y="2995083"/>
            <a:ext cx="920750" cy="338667"/>
          </a:xfrm>
          <a:prstGeom prst="line">
            <a:avLst/>
          </a:prstGeom>
          <a:ln w="15875">
            <a:gradFill>
              <a:gsLst>
                <a:gs pos="100000">
                  <a:schemeClr val="bg1">
                    <a:lumMod val="65000"/>
                  </a:schemeClr>
                </a:gs>
                <a:gs pos="2000">
                  <a:schemeClr val="accent2">
                    <a:lumMod val="60000"/>
                    <a:lumOff val="4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786F68EE-0E0C-4E6D-ABF2-370DA57DD6CE}"/>
              </a:ext>
            </a:extLst>
          </xdr:cNvPr>
          <xdr:cNvCxnSpPr/>
        </xdr:nvCxnSpPr>
        <xdr:spPr>
          <a:xfrm>
            <a:off x="8392583" y="4095750"/>
            <a:ext cx="1852084" cy="899583"/>
          </a:xfrm>
          <a:prstGeom prst="line">
            <a:avLst/>
          </a:prstGeom>
          <a:ln w="15875">
            <a:gradFill>
              <a:gsLst>
                <a:gs pos="100000">
                  <a:schemeClr val="bg1">
                    <a:lumMod val="65000"/>
                  </a:schemeClr>
                </a:gs>
                <a:gs pos="2000">
                  <a:schemeClr val="accent2">
                    <a:lumMod val="60000"/>
                    <a:lumOff val="4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a:extLst>
              <a:ext uri="{FF2B5EF4-FFF2-40B4-BE49-F238E27FC236}">
                <a16:creationId xmlns:a16="http://schemas.microsoft.com/office/drawing/2014/main" id="{D35E6FF6-1341-4F7B-A429-4A209988BE03}"/>
              </a:ext>
            </a:extLst>
          </xdr:cNvPr>
          <xdr:cNvCxnSpPr/>
        </xdr:nvCxnSpPr>
        <xdr:spPr>
          <a:xfrm>
            <a:off x="7630583" y="4561417"/>
            <a:ext cx="95250" cy="1058333"/>
          </a:xfrm>
          <a:prstGeom prst="line">
            <a:avLst/>
          </a:prstGeom>
          <a:ln w="15875">
            <a:gradFill>
              <a:gsLst>
                <a:gs pos="100000">
                  <a:schemeClr val="bg1">
                    <a:lumMod val="65000"/>
                  </a:schemeClr>
                </a:gs>
                <a:gs pos="2000">
                  <a:schemeClr val="accent2">
                    <a:lumMod val="60000"/>
                    <a:lumOff val="4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88" name="Straight Connector 87">
            <a:extLst>
              <a:ext uri="{FF2B5EF4-FFF2-40B4-BE49-F238E27FC236}">
                <a16:creationId xmlns:a16="http://schemas.microsoft.com/office/drawing/2014/main" id="{0ED4C784-F37B-42BF-8DC5-AEE6E297C3DB}"/>
              </a:ext>
            </a:extLst>
          </xdr:cNvPr>
          <xdr:cNvCxnSpPr/>
        </xdr:nvCxnSpPr>
        <xdr:spPr>
          <a:xfrm flipH="1">
            <a:off x="5185833" y="3989917"/>
            <a:ext cx="1651000" cy="497416"/>
          </a:xfrm>
          <a:prstGeom prst="line">
            <a:avLst/>
          </a:prstGeom>
          <a:ln w="15875">
            <a:gradFill>
              <a:gsLst>
                <a:gs pos="100000">
                  <a:schemeClr val="bg1">
                    <a:lumMod val="65000"/>
                  </a:schemeClr>
                </a:gs>
                <a:gs pos="2000">
                  <a:schemeClr val="accent2">
                    <a:lumMod val="60000"/>
                    <a:lumOff val="4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16</xdr:col>
      <xdr:colOff>158750</xdr:colOff>
      <xdr:row>4</xdr:row>
      <xdr:rowOff>52919</xdr:rowOff>
    </xdr:from>
    <xdr:to>
      <xdr:col>17</xdr:col>
      <xdr:colOff>177128</xdr:colOff>
      <xdr:row>8</xdr:row>
      <xdr:rowOff>145055</xdr:rowOff>
    </xdr:to>
    <xdr:grpSp>
      <xdr:nvGrpSpPr>
        <xdr:cNvPr id="168" name="Group 167">
          <a:extLst>
            <a:ext uri="{FF2B5EF4-FFF2-40B4-BE49-F238E27FC236}">
              <a16:creationId xmlns:a16="http://schemas.microsoft.com/office/drawing/2014/main" id="{4F44E439-447B-AC84-9E8F-9B9E6A8478D4}"/>
            </a:ext>
          </a:extLst>
        </xdr:cNvPr>
        <xdr:cNvGrpSpPr/>
      </xdr:nvGrpSpPr>
      <xdr:grpSpPr>
        <a:xfrm>
          <a:off x="9980083" y="814919"/>
          <a:ext cx="632212" cy="854136"/>
          <a:chOff x="10668000" y="878419"/>
          <a:chExt cx="632212" cy="854136"/>
        </a:xfrm>
      </xdr:grpSpPr>
      <xdr:cxnSp macro="">
        <xdr:nvCxnSpPr>
          <xdr:cNvPr id="119" name="Straight Connector 118">
            <a:extLst>
              <a:ext uri="{FF2B5EF4-FFF2-40B4-BE49-F238E27FC236}">
                <a16:creationId xmlns:a16="http://schemas.microsoft.com/office/drawing/2014/main" id="{11D566E1-1F6E-494B-A38B-0343F4519E09}"/>
              </a:ext>
            </a:extLst>
          </xdr:cNvPr>
          <xdr:cNvCxnSpPr>
            <a:stCxn id="116" idx="1"/>
          </xdr:cNvCxnSpPr>
        </xdr:nvCxnSpPr>
        <xdr:spPr>
          <a:xfrm flipH="1" flipV="1">
            <a:off x="10932584" y="1217083"/>
            <a:ext cx="367628" cy="515472"/>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Oval 121">
            <a:extLst>
              <a:ext uri="{FF2B5EF4-FFF2-40B4-BE49-F238E27FC236}">
                <a16:creationId xmlns:a16="http://schemas.microsoft.com/office/drawing/2014/main" id="{0CBFB5ED-1BA3-CDA0-C7F5-007212C08347}"/>
              </a:ext>
            </a:extLst>
          </xdr:cNvPr>
          <xdr:cNvSpPr/>
        </xdr:nvSpPr>
        <xdr:spPr>
          <a:xfrm>
            <a:off x="10668000" y="878419"/>
            <a:ext cx="365760" cy="365760"/>
          </a:xfrm>
          <a:prstGeom prst="ellipse">
            <a:avLst/>
          </a:prstGeom>
          <a:solidFill>
            <a:schemeClr val="accent1">
              <a:lumMod val="40000"/>
              <a:lumOff val="6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8</xdr:col>
      <xdr:colOff>539750</xdr:colOff>
      <xdr:row>8</xdr:row>
      <xdr:rowOff>148166</xdr:rowOff>
    </xdr:from>
    <xdr:to>
      <xdr:col>10</xdr:col>
      <xdr:colOff>127000</xdr:colOff>
      <xdr:row>9</xdr:row>
      <xdr:rowOff>190499</xdr:rowOff>
    </xdr:to>
    <xdr:sp macro="" textlink="'Pivot Table'!H7">
      <xdr:nvSpPr>
        <xdr:cNvPr id="123" name="TextBox 122">
          <a:extLst>
            <a:ext uri="{FF2B5EF4-FFF2-40B4-BE49-F238E27FC236}">
              <a16:creationId xmlns:a16="http://schemas.microsoft.com/office/drawing/2014/main" id="{143E7F2E-0905-32BE-BCB8-F04614E941D1}"/>
            </a:ext>
          </a:extLst>
        </xdr:cNvPr>
        <xdr:cNvSpPr txBox="1"/>
      </xdr:nvSpPr>
      <xdr:spPr>
        <a:xfrm>
          <a:off x="5450417" y="1672166"/>
          <a:ext cx="814916"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1C12BD-0035-4F13-8750-12D55FA5B849}" type="TxLink">
            <a:rPr lang="en-US" sz="900" b="0" i="0" u="none" strike="noStrike">
              <a:solidFill>
                <a:schemeClr val="bg1"/>
              </a:solidFill>
              <a:latin typeface="Avenir"/>
            </a:rPr>
            <a:pPr/>
            <a:t>Licensing</a:t>
          </a:fld>
          <a:endParaRPr lang="en-US" sz="900">
            <a:solidFill>
              <a:schemeClr val="bg1"/>
            </a:solidFill>
          </a:endParaRPr>
        </a:p>
      </xdr:txBody>
    </xdr:sp>
    <xdr:clientData/>
  </xdr:twoCellAnchor>
  <xdr:twoCellAnchor editAs="absolute">
    <xdr:from>
      <xdr:col>13</xdr:col>
      <xdr:colOff>353485</xdr:colOff>
      <xdr:row>5</xdr:row>
      <xdr:rowOff>35984</xdr:rowOff>
    </xdr:from>
    <xdr:to>
      <xdr:col>14</xdr:col>
      <xdr:colOff>554567</xdr:colOff>
      <xdr:row>6</xdr:row>
      <xdr:rowOff>78317</xdr:rowOff>
    </xdr:to>
    <xdr:sp macro="" textlink="'Pivot Table'!H8">
      <xdr:nvSpPr>
        <xdr:cNvPr id="124" name="TextBox 123">
          <a:extLst>
            <a:ext uri="{FF2B5EF4-FFF2-40B4-BE49-F238E27FC236}">
              <a16:creationId xmlns:a16="http://schemas.microsoft.com/office/drawing/2014/main" id="{1804F22A-17B9-4BB5-8840-616AB5440EAC}"/>
            </a:ext>
          </a:extLst>
        </xdr:cNvPr>
        <xdr:cNvSpPr txBox="1"/>
      </xdr:nvSpPr>
      <xdr:spPr>
        <a:xfrm>
          <a:off x="8333318" y="988484"/>
          <a:ext cx="814916"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223AFBF-F4AF-49E0-849E-1BD8D65FDBC9}" type="TxLink">
            <a:rPr lang="en-US" sz="900" b="0" i="0" u="none" strike="noStrike">
              <a:solidFill>
                <a:schemeClr val="bg1"/>
              </a:solidFill>
              <a:latin typeface="Avenir"/>
            </a:rPr>
            <a:pPr algn="ctr"/>
            <a:t>Asset sale</a:t>
          </a:fld>
          <a:endParaRPr lang="en-US" sz="900">
            <a:solidFill>
              <a:schemeClr val="bg1"/>
            </a:solidFill>
          </a:endParaRPr>
        </a:p>
      </xdr:txBody>
    </xdr:sp>
    <xdr:clientData/>
  </xdr:twoCellAnchor>
  <xdr:twoCellAnchor editAs="absolute">
    <xdr:from>
      <xdr:col>16</xdr:col>
      <xdr:colOff>232834</xdr:colOff>
      <xdr:row>8</xdr:row>
      <xdr:rowOff>74082</xdr:rowOff>
    </xdr:from>
    <xdr:to>
      <xdr:col>18</xdr:col>
      <xdr:colOff>10584</xdr:colOff>
      <xdr:row>13</xdr:row>
      <xdr:rowOff>74083</xdr:rowOff>
    </xdr:to>
    <xdr:grpSp>
      <xdr:nvGrpSpPr>
        <xdr:cNvPr id="128" name="Group 127">
          <a:extLst>
            <a:ext uri="{FF2B5EF4-FFF2-40B4-BE49-F238E27FC236}">
              <a16:creationId xmlns:a16="http://schemas.microsoft.com/office/drawing/2014/main" id="{53FC124C-6DF2-5D4A-EE74-C5DA838326B3}"/>
            </a:ext>
          </a:extLst>
        </xdr:cNvPr>
        <xdr:cNvGrpSpPr/>
      </xdr:nvGrpSpPr>
      <xdr:grpSpPr>
        <a:xfrm>
          <a:off x="10054167" y="1598082"/>
          <a:ext cx="1005417" cy="952501"/>
          <a:chOff x="10054167" y="1598082"/>
          <a:chExt cx="1005417" cy="952501"/>
        </a:xfrm>
      </xdr:grpSpPr>
      <xdr:cxnSp macro="">
        <xdr:nvCxnSpPr>
          <xdr:cNvPr id="113" name="Straight Connector 112">
            <a:extLst>
              <a:ext uri="{FF2B5EF4-FFF2-40B4-BE49-F238E27FC236}">
                <a16:creationId xmlns:a16="http://schemas.microsoft.com/office/drawing/2014/main" id="{3C63C209-6663-FB81-B0A3-2EDF9C9CFE81}"/>
              </a:ext>
            </a:extLst>
          </xdr:cNvPr>
          <xdr:cNvCxnSpPr>
            <a:endCxn id="116" idx="3"/>
          </xdr:cNvCxnSpPr>
        </xdr:nvCxnSpPr>
        <xdr:spPr>
          <a:xfrm flipV="1">
            <a:off x="10054167" y="2011741"/>
            <a:ext cx="558128" cy="538842"/>
          </a:xfrm>
          <a:prstGeom prst="line">
            <a:avLst/>
          </a:prstGeom>
          <a:ln>
            <a:gradFill>
              <a:gsLst>
                <a:gs pos="31000">
                  <a:schemeClr val="bg1">
                    <a:lumMod val="65000"/>
                  </a:schemeClr>
                </a:gs>
                <a:gs pos="64000">
                  <a:schemeClr val="accent1">
                    <a:lumMod val="40000"/>
                    <a:lumOff val="6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16" name="Circle: Hollow 115">
            <a:extLst>
              <a:ext uri="{FF2B5EF4-FFF2-40B4-BE49-F238E27FC236}">
                <a16:creationId xmlns:a16="http://schemas.microsoft.com/office/drawing/2014/main" id="{63991528-E518-3F10-C5DB-87928CC57F23}"/>
              </a:ext>
            </a:extLst>
          </xdr:cNvPr>
          <xdr:cNvSpPr/>
        </xdr:nvSpPr>
        <xdr:spPr>
          <a:xfrm>
            <a:off x="10541000" y="1598082"/>
            <a:ext cx="486833" cy="484632"/>
          </a:xfrm>
          <a:prstGeom prst="donut">
            <a:avLst>
              <a:gd name="adj" fmla="val 11897"/>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sp macro="" textlink="'Pivot Table'!AJ20">
        <xdr:nvSpPr>
          <xdr:cNvPr id="127" name="TextBox 126">
            <a:extLst>
              <a:ext uri="{FF2B5EF4-FFF2-40B4-BE49-F238E27FC236}">
                <a16:creationId xmlns:a16="http://schemas.microsoft.com/office/drawing/2014/main" id="{3B8730FE-900A-9CC6-CBFE-DC608DA5F896}"/>
              </a:ext>
            </a:extLst>
          </xdr:cNvPr>
          <xdr:cNvSpPr txBox="1"/>
        </xdr:nvSpPr>
        <xdr:spPr>
          <a:xfrm>
            <a:off x="10583334" y="1703918"/>
            <a:ext cx="476250" cy="328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5B3653-6A78-4B8D-B904-FD48D2EF5F92}" type="TxLink">
              <a:rPr lang="en-US" sz="1100" b="0" i="0" u="none" strike="noStrike">
                <a:solidFill>
                  <a:schemeClr val="bg1"/>
                </a:solidFill>
                <a:latin typeface="Bahnschrift" panose="020B0502040204020203" pitchFamily="34" charset="0"/>
                <a:cs typeface="Calibri"/>
              </a:rPr>
              <a:pPr/>
              <a:t>28%</a:t>
            </a:fld>
            <a:endParaRPr lang="en-US" sz="1100">
              <a:solidFill>
                <a:schemeClr val="bg1"/>
              </a:solidFill>
              <a:latin typeface="Bahnschrift" panose="020B0502040204020203" pitchFamily="34" charset="0"/>
            </a:endParaRPr>
          </a:p>
        </xdr:txBody>
      </xdr:sp>
    </xdr:grpSp>
    <xdr:clientData/>
  </xdr:twoCellAnchor>
  <xdr:twoCellAnchor editAs="absolute">
    <xdr:from>
      <xdr:col>18</xdr:col>
      <xdr:colOff>116417</xdr:colOff>
      <xdr:row>27</xdr:row>
      <xdr:rowOff>35982</xdr:rowOff>
    </xdr:from>
    <xdr:to>
      <xdr:col>19</xdr:col>
      <xdr:colOff>406402</xdr:colOff>
      <xdr:row>29</xdr:row>
      <xdr:rowOff>139614</xdr:rowOff>
    </xdr:to>
    <xdr:grpSp>
      <xdr:nvGrpSpPr>
        <xdr:cNvPr id="129" name="Group 128">
          <a:extLst>
            <a:ext uri="{FF2B5EF4-FFF2-40B4-BE49-F238E27FC236}">
              <a16:creationId xmlns:a16="http://schemas.microsoft.com/office/drawing/2014/main" id="{F210EBB3-0598-4A41-8828-348B2451A84F}"/>
            </a:ext>
          </a:extLst>
        </xdr:cNvPr>
        <xdr:cNvGrpSpPr/>
      </xdr:nvGrpSpPr>
      <xdr:grpSpPr>
        <a:xfrm>
          <a:off x="11165417" y="5179482"/>
          <a:ext cx="903818" cy="484632"/>
          <a:chOff x="10155766" y="1598082"/>
          <a:chExt cx="903818" cy="484632"/>
        </a:xfrm>
      </xdr:grpSpPr>
      <xdr:cxnSp macro="">
        <xdr:nvCxnSpPr>
          <xdr:cNvPr id="130" name="Straight Connector 129">
            <a:extLst>
              <a:ext uri="{FF2B5EF4-FFF2-40B4-BE49-F238E27FC236}">
                <a16:creationId xmlns:a16="http://schemas.microsoft.com/office/drawing/2014/main" id="{10E4EA5C-B85F-8733-3EC9-5A7DCD1D7BCE}"/>
              </a:ext>
            </a:extLst>
          </xdr:cNvPr>
          <xdr:cNvCxnSpPr>
            <a:endCxn id="132" idx="1"/>
          </xdr:cNvCxnSpPr>
        </xdr:nvCxnSpPr>
        <xdr:spPr>
          <a:xfrm>
            <a:off x="10155766" y="1720850"/>
            <a:ext cx="427568" cy="147110"/>
          </a:xfrm>
          <a:prstGeom prst="line">
            <a:avLst/>
          </a:prstGeom>
          <a:ln>
            <a:gradFill>
              <a:gsLst>
                <a:gs pos="31000">
                  <a:schemeClr val="bg1">
                    <a:lumMod val="65000"/>
                  </a:schemeClr>
                </a:gs>
                <a:gs pos="64000">
                  <a:schemeClr val="accent1">
                    <a:lumMod val="40000"/>
                    <a:lumOff val="6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31" name="Circle: Hollow 130">
            <a:extLst>
              <a:ext uri="{FF2B5EF4-FFF2-40B4-BE49-F238E27FC236}">
                <a16:creationId xmlns:a16="http://schemas.microsoft.com/office/drawing/2014/main" id="{75143628-8054-915B-455D-E6F6F0D8DF52}"/>
              </a:ext>
            </a:extLst>
          </xdr:cNvPr>
          <xdr:cNvSpPr/>
        </xdr:nvSpPr>
        <xdr:spPr>
          <a:xfrm>
            <a:off x="10541000" y="1598082"/>
            <a:ext cx="486833" cy="484632"/>
          </a:xfrm>
          <a:prstGeom prst="donut">
            <a:avLst>
              <a:gd name="adj" fmla="val 11897"/>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sp macro="" textlink="'Pivot Table'!AJ35">
        <xdr:nvSpPr>
          <xdr:cNvPr id="132" name="TextBox 131">
            <a:extLst>
              <a:ext uri="{FF2B5EF4-FFF2-40B4-BE49-F238E27FC236}">
                <a16:creationId xmlns:a16="http://schemas.microsoft.com/office/drawing/2014/main" id="{26F41456-2B57-25C0-693E-7950D4164EE9}"/>
              </a:ext>
            </a:extLst>
          </xdr:cNvPr>
          <xdr:cNvSpPr txBox="1"/>
        </xdr:nvSpPr>
        <xdr:spPr>
          <a:xfrm>
            <a:off x="10583334" y="1703918"/>
            <a:ext cx="476250" cy="328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F59DE8-30DE-49C5-BAF7-C3C726BB34E9}" type="TxLink">
              <a:rPr lang="en-US" sz="1100" b="0" i="0" u="none" strike="noStrike">
                <a:solidFill>
                  <a:schemeClr val="bg1"/>
                </a:solidFill>
                <a:latin typeface="Bahnschrift" panose="020B0502040204020203" pitchFamily="34" charset="0"/>
                <a:cs typeface="Calibri"/>
              </a:rPr>
              <a:pPr/>
              <a:t>15%</a:t>
            </a:fld>
            <a:endParaRPr lang="en-US" sz="1100">
              <a:solidFill>
                <a:schemeClr val="bg1"/>
              </a:solidFill>
              <a:latin typeface="Bahnschrift" panose="020B0502040204020203" pitchFamily="34" charset="0"/>
            </a:endParaRPr>
          </a:p>
        </xdr:txBody>
      </xdr:sp>
    </xdr:grpSp>
    <xdr:clientData/>
  </xdr:twoCellAnchor>
  <xdr:twoCellAnchor editAs="absolute">
    <xdr:from>
      <xdr:col>10</xdr:col>
      <xdr:colOff>497417</xdr:colOff>
      <xdr:row>31</xdr:row>
      <xdr:rowOff>137583</xdr:rowOff>
    </xdr:from>
    <xdr:to>
      <xdr:col>12</xdr:col>
      <xdr:colOff>84667</xdr:colOff>
      <xdr:row>34</xdr:row>
      <xdr:rowOff>156549</xdr:rowOff>
    </xdr:to>
    <xdr:grpSp>
      <xdr:nvGrpSpPr>
        <xdr:cNvPr id="133" name="Group 132">
          <a:extLst>
            <a:ext uri="{FF2B5EF4-FFF2-40B4-BE49-F238E27FC236}">
              <a16:creationId xmlns:a16="http://schemas.microsoft.com/office/drawing/2014/main" id="{71D3271A-23D3-4853-B303-3E116D0A8435}"/>
            </a:ext>
          </a:extLst>
        </xdr:cNvPr>
        <xdr:cNvGrpSpPr/>
      </xdr:nvGrpSpPr>
      <xdr:grpSpPr>
        <a:xfrm>
          <a:off x="6635750" y="6043083"/>
          <a:ext cx="814917" cy="590466"/>
          <a:chOff x="10541000" y="1492248"/>
          <a:chExt cx="814917" cy="590466"/>
        </a:xfrm>
      </xdr:grpSpPr>
      <xdr:cxnSp macro="">
        <xdr:nvCxnSpPr>
          <xdr:cNvPr id="134" name="Straight Connector 133">
            <a:extLst>
              <a:ext uri="{FF2B5EF4-FFF2-40B4-BE49-F238E27FC236}">
                <a16:creationId xmlns:a16="http://schemas.microsoft.com/office/drawing/2014/main" id="{A691158D-AA41-A535-F8BE-DD36C7EC2803}"/>
              </a:ext>
            </a:extLst>
          </xdr:cNvPr>
          <xdr:cNvCxnSpPr/>
        </xdr:nvCxnSpPr>
        <xdr:spPr>
          <a:xfrm flipH="1">
            <a:off x="10985501" y="1492248"/>
            <a:ext cx="370416" cy="211668"/>
          </a:xfrm>
          <a:prstGeom prst="line">
            <a:avLst/>
          </a:prstGeom>
          <a:ln>
            <a:gradFill>
              <a:gsLst>
                <a:gs pos="31000">
                  <a:schemeClr val="bg1">
                    <a:lumMod val="65000"/>
                  </a:schemeClr>
                </a:gs>
                <a:gs pos="64000">
                  <a:schemeClr val="accent1">
                    <a:lumMod val="40000"/>
                    <a:lumOff val="6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35" name="Circle: Hollow 134">
            <a:extLst>
              <a:ext uri="{FF2B5EF4-FFF2-40B4-BE49-F238E27FC236}">
                <a16:creationId xmlns:a16="http://schemas.microsoft.com/office/drawing/2014/main" id="{8B3E4562-394E-0E3F-0B62-3AA58F712A27}"/>
              </a:ext>
            </a:extLst>
          </xdr:cNvPr>
          <xdr:cNvSpPr/>
        </xdr:nvSpPr>
        <xdr:spPr>
          <a:xfrm>
            <a:off x="10541000" y="1598082"/>
            <a:ext cx="486833" cy="484632"/>
          </a:xfrm>
          <a:prstGeom prst="donut">
            <a:avLst>
              <a:gd name="adj" fmla="val 11897"/>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sp macro="" textlink="'Pivot Table'!AJ31">
        <xdr:nvSpPr>
          <xdr:cNvPr id="136" name="TextBox 135">
            <a:extLst>
              <a:ext uri="{FF2B5EF4-FFF2-40B4-BE49-F238E27FC236}">
                <a16:creationId xmlns:a16="http://schemas.microsoft.com/office/drawing/2014/main" id="{B235695D-C3C0-8AA8-9C6A-011257E6D043}"/>
              </a:ext>
            </a:extLst>
          </xdr:cNvPr>
          <xdr:cNvSpPr txBox="1"/>
        </xdr:nvSpPr>
        <xdr:spPr>
          <a:xfrm>
            <a:off x="10625668" y="1714501"/>
            <a:ext cx="476250" cy="328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3EE50F-1B2C-4346-9A2A-3E403B7EBCB4}" type="TxLink">
              <a:rPr lang="en-US" sz="1100" b="0" i="0" u="none" strike="noStrike">
                <a:solidFill>
                  <a:schemeClr val="bg1"/>
                </a:solidFill>
                <a:latin typeface="Bahnschrift" panose="020B0502040204020203" pitchFamily="34" charset="0"/>
                <a:cs typeface="Calibri"/>
              </a:rPr>
              <a:pPr/>
              <a:t>7%</a:t>
            </a:fld>
            <a:endParaRPr lang="en-US" sz="1100">
              <a:solidFill>
                <a:schemeClr val="bg1"/>
              </a:solidFill>
              <a:latin typeface="Bahnschrift" panose="020B0502040204020203" pitchFamily="34" charset="0"/>
            </a:endParaRPr>
          </a:p>
        </xdr:txBody>
      </xdr:sp>
    </xdr:grpSp>
    <xdr:clientData/>
  </xdr:twoCellAnchor>
  <xdr:twoCellAnchor editAs="absolute">
    <xdr:from>
      <xdr:col>6</xdr:col>
      <xdr:colOff>237066</xdr:colOff>
      <xdr:row>19</xdr:row>
      <xdr:rowOff>25401</xdr:rowOff>
    </xdr:from>
    <xdr:to>
      <xdr:col>7</xdr:col>
      <xdr:colOff>141817</xdr:colOff>
      <xdr:row>22</xdr:row>
      <xdr:rowOff>74083</xdr:rowOff>
    </xdr:to>
    <xdr:grpSp>
      <xdr:nvGrpSpPr>
        <xdr:cNvPr id="137" name="Group 136">
          <a:extLst>
            <a:ext uri="{FF2B5EF4-FFF2-40B4-BE49-F238E27FC236}">
              <a16:creationId xmlns:a16="http://schemas.microsoft.com/office/drawing/2014/main" id="{516AFA77-24E0-42BB-A183-96E755452F5D}"/>
            </a:ext>
          </a:extLst>
        </xdr:cNvPr>
        <xdr:cNvGrpSpPr/>
      </xdr:nvGrpSpPr>
      <xdr:grpSpPr>
        <a:xfrm>
          <a:off x="3920066" y="3644901"/>
          <a:ext cx="518584" cy="620182"/>
          <a:chOff x="10541000" y="1598082"/>
          <a:chExt cx="518584" cy="620182"/>
        </a:xfrm>
      </xdr:grpSpPr>
      <xdr:cxnSp macro="">
        <xdr:nvCxnSpPr>
          <xdr:cNvPr id="138" name="Straight Connector 137">
            <a:extLst>
              <a:ext uri="{FF2B5EF4-FFF2-40B4-BE49-F238E27FC236}">
                <a16:creationId xmlns:a16="http://schemas.microsoft.com/office/drawing/2014/main" id="{218BB10C-0AB9-B238-7230-AEB117D85151}"/>
              </a:ext>
            </a:extLst>
          </xdr:cNvPr>
          <xdr:cNvCxnSpPr/>
        </xdr:nvCxnSpPr>
        <xdr:spPr>
          <a:xfrm flipH="1" flipV="1">
            <a:off x="10911416" y="2053164"/>
            <a:ext cx="112185" cy="165100"/>
          </a:xfrm>
          <a:prstGeom prst="line">
            <a:avLst/>
          </a:prstGeom>
          <a:ln>
            <a:gradFill>
              <a:gsLst>
                <a:gs pos="31000">
                  <a:schemeClr val="bg1">
                    <a:lumMod val="65000"/>
                  </a:schemeClr>
                </a:gs>
                <a:gs pos="64000">
                  <a:schemeClr val="accent1">
                    <a:lumMod val="40000"/>
                    <a:lumOff val="6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39" name="Circle: Hollow 138">
            <a:extLst>
              <a:ext uri="{FF2B5EF4-FFF2-40B4-BE49-F238E27FC236}">
                <a16:creationId xmlns:a16="http://schemas.microsoft.com/office/drawing/2014/main" id="{71D51836-C3EF-D26B-3494-19C9DC0F2D7A}"/>
              </a:ext>
            </a:extLst>
          </xdr:cNvPr>
          <xdr:cNvSpPr/>
        </xdr:nvSpPr>
        <xdr:spPr>
          <a:xfrm>
            <a:off x="10541000" y="1598082"/>
            <a:ext cx="486833" cy="484632"/>
          </a:xfrm>
          <a:prstGeom prst="donut">
            <a:avLst>
              <a:gd name="adj" fmla="val 11897"/>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sp macro="" textlink="'Pivot Table'!AJ38">
        <xdr:nvSpPr>
          <xdr:cNvPr id="140" name="TextBox 139">
            <a:extLst>
              <a:ext uri="{FF2B5EF4-FFF2-40B4-BE49-F238E27FC236}">
                <a16:creationId xmlns:a16="http://schemas.microsoft.com/office/drawing/2014/main" id="{BD6421A0-F6E2-A136-0A38-EFCB4417E463}"/>
              </a:ext>
            </a:extLst>
          </xdr:cNvPr>
          <xdr:cNvSpPr txBox="1"/>
        </xdr:nvSpPr>
        <xdr:spPr>
          <a:xfrm>
            <a:off x="10583334" y="1703918"/>
            <a:ext cx="476250" cy="328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760295-55A2-4564-8149-4F54001D921F}" type="TxLink">
              <a:rPr lang="en-US" sz="1100" b="0" i="0" u="none" strike="noStrike">
                <a:solidFill>
                  <a:schemeClr val="bg1"/>
                </a:solidFill>
                <a:latin typeface="Bahnschrift" panose="020B0502040204020203" pitchFamily="34" charset="0"/>
                <a:cs typeface="Calibri"/>
              </a:rPr>
              <a:pPr/>
              <a:t>21%</a:t>
            </a:fld>
            <a:endParaRPr lang="en-US" sz="1100">
              <a:solidFill>
                <a:schemeClr val="bg1"/>
              </a:solidFill>
              <a:latin typeface="Bahnschrift" panose="020B0502040204020203" pitchFamily="34" charset="0"/>
            </a:endParaRPr>
          </a:p>
        </xdr:txBody>
      </xdr:sp>
    </xdr:grpSp>
    <xdr:clientData/>
  </xdr:twoCellAnchor>
  <xdr:twoCellAnchor editAs="absolute">
    <xdr:from>
      <xdr:col>7</xdr:col>
      <xdr:colOff>61384</xdr:colOff>
      <xdr:row>4</xdr:row>
      <xdr:rowOff>177800</xdr:rowOff>
    </xdr:from>
    <xdr:to>
      <xdr:col>8</xdr:col>
      <xdr:colOff>391583</xdr:colOff>
      <xdr:row>7</xdr:row>
      <xdr:rowOff>90932</xdr:rowOff>
    </xdr:to>
    <xdr:grpSp>
      <xdr:nvGrpSpPr>
        <xdr:cNvPr id="141" name="Group 140">
          <a:extLst>
            <a:ext uri="{FF2B5EF4-FFF2-40B4-BE49-F238E27FC236}">
              <a16:creationId xmlns:a16="http://schemas.microsoft.com/office/drawing/2014/main" id="{4100A783-D25B-4745-9A5D-14F5DF558225}"/>
            </a:ext>
          </a:extLst>
        </xdr:cNvPr>
        <xdr:cNvGrpSpPr/>
      </xdr:nvGrpSpPr>
      <xdr:grpSpPr>
        <a:xfrm>
          <a:off x="4358217" y="939800"/>
          <a:ext cx="944033" cy="484632"/>
          <a:chOff x="10541000" y="1598082"/>
          <a:chExt cx="944033" cy="484632"/>
        </a:xfrm>
      </xdr:grpSpPr>
      <xdr:cxnSp macro="">
        <xdr:nvCxnSpPr>
          <xdr:cNvPr id="142" name="Straight Connector 141">
            <a:extLst>
              <a:ext uri="{FF2B5EF4-FFF2-40B4-BE49-F238E27FC236}">
                <a16:creationId xmlns:a16="http://schemas.microsoft.com/office/drawing/2014/main" id="{2790EFFB-C858-D1E2-1C64-962CC392FA41}"/>
              </a:ext>
            </a:extLst>
          </xdr:cNvPr>
          <xdr:cNvCxnSpPr/>
        </xdr:nvCxnSpPr>
        <xdr:spPr>
          <a:xfrm flipH="1" flipV="1">
            <a:off x="11019367" y="1896533"/>
            <a:ext cx="465666" cy="116416"/>
          </a:xfrm>
          <a:prstGeom prst="line">
            <a:avLst/>
          </a:prstGeom>
          <a:ln>
            <a:gradFill>
              <a:gsLst>
                <a:gs pos="31000">
                  <a:schemeClr val="bg1">
                    <a:lumMod val="65000"/>
                  </a:schemeClr>
                </a:gs>
                <a:gs pos="64000">
                  <a:schemeClr val="accent1">
                    <a:lumMod val="40000"/>
                    <a:lumOff val="6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43" name="Circle: Hollow 142">
            <a:extLst>
              <a:ext uri="{FF2B5EF4-FFF2-40B4-BE49-F238E27FC236}">
                <a16:creationId xmlns:a16="http://schemas.microsoft.com/office/drawing/2014/main" id="{DC1AE19E-97F1-E6AC-DF98-965C7C182E56}"/>
              </a:ext>
            </a:extLst>
          </xdr:cNvPr>
          <xdr:cNvSpPr/>
        </xdr:nvSpPr>
        <xdr:spPr>
          <a:xfrm>
            <a:off x="10541000" y="1598082"/>
            <a:ext cx="486833" cy="484632"/>
          </a:xfrm>
          <a:prstGeom prst="donut">
            <a:avLst>
              <a:gd name="adj" fmla="val 11897"/>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sp macro="" textlink="'Pivot Table'!AJ28">
        <xdr:nvSpPr>
          <xdr:cNvPr id="144" name="TextBox 143">
            <a:extLst>
              <a:ext uri="{FF2B5EF4-FFF2-40B4-BE49-F238E27FC236}">
                <a16:creationId xmlns:a16="http://schemas.microsoft.com/office/drawing/2014/main" id="{7FF7019A-C7C1-0FF6-F348-3B29D0DE6C5A}"/>
              </a:ext>
            </a:extLst>
          </xdr:cNvPr>
          <xdr:cNvSpPr txBox="1"/>
        </xdr:nvSpPr>
        <xdr:spPr>
          <a:xfrm>
            <a:off x="10583334" y="1703918"/>
            <a:ext cx="476250" cy="328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06B719-88F0-4AB9-8632-A6D1E76E7CB4}" type="TxLink">
              <a:rPr lang="en-US" sz="1100" b="0" i="0" u="none" strike="noStrike">
                <a:solidFill>
                  <a:schemeClr val="bg1"/>
                </a:solidFill>
                <a:latin typeface="Bahnschrift" panose="020B0502040204020203" pitchFamily="34" charset="0"/>
                <a:cs typeface="Calibri"/>
              </a:rPr>
              <a:pPr/>
              <a:t>19%</a:t>
            </a:fld>
            <a:endParaRPr lang="en-US" sz="1100">
              <a:solidFill>
                <a:schemeClr val="bg1"/>
              </a:solidFill>
              <a:latin typeface="Bahnschrift" panose="020B0502040204020203" pitchFamily="34" charset="0"/>
            </a:endParaRPr>
          </a:p>
        </xdr:txBody>
      </xdr:sp>
    </xdr:grpSp>
    <xdr:clientData/>
  </xdr:twoCellAnchor>
  <xdr:twoCellAnchor editAs="absolute">
    <xdr:from>
      <xdr:col>21</xdr:col>
      <xdr:colOff>296333</xdr:colOff>
      <xdr:row>20</xdr:row>
      <xdr:rowOff>179917</xdr:rowOff>
    </xdr:from>
    <xdr:to>
      <xdr:col>22</xdr:col>
      <xdr:colOff>598958</xdr:colOff>
      <xdr:row>36</xdr:row>
      <xdr:rowOff>105832</xdr:rowOff>
    </xdr:to>
    <xdr:sp macro="" textlink="">
      <xdr:nvSpPr>
        <xdr:cNvPr id="167" name="Rectangle: Rounded Corners 166">
          <a:extLst>
            <a:ext uri="{FF2B5EF4-FFF2-40B4-BE49-F238E27FC236}">
              <a16:creationId xmlns:a16="http://schemas.microsoft.com/office/drawing/2014/main" id="{867B7BD3-2F81-41FF-B963-02BCC26BD7BD}"/>
            </a:ext>
          </a:extLst>
        </xdr:cNvPr>
        <xdr:cNvSpPr/>
      </xdr:nvSpPr>
      <xdr:spPr>
        <a:xfrm>
          <a:off x="13186833" y="3989917"/>
          <a:ext cx="916458" cy="2973915"/>
        </a:xfrm>
        <a:prstGeom prst="roundRect">
          <a:avLst/>
        </a:prstGeom>
        <a:solidFill>
          <a:srgbClr val="1D1D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17</xdr:col>
      <xdr:colOff>486832</xdr:colOff>
      <xdr:row>3</xdr:row>
      <xdr:rowOff>105833</xdr:rowOff>
    </xdr:from>
    <xdr:to>
      <xdr:col>18</xdr:col>
      <xdr:colOff>566843</xdr:colOff>
      <xdr:row>8</xdr:row>
      <xdr:rowOff>105833</xdr:rowOff>
    </xdr:to>
    <xdr:grpSp>
      <xdr:nvGrpSpPr>
        <xdr:cNvPr id="182" name="Group 181">
          <a:extLst>
            <a:ext uri="{FF2B5EF4-FFF2-40B4-BE49-F238E27FC236}">
              <a16:creationId xmlns:a16="http://schemas.microsoft.com/office/drawing/2014/main" id="{1A34F95A-E3F5-4F38-85E9-29F2CEC3362F}"/>
            </a:ext>
          </a:extLst>
        </xdr:cNvPr>
        <xdr:cNvGrpSpPr/>
      </xdr:nvGrpSpPr>
      <xdr:grpSpPr>
        <a:xfrm>
          <a:off x="10921999" y="677333"/>
          <a:ext cx="693844" cy="952500"/>
          <a:chOff x="10318749" y="814919"/>
          <a:chExt cx="693844" cy="952500"/>
        </a:xfrm>
      </xdr:grpSpPr>
      <xdr:cxnSp macro="">
        <xdr:nvCxnSpPr>
          <xdr:cNvPr id="183" name="Straight Connector 182">
            <a:extLst>
              <a:ext uri="{FF2B5EF4-FFF2-40B4-BE49-F238E27FC236}">
                <a16:creationId xmlns:a16="http://schemas.microsoft.com/office/drawing/2014/main" id="{A07368A3-E6D4-0141-B24F-40CA1F89A485}"/>
              </a:ext>
            </a:extLst>
          </xdr:cNvPr>
          <xdr:cNvCxnSpPr/>
        </xdr:nvCxnSpPr>
        <xdr:spPr>
          <a:xfrm flipV="1">
            <a:off x="10318749" y="1158865"/>
            <a:ext cx="381648" cy="608554"/>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Oval 183">
            <a:extLst>
              <a:ext uri="{FF2B5EF4-FFF2-40B4-BE49-F238E27FC236}">
                <a16:creationId xmlns:a16="http://schemas.microsoft.com/office/drawing/2014/main" id="{BC4D433A-CC17-9EA2-F0D0-EBD8A6FF2E7C}"/>
              </a:ext>
            </a:extLst>
          </xdr:cNvPr>
          <xdr:cNvSpPr/>
        </xdr:nvSpPr>
        <xdr:spPr>
          <a:xfrm>
            <a:off x="10646833" y="814919"/>
            <a:ext cx="365760" cy="365760"/>
          </a:xfrm>
          <a:prstGeom prst="ellipse">
            <a:avLst/>
          </a:prstGeom>
          <a:solidFill>
            <a:schemeClr val="accent1">
              <a:lumMod val="40000"/>
              <a:lumOff val="6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17</xdr:col>
      <xdr:colOff>238222</xdr:colOff>
      <xdr:row>11</xdr:row>
      <xdr:rowOff>77085</xdr:rowOff>
    </xdr:from>
    <xdr:to>
      <xdr:col>18</xdr:col>
      <xdr:colOff>55234</xdr:colOff>
      <xdr:row>16</xdr:row>
      <xdr:rowOff>54907</xdr:rowOff>
    </xdr:to>
    <xdr:grpSp>
      <xdr:nvGrpSpPr>
        <xdr:cNvPr id="192" name="Group 191">
          <a:extLst>
            <a:ext uri="{FF2B5EF4-FFF2-40B4-BE49-F238E27FC236}">
              <a16:creationId xmlns:a16="http://schemas.microsoft.com/office/drawing/2014/main" id="{95362AF2-AECB-402B-A0AA-E4870C8F95EE}"/>
            </a:ext>
          </a:extLst>
        </xdr:cNvPr>
        <xdr:cNvGrpSpPr/>
      </xdr:nvGrpSpPr>
      <xdr:grpSpPr>
        <a:xfrm rot="12683502">
          <a:off x="10673389" y="2172585"/>
          <a:ext cx="430845" cy="930322"/>
          <a:chOff x="10668000" y="878419"/>
          <a:chExt cx="430845" cy="930322"/>
        </a:xfrm>
      </xdr:grpSpPr>
      <xdr:cxnSp macro="">
        <xdr:nvCxnSpPr>
          <xdr:cNvPr id="193" name="Straight Connector 192">
            <a:extLst>
              <a:ext uri="{FF2B5EF4-FFF2-40B4-BE49-F238E27FC236}">
                <a16:creationId xmlns:a16="http://schemas.microsoft.com/office/drawing/2014/main" id="{3B0B68BC-6601-47BB-BFF2-65ED23976BE8}"/>
              </a:ext>
            </a:extLst>
          </xdr:cNvPr>
          <xdr:cNvCxnSpPr>
            <a:stCxn id="116" idx="4"/>
          </xdr:cNvCxnSpPr>
        </xdr:nvCxnSpPr>
        <xdr:spPr>
          <a:xfrm rot="8916498" flipH="1">
            <a:off x="11095383" y="1171335"/>
            <a:ext cx="3462" cy="63740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Oval 193">
            <a:extLst>
              <a:ext uri="{FF2B5EF4-FFF2-40B4-BE49-F238E27FC236}">
                <a16:creationId xmlns:a16="http://schemas.microsoft.com/office/drawing/2014/main" id="{193503FF-E1A2-DFF1-7F32-37CFEF6D5562}"/>
              </a:ext>
            </a:extLst>
          </xdr:cNvPr>
          <xdr:cNvSpPr/>
        </xdr:nvSpPr>
        <xdr:spPr>
          <a:xfrm>
            <a:off x="10668000" y="878419"/>
            <a:ext cx="365760" cy="365760"/>
          </a:xfrm>
          <a:prstGeom prst="ellipse">
            <a:avLst/>
          </a:prstGeom>
          <a:solidFill>
            <a:schemeClr val="accent1">
              <a:lumMod val="40000"/>
              <a:lumOff val="6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18</xdr:col>
      <xdr:colOff>108010</xdr:colOff>
      <xdr:row>6</xdr:row>
      <xdr:rowOff>175323</xdr:rowOff>
    </xdr:from>
    <xdr:to>
      <xdr:col>19</xdr:col>
      <xdr:colOff>325012</xdr:colOff>
      <xdr:row>9</xdr:row>
      <xdr:rowOff>170814</xdr:rowOff>
    </xdr:to>
    <xdr:grpSp>
      <xdr:nvGrpSpPr>
        <xdr:cNvPr id="198" name="Group 197">
          <a:extLst>
            <a:ext uri="{FF2B5EF4-FFF2-40B4-BE49-F238E27FC236}">
              <a16:creationId xmlns:a16="http://schemas.microsoft.com/office/drawing/2014/main" id="{C8CC35F2-F699-4F57-A2DB-B3C035315FD0}"/>
            </a:ext>
          </a:extLst>
        </xdr:cNvPr>
        <xdr:cNvGrpSpPr/>
      </xdr:nvGrpSpPr>
      <xdr:grpSpPr>
        <a:xfrm rot="7359644">
          <a:off x="11288932" y="1186401"/>
          <a:ext cx="566991" cy="830835"/>
          <a:chOff x="10668000" y="878419"/>
          <a:chExt cx="566991" cy="830835"/>
        </a:xfrm>
      </xdr:grpSpPr>
      <xdr:cxnSp macro="">
        <xdr:nvCxnSpPr>
          <xdr:cNvPr id="199" name="Straight Connector 198">
            <a:extLst>
              <a:ext uri="{FF2B5EF4-FFF2-40B4-BE49-F238E27FC236}">
                <a16:creationId xmlns:a16="http://schemas.microsoft.com/office/drawing/2014/main" id="{194D2880-E076-E571-7F66-422960D7EF4F}"/>
              </a:ext>
            </a:extLst>
          </xdr:cNvPr>
          <xdr:cNvCxnSpPr>
            <a:endCxn id="208" idx="1"/>
          </xdr:cNvCxnSpPr>
        </xdr:nvCxnSpPr>
        <xdr:spPr>
          <a:xfrm rot="14240356" flipV="1">
            <a:off x="10867059" y="1341323"/>
            <a:ext cx="598121" cy="137742"/>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0" name="Oval 199">
            <a:extLst>
              <a:ext uri="{FF2B5EF4-FFF2-40B4-BE49-F238E27FC236}">
                <a16:creationId xmlns:a16="http://schemas.microsoft.com/office/drawing/2014/main" id="{20EE7A47-DB09-B3BB-EECF-7289FD8FA47A}"/>
              </a:ext>
            </a:extLst>
          </xdr:cNvPr>
          <xdr:cNvSpPr/>
        </xdr:nvSpPr>
        <xdr:spPr>
          <a:xfrm>
            <a:off x="10668000" y="878419"/>
            <a:ext cx="365760" cy="365760"/>
          </a:xfrm>
          <a:prstGeom prst="ellipse">
            <a:avLst/>
          </a:prstGeom>
          <a:solidFill>
            <a:schemeClr val="accent1">
              <a:lumMod val="40000"/>
              <a:lumOff val="6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18</xdr:col>
      <xdr:colOff>232832</xdr:colOff>
      <xdr:row>2</xdr:row>
      <xdr:rowOff>179916</xdr:rowOff>
    </xdr:from>
    <xdr:to>
      <xdr:col>21</xdr:col>
      <xdr:colOff>148167</xdr:colOff>
      <xdr:row>5</xdr:row>
      <xdr:rowOff>31751</xdr:rowOff>
    </xdr:to>
    <xdr:grpSp>
      <xdr:nvGrpSpPr>
        <xdr:cNvPr id="204" name="Group 203">
          <a:extLst>
            <a:ext uri="{FF2B5EF4-FFF2-40B4-BE49-F238E27FC236}">
              <a16:creationId xmlns:a16="http://schemas.microsoft.com/office/drawing/2014/main" id="{28C0FC51-E820-583A-7061-B922AB7F6E01}"/>
            </a:ext>
          </a:extLst>
        </xdr:cNvPr>
        <xdr:cNvGrpSpPr/>
      </xdr:nvGrpSpPr>
      <xdr:grpSpPr>
        <a:xfrm>
          <a:off x="11281832" y="560916"/>
          <a:ext cx="1756835" cy="423335"/>
          <a:chOff x="11281832" y="560916"/>
          <a:chExt cx="1756835" cy="423335"/>
        </a:xfrm>
      </xdr:grpSpPr>
      <xdr:sp macro="" textlink="'Pivot Table'!AH21">
        <xdr:nvSpPr>
          <xdr:cNvPr id="201" name="TextBox 200">
            <a:extLst>
              <a:ext uri="{FF2B5EF4-FFF2-40B4-BE49-F238E27FC236}">
                <a16:creationId xmlns:a16="http://schemas.microsoft.com/office/drawing/2014/main" id="{5A211988-9990-9999-A71C-7375CA22C917}"/>
              </a:ext>
            </a:extLst>
          </xdr:cNvPr>
          <xdr:cNvSpPr txBox="1"/>
        </xdr:nvSpPr>
        <xdr:spPr>
          <a:xfrm>
            <a:off x="11673416" y="560916"/>
            <a:ext cx="1365251"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F0E26F-33B9-433C-8B03-2A15DA3FD4C5}" type="TxLink">
              <a:rPr lang="en-US" sz="900" b="0" i="0" u="none" strike="noStrike">
                <a:solidFill>
                  <a:schemeClr val="bg1"/>
                </a:solidFill>
                <a:latin typeface="Bahnschrift" panose="020B0502040204020203" pitchFamily="34" charset="0"/>
                <a:cs typeface="Calibri"/>
              </a:rPr>
              <a:pPr/>
              <a:t>Company Website</a:t>
            </a:fld>
            <a:endParaRPr lang="en-US" sz="900">
              <a:solidFill>
                <a:schemeClr val="bg1"/>
              </a:solidFill>
              <a:latin typeface="Bahnschrift" panose="020B0502040204020203" pitchFamily="34" charset="0"/>
            </a:endParaRPr>
          </a:p>
        </xdr:txBody>
      </xdr:sp>
      <xdr:sp macro="" textlink="'Pivot Table'!AI21">
        <xdr:nvSpPr>
          <xdr:cNvPr id="202" name="TextBox 201">
            <a:extLst>
              <a:ext uri="{FF2B5EF4-FFF2-40B4-BE49-F238E27FC236}">
                <a16:creationId xmlns:a16="http://schemas.microsoft.com/office/drawing/2014/main" id="{974B25F9-81A9-4B93-B04B-5A45871208F3}"/>
              </a:ext>
            </a:extLst>
          </xdr:cNvPr>
          <xdr:cNvSpPr txBox="1"/>
        </xdr:nvSpPr>
        <xdr:spPr>
          <a:xfrm>
            <a:off x="11768666" y="719668"/>
            <a:ext cx="560917"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934E35-A295-4F49-8B6F-F6338D160460}" type="TxLink">
              <a:rPr lang="en-US" sz="900" b="0" i="0" u="none" strike="noStrike">
                <a:solidFill>
                  <a:schemeClr val="bg1"/>
                </a:solidFill>
                <a:latin typeface="Bahnschrift" panose="020B0502040204020203" pitchFamily="34" charset="0"/>
                <a:cs typeface="Calibri"/>
              </a:rPr>
              <a:pPr/>
              <a:t> 2,400 </a:t>
            </a:fld>
            <a:endParaRPr lang="en-US" sz="900">
              <a:solidFill>
                <a:schemeClr val="bg1"/>
              </a:solidFill>
              <a:latin typeface="Bahnschrift" panose="020B0502040204020203" pitchFamily="34" charset="0"/>
            </a:endParaRPr>
          </a:p>
        </xdr:txBody>
      </xdr:sp>
      <xdr:sp macro="" textlink="'Pivot Table'!AJ21">
        <xdr:nvSpPr>
          <xdr:cNvPr id="203" name="TextBox 202">
            <a:extLst>
              <a:ext uri="{FF2B5EF4-FFF2-40B4-BE49-F238E27FC236}">
                <a16:creationId xmlns:a16="http://schemas.microsoft.com/office/drawing/2014/main" id="{6DCD1462-BC1C-4ACE-9702-DA90BE718586}"/>
              </a:ext>
            </a:extLst>
          </xdr:cNvPr>
          <xdr:cNvSpPr txBox="1"/>
        </xdr:nvSpPr>
        <xdr:spPr>
          <a:xfrm>
            <a:off x="11281832" y="719667"/>
            <a:ext cx="412751"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75444D-2F54-4FDC-9FE3-9EDDEB256ADF}" type="TxLink">
              <a:rPr lang="en-US" sz="900" b="0" i="0" u="none" strike="noStrike">
                <a:solidFill>
                  <a:schemeClr val="bg1"/>
                </a:solidFill>
                <a:latin typeface="Bahnschrift" panose="020B0502040204020203" pitchFamily="34" charset="0"/>
                <a:cs typeface="Calibri"/>
              </a:rPr>
              <a:pPr/>
              <a:t>0%</a:t>
            </a:fld>
            <a:endParaRPr lang="en-US" sz="900">
              <a:solidFill>
                <a:schemeClr val="bg1"/>
              </a:solidFill>
              <a:latin typeface="Bahnschrift" panose="020B0502040204020203" pitchFamily="34" charset="0"/>
            </a:endParaRPr>
          </a:p>
        </xdr:txBody>
      </xdr:sp>
    </xdr:grpSp>
    <xdr:clientData/>
  </xdr:twoCellAnchor>
  <xdr:twoCellAnchor editAs="absolute">
    <xdr:from>
      <xdr:col>18</xdr:col>
      <xdr:colOff>608704</xdr:colOff>
      <xdr:row>7</xdr:row>
      <xdr:rowOff>26298</xdr:rowOff>
    </xdr:from>
    <xdr:to>
      <xdr:col>21</xdr:col>
      <xdr:colOff>524039</xdr:colOff>
      <xdr:row>9</xdr:row>
      <xdr:rowOff>68633</xdr:rowOff>
    </xdr:to>
    <xdr:grpSp>
      <xdr:nvGrpSpPr>
        <xdr:cNvPr id="205" name="Group 204">
          <a:extLst>
            <a:ext uri="{FF2B5EF4-FFF2-40B4-BE49-F238E27FC236}">
              <a16:creationId xmlns:a16="http://schemas.microsoft.com/office/drawing/2014/main" id="{B232F7BC-788E-4B1D-9EE3-E2231D66310B}"/>
            </a:ext>
          </a:extLst>
        </xdr:cNvPr>
        <xdr:cNvGrpSpPr/>
      </xdr:nvGrpSpPr>
      <xdr:grpSpPr>
        <a:xfrm>
          <a:off x="11657704" y="1359798"/>
          <a:ext cx="1756835" cy="423335"/>
          <a:chOff x="11281832" y="560916"/>
          <a:chExt cx="1756835" cy="423335"/>
        </a:xfrm>
      </xdr:grpSpPr>
      <xdr:sp macro="" textlink="'Pivot Table'!AH22">
        <xdr:nvSpPr>
          <xdr:cNvPr id="206" name="TextBox 205">
            <a:extLst>
              <a:ext uri="{FF2B5EF4-FFF2-40B4-BE49-F238E27FC236}">
                <a16:creationId xmlns:a16="http://schemas.microsoft.com/office/drawing/2014/main" id="{A9D06525-9AB6-9BD4-8582-0BEEEBF15C77}"/>
              </a:ext>
            </a:extLst>
          </xdr:cNvPr>
          <xdr:cNvSpPr txBox="1"/>
        </xdr:nvSpPr>
        <xdr:spPr>
          <a:xfrm>
            <a:off x="11673416" y="560916"/>
            <a:ext cx="1365251"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E01B23-3DF5-462B-82EC-41B895BD4DEE}" type="TxLink">
              <a:rPr lang="en-US" sz="900" b="0" i="0" u="none" strike="noStrike">
                <a:solidFill>
                  <a:schemeClr val="bg1"/>
                </a:solidFill>
                <a:latin typeface="Bahnschrift" panose="020B0502040204020203" pitchFamily="34" charset="0"/>
                <a:cs typeface="Calibri"/>
              </a:rPr>
              <a:pPr/>
              <a:t>Facebook Page</a:t>
            </a:fld>
            <a:endParaRPr lang="en-US" sz="900">
              <a:solidFill>
                <a:schemeClr val="bg1"/>
              </a:solidFill>
              <a:latin typeface="Bahnschrift" panose="020B0502040204020203" pitchFamily="34" charset="0"/>
            </a:endParaRPr>
          </a:p>
        </xdr:txBody>
      </xdr:sp>
      <xdr:sp macro="" textlink="'Pivot Table'!AI22">
        <xdr:nvSpPr>
          <xdr:cNvPr id="207" name="TextBox 206">
            <a:extLst>
              <a:ext uri="{FF2B5EF4-FFF2-40B4-BE49-F238E27FC236}">
                <a16:creationId xmlns:a16="http://schemas.microsoft.com/office/drawing/2014/main" id="{C53D55EB-E7B1-8623-F097-A1B1A49C6223}"/>
              </a:ext>
            </a:extLst>
          </xdr:cNvPr>
          <xdr:cNvSpPr txBox="1"/>
        </xdr:nvSpPr>
        <xdr:spPr>
          <a:xfrm>
            <a:off x="11758083" y="725119"/>
            <a:ext cx="872961"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129452-342F-47B7-A217-5C3A8C2DC99F}" type="TxLink">
              <a:rPr lang="en-US" sz="900" b="0" i="0" u="none" strike="noStrike">
                <a:solidFill>
                  <a:schemeClr val="bg1"/>
                </a:solidFill>
                <a:latin typeface="Bahnschrift" panose="020B0502040204020203" pitchFamily="34" charset="0"/>
                <a:cs typeface="Calibri"/>
              </a:rPr>
              <a:pPr/>
              <a:t> 54,926 </a:t>
            </a:fld>
            <a:endParaRPr lang="en-US" sz="900">
              <a:solidFill>
                <a:schemeClr val="bg1"/>
              </a:solidFill>
              <a:latin typeface="Bahnschrift" panose="020B0502040204020203" pitchFamily="34" charset="0"/>
            </a:endParaRPr>
          </a:p>
        </xdr:txBody>
      </xdr:sp>
      <xdr:sp macro="" textlink="'Pivot Table'!AJ22">
        <xdr:nvSpPr>
          <xdr:cNvPr id="208" name="TextBox 207">
            <a:extLst>
              <a:ext uri="{FF2B5EF4-FFF2-40B4-BE49-F238E27FC236}">
                <a16:creationId xmlns:a16="http://schemas.microsoft.com/office/drawing/2014/main" id="{A7FE05FF-AB60-A1B9-0C56-E44C44F8289E}"/>
              </a:ext>
            </a:extLst>
          </xdr:cNvPr>
          <xdr:cNvSpPr txBox="1"/>
        </xdr:nvSpPr>
        <xdr:spPr>
          <a:xfrm>
            <a:off x="11281832" y="719667"/>
            <a:ext cx="412751"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90D76C-894D-437E-A122-3220C3BC9BE0}" type="TxLink">
              <a:rPr lang="en-US" sz="900" b="0" i="0" u="none" strike="noStrike">
                <a:solidFill>
                  <a:schemeClr val="bg1"/>
                </a:solidFill>
                <a:latin typeface="Bahnschrift" panose="020B0502040204020203" pitchFamily="34" charset="0"/>
                <a:cs typeface="Calibri"/>
              </a:rPr>
              <a:pPr/>
              <a:t>7%</a:t>
            </a:fld>
            <a:endParaRPr lang="en-US" sz="900">
              <a:solidFill>
                <a:schemeClr val="bg1"/>
              </a:solidFill>
              <a:latin typeface="Bahnschrift" panose="020B0502040204020203" pitchFamily="34" charset="0"/>
            </a:endParaRPr>
          </a:p>
        </xdr:txBody>
      </xdr:sp>
    </xdr:grpSp>
    <xdr:clientData/>
  </xdr:twoCellAnchor>
  <xdr:twoCellAnchor editAs="absolute">
    <xdr:from>
      <xdr:col>17</xdr:col>
      <xdr:colOff>169332</xdr:colOff>
      <xdr:row>14</xdr:row>
      <xdr:rowOff>105835</xdr:rowOff>
    </xdr:from>
    <xdr:to>
      <xdr:col>19</xdr:col>
      <xdr:colOff>582084</xdr:colOff>
      <xdr:row>17</xdr:row>
      <xdr:rowOff>26620</xdr:rowOff>
    </xdr:to>
    <xdr:grpSp>
      <xdr:nvGrpSpPr>
        <xdr:cNvPr id="213" name="Group 212">
          <a:extLst>
            <a:ext uri="{FF2B5EF4-FFF2-40B4-BE49-F238E27FC236}">
              <a16:creationId xmlns:a16="http://schemas.microsoft.com/office/drawing/2014/main" id="{9685D5EB-3B09-4220-A3EB-4C57C17171FE}"/>
            </a:ext>
          </a:extLst>
        </xdr:cNvPr>
        <xdr:cNvGrpSpPr/>
      </xdr:nvGrpSpPr>
      <xdr:grpSpPr>
        <a:xfrm>
          <a:off x="10604499" y="2772835"/>
          <a:ext cx="1640418" cy="492285"/>
          <a:chOff x="11281832" y="719667"/>
          <a:chExt cx="1640418" cy="492285"/>
        </a:xfrm>
      </xdr:grpSpPr>
      <xdr:sp macro="" textlink="'Pivot Table'!AH24">
        <xdr:nvSpPr>
          <xdr:cNvPr id="214" name="TextBox 213">
            <a:extLst>
              <a:ext uri="{FF2B5EF4-FFF2-40B4-BE49-F238E27FC236}">
                <a16:creationId xmlns:a16="http://schemas.microsoft.com/office/drawing/2014/main" id="{E188B74D-1D6C-7BC7-CE78-E44C1DF02ECA}"/>
              </a:ext>
            </a:extLst>
          </xdr:cNvPr>
          <xdr:cNvSpPr txBox="1"/>
        </xdr:nvSpPr>
        <xdr:spPr>
          <a:xfrm>
            <a:off x="11556999" y="857249"/>
            <a:ext cx="1365251"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B44517-0E62-411A-8C17-98AC63F30947}" type="TxLink">
              <a:rPr lang="en-US" sz="900" b="0" i="0" u="none" strike="noStrike">
                <a:solidFill>
                  <a:schemeClr val="bg1"/>
                </a:solidFill>
                <a:latin typeface="Bahnschrift" panose="020B0502040204020203" pitchFamily="34" charset="0"/>
                <a:cs typeface="Calibri"/>
              </a:rPr>
              <a:pPr/>
              <a:t>Television Ad</a:t>
            </a:fld>
            <a:endParaRPr lang="en-US" sz="900">
              <a:solidFill>
                <a:schemeClr val="bg1"/>
              </a:solidFill>
              <a:latin typeface="Bahnschrift" panose="020B0502040204020203" pitchFamily="34" charset="0"/>
            </a:endParaRPr>
          </a:p>
        </xdr:txBody>
      </xdr:sp>
      <xdr:sp macro="" textlink="'Pivot Table'!AI24">
        <xdr:nvSpPr>
          <xdr:cNvPr id="215" name="TextBox 214">
            <a:extLst>
              <a:ext uri="{FF2B5EF4-FFF2-40B4-BE49-F238E27FC236}">
                <a16:creationId xmlns:a16="http://schemas.microsoft.com/office/drawing/2014/main" id="{4E150E45-3B08-655A-DEAC-C817A70FC3F7}"/>
              </a:ext>
            </a:extLst>
          </xdr:cNvPr>
          <xdr:cNvSpPr txBox="1"/>
        </xdr:nvSpPr>
        <xdr:spPr>
          <a:xfrm>
            <a:off x="11556999" y="1010868"/>
            <a:ext cx="872961"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AEC6EB-9D4D-443C-AFB0-C50E0D63AD75}" type="TxLink">
              <a:rPr lang="en-US" sz="900" b="0" i="0" u="none" strike="noStrike">
                <a:solidFill>
                  <a:schemeClr val="bg1"/>
                </a:solidFill>
                <a:latin typeface="Bahnschrift" panose="020B0502040204020203" pitchFamily="34" charset="0"/>
                <a:cs typeface="Calibri"/>
              </a:rPr>
              <a:pPr/>
              <a:t> 54,928 </a:t>
            </a:fld>
            <a:endParaRPr lang="en-US" sz="900">
              <a:solidFill>
                <a:schemeClr val="bg1"/>
              </a:solidFill>
              <a:latin typeface="Bahnschrift" panose="020B0502040204020203" pitchFamily="34" charset="0"/>
            </a:endParaRPr>
          </a:p>
        </xdr:txBody>
      </xdr:sp>
      <xdr:sp macro="" textlink="'Pivot Table'!AJ24">
        <xdr:nvSpPr>
          <xdr:cNvPr id="216" name="TextBox 215">
            <a:extLst>
              <a:ext uri="{FF2B5EF4-FFF2-40B4-BE49-F238E27FC236}">
                <a16:creationId xmlns:a16="http://schemas.microsoft.com/office/drawing/2014/main" id="{0546A58F-72EB-0C8D-9DC8-70C537F9E897}"/>
              </a:ext>
            </a:extLst>
          </xdr:cNvPr>
          <xdr:cNvSpPr txBox="1"/>
        </xdr:nvSpPr>
        <xdr:spPr>
          <a:xfrm>
            <a:off x="11281832" y="719667"/>
            <a:ext cx="412751"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5F3D4B-FDCA-43EC-9F1D-5E95E20259C7}" type="TxLink">
              <a:rPr lang="en-US" sz="900" b="0" i="0" u="none" strike="noStrike">
                <a:solidFill>
                  <a:schemeClr val="bg1"/>
                </a:solidFill>
                <a:latin typeface="Bahnschrift" panose="020B0502040204020203" pitchFamily="34" charset="0"/>
                <a:cs typeface="Calibri"/>
              </a:rPr>
              <a:pPr/>
              <a:t>7%</a:t>
            </a:fld>
            <a:endParaRPr lang="en-US" sz="900">
              <a:solidFill>
                <a:schemeClr val="bg1"/>
              </a:solidFill>
              <a:latin typeface="Bahnschrift" panose="020B0502040204020203" pitchFamily="34" charset="0"/>
            </a:endParaRPr>
          </a:p>
        </xdr:txBody>
      </xdr:sp>
    </xdr:grpSp>
    <xdr:clientData/>
  </xdr:twoCellAnchor>
  <xdr:twoCellAnchor editAs="absolute">
    <xdr:from>
      <xdr:col>18</xdr:col>
      <xdr:colOff>2165</xdr:colOff>
      <xdr:row>10</xdr:row>
      <xdr:rowOff>49473</xdr:rowOff>
    </xdr:from>
    <xdr:to>
      <xdr:col>19</xdr:col>
      <xdr:colOff>17867</xdr:colOff>
      <xdr:row>13</xdr:row>
      <xdr:rowOff>169459</xdr:rowOff>
    </xdr:to>
    <xdr:grpSp>
      <xdr:nvGrpSpPr>
        <xdr:cNvPr id="235" name="Group 234">
          <a:extLst>
            <a:ext uri="{FF2B5EF4-FFF2-40B4-BE49-F238E27FC236}">
              <a16:creationId xmlns:a16="http://schemas.microsoft.com/office/drawing/2014/main" id="{9AF09015-3B2B-45E4-A814-5E86DD20D337}"/>
            </a:ext>
          </a:extLst>
        </xdr:cNvPr>
        <xdr:cNvGrpSpPr/>
      </xdr:nvGrpSpPr>
      <xdr:grpSpPr>
        <a:xfrm rot="9611524">
          <a:off x="11051165" y="1954473"/>
          <a:ext cx="629535" cy="691486"/>
          <a:chOff x="10737708" y="992224"/>
          <a:chExt cx="619130" cy="681228"/>
        </a:xfrm>
      </xdr:grpSpPr>
      <xdr:cxnSp macro="">
        <xdr:nvCxnSpPr>
          <xdr:cNvPr id="236" name="Straight Connector 235">
            <a:extLst>
              <a:ext uri="{FF2B5EF4-FFF2-40B4-BE49-F238E27FC236}">
                <a16:creationId xmlns:a16="http://schemas.microsoft.com/office/drawing/2014/main" id="{D37614A7-ADDB-41D6-2ABC-B7A02CCC18D7}"/>
              </a:ext>
            </a:extLst>
          </xdr:cNvPr>
          <xdr:cNvCxnSpPr/>
        </xdr:nvCxnSpPr>
        <xdr:spPr>
          <a:xfrm rot="11988476">
            <a:off x="10962285" y="1407672"/>
            <a:ext cx="394553" cy="26578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Oval 236">
            <a:extLst>
              <a:ext uri="{FF2B5EF4-FFF2-40B4-BE49-F238E27FC236}">
                <a16:creationId xmlns:a16="http://schemas.microsoft.com/office/drawing/2014/main" id="{5270F2AB-68C5-A92A-072B-DB8A45E11AB1}"/>
              </a:ext>
            </a:extLst>
          </xdr:cNvPr>
          <xdr:cNvSpPr/>
        </xdr:nvSpPr>
        <xdr:spPr>
          <a:xfrm>
            <a:off x="10737708" y="992224"/>
            <a:ext cx="365760" cy="365760"/>
          </a:xfrm>
          <a:prstGeom prst="ellipse">
            <a:avLst/>
          </a:prstGeom>
          <a:solidFill>
            <a:schemeClr val="accent1">
              <a:lumMod val="40000"/>
              <a:lumOff val="6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18</xdr:col>
      <xdr:colOff>340831</xdr:colOff>
      <xdr:row>11</xdr:row>
      <xdr:rowOff>28307</xdr:rowOff>
    </xdr:from>
    <xdr:to>
      <xdr:col>21</xdr:col>
      <xdr:colOff>256166</xdr:colOff>
      <xdr:row>13</xdr:row>
      <xdr:rowOff>70642</xdr:rowOff>
    </xdr:to>
    <xdr:grpSp>
      <xdr:nvGrpSpPr>
        <xdr:cNvPr id="239" name="Group 238">
          <a:extLst>
            <a:ext uri="{FF2B5EF4-FFF2-40B4-BE49-F238E27FC236}">
              <a16:creationId xmlns:a16="http://schemas.microsoft.com/office/drawing/2014/main" id="{BE2264BF-C68B-4D9E-B302-7FA6515307C4}"/>
            </a:ext>
          </a:extLst>
        </xdr:cNvPr>
        <xdr:cNvGrpSpPr/>
      </xdr:nvGrpSpPr>
      <xdr:grpSpPr>
        <a:xfrm>
          <a:off x="11389831" y="2123807"/>
          <a:ext cx="1756835" cy="423335"/>
          <a:chOff x="11281832" y="560916"/>
          <a:chExt cx="1756835" cy="423335"/>
        </a:xfrm>
      </xdr:grpSpPr>
      <xdr:sp macro="" textlink="'Pivot Table'!AH23">
        <xdr:nvSpPr>
          <xdr:cNvPr id="240" name="TextBox 239">
            <a:extLst>
              <a:ext uri="{FF2B5EF4-FFF2-40B4-BE49-F238E27FC236}">
                <a16:creationId xmlns:a16="http://schemas.microsoft.com/office/drawing/2014/main" id="{6AF8F6BD-27F3-2E21-C57A-024005594769}"/>
              </a:ext>
            </a:extLst>
          </xdr:cNvPr>
          <xdr:cNvSpPr txBox="1"/>
        </xdr:nvSpPr>
        <xdr:spPr>
          <a:xfrm>
            <a:off x="11673416" y="560916"/>
            <a:ext cx="1365251"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98492B-E69F-4D90-8845-4667714C7DED}" type="TxLink">
              <a:rPr lang="en-US" sz="900" b="0" i="0" u="none" strike="noStrike">
                <a:solidFill>
                  <a:schemeClr val="bg1"/>
                </a:solidFill>
                <a:latin typeface="Bahnschrift" panose="020B0502040204020203" pitchFamily="34" charset="0"/>
                <a:cs typeface="Calibri"/>
              </a:rPr>
              <a:pPr/>
              <a:t>Google Ad</a:t>
            </a:fld>
            <a:endParaRPr lang="en-US" sz="900">
              <a:solidFill>
                <a:schemeClr val="bg1"/>
              </a:solidFill>
              <a:latin typeface="Bahnschrift" panose="020B0502040204020203" pitchFamily="34" charset="0"/>
            </a:endParaRPr>
          </a:p>
        </xdr:txBody>
      </xdr:sp>
      <xdr:sp macro="" textlink="'Pivot Table'!AI23">
        <xdr:nvSpPr>
          <xdr:cNvPr id="241" name="TextBox 240">
            <a:extLst>
              <a:ext uri="{FF2B5EF4-FFF2-40B4-BE49-F238E27FC236}">
                <a16:creationId xmlns:a16="http://schemas.microsoft.com/office/drawing/2014/main" id="{79135E6F-2794-154D-E8AB-BC8EB45636B0}"/>
              </a:ext>
            </a:extLst>
          </xdr:cNvPr>
          <xdr:cNvSpPr txBox="1"/>
        </xdr:nvSpPr>
        <xdr:spPr>
          <a:xfrm>
            <a:off x="11758083" y="725119"/>
            <a:ext cx="872961"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6B9CAB-B0F2-4280-92B2-F42D412D4BF8}" type="TxLink">
              <a:rPr lang="en-US" sz="900" b="0" i="0" u="none" strike="noStrike">
                <a:solidFill>
                  <a:schemeClr val="bg1"/>
                </a:solidFill>
                <a:latin typeface="Bahnschrift" panose="020B0502040204020203" pitchFamily="34" charset="0"/>
                <a:cs typeface="Calibri"/>
              </a:rPr>
              <a:pPr/>
              <a:t> 54,923 </a:t>
            </a:fld>
            <a:endParaRPr lang="en-US" sz="900">
              <a:solidFill>
                <a:schemeClr val="bg1"/>
              </a:solidFill>
              <a:latin typeface="Bahnschrift" panose="020B0502040204020203" pitchFamily="34" charset="0"/>
            </a:endParaRPr>
          </a:p>
        </xdr:txBody>
      </xdr:sp>
      <xdr:sp macro="" textlink="'Pivot Table'!AJ23">
        <xdr:nvSpPr>
          <xdr:cNvPr id="242" name="TextBox 241">
            <a:extLst>
              <a:ext uri="{FF2B5EF4-FFF2-40B4-BE49-F238E27FC236}">
                <a16:creationId xmlns:a16="http://schemas.microsoft.com/office/drawing/2014/main" id="{3ACABE0B-DE95-7481-0496-052151E9B570}"/>
              </a:ext>
            </a:extLst>
          </xdr:cNvPr>
          <xdr:cNvSpPr txBox="1"/>
        </xdr:nvSpPr>
        <xdr:spPr>
          <a:xfrm>
            <a:off x="11281832" y="719667"/>
            <a:ext cx="412751"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126C70-0258-458B-B75B-CD58E6750847}" type="TxLink">
              <a:rPr lang="en-US" sz="900" b="0" i="0" u="none" strike="noStrike">
                <a:solidFill>
                  <a:schemeClr val="bg1"/>
                </a:solidFill>
                <a:latin typeface="Bahnschrift" panose="020B0502040204020203" pitchFamily="34" charset="0"/>
                <a:cs typeface="Calibri"/>
              </a:rPr>
              <a:pPr/>
              <a:t>7%</a:t>
            </a:fld>
            <a:endParaRPr lang="en-US" sz="900">
              <a:solidFill>
                <a:schemeClr val="bg1"/>
              </a:solidFill>
              <a:latin typeface="Bahnschrift" panose="020B0502040204020203" pitchFamily="34" charset="0"/>
            </a:endParaRPr>
          </a:p>
        </xdr:txBody>
      </xdr:sp>
    </xdr:grpSp>
    <xdr:clientData/>
  </xdr:twoCellAnchor>
  <xdr:twoCellAnchor editAs="absolute">
    <xdr:from>
      <xdr:col>16</xdr:col>
      <xdr:colOff>190499</xdr:colOff>
      <xdr:row>2</xdr:row>
      <xdr:rowOff>42333</xdr:rowOff>
    </xdr:from>
    <xdr:to>
      <xdr:col>18</xdr:col>
      <xdr:colOff>539750</xdr:colOff>
      <xdr:row>6</xdr:row>
      <xdr:rowOff>10585</xdr:rowOff>
    </xdr:to>
    <xdr:grpSp>
      <xdr:nvGrpSpPr>
        <xdr:cNvPr id="243" name="Group 242">
          <a:extLst>
            <a:ext uri="{FF2B5EF4-FFF2-40B4-BE49-F238E27FC236}">
              <a16:creationId xmlns:a16="http://schemas.microsoft.com/office/drawing/2014/main" id="{4477765E-8E1C-4F46-98BE-578771B5CD2D}"/>
            </a:ext>
          </a:extLst>
        </xdr:cNvPr>
        <xdr:cNvGrpSpPr/>
      </xdr:nvGrpSpPr>
      <xdr:grpSpPr>
        <a:xfrm>
          <a:off x="10011832" y="423333"/>
          <a:ext cx="1576918" cy="730252"/>
          <a:chOff x="11345332" y="857249"/>
          <a:chExt cx="1576918" cy="730252"/>
        </a:xfrm>
      </xdr:grpSpPr>
      <xdr:sp macro="" textlink="'Pivot Table'!AH25">
        <xdr:nvSpPr>
          <xdr:cNvPr id="244" name="TextBox 243">
            <a:extLst>
              <a:ext uri="{FF2B5EF4-FFF2-40B4-BE49-F238E27FC236}">
                <a16:creationId xmlns:a16="http://schemas.microsoft.com/office/drawing/2014/main" id="{68166F3A-17F0-5F8E-6955-E6CF8DAC6CE6}"/>
              </a:ext>
            </a:extLst>
          </xdr:cNvPr>
          <xdr:cNvSpPr txBox="1"/>
        </xdr:nvSpPr>
        <xdr:spPr>
          <a:xfrm>
            <a:off x="11556999" y="857249"/>
            <a:ext cx="1365251"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D2C2D0-F921-4124-9C74-0181F0A2CC70}" type="TxLink">
              <a:rPr lang="en-US" sz="900" b="0" i="0" u="none" strike="noStrike">
                <a:solidFill>
                  <a:schemeClr val="bg1"/>
                </a:solidFill>
                <a:latin typeface="Bahnschrift" panose="020B0502040204020203" pitchFamily="34" charset="0"/>
                <a:cs typeface="Calibri"/>
              </a:rPr>
              <a:pPr/>
              <a:t>Youtube Channel</a:t>
            </a:fld>
            <a:endParaRPr lang="en-US" sz="900">
              <a:solidFill>
                <a:schemeClr val="bg1"/>
              </a:solidFill>
              <a:latin typeface="Bahnschrift" panose="020B0502040204020203" pitchFamily="34" charset="0"/>
            </a:endParaRPr>
          </a:p>
        </xdr:txBody>
      </xdr:sp>
      <xdr:sp macro="" textlink="'Pivot Table'!AI25">
        <xdr:nvSpPr>
          <xdr:cNvPr id="245" name="TextBox 244">
            <a:extLst>
              <a:ext uri="{FF2B5EF4-FFF2-40B4-BE49-F238E27FC236}">
                <a16:creationId xmlns:a16="http://schemas.microsoft.com/office/drawing/2014/main" id="{B3E4B7C4-0090-D937-7263-0E1DE672FD04}"/>
              </a:ext>
            </a:extLst>
          </xdr:cNvPr>
          <xdr:cNvSpPr txBox="1"/>
        </xdr:nvSpPr>
        <xdr:spPr>
          <a:xfrm>
            <a:off x="11556999" y="1010868"/>
            <a:ext cx="872961"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B96597-9AF5-479E-ABA0-348750F896B7}" type="TxLink">
              <a:rPr lang="en-US" sz="900" b="0" i="0" u="none" strike="noStrike">
                <a:solidFill>
                  <a:schemeClr val="bg1"/>
                </a:solidFill>
                <a:latin typeface="Bahnschrift" panose="020B0502040204020203" pitchFamily="34" charset="0"/>
                <a:cs typeface="Calibri"/>
              </a:rPr>
              <a:pPr/>
              <a:t> 54,922 </a:t>
            </a:fld>
            <a:endParaRPr lang="en-US" sz="900">
              <a:solidFill>
                <a:schemeClr val="bg1"/>
              </a:solidFill>
              <a:latin typeface="Bahnschrift" panose="020B0502040204020203" pitchFamily="34" charset="0"/>
            </a:endParaRPr>
          </a:p>
        </xdr:txBody>
      </xdr:sp>
      <xdr:sp macro="" textlink="'Pivot Table'!AJ25">
        <xdr:nvSpPr>
          <xdr:cNvPr id="246" name="TextBox 245">
            <a:extLst>
              <a:ext uri="{FF2B5EF4-FFF2-40B4-BE49-F238E27FC236}">
                <a16:creationId xmlns:a16="http://schemas.microsoft.com/office/drawing/2014/main" id="{1F33ACE3-477D-5955-BCA9-421CBE256D4D}"/>
              </a:ext>
            </a:extLst>
          </xdr:cNvPr>
          <xdr:cNvSpPr txBox="1"/>
        </xdr:nvSpPr>
        <xdr:spPr>
          <a:xfrm>
            <a:off x="11345332" y="1322917"/>
            <a:ext cx="412751"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86A2DD-5107-4F6D-88AD-29B28C5962F6}" type="TxLink">
              <a:rPr lang="en-US" sz="900" b="0" i="0" u="none" strike="noStrike">
                <a:solidFill>
                  <a:schemeClr val="bg1"/>
                </a:solidFill>
                <a:latin typeface="Bahnschrift" panose="020B0502040204020203" pitchFamily="34" charset="0"/>
                <a:cs typeface="Calibri"/>
              </a:rPr>
              <a:pPr/>
              <a:t>7%</a:t>
            </a:fld>
            <a:endParaRPr lang="en-US" sz="900">
              <a:solidFill>
                <a:schemeClr val="bg1"/>
              </a:solidFill>
              <a:latin typeface="Bahnschrift" panose="020B0502040204020203" pitchFamily="34" charset="0"/>
            </a:endParaRPr>
          </a:p>
        </xdr:txBody>
      </xdr:sp>
    </xdr:grpSp>
    <xdr:clientData/>
  </xdr:twoCellAnchor>
  <xdr:twoCellAnchor editAs="absolute">
    <xdr:from>
      <xdr:col>10</xdr:col>
      <xdr:colOff>497418</xdr:colOff>
      <xdr:row>28</xdr:row>
      <xdr:rowOff>31751</xdr:rowOff>
    </xdr:from>
    <xdr:to>
      <xdr:col>11</xdr:col>
      <xdr:colOff>249344</xdr:colOff>
      <xdr:row>32</xdr:row>
      <xdr:rowOff>42333</xdr:rowOff>
    </xdr:to>
    <xdr:grpSp>
      <xdr:nvGrpSpPr>
        <xdr:cNvPr id="248" name="Group 247">
          <a:extLst>
            <a:ext uri="{FF2B5EF4-FFF2-40B4-BE49-F238E27FC236}">
              <a16:creationId xmlns:a16="http://schemas.microsoft.com/office/drawing/2014/main" id="{D6AFF69A-3452-4BFC-80A5-9D865765BA0C}"/>
            </a:ext>
          </a:extLst>
        </xdr:cNvPr>
        <xdr:cNvGrpSpPr/>
      </xdr:nvGrpSpPr>
      <xdr:grpSpPr>
        <a:xfrm>
          <a:off x="6635751" y="5365751"/>
          <a:ext cx="365760" cy="772582"/>
          <a:chOff x="10890251" y="1100669"/>
          <a:chExt cx="365760" cy="772582"/>
        </a:xfrm>
      </xdr:grpSpPr>
      <xdr:cxnSp macro="">
        <xdr:nvCxnSpPr>
          <xdr:cNvPr id="249" name="Straight Connector 248">
            <a:extLst>
              <a:ext uri="{FF2B5EF4-FFF2-40B4-BE49-F238E27FC236}">
                <a16:creationId xmlns:a16="http://schemas.microsoft.com/office/drawing/2014/main" id="{3B0DA27E-19B1-3441-1587-951E7F178CA7}"/>
              </a:ext>
            </a:extLst>
          </xdr:cNvPr>
          <xdr:cNvCxnSpPr/>
        </xdr:nvCxnSpPr>
        <xdr:spPr>
          <a:xfrm flipH="1" flipV="1">
            <a:off x="11091333" y="1449919"/>
            <a:ext cx="21167" cy="423332"/>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50" name="Oval 249">
            <a:extLst>
              <a:ext uri="{FF2B5EF4-FFF2-40B4-BE49-F238E27FC236}">
                <a16:creationId xmlns:a16="http://schemas.microsoft.com/office/drawing/2014/main" id="{B99FC802-06D4-4C10-97C8-CC91261B1FCF}"/>
              </a:ext>
            </a:extLst>
          </xdr:cNvPr>
          <xdr:cNvSpPr/>
        </xdr:nvSpPr>
        <xdr:spPr>
          <a:xfrm>
            <a:off x="10890251" y="1100669"/>
            <a:ext cx="365760" cy="365760"/>
          </a:xfrm>
          <a:prstGeom prst="ellipse">
            <a:avLst/>
          </a:prstGeom>
          <a:solidFill>
            <a:schemeClr val="accent1">
              <a:lumMod val="40000"/>
              <a:lumOff val="6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9</xdr:col>
      <xdr:colOff>428528</xdr:colOff>
      <xdr:row>33</xdr:row>
      <xdr:rowOff>142528</xdr:rowOff>
    </xdr:from>
    <xdr:to>
      <xdr:col>10</xdr:col>
      <xdr:colOff>437655</xdr:colOff>
      <xdr:row>36</xdr:row>
      <xdr:rowOff>178728</xdr:rowOff>
    </xdr:to>
    <xdr:grpSp>
      <xdr:nvGrpSpPr>
        <xdr:cNvPr id="251" name="Group 250">
          <a:extLst>
            <a:ext uri="{FF2B5EF4-FFF2-40B4-BE49-F238E27FC236}">
              <a16:creationId xmlns:a16="http://schemas.microsoft.com/office/drawing/2014/main" id="{1160A028-BC76-46D5-9EDE-21B75B012C8F}"/>
            </a:ext>
          </a:extLst>
        </xdr:cNvPr>
        <xdr:cNvGrpSpPr/>
      </xdr:nvGrpSpPr>
      <xdr:grpSpPr>
        <a:xfrm rot="12683502">
          <a:off x="5953028" y="6429028"/>
          <a:ext cx="622960" cy="607700"/>
          <a:chOff x="12127727" y="1284923"/>
          <a:chExt cx="617057" cy="633373"/>
        </a:xfrm>
      </xdr:grpSpPr>
      <xdr:cxnSp macro="">
        <xdr:nvCxnSpPr>
          <xdr:cNvPr id="252" name="Straight Connector 251">
            <a:extLst>
              <a:ext uri="{FF2B5EF4-FFF2-40B4-BE49-F238E27FC236}">
                <a16:creationId xmlns:a16="http://schemas.microsoft.com/office/drawing/2014/main" id="{6B781540-D692-5B58-FB2D-6C283C2F2BA7}"/>
              </a:ext>
            </a:extLst>
          </xdr:cNvPr>
          <xdr:cNvCxnSpPr/>
        </xdr:nvCxnSpPr>
        <xdr:spPr>
          <a:xfrm rot="8916498" flipH="1">
            <a:off x="12127727" y="1726696"/>
            <a:ext cx="423333" cy="19160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53" name="Oval 252">
            <a:extLst>
              <a:ext uri="{FF2B5EF4-FFF2-40B4-BE49-F238E27FC236}">
                <a16:creationId xmlns:a16="http://schemas.microsoft.com/office/drawing/2014/main" id="{B84D8D44-5AC9-AA1C-AEA1-7791DA961298}"/>
              </a:ext>
            </a:extLst>
          </xdr:cNvPr>
          <xdr:cNvSpPr/>
        </xdr:nvSpPr>
        <xdr:spPr>
          <a:xfrm>
            <a:off x="12379024" y="1284923"/>
            <a:ext cx="365760" cy="365760"/>
          </a:xfrm>
          <a:prstGeom prst="ellipse">
            <a:avLst/>
          </a:prstGeom>
          <a:solidFill>
            <a:schemeClr val="accent1">
              <a:lumMod val="40000"/>
              <a:lumOff val="6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9</xdr:col>
      <xdr:colOff>415422</xdr:colOff>
      <xdr:row>30</xdr:row>
      <xdr:rowOff>134392</xdr:rowOff>
    </xdr:from>
    <xdr:to>
      <xdr:col>10</xdr:col>
      <xdr:colOff>486320</xdr:colOff>
      <xdr:row>33</xdr:row>
      <xdr:rowOff>7521</xdr:rowOff>
    </xdr:to>
    <xdr:grpSp>
      <xdr:nvGrpSpPr>
        <xdr:cNvPr id="254" name="Group 253">
          <a:extLst>
            <a:ext uri="{FF2B5EF4-FFF2-40B4-BE49-F238E27FC236}">
              <a16:creationId xmlns:a16="http://schemas.microsoft.com/office/drawing/2014/main" id="{13201295-A66D-43A8-B815-25754C9896D1}"/>
            </a:ext>
          </a:extLst>
        </xdr:cNvPr>
        <xdr:cNvGrpSpPr/>
      </xdr:nvGrpSpPr>
      <xdr:grpSpPr>
        <a:xfrm rot="9611524">
          <a:off x="5939922" y="5849392"/>
          <a:ext cx="684731" cy="444629"/>
          <a:chOff x="10046986" y="693084"/>
          <a:chExt cx="673413" cy="438032"/>
        </a:xfrm>
      </xdr:grpSpPr>
      <xdr:cxnSp macro="">
        <xdr:nvCxnSpPr>
          <xdr:cNvPr id="255" name="Straight Connector 254">
            <a:extLst>
              <a:ext uri="{FF2B5EF4-FFF2-40B4-BE49-F238E27FC236}">
                <a16:creationId xmlns:a16="http://schemas.microsoft.com/office/drawing/2014/main" id="{FA77BC62-6DC5-7BD5-A397-7C0CD566E746}"/>
              </a:ext>
            </a:extLst>
          </xdr:cNvPr>
          <xdr:cNvCxnSpPr/>
        </xdr:nvCxnSpPr>
        <xdr:spPr>
          <a:xfrm rot="11988476">
            <a:off x="10046986" y="693084"/>
            <a:ext cx="381274" cy="9897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56" name="Oval 255">
            <a:extLst>
              <a:ext uri="{FF2B5EF4-FFF2-40B4-BE49-F238E27FC236}">
                <a16:creationId xmlns:a16="http://schemas.microsoft.com/office/drawing/2014/main" id="{CFEF96D2-C629-0EC3-2427-84FE7DDB9146}"/>
              </a:ext>
            </a:extLst>
          </xdr:cNvPr>
          <xdr:cNvSpPr/>
        </xdr:nvSpPr>
        <xdr:spPr>
          <a:xfrm>
            <a:off x="10354639" y="765356"/>
            <a:ext cx="365760" cy="365760"/>
          </a:xfrm>
          <a:prstGeom prst="ellipse">
            <a:avLst/>
          </a:prstGeom>
          <a:solidFill>
            <a:schemeClr val="accent1">
              <a:lumMod val="40000"/>
              <a:lumOff val="6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18</xdr:col>
      <xdr:colOff>285749</xdr:colOff>
      <xdr:row>29</xdr:row>
      <xdr:rowOff>84667</xdr:rowOff>
    </xdr:from>
    <xdr:to>
      <xdr:col>19</xdr:col>
      <xdr:colOff>37676</xdr:colOff>
      <xdr:row>33</xdr:row>
      <xdr:rowOff>95249</xdr:rowOff>
    </xdr:to>
    <xdr:grpSp>
      <xdr:nvGrpSpPr>
        <xdr:cNvPr id="272" name="Group 271">
          <a:extLst>
            <a:ext uri="{FF2B5EF4-FFF2-40B4-BE49-F238E27FC236}">
              <a16:creationId xmlns:a16="http://schemas.microsoft.com/office/drawing/2014/main" id="{AA1F9A0A-30EF-4AAA-A55B-83D3674B2AA5}"/>
            </a:ext>
          </a:extLst>
        </xdr:cNvPr>
        <xdr:cNvGrpSpPr/>
      </xdr:nvGrpSpPr>
      <xdr:grpSpPr>
        <a:xfrm rot="12390346">
          <a:off x="11334749" y="5609167"/>
          <a:ext cx="365760" cy="772582"/>
          <a:chOff x="10890251" y="1100669"/>
          <a:chExt cx="365760" cy="772582"/>
        </a:xfrm>
      </xdr:grpSpPr>
      <xdr:cxnSp macro="">
        <xdr:nvCxnSpPr>
          <xdr:cNvPr id="273" name="Straight Connector 272">
            <a:extLst>
              <a:ext uri="{FF2B5EF4-FFF2-40B4-BE49-F238E27FC236}">
                <a16:creationId xmlns:a16="http://schemas.microsoft.com/office/drawing/2014/main" id="{EC736236-BA29-93CC-3ED8-FD10621057C6}"/>
              </a:ext>
            </a:extLst>
          </xdr:cNvPr>
          <xdr:cNvCxnSpPr/>
        </xdr:nvCxnSpPr>
        <xdr:spPr>
          <a:xfrm flipH="1" flipV="1">
            <a:off x="11091333" y="1449919"/>
            <a:ext cx="21167" cy="423332"/>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74" name="Oval 273">
            <a:extLst>
              <a:ext uri="{FF2B5EF4-FFF2-40B4-BE49-F238E27FC236}">
                <a16:creationId xmlns:a16="http://schemas.microsoft.com/office/drawing/2014/main" id="{A6B3C9A8-4A7B-709B-B791-66F1A6867F71}"/>
              </a:ext>
            </a:extLst>
          </xdr:cNvPr>
          <xdr:cNvSpPr/>
        </xdr:nvSpPr>
        <xdr:spPr>
          <a:xfrm>
            <a:off x="10890251" y="1100669"/>
            <a:ext cx="365760" cy="365760"/>
          </a:xfrm>
          <a:prstGeom prst="ellipse">
            <a:avLst/>
          </a:prstGeom>
          <a:solidFill>
            <a:schemeClr val="accent1">
              <a:lumMod val="40000"/>
              <a:lumOff val="6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19</xdr:col>
      <xdr:colOff>323144</xdr:colOff>
      <xdr:row>29</xdr:row>
      <xdr:rowOff>15734</xdr:rowOff>
    </xdr:from>
    <xdr:to>
      <xdr:col>20</xdr:col>
      <xdr:colOff>472920</xdr:colOff>
      <xdr:row>31</xdr:row>
      <xdr:rowOff>494</xdr:rowOff>
    </xdr:to>
    <xdr:grpSp>
      <xdr:nvGrpSpPr>
        <xdr:cNvPr id="275" name="Group 274">
          <a:extLst>
            <a:ext uri="{FF2B5EF4-FFF2-40B4-BE49-F238E27FC236}">
              <a16:creationId xmlns:a16="http://schemas.microsoft.com/office/drawing/2014/main" id="{85A43B2E-59DE-4020-A0F1-58979A9E70DD}"/>
            </a:ext>
          </a:extLst>
        </xdr:cNvPr>
        <xdr:cNvGrpSpPr/>
      </xdr:nvGrpSpPr>
      <xdr:grpSpPr>
        <a:xfrm rot="7741604">
          <a:off x="12184902" y="5341309"/>
          <a:ext cx="365760" cy="763610"/>
          <a:chOff x="11010458" y="1030479"/>
          <a:chExt cx="365760" cy="763610"/>
        </a:xfrm>
      </xdr:grpSpPr>
      <xdr:cxnSp macro="">
        <xdr:nvCxnSpPr>
          <xdr:cNvPr id="276" name="Straight Connector 275">
            <a:extLst>
              <a:ext uri="{FF2B5EF4-FFF2-40B4-BE49-F238E27FC236}">
                <a16:creationId xmlns:a16="http://schemas.microsoft.com/office/drawing/2014/main" id="{EF9B6A2D-8B25-AD73-2C19-7D10AD33B820}"/>
              </a:ext>
            </a:extLst>
          </xdr:cNvPr>
          <xdr:cNvCxnSpPr/>
        </xdr:nvCxnSpPr>
        <xdr:spPr>
          <a:xfrm rot="13858396">
            <a:off x="11072251" y="1511380"/>
            <a:ext cx="391845" cy="173573"/>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77" name="Oval 276">
            <a:extLst>
              <a:ext uri="{FF2B5EF4-FFF2-40B4-BE49-F238E27FC236}">
                <a16:creationId xmlns:a16="http://schemas.microsoft.com/office/drawing/2014/main" id="{6089349E-BF5F-ED31-E620-DEF83C0BA29B}"/>
              </a:ext>
            </a:extLst>
          </xdr:cNvPr>
          <xdr:cNvSpPr/>
        </xdr:nvSpPr>
        <xdr:spPr>
          <a:xfrm>
            <a:off x="11010458" y="1030479"/>
            <a:ext cx="365760" cy="365760"/>
          </a:xfrm>
          <a:prstGeom prst="ellipse">
            <a:avLst/>
          </a:prstGeom>
          <a:solidFill>
            <a:schemeClr val="accent1">
              <a:lumMod val="40000"/>
              <a:lumOff val="6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solidFill>
                <a:schemeClr val="bg1"/>
              </a:solidFill>
              <a:latin typeface="Bahnschrift" panose="020B0502040204020203" pitchFamily="34" charset="0"/>
            </a:endParaRPr>
          </a:p>
        </xdr:txBody>
      </xdr:sp>
    </xdr:grpSp>
    <xdr:clientData/>
  </xdr:twoCellAnchor>
  <xdr:twoCellAnchor editAs="absolute">
    <xdr:from>
      <xdr:col>5</xdr:col>
      <xdr:colOff>590339</xdr:colOff>
      <xdr:row>3</xdr:row>
      <xdr:rowOff>118745</xdr:rowOff>
    </xdr:from>
    <xdr:to>
      <xdr:col>7</xdr:col>
      <xdr:colOff>135255</xdr:colOff>
      <xdr:row>5</xdr:row>
      <xdr:rowOff>103505</xdr:rowOff>
    </xdr:to>
    <xdr:grpSp>
      <xdr:nvGrpSpPr>
        <xdr:cNvPr id="281" name="Group 280">
          <a:extLst>
            <a:ext uri="{FF2B5EF4-FFF2-40B4-BE49-F238E27FC236}">
              <a16:creationId xmlns:a16="http://schemas.microsoft.com/office/drawing/2014/main" id="{B31B5B0A-0C59-40A5-83F5-CEAD1E66EF04}"/>
            </a:ext>
          </a:extLst>
        </xdr:cNvPr>
        <xdr:cNvGrpSpPr/>
      </xdr:nvGrpSpPr>
      <xdr:grpSpPr>
        <a:xfrm rot="18050953">
          <a:off x="3862917" y="486834"/>
          <a:ext cx="365760" cy="772582"/>
          <a:chOff x="10890251" y="1100669"/>
          <a:chExt cx="365760" cy="772582"/>
        </a:xfrm>
      </xdr:grpSpPr>
      <xdr:cxnSp macro="">
        <xdr:nvCxnSpPr>
          <xdr:cNvPr id="282" name="Straight Connector 281">
            <a:extLst>
              <a:ext uri="{FF2B5EF4-FFF2-40B4-BE49-F238E27FC236}">
                <a16:creationId xmlns:a16="http://schemas.microsoft.com/office/drawing/2014/main" id="{3F49038F-A7BE-A0CD-69C6-F09B6E109936}"/>
              </a:ext>
            </a:extLst>
          </xdr:cNvPr>
          <xdr:cNvCxnSpPr/>
        </xdr:nvCxnSpPr>
        <xdr:spPr>
          <a:xfrm flipH="1" flipV="1">
            <a:off x="11091333" y="1449919"/>
            <a:ext cx="21167" cy="423332"/>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83" name="Oval 282">
            <a:extLst>
              <a:ext uri="{FF2B5EF4-FFF2-40B4-BE49-F238E27FC236}">
                <a16:creationId xmlns:a16="http://schemas.microsoft.com/office/drawing/2014/main" id="{8F8AB422-59AC-2ED8-4502-A49A4BC34A62}"/>
              </a:ext>
            </a:extLst>
          </xdr:cNvPr>
          <xdr:cNvSpPr/>
        </xdr:nvSpPr>
        <xdr:spPr>
          <a:xfrm>
            <a:off x="10890251" y="1100669"/>
            <a:ext cx="365760" cy="365760"/>
          </a:xfrm>
          <a:prstGeom prst="ellipse">
            <a:avLst/>
          </a:prstGeom>
          <a:solidFill>
            <a:schemeClr val="accent1">
              <a:lumMod val="40000"/>
              <a:lumOff val="6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6</xdr:col>
      <xdr:colOff>29423</xdr:colOff>
      <xdr:row>7</xdr:row>
      <xdr:rowOff>55244</xdr:rowOff>
    </xdr:from>
    <xdr:to>
      <xdr:col>7</xdr:col>
      <xdr:colOff>188172</xdr:colOff>
      <xdr:row>9</xdr:row>
      <xdr:rowOff>40004</xdr:rowOff>
    </xdr:to>
    <xdr:grpSp>
      <xdr:nvGrpSpPr>
        <xdr:cNvPr id="284" name="Group 283">
          <a:extLst>
            <a:ext uri="{FF2B5EF4-FFF2-40B4-BE49-F238E27FC236}">
              <a16:creationId xmlns:a16="http://schemas.microsoft.com/office/drawing/2014/main" id="{2CC2B42B-3673-4C54-84F0-343E2DD7587C}"/>
            </a:ext>
          </a:extLst>
        </xdr:cNvPr>
        <xdr:cNvGrpSpPr/>
      </xdr:nvGrpSpPr>
      <xdr:grpSpPr>
        <a:xfrm rot="14480420">
          <a:off x="3915834" y="1185333"/>
          <a:ext cx="365760" cy="772582"/>
          <a:chOff x="10890251" y="1100669"/>
          <a:chExt cx="365760" cy="772582"/>
        </a:xfrm>
      </xdr:grpSpPr>
      <xdr:cxnSp macro="">
        <xdr:nvCxnSpPr>
          <xdr:cNvPr id="285" name="Straight Connector 284">
            <a:extLst>
              <a:ext uri="{FF2B5EF4-FFF2-40B4-BE49-F238E27FC236}">
                <a16:creationId xmlns:a16="http://schemas.microsoft.com/office/drawing/2014/main" id="{04F7293C-89C4-B845-9027-542F1D54E85F}"/>
              </a:ext>
            </a:extLst>
          </xdr:cNvPr>
          <xdr:cNvCxnSpPr/>
        </xdr:nvCxnSpPr>
        <xdr:spPr>
          <a:xfrm flipH="1" flipV="1">
            <a:off x="11091333" y="1449919"/>
            <a:ext cx="21167" cy="423332"/>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86" name="Oval 285">
            <a:extLst>
              <a:ext uri="{FF2B5EF4-FFF2-40B4-BE49-F238E27FC236}">
                <a16:creationId xmlns:a16="http://schemas.microsoft.com/office/drawing/2014/main" id="{6018B73E-D2C3-F07F-151C-4E01BC05B755}"/>
              </a:ext>
            </a:extLst>
          </xdr:cNvPr>
          <xdr:cNvSpPr/>
        </xdr:nvSpPr>
        <xdr:spPr>
          <a:xfrm>
            <a:off x="10890251" y="1100669"/>
            <a:ext cx="365760" cy="365760"/>
          </a:xfrm>
          <a:prstGeom prst="ellipse">
            <a:avLst/>
          </a:prstGeom>
          <a:solidFill>
            <a:schemeClr val="accent1">
              <a:lumMod val="40000"/>
              <a:lumOff val="6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20</xdr:col>
      <xdr:colOff>52909</xdr:colOff>
      <xdr:row>30</xdr:row>
      <xdr:rowOff>12578</xdr:rowOff>
    </xdr:from>
    <xdr:to>
      <xdr:col>22</xdr:col>
      <xdr:colOff>190491</xdr:colOff>
      <xdr:row>33</xdr:row>
      <xdr:rowOff>65975</xdr:rowOff>
    </xdr:to>
    <xdr:grpSp>
      <xdr:nvGrpSpPr>
        <xdr:cNvPr id="295" name="Group 294">
          <a:extLst>
            <a:ext uri="{FF2B5EF4-FFF2-40B4-BE49-F238E27FC236}">
              <a16:creationId xmlns:a16="http://schemas.microsoft.com/office/drawing/2014/main" id="{58FB87C7-C45F-43FE-B16D-29666786DF5A}"/>
            </a:ext>
          </a:extLst>
        </xdr:cNvPr>
        <xdr:cNvGrpSpPr/>
      </xdr:nvGrpSpPr>
      <xdr:grpSpPr>
        <a:xfrm>
          <a:off x="12329576" y="5727578"/>
          <a:ext cx="1365248" cy="624897"/>
          <a:chOff x="11773706" y="1438562"/>
          <a:chExt cx="1397756" cy="670537"/>
        </a:xfrm>
      </xdr:grpSpPr>
      <xdr:sp macro="" textlink="'Pivot Table'!AH36">
        <xdr:nvSpPr>
          <xdr:cNvPr id="296" name="TextBox 295">
            <a:extLst>
              <a:ext uri="{FF2B5EF4-FFF2-40B4-BE49-F238E27FC236}">
                <a16:creationId xmlns:a16="http://schemas.microsoft.com/office/drawing/2014/main" id="{A04235A5-B739-D856-6104-B6A2045E7D36}"/>
              </a:ext>
            </a:extLst>
          </xdr:cNvPr>
          <xdr:cNvSpPr txBox="1"/>
        </xdr:nvSpPr>
        <xdr:spPr>
          <a:xfrm>
            <a:off x="11806211" y="1754398"/>
            <a:ext cx="1365251"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EE80BD-CDBF-42E6-830F-1631E17D54EE}" type="TxLink">
              <a:rPr lang="en-US" sz="900" b="0" i="0" u="none" strike="noStrike">
                <a:solidFill>
                  <a:schemeClr val="bg1"/>
                </a:solidFill>
                <a:latin typeface="Bahnschrift" panose="020B0502040204020203" pitchFamily="34" charset="0"/>
                <a:cs typeface="Calibri"/>
              </a:rPr>
              <a:pPr/>
              <a:t>Premium</a:t>
            </a:fld>
            <a:endParaRPr lang="en-US" sz="900">
              <a:solidFill>
                <a:schemeClr val="bg1"/>
              </a:solidFill>
              <a:latin typeface="Bahnschrift" panose="020B0502040204020203" pitchFamily="34" charset="0"/>
            </a:endParaRPr>
          </a:p>
        </xdr:txBody>
      </xdr:sp>
      <xdr:sp macro="" textlink="'Pivot Table'!AI36">
        <xdr:nvSpPr>
          <xdr:cNvPr id="297" name="TextBox 296">
            <a:extLst>
              <a:ext uri="{FF2B5EF4-FFF2-40B4-BE49-F238E27FC236}">
                <a16:creationId xmlns:a16="http://schemas.microsoft.com/office/drawing/2014/main" id="{4B6F61F7-13DD-6F4D-9A4D-7136A2ED35C3}"/>
              </a:ext>
            </a:extLst>
          </xdr:cNvPr>
          <xdr:cNvSpPr txBox="1"/>
        </xdr:nvSpPr>
        <xdr:spPr>
          <a:xfrm>
            <a:off x="11773706" y="1908015"/>
            <a:ext cx="872961"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4A401D-7D63-4EEF-AA68-69EC26F261A8}" type="TxLink">
              <a:rPr lang="en-US" sz="900" b="0" i="0" u="none" strike="noStrike">
                <a:solidFill>
                  <a:schemeClr val="bg1"/>
                </a:solidFill>
                <a:latin typeface="Bahnschrift" panose="020B0502040204020203" pitchFamily="34" charset="0"/>
                <a:cs typeface="Calibri"/>
              </a:rPr>
              <a:pPr/>
              <a:t> 54,943 </a:t>
            </a:fld>
            <a:endParaRPr lang="en-US" sz="900">
              <a:solidFill>
                <a:schemeClr val="bg1"/>
              </a:solidFill>
              <a:latin typeface="Bahnschrift" panose="020B0502040204020203" pitchFamily="34" charset="0"/>
            </a:endParaRPr>
          </a:p>
        </xdr:txBody>
      </xdr:sp>
      <xdr:sp macro="" textlink="'Pivot Table'!AJ36">
        <xdr:nvSpPr>
          <xdr:cNvPr id="298" name="TextBox 297">
            <a:extLst>
              <a:ext uri="{FF2B5EF4-FFF2-40B4-BE49-F238E27FC236}">
                <a16:creationId xmlns:a16="http://schemas.microsoft.com/office/drawing/2014/main" id="{FCBC4E17-0F1C-BD89-67C9-99BB4BBC63EA}"/>
              </a:ext>
            </a:extLst>
          </xdr:cNvPr>
          <xdr:cNvSpPr txBox="1"/>
        </xdr:nvSpPr>
        <xdr:spPr>
          <a:xfrm>
            <a:off x="11828296" y="1438562"/>
            <a:ext cx="443837" cy="23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F3AD70-7466-4BD9-B582-3A5C0F577815}" type="TxLink">
              <a:rPr lang="en-US" sz="900" b="0" i="0" u="none" strike="noStrike">
                <a:solidFill>
                  <a:schemeClr val="bg1"/>
                </a:solidFill>
                <a:latin typeface="Bahnschrift" panose="020B0502040204020203" pitchFamily="34" charset="0"/>
                <a:cs typeface="Calibri"/>
              </a:rPr>
              <a:pPr/>
              <a:t>7%</a:t>
            </a:fld>
            <a:endParaRPr lang="en-US" sz="900">
              <a:solidFill>
                <a:schemeClr val="bg1"/>
              </a:solidFill>
              <a:latin typeface="Bahnschrift" panose="020B0502040204020203" pitchFamily="34" charset="0"/>
            </a:endParaRPr>
          </a:p>
        </xdr:txBody>
      </xdr:sp>
    </xdr:grpSp>
    <xdr:clientData/>
  </xdr:twoCellAnchor>
  <xdr:twoCellAnchor editAs="absolute">
    <xdr:from>
      <xdr:col>17</xdr:col>
      <xdr:colOff>74084</xdr:colOff>
      <xdr:row>31</xdr:row>
      <xdr:rowOff>84667</xdr:rowOff>
    </xdr:from>
    <xdr:to>
      <xdr:col>19</xdr:col>
      <xdr:colOff>52917</xdr:colOff>
      <xdr:row>33</xdr:row>
      <xdr:rowOff>100703</xdr:rowOff>
    </xdr:to>
    <xdr:grpSp>
      <xdr:nvGrpSpPr>
        <xdr:cNvPr id="299" name="Group 298">
          <a:extLst>
            <a:ext uri="{FF2B5EF4-FFF2-40B4-BE49-F238E27FC236}">
              <a16:creationId xmlns:a16="http://schemas.microsoft.com/office/drawing/2014/main" id="{9E81DC69-1B04-4E64-9360-37C3E425771E}"/>
            </a:ext>
          </a:extLst>
        </xdr:cNvPr>
        <xdr:cNvGrpSpPr/>
      </xdr:nvGrpSpPr>
      <xdr:grpSpPr>
        <a:xfrm>
          <a:off x="10509251" y="5990167"/>
          <a:ext cx="1206499" cy="397036"/>
          <a:chOff x="11546416" y="1111249"/>
          <a:chExt cx="1206499" cy="397036"/>
        </a:xfrm>
      </xdr:grpSpPr>
      <xdr:sp macro="" textlink="'Pivot Table'!AH37">
        <xdr:nvSpPr>
          <xdr:cNvPr id="300" name="TextBox 299">
            <a:extLst>
              <a:ext uri="{FF2B5EF4-FFF2-40B4-BE49-F238E27FC236}">
                <a16:creationId xmlns:a16="http://schemas.microsoft.com/office/drawing/2014/main" id="{E8A25D7C-F2ED-3E2C-710A-0BF5EA288390}"/>
              </a:ext>
            </a:extLst>
          </xdr:cNvPr>
          <xdr:cNvSpPr txBox="1"/>
        </xdr:nvSpPr>
        <xdr:spPr>
          <a:xfrm>
            <a:off x="11567582" y="1111249"/>
            <a:ext cx="624417"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962372-D50E-463B-A2F4-B3EA698E1147}" type="TxLink">
              <a:rPr lang="en-US" sz="900" b="0" i="0" u="none" strike="noStrike">
                <a:solidFill>
                  <a:schemeClr val="bg1"/>
                </a:solidFill>
                <a:latin typeface="Bahnschrift" panose="020B0502040204020203" pitchFamily="34" charset="0"/>
                <a:cs typeface="Calibri"/>
              </a:rPr>
              <a:pPr/>
              <a:t>Prime</a:t>
            </a:fld>
            <a:endParaRPr lang="en-US" sz="900">
              <a:solidFill>
                <a:schemeClr val="bg1"/>
              </a:solidFill>
              <a:latin typeface="Bahnschrift" panose="020B0502040204020203" pitchFamily="34" charset="0"/>
            </a:endParaRPr>
          </a:p>
        </xdr:txBody>
      </xdr:sp>
      <xdr:sp macro="" textlink="'Pivot Table'!AI37">
        <xdr:nvSpPr>
          <xdr:cNvPr id="301" name="TextBox 300">
            <a:extLst>
              <a:ext uri="{FF2B5EF4-FFF2-40B4-BE49-F238E27FC236}">
                <a16:creationId xmlns:a16="http://schemas.microsoft.com/office/drawing/2014/main" id="{A28679BF-85C3-2962-B2C9-1BE9566E042B}"/>
              </a:ext>
            </a:extLst>
          </xdr:cNvPr>
          <xdr:cNvSpPr txBox="1"/>
        </xdr:nvSpPr>
        <xdr:spPr>
          <a:xfrm>
            <a:off x="11546416" y="1307201"/>
            <a:ext cx="872961"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6F3BA2-1219-4E41-816A-5E389DE722D7}" type="TxLink">
              <a:rPr lang="en-US" sz="900" b="0" i="0" u="none" strike="noStrike">
                <a:solidFill>
                  <a:schemeClr val="bg1"/>
                </a:solidFill>
                <a:latin typeface="Bahnschrift" panose="020B0502040204020203" pitchFamily="34" charset="0"/>
                <a:cs typeface="Calibri"/>
              </a:rPr>
              <a:pPr/>
              <a:t> 68,922 </a:t>
            </a:fld>
            <a:endParaRPr lang="en-US" sz="900">
              <a:solidFill>
                <a:schemeClr val="bg1"/>
              </a:solidFill>
              <a:latin typeface="Bahnschrift" panose="020B0502040204020203" pitchFamily="34" charset="0"/>
            </a:endParaRPr>
          </a:p>
        </xdr:txBody>
      </xdr:sp>
      <xdr:sp macro="" textlink="'Pivot Table'!AJ37">
        <xdr:nvSpPr>
          <xdr:cNvPr id="302" name="TextBox 301">
            <a:extLst>
              <a:ext uri="{FF2B5EF4-FFF2-40B4-BE49-F238E27FC236}">
                <a16:creationId xmlns:a16="http://schemas.microsoft.com/office/drawing/2014/main" id="{8A8EE233-8D38-B87E-0B11-7EB2A914CA96}"/>
              </a:ext>
            </a:extLst>
          </xdr:cNvPr>
          <xdr:cNvSpPr txBox="1"/>
        </xdr:nvSpPr>
        <xdr:spPr>
          <a:xfrm>
            <a:off x="12276665" y="1174750"/>
            <a:ext cx="476250"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3CA4B3-F996-488F-B827-C1F2B5C808D0}" type="TxLink">
              <a:rPr lang="en-US" sz="900" b="0" i="0" u="none" strike="noStrike">
                <a:solidFill>
                  <a:schemeClr val="bg1"/>
                </a:solidFill>
                <a:latin typeface="Bahnschrift" panose="020B0502040204020203" pitchFamily="34" charset="0"/>
                <a:cs typeface="Calibri"/>
              </a:rPr>
              <a:pPr/>
              <a:t>9%</a:t>
            </a:fld>
            <a:endParaRPr lang="en-US" sz="900">
              <a:solidFill>
                <a:schemeClr val="bg1"/>
              </a:solidFill>
              <a:latin typeface="Bahnschrift" panose="020B0502040204020203" pitchFamily="34" charset="0"/>
            </a:endParaRPr>
          </a:p>
        </xdr:txBody>
      </xdr:sp>
    </xdr:grpSp>
    <xdr:clientData/>
  </xdr:twoCellAnchor>
  <xdr:twoCellAnchor editAs="absolute">
    <xdr:from>
      <xdr:col>9</xdr:col>
      <xdr:colOff>264585</xdr:colOff>
      <xdr:row>26</xdr:row>
      <xdr:rowOff>179917</xdr:rowOff>
    </xdr:from>
    <xdr:to>
      <xdr:col>11</xdr:col>
      <xdr:colOff>306920</xdr:colOff>
      <xdr:row>29</xdr:row>
      <xdr:rowOff>169336</xdr:rowOff>
    </xdr:to>
    <xdr:grpSp>
      <xdr:nvGrpSpPr>
        <xdr:cNvPr id="303" name="Group 302">
          <a:extLst>
            <a:ext uri="{FF2B5EF4-FFF2-40B4-BE49-F238E27FC236}">
              <a16:creationId xmlns:a16="http://schemas.microsoft.com/office/drawing/2014/main" id="{5189F70A-C5F7-4D8B-A126-93210DD07362}"/>
            </a:ext>
          </a:extLst>
        </xdr:cNvPr>
        <xdr:cNvGrpSpPr/>
      </xdr:nvGrpSpPr>
      <xdr:grpSpPr>
        <a:xfrm>
          <a:off x="5789085" y="5132917"/>
          <a:ext cx="1270002" cy="560919"/>
          <a:chOff x="11766205" y="931332"/>
          <a:chExt cx="954961" cy="560919"/>
        </a:xfrm>
      </xdr:grpSpPr>
      <xdr:sp macro="" textlink="'Pivot Table'!AH32">
        <xdr:nvSpPr>
          <xdr:cNvPr id="304" name="TextBox 303">
            <a:extLst>
              <a:ext uri="{FF2B5EF4-FFF2-40B4-BE49-F238E27FC236}">
                <a16:creationId xmlns:a16="http://schemas.microsoft.com/office/drawing/2014/main" id="{9543198B-9FFC-A653-A500-566776A45476}"/>
              </a:ext>
            </a:extLst>
          </xdr:cNvPr>
          <xdr:cNvSpPr txBox="1"/>
        </xdr:nvSpPr>
        <xdr:spPr>
          <a:xfrm>
            <a:off x="11795247" y="931332"/>
            <a:ext cx="624417"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82E285-D079-4C91-9C72-351B60B8539A}" type="TxLink">
              <a:rPr lang="en-US" sz="900" b="0" i="0" u="none" strike="noStrike">
                <a:solidFill>
                  <a:schemeClr val="bg1"/>
                </a:solidFill>
                <a:latin typeface="Bahnschrift" panose="020B0502040204020203" pitchFamily="34" charset="0"/>
                <a:cs typeface="Calibri"/>
              </a:rPr>
              <a:pPr/>
              <a:t>Equipments</a:t>
            </a:fld>
            <a:endParaRPr lang="en-US" sz="900">
              <a:solidFill>
                <a:schemeClr val="bg1"/>
              </a:solidFill>
              <a:latin typeface="Bahnschrift" panose="020B0502040204020203" pitchFamily="34" charset="0"/>
            </a:endParaRPr>
          </a:p>
        </xdr:txBody>
      </xdr:sp>
      <xdr:sp macro="" textlink="'Pivot Table'!AI32">
        <xdr:nvSpPr>
          <xdr:cNvPr id="305" name="TextBox 304">
            <a:extLst>
              <a:ext uri="{FF2B5EF4-FFF2-40B4-BE49-F238E27FC236}">
                <a16:creationId xmlns:a16="http://schemas.microsoft.com/office/drawing/2014/main" id="{CEA53174-C384-7F50-121B-15368F9E5ECA}"/>
              </a:ext>
            </a:extLst>
          </xdr:cNvPr>
          <xdr:cNvSpPr txBox="1"/>
        </xdr:nvSpPr>
        <xdr:spPr>
          <a:xfrm>
            <a:off x="11766205" y="1106118"/>
            <a:ext cx="872961"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02666D-B183-4F31-92EE-7B46834AF556}" type="TxLink">
              <a:rPr lang="en-US" sz="900" b="0" i="0" u="none" strike="noStrike">
                <a:solidFill>
                  <a:schemeClr val="bg1"/>
                </a:solidFill>
                <a:latin typeface="Bahnschrift" panose="020B0502040204020203" pitchFamily="34" charset="0"/>
                <a:cs typeface="Calibri"/>
              </a:rPr>
              <a:pPr/>
              <a:t> 54,926 </a:t>
            </a:fld>
            <a:endParaRPr lang="en-US" sz="900">
              <a:solidFill>
                <a:schemeClr val="bg1"/>
              </a:solidFill>
              <a:latin typeface="Bahnschrift" panose="020B0502040204020203" pitchFamily="34" charset="0"/>
            </a:endParaRPr>
          </a:p>
        </xdr:txBody>
      </xdr:sp>
      <xdr:sp macro="" textlink="'Pivot Table'!AJ32">
        <xdr:nvSpPr>
          <xdr:cNvPr id="306" name="TextBox 305">
            <a:extLst>
              <a:ext uri="{FF2B5EF4-FFF2-40B4-BE49-F238E27FC236}">
                <a16:creationId xmlns:a16="http://schemas.microsoft.com/office/drawing/2014/main" id="{6A7092FB-8E84-9AE3-91AE-6E8B1F129D26}"/>
              </a:ext>
            </a:extLst>
          </xdr:cNvPr>
          <xdr:cNvSpPr txBox="1"/>
        </xdr:nvSpPr>
        <xdr:spPr>
          <a:xfrm>
            <a:off x="12394886" y="1227667"/>
            <a:ext cx="326280"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24CDC-D833-42DC-953F-B83D8C369B6F}" type="TxLink">
              <a:rPr lang="en-US" sz="900" b="0" i="0" u="none" strike="noStrike">
                <a:solidFill>
                  <a:schemeClr val="bg1"/>
                </a:solidFill>
                <a:latin typeface="Bahnschrift" panose="020B0502040204020203" pitchFamily="34" charset="0"/>
                <a:cs typeface="Calibri"/>
              </a:rPr>
              <a:pPr/>
              <a:t>7%</a:t>
            </a:fld>
            <a:endParaRPr lang="en-US" sz="900">
              <a:solidFill>
                <a:schemeClr val="bg1"/>
              </a:solidFill>
              <a:latin typeface="Bahnschrift" panose="020B0502040204020203" pitchFamily="34" charset="0"/>
            </a:endParaRPr>
          </a:p>
        </xdr:txBody>
      </xdr:sp>
    </xdr:grpSp>
    <xdr:clientData/>
  </xdr:twoCellAnchor>
  <xdr:twoCellAnchor editAs="absolute">
    <xdr:from>
      <xdr:col>8</xdr:col>
      <xdr:colOff>201094</xdr:colOff>
      <xdr:row>30</xdr:row>
      <xdr:rowOff>123809</xdr:rowOff>
    </xdr:from>
    <xdr:to>
      <xdr:col>10</xdr:col>
      <xdr:colOff>288432</xdr:colOff>
      <xdr:row>32</xdr:row>
      <xdr:rowOff>113227</xdr:rowOff>
    </xdr:to>
    <xdr:grpSp>
      <xdr:nvGrpSpPr>
        <xdr:cNvPr id="307" name="Group 306">
          <a:extLst>
            <a:ext uri="{FF2B5EF4-FFF2-40B4-BE49-F238E27FC236}">
              <a16:creationId xmlns:a16="http://schemas.microsoft.com/office/drawing/2014/main" id="{3E5CF9E1-A674-4A01-B0ED-9ABD7A9B6CFC}"/>
            </a:ext>
          </a:extLst>
        </xdr:cNvPr>
        <xdr:cNvGrpSpPr/>
      </xdr:nvGrpSpPr>
      <xdr:grpSpPr>
        <a:xfrm>
          <a:off x="5111761" y="5838809"/>
          <a:ext cx="1315004" cy="370418"/>
          <a:chOff x="11694583" y="1058332"/>
          <a:chExt cx="1078669" cy="370418"/>
        </a:xfrm>
      </xdr:grpSpPr>
      <xdr:sp macro="" textlink="'Pivot Table'!AH33">
        <xdr:nvSpPr>
          <xdr:cNvPr id="308" name="TextBox 307">
            <a:extLst>
              <a:ext uri="{FF2B5EF4-FFF2-40B4-BE49-F238E27FC236}">
                <a16:creationId xmlns:a16="http://schemas.microsoft.com/office/drawing/2014/main" id="{DA9487B0-5708-CCC8-88A6-E9E84F073BA7}"/>
              </a:ext>
            </a:extLst>
          </xdr:cNvPr>
          <xdr:cNvSpPr txBox="1"/>
        </xdr:nvSpPr>
        <xdr:spPr>
          <a:xfrm>
            <a:off x="11747499" y="1058332"/>
            <a:ext cx="624417"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8FD80C-7081-4368-A009-1048BD7F0D7F}" type="TxLink">
              <a:rPr lang="en-US" sz="900" b="0" i="0" u="none" strike="noStrike">
                <a:solidFill>
                  <a:schemeClr val="bg1"/>
                </a:solidFill>
                <a:latin typeface="Bahnschrift" panose="020B0502040204020203" pitchFamily="34" charset="0"/>
                <a:cs typeface="Calibri"/>
              </a:rPr>
              <a:pPr/>
              <a:t>Lands</a:t>
            </a:fld>
            <a:endParaRPr lang="en-US" sz="900">
              <a:solidFill>
                <a:schemeClr val="bg1"/>
              </a:solidFill>
              <a:latin typeface="Bahnschrift" panose="020B0502040204020203" pitchFamily="34" charset="0"/>
            </a:endParaRPr>
          </a:p>
        </xdr:txBody>
      </xdr:sp>
      <xdr:sp macro="" textlink="'Pivot Table'!AI33">
        <xdr:nvSpPr>
          <xdr:cNvPr id="309" name="TextBox 308">
            <a:extLst>
              <a:ext uri="{FF2B5EF4-FFF2-40B4-BE49-F238E27FC236}">
                <a16:creationId xmlns:a16="http://schemas.microsoft.com/office/drawing/2014/main" id="{1342DADD-046B-5029-5862-A28A0DCEB1A3}"/>
              </a:ext>
            </a:extLst>
          </xdr:cNvPr>
          <xdr:cNvSpPr txBox="1"/>
        </xdr:nvSpPr>
        <xdr:spPr>
          <a:xfrm>
            <a:off x="11694583" y="1211951"/>
            <a:ext cx="872961"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CB964F-651D-43CC-927B-42C2F391A23C}" type="TxLink">
              <a:rPr lang="en-US" sz="900" b="0" i="0" u="none" strike="noStrike">
                <a:solidFill>
                  <a:schemeClr val="bg1"/>
                </a:solidFill>
                <a:latin typeface="Bahnschrift" panose="020B0502040204020203" pitchFamily="34" charset="0"/>
                <a:cs typeface="Calibri"/>
              </a:rPr>
              <a:pPr/>
              <a:t> 2,400 </a:t>
            </a:fld>
            <a:endParaRPr lang="en-US" sz="900">
              <a:solidFill>
                <a:schemeClr val="bg1"/>
              </a:solidFill>
              <a:latin typeface="Bahnschrift" panose="020B0502040204020203" pitchFamily="34" charset="0"/>
            </a:endParaRPr>
          </a:p>
        </xdr:txBody>
      </xdr:sp>
      <xdr:sp macro="" textlink="'Pivot Table'!AJ33">
        <xdr:nvSpPr>
          <xdr:cNvPr id="310" name="TextBox 309">
            <a:extLst>
              <a:ext uri="{FF2B5EF4-FFF2-40B4-BE49-F238E27FC236}">
                <a16:creationId xmlns:a16="http://schemas.microsoft.com/office/drawing/2014/main" id="{7E03061C-B5A7-C2EB-6C81-88A41B9C0D9D}"/>
              </a:ext>
            </a:extLst>
          </xdr:cNvPr>
          <xdr:cNvSpPr txBox="1"/>
        </xdr:nvSpPr>
        <xdr:spPr>
          <a:xfrm>
            <a:off x="12389077" y="1164166"/>
            <a:ext cx="384175"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4BBE1E-78B3-47AF-80DD-9413EAD63A81}" type="TxLink">
              <a:rPr lang="en-US" sz="900" b="0" i="0" u="none" strike="noStrike">
                <a:solidFill>
                  <a:schemeClr val="bg1"/>
                </a:solidFill>
                <a:latin typeface="Bahnschrift" panose="020B0502040204020203" pitchFamily="34" charset="0"/>
                <a:cs typeface="Calibri"/>
              </a:rPr>
              <a:pPr/>
              <a:t>0%</a:t>
            </a:fld>
            <a:endParaRPr lang="en-US" sz="900">
              <a:solidFill>
                <a:schemeClr val="bg1"/>
              </a:solidFill>
              <a:latin typeface="Bahnschrift" panose="020B0502040204020203" pitchFamily="34" charset="0"/>
            </a:endParaRPr>
          </a:p>
        </xdr:txBody>
      </xdr:sp>
    </xdr:grpSp>
    <xdr:clientData/>
  </xdr:twoCellAnchor>
  <xdr:twoCellAnchor editAs="absolute">
    <xdr:from>
      <xdr:col>8</xdr:col>
      <xdr:colOff>211661</xdr:colOff>
      <xdr:row>34</xdr:row>
      <xdr:rowOff>36695</xdr:rowOff>
    </xdr:from>
    <xdr:to>
      <xdr:col>10</xdr:col>
      <xdr:colOff>227439</xdr:colOff>
      <xdr:row>36</xdr:row>
      <xdr:rowOff>47280</xdr:rowOff>
    </xdr:to>
    <xdr:grpSp>
      <xdr:nvGrpSpPr>
        <xdr:cNvPr id="315" name="Group 314">
          <a:extLst>
            <a:ext uri="{FF2B5EF4-FFF2-40B4-BE49-F238E27FC236}">
              <a16:creationId xmlns:a16="http://schemas.microsoft.com/office/drawing/2014/main" id="{B4C92DA5-C384-4161-9F0A-E7CF2CDF73B3}"/>
            </a:ext>
          </a:extLst>
        </xdr:cNvPr>
        <xdr:cNvGrpSpPr/>
      </xdr:nvGrpSpPr>
      <xdr:grpSpPr>
        <a:xfrm>
          <a:off x="5122328" y="6513695"/>
          <a:ext cx="1243444" cy="391585"/>
          <a:chOff x="11694583" y="1058332"/>
          <a:chExt cx="1053482" cy="391585"/>
        </a:xfrm>
      </xdr:grpSpPr>
      <xdr:sp macro="" textlink="'Pivot Table'!AH34">
        <xdr:nvSpPr>
          <xdr:cNvPr id="316" name="TextBox 315">
            <a:extLst>
              <a:ext uri="{FF2B5EF4-FFF2-40B4-BE49-F238E27FC236}">
                <a16:creationId xmlns:a16="http://schemas.microsoft.com/office/drawing/2014/main" id="{44D91D13-A1F0-42F1-8DC2-AA5E2EA9D2C7}"/>
              </a:ext>
            </a:extLst>
          </xdr:cNvPr>
          <xdr:cNvSpPr txBox="1"/>
        </xdr:nvSpPr>
        <xdr:spPr>
          <a:xfrm>
            <a:off x="11747499" y="1058332"/>
            <a:ext cx="624417"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B9CB9E-5D64-40B8-B373-B3838ADBCB0E}" type="TxLink">
              <a:rPr lang="en-US" sz="900" b="0" i="0" u="none" strike="noStrike">
                <a:solidFill>
                  <a:schemeClr val="bg1"/>
                </a:solidFill>
                <a:latin typeface="Bahnschrift" panose="020B0502040204020203" pitchFamily="34" charset="0"/>
                <a:cs typeface="Calibri"/>
              </a:rPr>
              <a:pPr/>
              <a:t>Offices</a:t>
            </a:fld>
            <a:endParaRPr lang="en-US" sz="900">
              <a:solidFill>
                <a:schemeClr val="bg1"/>
              </a:solidFill>
              <a:latin typeface="Bahnschrift" panose="020B0502040204020203" pitchFamily="34" charset="0"/>
            </a:endParaRPr>
          </a:p>
        </xdr:txBody>
      </xdr:sp>
      <xdr:sp macro="" textlink="'Pivot Table'!AI34">
        <xdr:nvSpPr>
          <xdr:cNvPr id="317" name="TextBox 316">
            <a:extLst>
              <a:ext uri="{FF2B5EF4-FFF2-40B4-BE49-F238E27FC236}">
                <a16:creationId xmlns:a16="http://schemas.microsoft.com/office/drawing/2014/main" id="{47C2C463-6726-7C30-73B2-BBF580534A3B}"/>
              </a:ext>
            </a:extLst>
          </xdr:cNvPr>
          <xdr:cNvSpPr txBox="1"/>
        </xdr:nvSpPr>
        <xdr:spPr>
          <a:xfrm>
            <a:off x="11694583" y="1211951"/>
            <a:ext cx="872961"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D9B34D-6494-40E1-B08A-EA7E87EA336F}" type="TxLink">
              <a:rPr lang="en-US" sz="900" b="0" i="0" u="none" strike="noStrike">
                <a:solidFill>
                  <a:schemeClr val="bg1"/>
                </a:solidFill>
                <a:latin typeface="Bahnschrift" panose="020B0502040204020203" pitchFamily="34" charset="0"/>
                <a:cs typeface="Calibri"/>
              </a:rPr>
              <a:pPr/>
              <a:t> 1,200 </a:t>
            </a:fld>
            <a:endParaRPr lang="en-US" sz="900">
              <a:solidFill>
                <a:schemeClr val="bg1"/>
              </a:solidFill>
              <a:latin typeface="Bahnschrift" panose="020B0502040204020203" pitchFamily="34" charset="0"/>
            </a:endParaRPr>
          </a:p>
        </xdr:txBody>
      </xdr:sp>
      <xdr:sp macro="" textlink="'Pivot Table'!AJ34">
        <xdr:nvSpPr>
          <xdr:cNvPr id="318" name="TextBox 317">
            <a:extLst>
              <a:ext uri="{FF2B5EF4-FFF2-40B4-BE49-F238E27FC236}">
                <a16:creationId xmlns:a16="http://schemas.microsoft.com/office/drawing/2014/main" id="{1A7D0CE0-2E2A-65F2-7BB3-754CFAEEF85A}"/>
              </a:ext>
            </a:extLst>
          </xdr:cNvPr>
          <xdr:cNvSpPr txBox="1"/>
        </xdr:nvSpPr>
        <xdr:spPr>
          <a:xfrm>
            <a:off x="12376042" y="1185333"/>
            <a:ext cx="372023"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820D09-7AA4-4190-AD98-CA732FF10312}" type="TxLink">
              <a:rPr lang="en-US" sz="900" b="0" i="0" u="none" strike="noStrike">
                <a:solidFill>
                  <a:schemeClr val="bg1"/>
                </a:solidFill>
                <a:latin typeface="Bahnschrift" panose="020B0502040204020203" pitchFamily="34" charset="0"/>
                <a:cs typeface="Calibri"/>
              </a:rPr>
              <a:pPr/>
              <a:t>0%</a:t>
            </a:fld>
            <a:endParaRPr lang="en-US" sz="900">
              <a:solidFill>
                <a:schemeClr val="bg1"/>
              </a:solidFill>
              <a:latin typeface="Bahnschrift" panose="020B0502040204020203" pitchFamily="34" charset="0"/>
            </a:endParaRPr>
          </a:p>
        </xdr:txBody>
      </xdr:sp>
    </xdr:grpSp>
    <xdr:clientData/>
  </xdr:twoCellAnchor>
  <xdr:twoCellAnchor editAs="absolute">
    <xdr:from>
      <xdr:col>6</xdr:col>
      <xdr:colOff>542077</xdr:colOff>
      <xdr:row>15</xdr:row>
      <xdr:rowOff>61172</xdr:rowOff>
    </xdr:from>
    <xdr:to>
      <xdr:col>7</xdr:col>
      <xdr:colOff>294004</xdr:colOff>
      <xdr:row>19</xdr:row>
      <xdr:rowOff>71754</xdr:rowOff>
    </xdr:to>
    <xdr:grpSp>
      <xdr:nvGrpSpPr>
        <xdr:cNvPr id="391" name="Group 390">
          <a:extLst>
            <a:ext uri="{FF2B5EF4-FFF2-40B4-BE49-F238E27FC236}">
              <a16:creationId xmlns:a16="http://schemas.microsoft.com/office/drawing/2014/main" id="{B078DDDD-0B3F-491E-9E2C-7A2887131D73}"/>
            </a:ext>
          </a:extLst>
        </xdr:cNvPr>
        <xdr:cNvGrpSpPr/>
      </xdr:nvGrpSpPr>
      <xdr:grpSpPr>
        <a:xfrm rot="1430975">
          <a:off x="4225077" y="2918672"/>
          <a:ext cx="365760" cy="772582"/>
          <a:chOff x="10890251" y="1100669"/>
          <a:chExt cx="365760" cy="772582"/>
        </a:xfrm>
      </xdr:grpSpPr>
      <xdr:cxnSp macro="">
        <xdr:nvCxnSpPr>
          <xdr:cNvPr id="392" name="Straight Connector 391">
            <a:extLst>
              <a:ext uri="{FF2B5EF4-FFF2-40B4-BE49-F238E27FC236}">
                <a16:creationId xmlns:a16="http://schemas.microsoft.com/office/drawing/2014/main" id="{067EE0C7-15CF-54D7-228F-DB48FAEBAB38}"/>
              </a:ext>
            </a:extLst>
          </xdr:cNvPr>
          <xdr:cNvCxnSpPr/>
        </xdr:nvCxnSpPr>
        <xdr:spPr>
          <a:xfrm flipH="1" flipV="1">
            <a:off x="11091333" y="1449919"/>
            <a:ext cx="21167" cy="423332"/>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93" name="Oval 392">
            <a:extLst>
              <a:ext uri="{FF2B5EF4-FFF2-40B4-BE49-F238E27FC236}">
                <a16:creationId xmlns:a16="http://schemas.microsoft.com/office/drawing/2014/main" id="{02D5E90F-0850-DA89-AB2D-0BADFFE89F17}"/>
              </a:ext>
            </a:extLst>
          </xdr:cNvPr>
          <xdr:cNvSpPr/>
        </xdr:nvSpPr>
        <xdr:spPr>
          <a:xfrm>
            <a:off x="10890251" y="1100669"/>
            <a:ext cx="365760" cy="365760"/>
          </a:xfrm>
          <a:prstGeom prst="ellipse">
            <a:avLst/>
          </a:prstGeom>
          <a:solidFill>
            <a:schemeClr val="accent1">
              <a:lumMod val="40000"/>
              <a:lumOff val="6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5</xdr:col>
      <xdr:colOff>187734</xdr:colOff>
      <xdr:row>18</xdr:row>
      <xdr:rowOff>86321</xdr:rowOff>
    </xdr:from>
    <xdr:to>
      <xdr:col>6</xdr:col>
      <xdr:colOff>264926</xdr:colOff>
      <xdr:row>20</xdr:row>
      <xdr:rowOff>71081</xdr:rowOff>
    </xdr:to>
    <xdr:grpSp>
      <xdr:nvGrpSpPr>
        <xdr:cNvPr id="394" name="Group 393">
          <a:extLst>
            <a:ext uri="{FF2B5EF4-FFF2-40B4-BE49-F238E27FC236}">
              <a16:creationId xmlns:a16="http://schemas.microsoft.com/office/drawing/2014/main" id="{3EA7EDB5-81F5-4781-9A1F-349897456145}"/>
            </a:ext>
          </a:extLst>
        </xdr:cNvPr>
        <xdr:cNvGrpSpPr/>
      </xdr:nvGrpSpPr>
      <xdr:grpSpPr>
        <a:xfrm rot="17510231">
          <a:off x="3419534" y="3352688"/>
          <a:ext cx="365760" cy="691025"/>
          <a:chOff x="10890251" y="1174647"/>
          <a:chExt cx="365760" cy="693850"/>
        </a:xfrm>
      </xdr:grpSpPr>
      <xdr:cxnSp macro="">
        <xdr:nvCxnSpPr>
          <xdr:cNvPr id="395" name="Straight Connector 394">
            <a:extLst>
              <a:ext uri="{FF2B5EF4-FFF2-40B4-BE49-F238E27FC236}">
                <a16:creationId xmlns:a16="http://schemas.microsoft.com/office/drawing/2014/main" id="{A677F01A-9B34-0F0B-F911-FDC1EE0C2023}"/>
              </a:ext>
            </a:extLst>
          </xdr:cNvPr>
          <xdr:cNvCxnSpPr>
            <a:endCxn id="396" idx="4"/>
          </xdr:cNvCxnSpPr>
        </xdr:nvCxnSpPr>
        <xdr:spPr>
          <a:xfrm rot="4089769" flipH="1" flipV="1">
            <a:off x="10928832" y="1660274"/>
            <a:ext cx="327968" cy="88477"/>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96" name="Oval 395">
            <a:extLst>
              <a:ext uri="{FF2B5EF4-FFF2-40B4-BE49-F238E27FC236}">
                <a16:creationId xmlns:a16="http://schemas.microsoft.com/office/drawing/2014/main" id="{45ECCB55-9D5B-7602-E397-CFB96831A4C0}"/>
              </a:ext>
            </a:extLst>
          </xdr:cNvPr>
          <xdr:cNvSpPr/>
        </xdr:nvSpPr>
        <xdr:spPr>
          <a:xfrm>
            <a:off x="10890251" y="1174647"/>
            <a:ext cx="365760" cy="361125"/>
          </a:xfrm>
          <a:prstGeom prst="ellipse">
            <a:avLst/>
          </a:prstGeom>
          <a:solidFill>
            <a:schemeClr val="accent1">
              <a:lumMod val="40000"/>
              <a:lumOff val="60000"/>
              <a:alpha val="3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6</xdr:col>
      <xdr:colOff>29423</xdr:colOff>
      <xdr:row>1</xdr:row>
      <xdr:rowOff>179917</xdr:rowOff>
    </xdr:from>
    <xdr:to>
      <xdr:col>9</xdr:col>
      <xdr:colOff>232833</xdr:colOff>
      <xdr:row>4</xdr:row>
      <xdr:rowOff>139914</xdr:rowOff>
    </xdr:to>
    <xdr:grpSp>
      <xdr:nvGrpSpPr>
        <xdr:cNvPr id="397" name="Group 396">
          <a:extLst>
            <a:ext uri="{FF2B5EF4-FFF2-40B4-BE49-F238E27FC236}">
              <a16:creationId xmlns:a16="http://schemas.microsoft.com/office/drawing/2014/main" id="{9D493F9A-6EBB-46F7-AE74-4DBADA0C37EA}"/>
            </a:ext>
          </a:extLst>
        </xdr:cNvPr>
        <xdr:cNvGrpSpPr/>
      </xdr:nvGrpSpPr>
      <xdr:grpSpPr>
        <a:xfrm>
          <a:off x="3712423" y="370417"/>
          <a:ext cx="2044910" cy="531497"/>
          <a:chOff x="11345332" y="1015999"/>
          <a:chExt cx="1629834" cy="549614"/>
        </a:xfrm>
      </xdr:grpSpPr>
      <xdr:sp macro="" textlink="'Pivot Table'!AH30">
        <xdr:nvSpPr>
          <xdr:cNvPr id="398" name="TextBox 397">
            <a:extLst>
              <a:ext uri="{FF2B5EF4-FFF2-40B4-BE49-F238E27FC236}">
                <a16:creationId xmlns:a16="http://schemas.microsoft.com/office/drawing/2014/main" id="{19C48345-4675-FEA1-E676-1EFBE866059B}"/>
              </a:ext>
            </a:extLst>
          </xdr:cNvPr>
          <xdr:cNvSpPr txBox="1"/>
        </xdr:nvSpPr>
        <xdr:spPr>
          <a:xfrm>
            <a:off x="11609915" y="1015999"/>
            <a:ext cx="1365251"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17AE2F-4141-4B77-989B-CB41838E2D41}" type="TxLink">
              <a:rPr lang="en-US" sz="900" b="0" i="0" u="none" strike="noStrike">
                <a:solidFill>
                  <a:schemeClr val="bg1"/>
                </a:solidFill>
                <a:latin typeface="Bahnschrift" panose="020B0502040204020203" pitchFamily="34" charset="0"/>
                <a:cs typeface="Calibri"/>
              </a:rPr>
              <a:pPr/>
              <a:t>Software Metered License</a:t>
            </a:fld>
            <a:endParaRPr lang="en-US" sz="900">
              <a:solidFill>
                <a:schemeClr val="bg1"/>
              </a:solidFill>
              <a:latin typeface="Bahnschrift" panose="020B0502040204020203" pitchFamily="34" charset="0"/>
            </a:endParaRPr>
          </a:p>
        </xdr:txBody>
      </xdr:sp>
      <xdr:sp macro="" textlink="'Pivot Table'!AI30">
        <xdr:nvSpPr>
          <xdr:cNvPr id="399" name="TextBox 398">
            <a:extLst>
              <a:ext uri="{FF2B5EF4-FFF2-40B4-BE49-F238E27FC236}">
                <a16:creationId xmlns:a16="http://schemas.microsoft.com/office/drawing/2014/main" id="{4998F683-CA1D-DC99-6639-059D9CC98F3A}"/>
              </a:ext>
            </a:extLst>
          </xdr:cNvPr>
          <xdr:cNvSpPr txBox="1"/>
        </xdr:nvSpPr>
        <xdr:spPr>
          <a:xfrm>
            <a:off x="11705165" y="1201368"/>
            <a:ext cx="872961"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D13A53-6670-4084-8517-1FBCC0129E9F}" type="TxLink">
              <a:rPr lang="en-US" sz="900" b="0" i="0" u="none" strike="noStrike">
                <a:solidFill>
                  <a:schemeClr val="bg1"/>
                </a:solidFill>
                <a:latin typeface="Bahnschrift" panose="020B0502040204020203" pitchFamily="34" charset="0"/>
                <a:cs typeface="Calibri"/>
              </a:rPr>
              <a:pPr/>
              <a:t> 54,928 </a:t>
            </a:fld>
            <a:endParaRPr lang="en-US" sz="900">
              <a:solidFill>
                <a:schemeClr val="bg1"/>
              </a:solidFill>
              <a:latin typeface="Bahnschrift" panose="020B0502040204020203" pitchFamily="34" charset="0"/>
            </a:endParaRPr>
          </a:p>
        </xdr:txBody>
      </xdr:sp>
      <xdr:sp macro="" textlink="'Pivot Table'!AJ30">
        <xdr:nvSpPr>
          <xdr:cNvPr id="400" name="TextBox 399">
            <a:extLst>
              <a:ext uri="{FF2B5EF4-FFF2-40B4-BE49-F238E27FC236}">
                <a16:creationId xmlns:a16="http://schemas.microsoft.com/office/drawing/2014/main" id="{36D873FA-D8F5-FEFE-3AF7-EAE984D49807}"/>
              </a:ext>
            </a:extLst>
          </xdr:cNvPr>
          <xdr:cNvSpPr txBox="1"/>
        </xdr:nvSpPr>
        <xdr:spPr>
          <a:xfrm>
            <a:off x="11345332" y="1301029"/>
            <a:ext cx="412751"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092A56-E320-4027-A70B-C456AADE2643}" type="TxLink">
              <a:rPr lang="en-US" sz="900" b="0" i="0" u="none" strike="noStrike">
                <a:solidFill>
                  <a:schemeClr val="bg1"/>
                </a:solidFill>
                <a:latin typeface="Bahnschrift" panose="020B0502040204020203" pitchFamily="34" charset="0"/>
                <a:cs typeface="Calibri"/>
              </a:rPr>
              <a:pPr/>
              <a:t>7%</a:t>
            </a:fld>
            <a:endParaRPr lang="en-US" sz="900">
              <a:solidFill>
                <a:schemeClr val="bg1"/>
              </a:solidFill>
              <a:latin typeface="Bahnschrift" panose="020B0502040204020203" pitchFamily="34" charset="0"/>
            </a:endParaRPr>
          </a:p>
        </xdr:txBody>
      </xdr:sp>
    </xdr:grpSp>
    <xdr:clientData/>
  </xdr:twoCellAnchor>
  <xdr:twoCellAnchor editAs="absolute">
    <xdr:from>
      <xdr:col>6</xdr:col>
      <xdr:colOff>31750</xdr:colOff>
      <xdr:row>8</xdr:row>
      <xdr:rowOff>12911</xdr:rowOff>
    </xdr:from>
    <xdr:to>
      <xdr:col>8</xdr:col>
      <xdr:colOff>569173</xdr:colOff>
      <xdr:row>10</xdr:row>
      <xdr:rowOff>39531</xdr:rowOff>
    </xdr:to>
    <xdr:grpSp>
      <xdr:nvGrpSpPr>
        <xdr:cNvPr id="405" name="Group 404">
          <a:extLst>
            <a:ext uri="{FF2B5EF4-FFF2-40B4-BE49-F238E27FC236}">
              <a16:creationId xmlns:a16="http://schemas.microsoft.com/office/drawing/2014/main" id="{A6F03722-8922-41E5-B9C2-9A1CE225AB70}"/>
            </a:ext>
          </a:extLst>
        </xdr:cNvPr>
        <xdr:cNvGrpSpPr/>
      </xdr:nvGrpSpPr>
      <xdr:grpSpPr>
        <a:xfrm>
          <a:off x="3714750" y="1536911"/>
          <a:ext cx="1765090" cy="407620"/>
          <a:chOff x="12141409" y="1238249"/>
          <a:chExt cx="1765090" cy="407620"/>
        </a:xfrm>
      </xdr:grpSpPr>
      <xdr:sp macro="" textlink="'Pivot Table'!AH29">
        <xdr:nvSpPr>
          <xdr:cNvPr id="406" name="TextBox 405">
            <a:extLst>
              <a:ext uri="{FF2B5EF4-FFF2-40B4-BE49-F238E27FC236}">
                <a16:creationId xmlns:a16="http://schemas.microsoft.com/office/drawing/2014/main" id="{054B14C1-87DD-8D28-DD8B-C95A2642C1CC}"/>
              </a:ext>
            </a:extLst>
          </xdr:cNvPr>
          <xdr:cNvSpPr txBox="1"/>
        </xdr:nvSpPr>
        <xdr:spPr>
          <a:xfrm>
            <a:off x="12541248" y="1238249"/>
            <a:ext cx="1365251"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DFCB56-A77D-494D-B979-1779E247117C}" type="TxLink">
              <a:rPr lang="en-US" sz="900" b="0" i="0" u="none" strike="noStrike">
                <a:solidFill>
                  <a:schemeClr val="bg1"/>
                </a:solidFill>
                <a:latin typeface="Bahnschrift" panose="020B0502040204020203" pitchFamily="34" charset="0"/>
                <a:cs typeface="Calibri"/>
              </a:rPr>
              <a:pPr/>
              <a:t>Floating License</a:t>
            </a:fld>
            <a:endParaRPr lang="en-US" sz="900">
              <a:solidFill>
                <a:schemeClr val="bg1"/>
              </a:solidFill>
              <a:latin typeface="Bahnschrift" panose="020B0502040204020203" pitchFamily="34" charset="0"/>
            </a:endParaRPr>
          </a:p>
        </xdr:txBody>
      </xdr:sp>
      <xdr:sp macro="" textlink="'Pivot Table'!AI29">
        <xdr:nvSpPr>
          <xdr:cNvPr id="407" name="TextBox 406">
            <a:extLst>
              <a:ext uri="{FF2B5EF4-FFF2-40B4-BE49-F238E27FC236}">
                <a16:creationId xmlns:a16="http://schemas.microsoft.com/office/drawing/2014/main" id="{5723C6E6-9412-E1CB-F7F6-5428F50704E7}"/>
              </a:ext>
            </a:extLst>
          </xdr:cNvPr>
          <xdr:cNvSpPr txBox="1"/>
        </xdr:nvSpPr>
        <xdr:spPr>
          <a:xfrm>
            <a:off x="12551832" y="1444785"/>
            <a:ext cx="872961"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5CD577-8E90-49C1-8251-322D0267290D}" type="TxLink">
              <a:rPr lang="en-US" sz="900" b="0" i="0" u="none" strike="noStrike">
                <a:solidFill>
                  <a:schemeClr val="bg1"/>
                </a:solidFill>
                <a:latin typeface="Bahnschrift" panose="020B0502040204020203" pitchFamily="34" charset="0"/>
                <a:cs typeface="Calibri"/>
              </a:rPr>
              <a:pPr/>
              <a:t> 96,000 </a:t>
            </a:fld>
            <a:endParaRPr lang="en-US" sz="900">
              <a:solidFill>
                <a:schemeClr val="bg1"/>
              </a:solidFill>
              <a:latin typeface="Bahnschrift" panose="020B0502040204020203" pitchFamily="34" charset="0"/>
            </a:endParaRPr>
          </a:p>
        </xdr:txBody>
      </xdr:sp>
      <xdr:sp macro="" textlink="'Pivot Table'!AJ29">
        <xdr:nvSpPr>
          <xdr:cNvPr id="408" name="TextBox 407">
            <a:extLst>
              <a:ext uri="{FF2B5EF4-FFF2-40B4-BE49-F238E27FC236}">
                <a16:creationId xmlns:a16="http://schemas.microsoft.com/office/drawing/2014/main" id="{9C82C571-1030-7C94-8CCB-5A4263C68504}"/>
              </a:ext>
            </a:extLst>
          </xdr:cNvPr>
          <xdr:cNvSpPr txBox="1"/>
        </xdr:nvSpPr>
        <xdr:spPr>
          <a:xfrm>
            <a:off x="12141409" y="1238250"/>
            <a:ext cx="452757"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35C299-B68E-40EB-8070-DDC1E19C69DF}" type="TxLink">
              <a:rPr lang="en-US" sz="900" b="0" i="0" u="none" strike="noStrike">
                <a:solidFill>
                  <a:schemeClr val="bg1"/>
                </a:solidFill>
                <a:latin typeface="Bahnschrift" panose="020B0502040204020203" pitchFamily="34" charset="0"/>
                <a:cs typeface="Calibri"/>
              </a:rPr>
              <a:pPr/>
              <a:t>12%</a:t>
            </a:fld>
            <a:endParaRPr lang="en-US" sz="900">
              <a:solidFill>
                <a:schemeClr val="bg1"/>
              </a:solidFill>
              <a:latin typeface="Bahnschrift" panose="020B0502040204020203" pitchFamily="34" charset="0"/>
            </a:endParaRPr>
          </a:p>
        </xdr:txBody>
      </xdr:sp>
    </xdr:grpSp>
    <xdr:clientData/>
  </xdr:twoCellAnchor>
  <xdr:twoCellAnchor editAs="absolute">
    <xdr:from>
      <xdr:col>5</xdr:col>
      <xdr:colOff>211670</xdr:colOff>
      <xdr:row>16</xdr:row>
      <xdr:rowOff>0</xdr:rowOff>
    </xdr:from>
    <xdr:to>
      <xdr:col>6</xdr:col>
      <xdr:colOff>571501</xdr:colOff>
      <xdr:row>19</xdr:row>
      <xdr:rowOff>169336</xdr:rowOff>
    </xdr:to>
    <xdr:grpSp>
      <xdr:nvGrpSpPr>
        <xdr:cNvPr id="409" name="Group 408">
          <a:extLst>
            <a:ext uri="{FF2B5EF4-FFF2-40B4-BE49-F238E27FC236}">
              <a16:creationId xmlns:a16="http://schemas.microsoft.com/office/drawing/2014/main" id="{CD6F5B19-CBDA-4BF5-AF65-E0ADA246AB76}"/>
            </a:ext>
          </a:extLst>
        </xdr:cNvPr>
        <xdr:cNvGrpSpPr/>
      </xdr:nvGrpSpPr>
      <xdr:grpSpPr>
        <a:xfrm>
          <a:off x="3280837" y="3048000"/>
          <a:ext cx="973664" cy="740836"/>
          <a:chOff x="11447291" y="857249"/>
          <a:chExt cx="1474959" cy="740836"/>
        </a:xfrm>
      </xdr:grpSpPr>
      <xdr:sp macro="" textlink="'Pivot Table'!AH40">
        <xdr:nvSpPr>
          <xdr:cNvPr id="410" name="TextBox 409">
            <a:extLst>
              <a:ext uri="{FF2B5EF4-FFF2-40B4-BE49-F238E27FC236}">
                <a16:creationId xmlns:a16="http://schemas.microsoft.com/office/drawing/2014/main" id="{584D1BE0-4BB6-B2C5-A548-663E67901574}"/>
              </a:ext>
            </a:extLst>
          </xdr:cNvPr>
          <xdr:cNvSpPr txBox="1"/>
        </xdr:nvSpPr>
        <xdr:spPr>
          <a:xfrm>
            <a:off x="11556999" y="857249"/>
            <a:ext cx="1365251"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47A945-2377-4D9C-A309-6F37DC83FC01}" type="TxLink">
              <a:rPr lang="en-US" sz="900" b="0" i="0" u="none" strike="noStrike">
                <a:solidFill>
                  <a:schemeClr val="bg1"/>
                </a:solidFill>
                <a:latin typeface="Bahnschrift" panose="020B0502040204020203" pitchFamily="34" charset="0"/>
                <a:cs typeface="Calibri"/>
              </a:rPr>
              <a:pPr/>
              <a:t>Renewal</a:t>
            </a:fld>
            <a:endParaRPr lang="en-US" sz="900">
              <a:solidFill>
                <a:schemeClr val="bg1"/>
              </a:solidFill>
              <a:latin typeface="Bahnschrift" panose="020B0502040204020203" pitchFamily="34" charset="0"/>
            </a:endParaRPr>
          </a:p>
        </xdr:txBody>
      </xdr:sp>
      <xdr:sp macro="" textlink="'Pivot Table'!AI40">
        <xdr:nvSpPr>
          <xdr:cNvPr id="411" name="TextBox 410">
            <a:extLst>
              <a:ext uri="{FF2B5EF4-FFF2-40B4-BE49-F238E27FC236}">
                <a16:creationId xmlns:a16="http://schemas.microsoft.com/office/drawing/2014/main" id="{F4EDDC6C-A13C-FEA8-A40D-78EC42FD97EC}"/>
              </a:ext>
            </a:extLst>
          </xdr:cNvPr>
          <xdr:cNvSpPr txBox="1"/>
        </xdr:nvSpPr>
        <xdr:spPr>
          <a:xfrm>
            <a:off x="11556999" y="1010868"/>
            <a:ext cx="872961"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97D02C-1E1F-48E4-B025-6E0931F0D7CA}" type="TxLink">
              <a:rPr lang="en-US" sz="900" b="0" i="0" u="none" strike="noStrike">
                <a:solidFill>
                  <a:schemeClr val="bg1"/>
                </a:solidFill>
                <a:latin typeface="Bahnschrift" panose="020B0502040204020203" pitchFamily="34" charset="0"/>
                <a:cs typeface="Calibri"/>
              </a:rPr>
              <a:pPr/>
              <a:t> 84,000 </a:t>
            </a:fld>
            <a:endParaRPr lang="en-US" sz="900">
              <a:solidFill>
                <a:schemeClr val="bg1"/>
              </a:solidFill>
              <a:latin typeface="Bahnschrift" panose="020B0502040204020203" pitchFamily="34" charset="0"/>
            </a:endParaRPr>
          </a:p>
        </xdr:txBody>
      </xdr:sp>
      <xdr:sp macro="" textlink="'Pivot Table'!AJ40">
        <xdr:nvSpPr>
          <xdr:cNvPr id="412" name="TextBox 411">
            <a:extLst>
              <a:ext uri="{FF2B5EF4-FFF2-40B4-BE49-F238E27FC236}">
                <a16:creationId xmlns:a16="http://schemas.microsoft.com/office/drawing/2014/main" id="{A9D54AEE-E82D-D122-FB47-55F574FA05D6}"/>
              </a:ext>
            </a:extLst>
          </xdr:cNvPr>
          <xdr:cNvSpPr txBox="1"/>
        </xdr:nvSpPr>
        <xdr:spPr>
          <a:xfrm>
            <a:off x="11447291" y="1333501"/>
            <a:ext cx="593191"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07D378-8976-4AD9-910C-DCD81942C950}" type="TxLink">
              <a:rPr lang="en-US" sz="900" b="0" i="0" u="none" strike="noStrike">
                <a:solidFill>
                  <a:schemeClr val="bg1"/>
                </a:solidFill>
                <a:latin typeface="Bahnschrift" panose="020B0502040204020203" pitchFamily="34" charset="0"/>
                <a:cs typeface="Calibri"/>
              </a:rPr>
              <a:pPr/>
              <a:t>10%</a:t>
            </a:fld>
            <a:endParaRPr lang="en-US" sz="900">
              <a:solidFill>
                <a:schemeClr val="bg1"/>
              </a:solidFill>
              <a:latin typeface="Bahnschrift" panose="020B0502040204020203" pitchFamily="34" charset="0"/>
            </a:endParaRPr>
          </a:p>
        </xdr:txBody>
      </xdr:sp>
    </xdr:grpSp>
    <xdr:clientData/>
  </xdr:twoCellAnchor>
  <xdr:twoCellAnchor editAs="absolute">
    <xdr:from>
      <xdr:col>21</xdr:col>
      <xdr:colOff>317501</xdr:colOff>
      <xdr:row>26</xdr:row>
      <xdr:rowOff>21166</xdr:rowOff>
    </xdr:from>
    <xdr:to>
      <xdr:col>23</xdr:col>
      <xdr:colOff>74084</xdr:colOff>
      <xdr:row>31</xdr:row>
      <xdr:rowOff>63500</xdr:rowOff>
    </xdr:to>
    <xdr:graphicFrame macro="">
      <xdr:nvGraphicFramePr>
        <xdr:cNvPr id="422" name="Chart 421">
          <a:extLst>
            <a:ext uri="{FF2B5EF4-FFF2-40B4-BE49-F238E27FC236}">
              <a16:creationId xmlns:a16="http://schemas.microsoft.com/office/drawing/2014/main" id="{AAFECC9B-384E-4D22-9A12-60C57728A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21</xdr:col>
      <xdr:colOff>343127</xdr:colOff>
      <xdr:row>23</xdr:row>
      <xdr:rowOff>1611</xdr:rowOff>
    </xdr:from>
    <xdr:to>
      <xdr:col>22</xdr:col>
      <xdr:colOff>550334</xdr:colOff>
      <xdr:row>25</xdr:row>
      <xdr:rowOff>4027</xdr:rowOff>
    </xdr:to>
    <xdr:sp macro="" textlink="'Pivot Table'!AP6">
      <xdr:nvSpPr>
        <xdr:cNvPr id="424" name="TextBox 423">
          <a:extLst>
            <a:ext uri="{FF2B5EF4-FFF2-40B4-BE49-F238E27FC236}">
              <a16:creationId xmlns:a16="http://schemas.microsoft.com/office/drawing/2014/main" id="{5A5182EB-1FD9-4BAF-84CA-7264F30D90AA}"/>
            </a:ext>
          </a:extLst>
        </xdr:cNvPr>
        <xdr:cNvSpPr txBox="1"/>
      </xdr:nvSpPr>
      <xdr:spPr>
        <a:xfrm>
          <a:off x="13233627" y="4383111"/>
          <a:ext cx="821040" cy="38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F59C12E-841C-43BA-A8B2-F8D159AD147A}" type="TxLink">
            <a:rPr lang="en-US" sz="1100" b="0" i="0" u="none" strike="noStrike">
              <a:solidFill>
                <a:schemeClr val="bg1"/>
              </a:solidFill>
              <a:latin typeface="Bahnschrift" panose="020B0502040204020203" pitchFamily="34" charset="0"/>
              <a:cs typeface="Calibri"/>
            </a:rPr>
            <a:pPr algn="ctr"/>
            <a:t> 432,461 </a:t>
          </a:fld>
          <a:endParaRPr lang="en-US" sz="800">
            <a:solidFill>
              <a:schemeClr val="bg1"/>
            </a:solidFill>
            <a:latin typeface="Bahnschrift" panose="020B0502040204020203" pitchFamily="34" charset="0"/>
          </a:endParaRPr>
        </a:p>
      </xdr:txBody>
    </xdr:sp>
    <xdr:clientData/>
  </xdr:twoCellAnchor>
  <xdr:twoCellAnchor editAs="absolute">
    <xdr:from>
      <xdr:col>21</xdr:col>
      <xdr:colOff>380999</xdr:colOff>
      <xdr:row>21</xdr:row>
      <xdr:rowOff>42334</xdr:rowOff>
    </xdr:from>
    <xdr:to>
      <xdr:col>22</xdr:col>
      <xdr:colOff>592667</xdr:colOff>
      <xdr:row>23</xdr:row>
      <xdr:rowOff>44750</xdr:rowOff>
    </xdr:to>
    <xdr:sp macro="" textlink="'Pivot Table'!AO6">
      <xdr:nvSpPr>
        <xdr:cNvPr id="425" name="TextBox 424">
          <a:extLst>
            <a:ext uri="{FF2B5EF4-FFF2-40B4-BE49-F238E27FC236}">
              <a16:creationId xmlns:a16="http://schemas.microsoft.com/office/drawing/2014/main" id="{4567410E-5705-4A28-B976-11EAC51C89AD}"/>
            </a:ext>
          </a:extLst>
        </xdr:cNvPr>
        <xdr:cNvSpPr txBox="1"/>
      </xdr:nvSpPr>
      <xdr:spPr>
        <a:xfrm>
          <a:off x="13271499" y="4042834"/>
          <a:ext cx="825501" cy="38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311247E-C969-433A-8A45-AEECDEF3EBF8}" type="TxLink">
            <a:rPr lang="en-US" sz="1600" b="0" i="0" u="none" strike="noStrike">
              <a:solidFill>
                <a:schemeClr val="bg1"/>
              </a:solidFill>
              <a:latin typeface="Bahnschrift" panose="020B0502040204020203" pitchFamily="34" charset="0"/>
              <a:cs typeface="Calibri"/>
            </a:rPr>
            <a:pPr algn="ctr"/>
            <a:t>B2B</a:t>
          </a:fld>
          <a:endParaRPr lang="en-US" sz="2400">
            <a:solidFill>
              <a:schemeClr val="bg1"/>
            </a:solidFill>
            <a:latin typeface="Bahnschrift" panose="020B0502040204020203" pitchFamily="34" charset="0"/>
          </a:endParaRPr>
        </a:p>
      </xdr:txBody>
    </xdr:sp>
    <xdr:clientData/>
  </xdr:twoCellAnchor>
  <xdr:twoCellAnchor editAs="absolute">
    <xdr:from>
      <xdr:col>21</xdr:col>
      <xdr:colOff>336777</xdr:colOff>
      <xdr:row>24</xdr:row>
      <xdr:rowOff>37594</xdr:rowOff>
    </xdr:from>
    <xdr:to>
      <xdr:col>22</xdr:col>
      <xdr:colOff>543984</xdr:colOff>
      <xdr:row>26</xdr:row>
      <xdr:rowOff>40010</xdr:rowOff>
    </xdr:to>
    <xdr:sp macro="" textlink="">
      <xdr:nvSpPr>
        <xdr:cNvPr id="426" name="TextBox 425">
          <a:extLst>
            <a:ext uri="{FF2B5EF4-FFF2-40B4-BE49-F238E27FC236}">
              <a16:creationId xmlns:a16="http://schemas.microsoft.com/office/drawing/2014/main" id="{1F6BD2A8-0CF3-4AF7-9AFF-D74F341772B1}"/>
            </a:ext>
          </a:extLst>
        </xdr:cNvPr>
        <xdr:cNvSpPr txBox="1"/>
      </xdr:nvSpPr>
      <xdr:spPr>
        <a:xfrm>
          <a:off x="13227277" y="4609594"/>
          <a:ext cx="821040" cy="38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solidFill>
                <a:schemeClr val="bg1"/>
              </a:solidFill>
              <a:latin typeface="Bahnschrift" panose="020B0502040204020203" pitchFamily="34" charset="0"/>
            </a:rPr>
            <a:t>34%</a:t>
          </a:r>
        </a:p>
      </xdr:txBody>
    </xdr:sp>
    <xdr:clientData/>
  </xdr:twoCellAnchor>
  <xdr:twoCellAnchor editAs="absolute">
    <xdr:from>
      <xdr:col>21</xdr:col>
      <xdr:colOff>334433</xdr:colOff>
      <xdr:row>33</xdr:row>
      <xdr:rowOff>1611</xdr:rowOff>
    </xdr:from>
    <xdr:to>
      <xdr:col>22</xdr:col>
      <xdr:colOff>541640</xdr:colOff>
      <xdr:row>35</xdr:row>
      <xdr:rowOff>4027</xdr:rowOff>
    </xdr:to>
    <xdr:sp macro="" textlink="'Pivot Table'!AP7">
      <xdr:nvSpPr>
        <xdr:cNvPr id="427" name="TextBox 426">
          <a:extLst>
            <a:ext uri="{FF2B5EF4-FFF2-40B4-BE49-F238E27FC236}">
              <a16:creationId xmlns:a16="http://schemas.microsoft.com/office/drawing/2014/main" id="{18982C63-B466-4A5F-AD96-AF9D7EA810E1}"/>
            </a:ext>
          </a:extLst>
        </xdr:cNvPr>
        <xdr:cNvSpPr txBox="1"/>
      </xdr:nvSpPr>
      <xdr:spPr>
        <a:xfrm>
          <a:off x="13224933" y="6288111"/>
          <a:ext cx="821040" cy="38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E5CD3EB-10FC-406B-AFDB-4BE090C0F142}" type="TxLink">
            <a:rPr lang="en-US" sz="1100" b="0" i="0" u="none" strike="noStrike">
              <a:solidFill>
                <a:schemeClr val="bg1"/>
              </a:solidFill>
              <a:latin typeface="Bahnschrift" panose="020B0502040204020203" pitchFamily="34" charset="0"/>
              <a:cs typeface="Calibri"/>
            </a:rPr>
            <a:pPr algn="ctr"/>
            <a:t> 370,157 </a:t>
          </a:fld>
          <a:endParaRPr lang="en-US" sz="800">
            <a:solidFill>
              <a:schemeClr val="bg1"/>
            </a:solidFill>
            <a:latin typeface="Bahnschrift" panose="020B0502040204020203" pitchFamily="34" charset="0"/>
          </a:endParaRPr>
        </a:p>
      </xdr:txBody>
    </xdr:sp>
    <xdr:clientData/>
  </xdr:twoCellAnchor>
  <xdr:twoCellAnchor editAs="absolute">
    <xdr:from>
      <xdr:col>21</xdr:col>
      <xdr:colOff>372305</xdr:colOff>
      <xdr:row>31</xdr:row>
      <xdr:rowOff>42334</xdr:rowOff>
    </xdr:from>
    <xdr:to>
      <xdr:col>22</xdr:col>
      <xdr:colOff>583973</xdr:colOff>
      <xdr:row>33</xdr:row>
      <xdr:rowOff>44750</xdr:rowOff>
    </xdr:to>
    <xdr:sp macro="" textlink="'Pivot Table'!AO7">
      <xdr:nvSpPr>
        <xdr:cNvPr id="428" name="TextBox 427">
          <a:extLst>
            <a:ext uri="{FF2B5EF4-FFF2-40B4-BE49-F238E27FC236}">
              <a16:creationId xmlns:a16="http://schemas.microsoft.com/office/drawing/2014/main" id="{3C385387-8888-45D1-AC9B-B0D19714BFE1}"/>
            </a:ext>
          </a:extLst>
        </xdr:cNvPr>
        <xdr:cNvSpPr txBox="1"/>
      </xdr:nvSpPr>
      <xdr:spPr>
        <a:xfrm>
          <a:off x="13262805" y="5947834"/>
          <a:ext cx="825501" cy="38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FFB264D-C3CE-45C4-B6CD-955A424E8197}" type="TxLink">
            <a:rPr lang="en-US" sz="1600" b="0" i="0" u="none" strike="noStrike">
              <a:solidFill>
                <a:schemeClr val="bg1"/>
              </a:solidFill>
              <a:latin typeface="Bahnschrift" panose="020B0502040204020203" pitchFamily="34" charset="0"/>
              <a:cs typeface="Calibri"/>
            </a:rPr>
            <a:pPr algn="ctr"/>
            <a:t>B2C</a:t>
          </a:fld>
          <a:endParaRPr lang="en-US" sz="2400">
            <a:solidFill>
              <a:schemeClr val="bg1"/>
            </a:solidFill>
            <a:latin typeface="Bahnschrift" panose="020B0502040204020203" pitchFamily="34" charset="0"/>
          </a:endParaRPr>
        </a:p>
      </xdr:txBody>
    </xdr:sp>
    <xdr:clientData/>
  </xdr:twoCellAnchor>
  <xdr:twoCellAnchor editAs="absolute">
    <xdr:from>
      <xdr:col>21</xdr:col>
      <xdr:colOff>328083</xdr:colOff>
      <xdr:row>34</xdr:row>
      <xdr:rowOff>37594</xdr:rowOff>
    </xdr:from>
    <xdr:to>
      <xdr:col>22</xdr:col>
      <xdr:colOff>535290</xdr:colOff>
      <xdr:row>36</xdr:row>
      <xdr:rowOff>40010</xdr:rowOff>
    </xdr:to>
    <xdr:sp macro="" textlink="'Pivot Table'!AQ7">
      <xdr:nvSpPr>
        <xdr:cNvPr id="429" name="TextBox 428">
          <a:extLst>
            <a:ext uri="{FF2B5EF4-FFF2-40B4-BE49-F238E27FC236}">
              <a16:creationId xmlns:a16="http://schemas.microsoft.com/office/drawing/2014/main" id="{0E8448BB-3B84-4FB0-A1E9-CD88DA8DC0D1}"/>
            </a:ext>
          </a:extLst>
        </xdr:cNvPr>
        <xdr:cNvSpPr txBox="1"/>
      </xdr:nvSpPr>
      <xdr:spPr>
        <a:xfrm>
          <a:off x="13218583" y="6514594"/>
          <a:ext cx="821040" cy="38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85CFE71-5873-4F86-A504-4E967C0FE739}" type="TxLink">
            <a:rPr lang="en-US" sz="1100" b="0" i="0" u="none" strike="noStrike">
              <a:solidFill>
                <a:schemeClr val="bg1"/>
              </a:solidFill>
              <a:latin typeface="Bahnschrift" panose="020B0502040204020203" pitchFamily="34" charset="0"/>
              <a:cs typeface="Calibri"/>
            </a:rPr>
            <a:pPr algn="ctr"/>
            <a:t>46%</a:t>
          </a:fld>
          <a:endParaRPr lang="en-US">
            <a:solidFill>
              <a:schemeClr val="bg1"/>
            </a:solidFill>
            <a:latin typeface="Bahnschrift" panose="020B0502040204020203" pitchFamily="34" charset="0"/>
          </a:endParaRPr>
        </a:p>
      </xdr:txBody>
    </xdr:sp>
    <xdr:clientData/>
  </xdr:twoCellAnchor>
  <xdr:twoCellAnchor editAs="absolute">
    <xdr:from>
      <xdr:col>6</xdr:col>
      <xdr:colOff>592669</xdr:colOff>
      <xdr:row>13</xdr:row>
      <xdr:rowOff>103506</xdr:rowOff>
    </xdr:from>
    <xdr:to>
      <xdr:col>9</xdr:col>
      <xdr:colOff>31756</xdr:colOff>
      <xdr:row>17</xdr:row>
      <xdr:rowOff>8258</xdr:rowOff>
    </xdr:to>
    <xdr:grpSp>
      <xdr:nvGrpSpPr>
        <xdr:cNvPr id="7" name="Group 6">
          <a:extLst>
            <a:ext uri="{FF2B5EF4-FFF2-40B4-BE49-F238E27FC236}">
              <a16:creationId xmlns:a16="http://schemas.microsoft.com/office/drawing/2014/main" id="{B895306E-4C9A-4200-90A9-4F6B8AB9AC47}"/>
            </a:ext>
          </a:extLst>
        </xdr:cNvPr>
        <xdr:cNvGrpSpPr/>
      </xdr:nvGrpSpPr>
      <xdr:grpSpPr>
        <a:xfrm>
          <a:off x="4275669" y="2580006"/>
          <a:ext cx="1280587" cy="666752"/>
          <a:chOff x="11288914" y="867832"/>
          <a:chExt cx="1703739" cy="666752"/>
        </a:xfrm>
      </xdr:grpSpPr>
      <xdr:sp macro="" textlink="'Pivot Table'!AH39">
        <xdr:nvSpPr>
          <xdr:cNvPr id="12" name="TextBox 11">
            <a:extLst>
              <a:ext uri="{FF2B5EF4-FFF2-40B4-BE49-F238E27FC236}">
                <a16:creationId xmlns:a16="http://schemas.microsoft.com/office/drawing/2014/main" id="{85A295F2-3091-8CDA-3F6B-8C31585C8A89}"/>
              </a:ext>
            </a:extLst>
          </xdr:cNvPr>
          <xdr:cNvSpPr txBox="1"/>
        </xdr:nvSpPr>
        <xdr:spPr>
          <a:xfrm>
            <a:off x="11627402" y="867832"/>
            <a:ext cx="1365251"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DF449B-BC46-4326-BFC9-B957B4FC6098}" type="TxLink">
              <a:rPr lang="en-US" sz="900" b="0" i="0" u="none" strike="noStrike">
                <a:solidFill>
                  <a:schemeClr val="bg1"/>
                </a:solidFill>
                <a:latin typeface="Bahnschrift" panose="020B0502040204020203" pitchFamily="34" charset="0"/>
                <a:cs typeface="Calibri"/>
              </a:rPr>
              <a:pPr/>
              <a:t>New </a:t>
            </a:fld>
            <a:endParaRPr lang="en-US" sz="900">
              <a:solidFill>
                <a:schemeClr val="bg1"/>
              </a:solidFill>
              <a:latin typeface="Bahnschrift" panose="020B0502040204020203" pitchFamily="34" charset="0"/>
            </a:endParaRPr>
          </a:p>
        </xdr:txBody>
      </xdr:sp>
      <xdr:sp macro="" textlink="'Pivot Table'!AI39">
        <xdr:nvSpPr>
          <xdr:cNvPr id="21" name="TextBox 20">
            <a:extLst>
              <a:ext uri="{FF2B5EF4-FFF2-40B4-BE49-F238E27FC236}">
                <a16:creationId xmlns:a16="http://schemas.microsoft.com/office/drawing/2014/main" id="{17965A8E-094B-D17D-FB5E-B892E891FE4B}"/>
              </a:ext>
            </a:extLst>
          </xdr:cNvPr>
          <xdr:cNvSpPr txBox="1"/>
        </xdr:nvSpPr>
        <xdr:spPr>
          <a:xfrm>
            <a:off x="11556999" y="1010868"/>
            <a:ext cx="872961"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826582-664D-4938-B496-D0CE136E69F6}" type="TxLink">
              <a:rPr lang="en-US" sz="900" b="0" i="0" u="none" strike="noStrike">
                <a:solidFill>
                  <a:schemeClr val="bg1"/>
                </a:solidFill>
                <a:latin typeface="Bahnschrift" panose="020B0502040204020203" pitchFamily="34" charset="0"/>
                <a:cs typeface="Calibri"/>
              </a:rPr>
              <a:pPr/>
              <a:t> 84,000 </a:t>
            </a:fld>
            <a:endParaRPr lang="en-US" sz="900">
              <a:solidFill>
                <a:schemeClr val="bg1"/>
              </a:solidFill>
              <a:latin typeface="Bahnschrift" panose="020B0502040204020203" pitchFamily="34" charset="0"/>
            </a:endParaRPr>
          </a:p>
        </xdr:txBody>
      </xdr:sp>
      <xdr:sp macro="" textlink="'Pivot Table'!AJ39">
        <xdr:nvSpPr>
          <xdr:cNvPr id="49" name="TextBox 48">
            <a:extLst>
              <a:ext uri="{FF2B5EF4-FFF2-40B4-BE49-F238E27FC236}">
                <a16:creationId xmlns:a16="http://schemas.microsoft.com/office/drawing/2014/main" id="{7AFBFFBD-2EB2-17CE-AFFE-D0F1F8757F39}"/>
              </a:ext>
            </a:extLst>
          </xdr:cNvPr>
          <xdr:cNvSpPr txBox="1"/>
        </xdr:nvSpPr>
        <xdr:spPr>
          <a:xfrm>
            <a:off x="11288914" y="1270000"/>
            <a:ext cx="675863"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7EA66A-BD33-4DB1-9C6C-E76293717651}" type="TxLink">
              <a:rPr lang="en-US" sz="900" b="0" i="0" u="none" strike="noStrike">
                <a:solidFill>
                  <a:schemeClr val="bg1"/>
                </a:solidFill>
                <a:latin typeface="Bahnschrift" panose="020B0502040204020203" pitchFamily="34" charset="0"/>
                <a:cs typeface="Calibri"/>
              </a:rPr>
              <a:pPr/>
              <a:t>10%</a:t>
            </a:fld>
            <a:endParaRPr lang="en-US" sz="900">
              <a:solidFill>
                <a:schemeClr val="bg1"/>
              </a:solidFill>
              <a:latin typeface="Bahnschrift" panose="020B0502040204020203" pitchFamily="34" charset="0"/>
            </a:endParaRP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0.09124</cdr:x>
      <cdr:y>0.61783</cdr:y>
    </cdr:from>
    <cdr:to>
      <cdr:x>0.1919</cdr:x>
      <cdr:y>0.65052</cdr:y>
    </cdr:to>
    <cdr:sp macro="" textlink="'Pivot Table'!$H$4">
      <cdr:nvSpPr>
        <cdr:cNvPr id="5" name="TextBox 122">
          <a:extLst xmlns:a="http://schemas.openxmlformats.org/drawingml/2006/main">
            <a:ext uri="{FF2B5EF4-FFF2-40B4-BE49-F238E27FC236}">
              <a16:creationId xmlns:a16="http://schemas.microsoft.com/office/drawing/2014/main" id="{143E7F2E-0905-32BE-BCB8-F04614E941D1}"/>
            </a:ext>
          </a:extLst>
        </cdr:cNvPr>
        <cdr:cNvSpPr txBox="1"/>
      </cdr:nvSpPr>
      <cdr:spPr>
        <a:xfrm xmlns:a="http://schemas.openxmlformats.org/drawingml/2006/main">
          <a:off x="738717" y="4400550"/>
          <a:ext cx="814916" cy="23283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3FD02F0C-4FBE-45AF-8451-A0B1B4C532C5}" type="TxLink">
            <a:rPr lang="en-US" sz="900" b="0" i="0" u="none" strike="noStrike">
              <a:solidFill>
                <a:schemeClr val="bg1"/>
              </a:solidFill>
              <a:latin typeface="Avenir"/>
            </a:rPr>
            <a:pPr algn="l"/>
            <a:t>Usage fees</a:t>
          </a:fld>
          <a:endParaRPr lang="en-US" sz="900">
            <a:solidFill>
              <a:schemeClr val="bg1"/>
            </a:solidFill>
          </a:endParaRPr>
        </a:p>
      </cdr:txBody>
    </cdr:sp>
  </cdr:relSizeAnchor>
  <cdr:relSizeAnchor xmlns:cdr="http://schemas.openxmlformats.org/drawingml/2006/chartDrawing">
    <cdr:from>
      <cdr:x>0.47294</cdr:x>
      <cdr:y>0.78276</cdr:y>
    </cdr:from>
    <cdr:to>
      <cdr:x>0.57359</cdr:x>
      <cdr:y>0.81545</cdr:y>
    </cdr:to>
    <cdr:sp macro="" textlink="'Pivot Table'!$H$6">
      <cdr:nvSpPr>
        <cdr:cNvPr id="6" name="TextBox 122">
          <a:extLst xmlns:a="http://schemas.openxmlformats.org/drawingml/2006/main">
            <a:ext uri="{FF2B5EF4-FFF2-40B4-BE49-F238E27FC236}">
              <a16:creationId xmlns:a16="http://schemas.microsoft.com/office/drawing/2014/main" id="{143E7F2E-0905-32BE-BCB8-F04614E941D1}"/>
            </a:ext>
          </a:extLst>
        </cdr:cNvPr>
        <cdr:cNvSpPr txBox="1"/>
      </cdr:nvSpPr>
      <cdr:spPr>
        <a:xfrm xmlns:a="http://schemas.openxmlformats.org/drawingml/2006/main">
          <a:off x="3829050" y="5575301"/>
          <a:ext cx="814916" cy="23283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2559DAAD-B3E5-4814-B7A2-3D9B818B70BE}" type="TxLink">
            <a:rPr lang="en-US" sz="900" b="0" i="0" u="none" strike="noStrike">
              <a:solidFill>
                <a:schemeClr val="bg1"/>
              </a:solidFill>
              <a:latin typeface="Avenir"/>
            </a:rPr>
            <a:pPr algn="l"/>
            <a:t>Renting</a:t>
          </a:fld>
          <a:endParaRPr lang="en-US" sz="900">
            <a:solidFill>
              <a:schemeClr val="bg1"/>
            </a:solidFill>
          </a:endParaRPr>
        </a:p>
      </cdr:txBody>
    </cdr:sp>
  </cdr:relSizeAnchor>
  <cdr:relSizeAnchor xmlns:cdr="http://schemas.openxmlformats.org/drawingml/2006/chartDrawing">
    <cdr:from>
      <cdr:x>0.83399</cdr:x>
      <cdr:y>0.70134</cdr:y>
    </cdr:from>
    <cdr:to>
      <cdr:x>0.94484</cdr:x>
      <cdr:y>0.7367</cdr:y>
    </cdr:to>
    <cdr:sp macro="" textlink="'Pivot Table'!$H$5">
      <cdr:nvSpPr>
        <cdr:cNvPr id="7" name="TextBox 122">
          <a:extLst xmlns:a="http://schemas.openxmlformats.org/drawingml/2006/main">
            <a:ext uri="{FF2B5EF4-FFF2-40B4-BE49-F238E27FC236}">
              <a16:creationId xmlns:a16="http://schemas.microsoft.com/office/drawing/2014/main" id="{143E7F2E-0905-32BE-BCB8-F04614E941D1}"/>
            </a:ext>
          </a:extLst>
        </cdr:cNvPr>
        <cdr:cNvSpPr txBox="1"/>
      </cdr:nvSpPr>
      <cdr:spPr>
        <a:xfrm xmlns:a="http://schemas.openxmlformats.org/drawingml/2006/main">
          <a:off x="6752166" y="4995334"/>
          <a:ext cx="897467" cy="25188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1170BDC3-625E-44C7-A9BA-05C661A40F5A}" type="TxLink">
            <a:rPr lang="en-US" sz="900" b="0" i="0" u="none" strike="noStrike">
              <a:solidFill>
                <a:schemeClr val="bg1"/>
              </a:solidFill>
              <a:latin typeface="Avenir"/>
            </a:rPr>
            <a:pPr algn="l"/>
            <a:t>Subscription</a:t>
          </a:fld>
          <a:endParaRPr lang="en-US" sz="900">
            <a:solidFill>
              <a:schemeClr val="bg1"/>
            </a:solidFill>
          </a:endParaRPr>
        </a:p>
      </cdr:txBody>
    </cdr:sp>
  </cdr:relSizeAnchor>
  <cdr:relSizeAnchor xmlns:cdr="http://schemas.openxmlformats.org/drawingml/2006/chartDrawing">
    <cdr:from>
      <cdr:x>0.71242</cdr:x>
      <cdr:y>0.35334</cdr:y>
    </cdr:from>
    <cdr:to>
      <cdr:x>0.82327</cdr:x>
      <cdr:y>0.38336</cdr:y>
    </cdr:to>
    <cdr:sp macro="" textlink="'Pivot Table'!$H$9">
      <cdr:nvSpPr>
        <cdr:cNvPr id="8" name="TextBox 122">
          <a:extLst xmlns:a="http://schemas.openxmlformats.org/drawingml/2006/main">
            <a:ext uri="{FF2B5EF4-FFF2-40B4-BE49-F238E27FC236}">
              <a16:creationId xmlns:a16="http://schemas.microsoft.com/office/drawing/2014/main" id="{143E7F2E-0905-32BE-BCB8-F04614E941D1}"/>
            </a:ext>
          </a:extLst>
        </cdr:cNvPr>
        <cdr:cNvSpPr txBox="1"/>
      </cdr:nvSpPr>
      <cdr:spPr>
        <a:xfrm xmlns:a="http://schemas.openxmlformats.org/drawingml/2006/main">
          <a:off x="5767916" y="2516718"/>
          <a:ext cx="897467" cy="21378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E1391230-1606-4943-9D4A-EB297F897513}" type="TxLink">
            <a:rPr lang="en-US" sz="900" b="0" i="0" u="none" strike="noStrike">
              <a:solidFill>
                <a:schemeClr val="bg1"/>
              </a:solidFill>
              <a:latin typeface="Avenir"/>
            </a:rPr>
            <a:pPr algn="l"/>
            <a:t>Advertising</a:t>
          </a:fld>
          <a:endParaRPr lang="en-US" sz="900">
            <a:solidFill>
              <a:schemeClr val="bg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561974</xdr:colOff>
      <xdr:row>1</xdr:row>
      <xdr:rowOff>133350</xdr:rowOff>
    </xdr:to>
    <xdr:grpSp>
      <xdr:nvGrpSpPr>
        <xdr:cNvPr id="33" name="Group 32">
          <a:extLst>
            <a:ext uri="{FF2B5EF4-FFF2-40B4-BE49-F238E27FC236}">
              <a16:creationId xmlns:a16="http://schemas.microsoft.com/office/drawing/2014/main" id="{D9BE45AC-39F3-4718-A92C-405D6F13418D}"/>
            </a:ext>
          </a:extLst>
        </xdr:cNvPr>
        <xdr:cNvGrpSpPr/>
      </xdr:nvGrpSpPr>
      <xdr:grpSpPr>
        <a:xfrm>
          <a:off x="0" y="0"/>
          <a:ext cx="16521641" cy="323850"/>
          <a:chOff x="28576" y="0"/>
          <a:chExt cx="16411574" cy="323850"/>
        </a:xfrm>
      </xdr:grpSpPr>
      <xdr:sp macro="" textlink="">
        <xdr:nvSpPr>
          <xdr:cNvPr id="34" name="Rectangle 33">
            <a:extLst>
              <a:ext uri="{FF2B5EF4-FFF2-40B4-BE49-F238E27FC236}">
                <a16:creationId xmlns:a16="http://schemas.microsoft.com/office/drawing/2014/main" id="{52B8BA03-D80A-A70E-7EC2-CA437C7D2F00}"/>
              </a:ext>
            </a:extLst>
          </xdr:cNvPr>
          <xdr:cNvSpPr/>
        </xdr:nvSpPr>
        <xdr:spPr>
          <a:xfrm>
            <a:off x="28576" y="0"/>
            <a:ext cx="16411574" cy="323850"/>
          </a:xfrm>
          <a:prstGeom prst="rect">
            <a:avLst/>
          </a:prstGeom>
          <a:solidFill>
            <a:srgbClr val="1D1D3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TextBox 34">
            <a:hlinkClick xmlns:r="http://schemas.openxmlformats.org/officeDocument/2006/relationships" r:id="rId1"/>
            <a:extLst>
              <a:ext uri="{FF2B5EF4-FFF2-40B4-BE49-F238E27FC236}">
                <a16:creationId xmlns:a16="http://schemas.microsoft.com/office/drawing/2014/main" id="{9F14C817-5011-8E60-1EE8-C82FFB3A1841}"/>
              </a:ext>
            </a:extLst>
          </xdr:cNvPr>
          <xdr:cNvSpPr txBox="1"/>
        </xdr:nvSpPr>
        <xdr:spPr>
          <a:xfrm>
            <a:off x="5972175" y="0"/>
            <a:ext cx="8382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Browse</a:t>
            </a:r>
          </a:p>
        </xdr:txBody>
      </xdr:sp>
      <xdr:sp macro="" textlink="">
        <xdr:nvSpPr>
          <xdr:cNvPr id="36" name="TextBox 35">
            <a:hlinkClick xmlns:r="http://schemas.openxmlformats.org/officeDocument/2006/relationships" r:id="rId1" tooltip="Income Sources"/>
            <a:extLst>
              <a:ext uri="{FF2B5EF4-FFF2-40B4-BE49-F238E27FC236}">
                <a16:creationId xmlns:a16="http://schemas.microsoft.com/office/drawing/2014/main" id="{1CF8B4E8-6DA5-BF19-3BCC-E726803CA3A5}"/>
              </a:ext>
            </a:extLst>
          </xdr:cNvPr>
          <xdr:cNvSpPr txBox="1"/>
        </xdr:nvSpPr>
        <xdr:spPr>
          <a:xfrm>
            <a:off x="11293340" y="0"/>
            <a:ext cx="124777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Income Sources</a:t>
            </a:r>
          </a:p>
        </xdr:txBody>
      </xdr:sp>
      <xdr:sp macro="" textlink="">
        <xdr:nvSpPr>
          <xdr:cNvPr id="37" name="TextBox 36">
            <a:hlinkClick xmlns:r="http://schemas.openxmlformats.org/officeDocument/2006/relationships" r:id="rId2" tooltip="Geographically"/>
            <a:extLst>
              <a:ext uri="{FF2B5EF4-FFF2-40B4-BE49-F238E27FC236}">
                <a16:creationId xmlns:a16="http://schemas.microsoft.com/office/drawing/2014/main" id="{A68D14D3-493A-0424-CE26-093640DFA9B5}"/>
              </a:ext>
            </a:extLst>
          </xdr:cNvPr>
          <xdr:cNvSpPr txBox="1"/>
        </xdr:nvSpPr>
        <xdr:spPr>
          <a:xfrm>
            <a:off x="12891638" y="21166"/>
            <a:ext cx="111442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Geographically</a:t>
            </a:r>
          </a:p>
        </xdr:txBody>
      </xdr:sp>
    </xdr:grpSp>
    <xdr:clientData/>
  </xdr:twoCellAnchor>
  <xdr:twoCellAnchor>
    <xdr:from>
      <xdr:col>9</xdr:col>
      <xdr:colOff>306917</xdr:colOff>
      <xdr:row>0</xdr:row>
      <xdr:rowOff>74084</xdr:rowOff>
    </xdr:from>
    <xdr:to>
      <xdr:col>9</xdr:col>
      <xdr:colOff>487893</xdr:colOff>
      <xdr:row>1</xdr:row>
      <xdr:rowOff>45509</xdr:rowOff>
    </xdr:to>
    <xdr:grpSp>
      <xdr:nvGrpSpPr>
        <xdr:cNvPr id="38" name="Graphic 12" descr="Compass outline">
          <a:extLst>
            <a:ext uri="{FF2B5EF4-FFF2-40B4-BE49-F238E27FC236}">
              <a16:creationId xmlns:a16="http://schemas.microsoft.com/office/drawing/2014/main" id="{0E41214B-C158-414B-A139-B6BF527E9EBF}"/>
            </a:ext>
          </a:extLst>
        </xdr:cNvPr>
        <xdr:cNvGrpSpPr/>
      </xdr:nvGrpSpPr>
      <xdr:grpSpPr>
        <a:xfrm>
          <a:off x="5831417" y="74084"/>
          <a:ext cx="180976" cy="161925"/>
          <a:chOff x="4819650" y="1037828"/>
          <a:chExt cx="361950" cy="286543"/>
        </a:xfrm>
        <a:solidFill>
          <a:srgbClr val="FFFFFF"/>
        </a:solidFill>
      </xdr:grpSpPr>
      <xdr:sp macro="" textlink="">
        <xdr:nvSpPr>
          <xdr:cNvPr id="39" name="Freeform: Shape 38">
            <a:extLst>
              <a:ext uri="{FF2B5EF4-FFF2-40B4-BE49-F238E27FC236}">
                <a16:creationId xmlns:a16="http://schemas.microsoft.com/office/drawing/2014/main" id="{645CCCDC-65BE-1CF8-3E36-9C03AD08A71C}"/>
              </a:ext>
            </a:extLst>
          </xdr:cNvPr>
          <xdr:cNvSpPr/>
        </xdr:nvSpPr>
        <xdr:spPr>
          <a:xfrm>
            <a:off x="4819650" y="1037828"/>
            <a:ext cx="361950" cy="286543"/>
          </a:xfrm>
          <a:custGeom>
            <a:avLst/>
            <a:gdLst>
              <a:gd name="connsiteX0" fmla="*/ 180975 w 361950"/>
              <a:gd name="connsiteY0" fmla="*/ 7541 h 286543"/>
              <a:gd name="connsiteX1" fmla="*/ 352425 w 361950"/>
              <a:gd name="connsiteY1" fmla="*/ 143272 h 286543"/>
              <a:gd name="connsiteX2" fmla="*/ 180975 w 361950"/>
              <a:gd name="connsiteY2" fmla="*/ 279003 h 286543"/>
              <a:gd name="connsiteX3" fmla="*/ 9525 w 361950"/>
              <a:gd name="connsiteY3" fmla="*/ 143272 h 286543"/>
              <a:gd name="connsiteX4" fmla="*/ 180975 w 361950"/>
              <a:gd name="connsiteY4" fmla="*/ 7541 h 286543"/>
              <a:gd name="connsiteX5" fmla="*/ 180975 w 361950"/>
              <a:gd name="connsiteY5" fmla="*/ 0 h 286543"/>
              <a:gd name="connsiteX6" fmla="*/ 0 w 361950"/>
              <a:gd name="connsiteY6" fmla="*/ 143272 h 286543"/>
              <a:gd name="connsiteX7" fmla="*/ 180975 w 361950"/>
              <a:gd name="connsiteY7" fmla="*/ 286544 h 286543"/>
              <a:gd name="connsiteX8" fmla="*/ 361950 w 361950"/>
              <a:gd name="connsiteY8" fmla="*/ 143272 h 286543"/>
              <a:gd name="connsiteX9" fmla="*/ 181137 w 361950"/>
              <a:gd name="connsiteY9" fmla="*/ 0 h 286543"/>
              <a:gd name="connsiteX10" fmla="*/ 180975 w 361950"/>
              <a:gd name="connsiteY10" fmla="*/ 0 h 2865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361950" h="286543">
                <a:moveTo>
                  <a:pt x="180975" y="7541"/>
                </a:moveTo>
                <a:cubicBezTo>
                  <a:pt x="275664" y="7541"/>
                  <a:pt x="352425" y="68309"/>
                  <a:pt x="352425" y="143272"/>
                </a:cubicBezTo>
                <a:cubicBezTo>
                  <a:pt x="352425" y="218234"/>
                  <a:pt x="275664" y="279003"/>
                  <a:pt x="180975" y="279003"/>
                </a:cubicBezTo>
                <a:cubicBezTo>
                  <a:pt x="86286" y="279003"/>
                  <a:pt x="9525" y="218234"/>
                  <a:pt x="9525" y="143272"/>
                </a:cubicBezTo>
                <a:cubicBezTo>
                  <a:pt x="9633" y="68345"/>
                  <a:pt x="86330" y="7626"/>
                  <a:pt x="180975" y="7541"/>
                </a:cubicBezTo>
                <a:moveTo>
                  <a:pt x="180975" y="0"/>
                </a:moveTo>
                <a:cubicBezTo>
                  <a:pt x="81025" y="0"/>
                  <a:pt x="0" y="64145"/>
                  <a:pt x="0" y="143272"/>
                </a:cubicBezTo>
                <a:cubicBezTo>
                  <a:pt x="0" y="222399"/>
                  <a:pt x="81025" y="286544"/>
                  <a:pt x="180975" y="286544"/>
                </a:cubicBezTo>
                <a:cubicBezTo>
                  <a:pt x="280925" y="286544"/>
                  <a:pt x="361950" y="222399"/>
                  <a:pt x="361950" y="143272"/>
                </a:cubicBezTo>
                <a:cubicBezTo>
                  <a:pt x="361995" y="64181"/>
                  <a:pt x="281042" y="35"/>
                  <a:pt x="181137" y="0"/>
                </a:cubicBezTo>
                <a:cubicBezTo>
                  <a:pt x="181083" y="0"/>
                  <a:pt x="181029" y="0"/>
                  <a:pt x="180975" y="0"/>
                </a:cubicBezTo>
                <a:close/>
              </a:path>
            </a:pathLst>
          </a:custGeom>
          <a:solidFill>
            <a:srgbClr val="FFFFFF"/>
          </a:solidFill>
          <a:ln w="4763" cap="flat">
            <a:noFill/>
            <a:prstDash val="solid"/>
            <a:miter/>
          </a:ln>
        </xdr:spPr>
        <xdr:txBody>
          <a:bodyPr rtlCol="0" anchor="ctr"/>
          <a:lstStyle/>
          <a:p>
            <a:endParaRPr lang="en-US"/>
          </a:p>
        </xdr:txBody>
      </xdr:sp>
      <xdr:sp macro="" textlink="">
        <xdr:nvSpPr>
          <xdr:cNvPr id="40" name="Freeform: Shape 39">
            <a:extLst>
              <a:ext uri="{FF2B5EF4-FFF2-40B4-BE49-F238E27FC236}">
                <a16:creationId xmlns:a16="http://schemas.microsoft.com/office/drawing/2014/main" id="{70E7131C-19FF-B206-43D4-C2B35CE68484}"/>
              </a:ext>
            </a:extLst>
          </xdr:cNvPr>
          <xdr:cNvSpPr/>
        </xdr:nvSpPr>
        <xdr:spPr>
          <a:xfrm>
            <a:off x="4926330" y="1123037"/>
            <a:ext cx="147637" cy="116879"/>
          </a:xfrm>
          <a:custGeom>
            <a:avLst/>
            <a:gdLst>
              <a:gd name="connsiteX0" fmla="*/ 97469 w 147637"/>
              <a:gd name="connsiteY0" fmla="*/ 77167 h 116879"/>
              <a:gd name="connsiteX1" fmla="*/ 17512 w 147637"/>
              <a:gd name="connsiteY1" fmla="*/ 103062 h 116879"/>
              <a:gd name="connsiteX2" fmla="*/ 50168 w 147637"/>
              <a:gd name="connsiteY2" fmla="*/ 40444 h 116879"/>
              <a:gd name="connsiteX3" fmla="*/ 130126 w 147637"/>
              <a:gd name="connsiteY3" fmla="*/ 13969 h 116879"/>
              <a:gd name="connsiteX4" fmla="*/ 42863 w 147637"/>
              <a:gd name="connsiteY4" fmla="*/ 34687 h 116879"/>
              <a:gd name="connsiteX5" fmla="*/ 0 w 147637"/>
              <a:gd name="connsiteY5" fmla="*/ 116880 h 116879"/>
              <a:gd name="connsiteX6" fmla="*/ 104775 w 147637"/>
              <a:gd name="connsiteY6" fmla="*/ 82947 h 116879"/>
              <a:gd name="connsiteX7" fmla="*/ 147638 w 147637"/>
              <a:gd name="connsiteY7" fmla="*/ 0 h 1168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47637" h="116879">
                <a:moveTo>
                  <a:pt x="97469" y="77167"/>
                </a:moveTo>
                <a:lnTo>
                  <a:pt x="17512" y="103062"/>
                </a:lnTo>
                <a:lnTo>
                  <a:pt x="50168" y="40444"/>
                </a:lnTo>
                <a:lnTo>
                  <a:pt x="130126" y="13969"/>
                </a:lnTo>
                <a:close/>
                <a:moveTo>
                  <a:pt x="42863" y="34687"/>
                </a:moveTo>
                <a:lnTo>
                  <a:pt x="0" y="116880"/>
                </a:lnTo>
                <a:lnTo>
                  <a:pt x="104775" y="82947"/>
                </a:lnTo>
                <a:lnTo>
                  <a:pt x="147638" y="0"/>
                </a:lnTo>
                <a:close/>
              </a:path>
            </a:pathLst>
          </a:custGeom>
          <a:solidFill>
            <a:srgbClr val="FFFFFF"/>
          </a:solidFill>
          <a:ln w="4763" cap="flat">
            <a:noFill/>
            <a:prstDash val="solid"/>
            <a:miter/>
          </a:ln>
        </xdr:spPr>
        <xdr:txBody>
          <a:bodyPr rtlCol="0" anchor="ctr"/>
          <a:lstStyle/>
          <a:p>
            <a:endParaRPr lang="en-US"/>
          </a:p>
        </xdr:txBody>
      </xdr:sp>
      <xdr:sp macro="" textlink="">
        <xdr:nvSpPr>
          <xdr:cNvPr id="41" name="Freeform: Shape 40">
            <a:extLst>
              <a:ext uri="{FF2B5EF4-FFF2-40B4-BE49-F238E27FC236}">
                <a16:creationId xmlns:a16="http://schemas.microsoft.com/office/drawing/2014/main" id="{6BE3C7EB-698F-72B3-E704-706485E20FE3}"/>
              </a:ext>
            </a:extLst>
          </xdr:cNvPr>
          <xdr:cNvSpPr/>
        </xdr:nvSpPr>
        <xdr:spPr>
          <a:xfrm>
            <a:off x="4991100" y="1173559"/>
            <a:ext cx="19050" cy="15081"/>
          </a:xfrm>
          <a:custGeom>
            <a:avLst/>
            <a:gdLst>
              <a:gd name="connsiteX0" fmla="*/ 19050 w 19050"/>
              <a:gd name="connsiteY0" fmla="*/ 7541 h 15081"/>
              <a:gd name="connsiteX1" fmla="*/ 9525 w 19050"/>
              <a:gd name="connsiteY1" fmla="*/ 15081 h 15081"/>
              <a:gd name="connsiteX2" fmla="*/ 0 w 19050"/>
              <a:gd name="connsiteY2" fmla="*/ 7541 h 15081"/>
              <a:gd name="connsiteX3" fmla="*/ 9525 w 19050"/>
              <a:gd name="connsiteY3" fmla="*/ 0 h 15081"/>
              <a:gd name="connsiteX4" fmla="*/ 19050 w 19050"/>
              <a:gd name="connsiteY4" fmla="*/ 7541 h 1508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050" h="15081">
                <a:moveTo>
                  <a:pt x="19050" y="7541"/>
                </a:moveTo>
                <a:cubicBezTo>
                  <a:pt x="19050" y="11705"/>
                  <a:pt x="14786" y="15081"/>
                  <a:pt x="9525" y="15081"/>
                </a:cubicBezTo>
                <a:cubicBezTo>
                  <a:pt x="4264" y="15081"/>
                  <a:pt x="0" y="11705"/>
                  <a:pt x="0" y="7541"/>
                </a:cubicBezTo>
                <a:cubicBezTo>
                  <a:pt x="0" y="3376"/>
                  <a:pt x="4264" y="0"/>
                  <a:pt x="9525" y="0"/>
                </a:cubicBezTo>
                <a:cubicBezTo>
                  <a:pt x="14786" y="0"/>
                  <a:pt x="19050" y="3376"/>
                  <a:pt x="19050" y="7541"/>
                </a:cubicBezTo>
                <a:close/>
              </a:path>
            </a:pathLst>
          </a:custGeom>
          <a:solidFill>
            <a:srgbClr val="FFFFFF"/>
          </a:solidFill>
          <a:ln w="4763" cap="flat">
            <a:noFill/>
            <a:prstDash val="solid"/>
            <a:miter/>
          </a:ln>
        </xdr:spPr>
        <xdr:txBody>
          <a:bodyPr rtlCol="0" anchor="ctr"/>
          <a:lstStyle/>
          <a:p>
            <a:endParaRPr lang="en-US"/>
          </a:p>
        </xdr:txBody>
      </xdr:sp>
    </xdr:grpSp>
    <xdr:clientData/>
  </xdr:twoCellAnchor>
  <xdr:twoCellAnchor>
    <xdr:from>
      <xdr:col>21</xdr:col>
      <xdr:colOff>174625</xdr:colOff>
      <xdr:row>1</xdr:row>
      <xdr:rowOff>51859</xdr:rowOff>
    </xdr:from>
    <xdr:to>
      <xdr:col>21</xdr:col>
      <xdr:colOff>453179</xdr:colOff>
      <xdr:row>1</xdr:row>
      <xdr:rowOff>97579</xdr:rowOff>
    </xdr:to>
    <xdr:sp macro="" textlink="">
      <xdr:nvSpPr>
        <xdr:cNvPr id="42" name="Rectangle: Rounded Corners 41">
          <a:extLst>
            <a:ext uri="{FF2B5EF4-FFF2-40B4-BE49-F238E27FC236}">
              <a16:creationId xmlns:a16="http://schemas.microsoft.com/office/drawing/2014/main" id="{D60B98A8-59EC-4404-AA33-51B39BC4120B}"/>
            </a:ext>
          </a:extLst>
        </xdr:cNvPr>
        <xdr:cNvSpPr/>
      </xdr:nvSpPr>
      <xdr:spPr>
        <a:xfrm>
          <a:off x="13065125" y="242359"/>
          <a:ext cx="278554" cy="45720"/>
        </a:xfrm>
        <a:prstGeom prst="roundRect">
          <a:avLst/>
        </a:prstGeom>
        <a:solidFill>
          <a:schemeClr val="tx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10584</xdr:colOff>
      <xdr:row>0</xdr:row>
      <xdr:rowOff>52917</xdr:rowOff>
    </xdr:from>
    <xdr:to>
      <xdr:col>4</xdr:col>
      <xdr:colOff>381001</xdr:colOff>
      <xdr:row>7</xdr:row>
      <xdr:rowOff>116418</xdr:rowOff>
    </xdr:to>
    <xdr:sp macro="" textlink="">
      <xdr:nvSpPr>
        <xdr:cNvPr id="43" name="TextBox 42">
          <a:extLst>
            <a:ext uri="{FF2B5EF4-FFF2-40B4-BE49-F238E27FC236}">
              <a16:creationId xmlns:a16="http://schemas.microsoft.com/office/drawing/2014/main" id="{7031037B-EB0D-45BE-9B74-9D1AF15EE852}"/>
            </a:ext>
          </a:extLst>
        </xdr:cNvPr>
        <xdr:cNvSpPr txBox="1"/>
      </xdr:nvSpPr>
      <xdr:spPr>
        <a:xfrm>
          <a:off x="10584" y="52917"/>
          <a:ext cx="2825750" cy="1397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800">
              <a:solidFill>
                <a:schemeClr val="bg1"/>
              </a:solidFill>
              <a:latin typeface="Arial" panose="020B0604020202020204" pitchFamily="34" charset="0"/>
              <a:cs typeface="Arial" panose="020B0604020202020204" pitchFamily="34" charset="0"/>
            </a:rPr>
            <a:t> </a:t>
          </a:r>
          <a:r>
            <a:rPr lang="en-US" sz="2000" b="0" i="0">
              <a:solidFill>
                <a:schemeClr val="bg1"/>
              </a:solidFill>
              <a:effectLst/>
              <a:latin typeface="Arial" panose="020B0604020202020204" pitchFamily="34" charset="0"/>
              <a:ea typeface="+mn-ea"/>
              <a:cs typeface="Arial" panose="020B0604020202020204" pitchFamily="34" charset="0"/>
            </a:rPr>
            <a:t>FINANCIAL PERFORMANCE ANALYSIS</a:t>
          </a:r>
          <a:endParaRPr lang="en-US" sz="480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0</xdr:col>
      <xdr:colOff>360986</xdr:colOff>
      <xdr:row>8</xdr:row>
      <xdr:rowOff>152309</xdr:rowOff>
    </xdr:from>
    <xdr:to>
      <xdr:col>3</xdr:col>
      <xdr:colOff>418233</xdr:colOff>
      <xdr:row>11</xdr:row>
      <xdr:rowOff>78266</xdr:rowOff>
    </xdr:to>
    <xdr:sp macro="" textlink="'Pivot Table'!B28">
      <xdr:nvSpPr>
        <xdr:cNvPr id="46" name="TextBox 45">
          <a:extLst>
            <a:ext uri="{FF2B5EF4-FFF2-40B4-BE49-F238E27FC236}">
              <a16:creationId xmlns:a16="http://schemas.microsoft.com/office/drawing/2014/main" id="{1C9BDDFE-F01B-D986-5C6D-A5DFB0F1DA9C}"/>
            </a:ext>
          </a:extLst>
        </xdr:cNvPr>
        <xdr:cNvSpPr txBox="1"/>
      </xdr:nvSpPr>
      <xdr:spPr>
        <a:xfrm>
          <a:off x="360986" y="1676309"/>
          <a:ext cx="1898747" cy="49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B65C589-635D-4F92-97D7-6538FBA77E6D}" type="TxLink">
            <a:rPr lang="en-US" sz="2800" b="0" i="0" u="none" strike="noStrike">
              <a:solidFill>
                <a:schemeClr val="bg1"/>
              </a:solidFill>
              <a:latin typeface="Bahnschrift" panose="020B0502040204020203" pitchFamily="34" charset="0"/>
              <a:cs typeface="Calibri"/>
            </a:rPr>
            <a:pPr algn="l"/>
            <a:t> $1,372,792 </a:t>
          </a:fld>
          <a:endParaRPr lang="en-US" sz="2800">
            <a:solidFill>
              <a:schemeClr val="bg1"/>
            </a:solidFill>
            <a:latin typeface="Bahnschrift" panose="020B0502040204020203" pitchFamily="34" charset="0"/>
          </a:endParaRPr>
        </a:p>
      </xdr:txBody>
    </xdr:sp>
    <xdr:clientData/>
  </xdr:twoCellAnchor>
  <xdr:twoCellAnchor editAs="oneCell">
    <xdr:from>
      <xdr:col>0</xdr:col>
      <xdr:colOff>84669</xdr:colOff>
      <xdr:row>11</xdr:row>
      <xdr:rowOff>127000</xdr:rowOff>
    </xdr:from>
    <xdr:to>
      <xdr:col>4</xdr:col>
      <xdr:colOff>285749</xdr:colOff>
      <xdr:row>13</xdr:row>
      <xdr:rowOff>137583</xdr:rowOff>
    </xdr:to>
    <mc:AlternateContent xmlns:mc="http://schemas.openxmlformats.org/markup-compatibility/2006" xmlns:a14="http://schemas.microsoft.com/office/drawing/2010/main">
      <mc:Choice Requires="a14">
        <xdr:graphicFrame macro="">
          <xdr:nvGraphicFramePr>
            <xdr:cNvPr id="80" name="Year 1">
              <a:extLst>
                <a:ext uri="{FF2B5EF4-FFF2-40B4-BE49-F238E27FC236}">
                  <a16:creationId xmlns:a16="http://schemas.microsoft.com/office/drawing/2014/main" id="{94E56FB9-EDB5-4244-8DDA-898BB4F5751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4670" y="2222500"/>
              <a:ext cx="2518832" cy="391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84666</xdr:colOff>
      <xdr:row>13</xdr:row>
      <xdr:rowOff>52918</xdr:rowOff>
    </xdr:from>
    <xdr:to>
      <xdr:col>4</xdr:col>
      <xdr:colOff>222249</xdr:colOff>
      <xdr:row>15</xdr:row>
      <xdr:rowOff>0</xdr:rowOff>
    </xdr:to>
    <xdr:graphicFrame macro="">
      <xdr:nvGraphicFramePr>
        <xdr:cNvPr id="81" name="Chart 80">
          <a:extLst>
            <a:ext uri="{FF2B5EF4-FFF2-40B4-BE49-F238E27FC236}">
              <a16:creationId xmlns:a16="http://schemas.microsoft.com/office/drawing/2014/main" id="{60DB08B2-DF91-41CA-A1B9-8B1DD2559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xdr:row>
      <xdr:rowOff>126998</xdr:rowOff>
    </xdr:from>
    <xdr:to>
      <xdr:col>4</xdr:col>
      <xdr:colOff>433917</xdr:colOff>
      <xdr:row>36</xdr:row>
      <xdr:rowOff>137583</xdr:rowOff>
    </xdr:to>
    <xdr:graphicFrame macro="">
      <xdr:nvGraphicFramePr>
        <xdr:cNvPr id="83" name="Chart 82">
          <a:extLst>
            <a:ext uri="{FF2B5EF4-FFF2-40B4-BE49-F238E27FC236}">
              <a16:creationId xmlns:a16="http://schemas.microsoft.com/office/drawing/2014/main" id="{9D3FE11D-9738-46CF-AF4E-0157CFC72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42332</xdr:colOff>
      <xdr:row>4</xdr:row>
      <xdr:rowOff>66983</xdr:rowOff>
    </xdr:from>
    <xdr:to>
      <xdr:col>21</xdr:col>
      <xdr:colOff>52917</xdr:colOff>
      <xdr:row>35</xdr:row>
      <xdr:rowOff>105833</xdr:rowOff>
    </xdr:to>
    <xdr:pic>
      <xdr:nvPicPr>
        <xdr:cNvPr id="87" name="Picture 86">
          <a:extLst>
            <a:ext uri="{FF2B5EF4-FFF2-40B4-BE49-F238E27FC236}">
              <a16:creationId xmlns:a16="http://schemas.microsoft.com/office/drawing/2014/main" id="{A84B3264-15E9-A223-316C-8C58FEFDA38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3691140" y="828983"/>
          <a:ext cx="9132604" cy="5944350"/>
        </a:xfrm>
        <a:prstGeom prst="rect">
          <a:avLst/>
        </a:prstGeom>
        <a:noFill/>
        <a:effectLst>
          <a:outerShdw blurRad="63500" sx="102000" sy="102000" algn="ctr" rotWithShape="0">
            <a:prstClr val="black">
              <a:alpha val="40000"/>
            </a:prstClr>
          </a:outerShdw>
        </a:effectLst>
      </xdr:spPr>
    </xdr:pic>
    <xdr:clientData/>
  </xdr:twoCellAnchor>
  <xdr:twoCellAnchor>
    <xdr:from>
      <xdr:col>6</xdr:col>
      <xdr:colOff>42332</xdr:colOff>
      <xdr:row>4</xdr:row>
      <xdr:rowOff>66983</xdr:rowOff>
    </xdr:from>
    <xdr:to>
      <xdr:col>20</xdr:col>
      <xdr:colOff>592665</xdr:colOff>
      <xdr:row>16</xdr:row>
      <xdr:rowOff>168583</xdr:rowOff>
    </xdr:to>
    <xdr:sp macro="" textlink="">
      <xdr:nvSpPr>
        <xdr:cNvPr id="90" name="Title 1">
          <a:extLst>
            <a:ext uri="{FF2B5EF4-FFF2-40B4-BE49-F238E27FC236}">
              <a16:creationId xmlns:a16="http://schemas.microsoft.com/office/drawing/2014/main" id="{B769FAAB-076A-FD46-1D79-8C0F88B90141}"/>
            </a:ext>
          </a:extLst>
        </xdr:cNvPr>
        <xdr:cNvSpPr>
          <a:spLocks noGrp="1"/>
        </xdr:cNvSpPr>
      </xdr:nvSpPr>
      <xdr:spPr>
        <a:xfrm>
          <a:off x="3725332" y="828983"/>
          <a:ext cx="9144000" cy="2387600"/>
        </a:xfrm>
        <a:prstGeom prst="rect">
          <a:avLst/>
        </a:prstGeom>
      </xdr:spPr>
      <xdr:txBody>
        <a:bodyPr vert="horz" wrap="square" lIns="91440" tIns="45720" rIns="91440" bIns="45720" rtlCol="0" anchor="b">
          <a:norm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endParaRPr lang="en-US"/>
        </a:p>
      </xdr:txBody>
    </xdr:sp>
    <xdr:clientData/>
  </xdr:twoCellAnchor>
  <xdr:twoCellAnchor>
    <xdr:from>
      <xdr:col>8</xdr:col>
      <xdr:colOff>63499</xdr:colOff>
      <xdr:row>6</xdr:row>
      <xdr:rowOff>148167</xdr:rowOff>
    </xdr:from>
    <xdr:to>
      <xdr:col>10</xdr:col>
      <xdr:colOff>179917</xdr:colOff>
      <xdr:row>9</xdr:row>
      <xdr:rowOff>127000</xdr:rowOff>
    </xdr:to>
    <xdr:grpSp>
      <xdr:nvGrpSpPr>
        <xdr:cNvPr id="101" name="Group 100">
          <a:extLst>
            <a:ext uri="{FF2B5EF4-FFF2-40B4-BE49-F238E27FC236}">
              <a16:creationId xmlns:a16="http://schemas.microsoft.com/office/drawing/2014/main" id="{45493733-E3A3-66E1-7C0C-48C0341CF845}"/>
            </a:ext>
          </a:extLst>
        </xdr:cNvPr>
        <xdr:cNvGrpSpPr/>
      </xdr:nvGrpSpPr>
      <xdr:grpSpPr>
        <a:xfrm>
          <a:off x="4974166" y="1291167"/>
          <a:ext cx="1344084" cy="550333"/>
          <a:chOff x="4974166" y="1291167"/>
          <a:chExt cx="1344084" cy="550333"/>
        </a:xfrm>
      </xdr:grpSpPr>
      <xdr:sp macro="" textlink="">
        <xdr:nvSpPr>
          <xdr:cNvPr id="89" name="Rectangle: Rounded Corners 88">
            <a:extLst>
              <a:ext uri="{FF2B5EF4-FFF2-40B4-BE49-F238E27FC236}">
                <a16:creationId xmlns:a16="http://schemas.microsoft.com/office/drawing/2014/main" id="{F6A5FC1A-BCEC-EA02-E621-12D1A676C879}"/>
              </a:ext>
            </a:extLst>
          </xdr:cNvPr>
          <xdr:cNvSpPr/>
        </xdr:nvSpPr>
        <xdr:spPr>
          <a:xfrm>
            <a:off x="4974166" y="1291167"/>
            <a:ext cx="1344084" cy="550333"/>
          </a:xfrm>
          <a:prstGeom prst="roundRect">
            <a:avLst/>
          </a:prstGeom>
          <a:gradFill>
            <a:gsLst>
              <a:gs pos="0">
                <a:srgbClr val="1D1D32"/>
              </a:gs>
              <a:gs pos="74000">
                <a:schemeClr val="bg1">
                  <a:lumMod val="50000"/>
                </a:schemeClr>
              </a:gs>
            </a:gsLst>
            <a:lin ang="27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0" name="Group 99">
            <a:extLst>
              <a:ext uri="{FF2B5EF4-FFF2-40B4-BE49-F238E27FC236}">
                <a16:creationId xmlns:a16="http://schemas.microsoft.com/office/drawing/2014/main" id="{48634AC4-C7CD-1EAD-F138-C06ED7804616}"/>
              </a:ext>
            </a:extLst>
          </xdr:cNvPr>
          <xdr:cNvGrpSpPr/>
        </xdr:nvGrpSpPr>
        <xdr:grpSpPr>
          <a:xfrm>
            <a:off x="5034555" y="1400485"/>
            <a:ext cx="338667" cy="324600"/>
            <a:chOff x="5034555" y="1400485"/>
            <a:chExt cx="338667" cy="324600"/>
          </a:xfrm>
        </xdr:grpSpPr>
        <xdr:sp macro="" textlink="">
          <xdr:nvSpPr>
            <xdr:cNvPr id="91" name="Rectangle: Rounded Corners 90">
              <a:extLst>
                <a:ext uri="{FF2B5EF4-FFF2-40B4-BE49-F238E27FC236}">
                  <a16:creationId xmlns:a16="http://schemas.microsoft.com/office/drawing/2014/main" id="{FBDF7358-7FF3-4DE4-BE53-BD3AC5713742}"/>
                </a:ext>
              </a:extLst>
            </xdr:cNvPr>
            <xdr:cNvSpPr/>
          </xdr:nvSpPr>
          <xdr:spPr>
            <a:xfrm>
              <a:off x="5034555" y="1400485"/>
              <a:ext cx="338667" cy="324600"/>
            </a:xfrm>
            <a:prstGeom prst="round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9" name="Graphic 98" descr="City outline">
              <a:extLst>
                <a:ext uri="{FF2B5EF4-FFF2-40B4-BE49-F238E27FC236}">
                  <a16:creationId xmlns:a16="http://schemas.microsoft.com/office/drawing/2014/main" id="{D5A7B2D9-6901-29C2-0666-EA01CF6B61E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52610" y="1460501"/>
              <a:ext cx="302556" cy="227433"/>
            </a:xfrm>
            <a:prstGeom prst="rect">
              <a:avLst/>
            </a:prstGeom>
          </xdr:spPr>
        </xdr:pic>
      </xdr:grpSp>
    </xdr:grpSp>
    <xdr:clientData/>
  </xdr:twoCellAnchor>
  <xdr:twoCellAnchor>
    <xdr:from>
      <xdr:col>17</xdr:col>
      <xdr:colOff>507999</xdr:colOff>
      <xdr:row>6</xdr:row>
      <xdr:rowOff>98733</xdr:rowOff>
    </xdr:from>
    <xdr:to>
      <xdr:col>20</xdr:col>
      <xdr:colOff>10583</xdr:colOff>
      <xdr:row>9</xdr:row>
      <xdr:rowOff>77566</xdr:rowOff>
    </xdr:to>
    <xdr:grpSp>
      <xdr:nvGrpSpPr>
        <xdr:cNvPr id="107" name="Group 106">
          <a:extLst>
            <a:ext uri="{FF2B5EF4-FFF2-40B4-BE49-F238E27FC236}">
              <a16:creationId xmlns:a16="http://schemas.microsoft.com/office/drawing/2014/main" id="{8B600C2E-64A6-425D-9AA0-1EE2B86D2424}"/>
            </a:ext>
          </a:extLst>
        </xdr:cNvPr>
        <xdr:cNvGrpSpPr/>
      </xdr:nvGrpSpPr>
      <xdr:grpSpPr>
        <a:xfrm>
          <a:off x="10943166" y="1241733"/>
          <a:ext cx="1344084" cy="550333"/>
          <a:chOff x="4974166" y="1291167"/>
          <a:chExt cx="1344084" cy="550333"/>
        </a:xfrm>
      </xdr:grpSpPr>
      <xdr:sp macro="" textlink="">
        <xdr:nvSpPr>
          <xdr:cNvPr id="108" name="Rectangle: Rounded Corners 107">
            <a:extLst>
              <a:ext uri="{FF2B5EF4-FFF2-40B4-BE49-F238E27FC236}">
                <a16:creationId xmlns:a16="http://schemas.microsoft.com/office/drawing/2014/main" id="{CEA19EAC-935F-3BF5-2ACF-4720DEF0BBA0}"/>
              </a:ext>
            </a:extLst>
          </xdr:cNvPr>
          <xdr:cNvSpPr/>
        </xdr:nvSpPr>
        <xdr:spPr>
          <a:xfrm>
            <a:off x="4974166" y="1291167"/>
            <a:ext cx="1344084" cy="550333"/>
          </a:xfrm>
          <a:prstGeom prst="roundRect">
            <a:avLst/>
          </a:prstGeom>
          <a:gradFill>
            <a:gsLst>
              <a:gs pos="0">
                <a:srgbClr val="1D1D32"/>
              </a:gs>
              <a:gs pos="71000">
                <a:schemeClr val="bg1">
                  <a:lumMod val="50000"/>
                </a:schemeClr>
              </a:gs>
            </a:gsLst>
            <a:lin ang="135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9" name="Group 108">
            <a:extLst>
              <a:ext uri="{FF2B5EF4-FFF2-40B4-BE49-F238E27FC236}">
                <a16:creationId xmlns:a16="http://schemas.microsoft.com/office/drawing/2014/main" id="{A022A62E-8AFD-4F65-D84F-D1490C4DEAB5}"/>
              </a:ext>
            </a:extLst>
          </xdr:cNvPr>
          <xdr:cNvGrpSpPr/>
        </xdr:nvGrpSpPr>
        <xdr:grpSpPr>
          <a:xfrm>
            <a:off x="5034555" y="1400485"/>
            <a:ext cx="338667" cy="324600"/>
            <a:chOff x="5034555" y="1400485"/>
            <a:chExt cx="338667" cy="324600"/>
          </a:xfrm>
        </xdr:grpSpPr>
        <xdr:sp macro="" textlink="">
          <xdr:nvSpPr>
            <xdr:cNvPr id="110" name="Rectangle: Rounded Corners 109">
              <a:extLst>
                <a:ext uri="{FF2B5EF4-FFF2-40B4-BE49-F238E27FC236}">
                  <a16:creationId xmlns:a16="http://schemas.microsoft.com/office/drawing/2014/main" id="{D4AA9C76-57BA-382B-D84A-5C8CFF9D2FB5}"/>
                </a:ext>
              </a:extLst>
            </xdr:cNvPr>
            <xdr:cNvSpPr/>
          </xdr:nvSpPr>
          <xdr:spPr>
            <a:xfrm>
              <a:off x="5034555" y="1400485"/>
              <a:ext cx="338667" cy="324600"/>
            </a:xfrm>
            <a:prstGeom prst="roundRect">
              <a:avLst/>
            </a:prstGeom>
            <a:solidFill>
              <a:srgbClr val="F0444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11" name="Graphic 110" descr="City outline">
              <a:extLst>
                <a:ext uri="{FF2B5EF4-FFF2-40B4-BE49-F238E27FC236}">
                  <a16:creationId xmlns:a16="http://schemas.microsoft.com/office/drawing/2014/main" id="{6153460B-5BF0-4127-E25E-33436AFDF24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52610" y="1460501"/>
              <a:ext cx="302556" cy="227433"/>
            </a:xfrm>
            <a:prstGeom prst="rect">
              <a:avLst/>
            </a:prstGeom>
          </xdr:spPr>
        </xdr:pic>
      </xdr:grpSp>
    </xdr:grpSp>
    <xdr:clientData/>
  </xdr:twoCellAnchor>
  <xdr:twoCellAnchor>
    <xdr:from>
      <xdr:col>9</xdr:col>
      <xdr:colOff>190499</xdr:colOff>
      <xdr:row>25</xdr:row>
      <xdr:rowOff>141067</xdr:rowOff>
    </xdr:from>
    <xdr:to>
      <xdr:col>11</xdr:col>
      <xdr:colOff>306916</xdr:colOff>
      <xdr:row>28</xdr:row>
      <xdr:rowOff>119900</xdr:rowOff>
    </xdr:to>
    <xdr:grpSp>
      <xdr:nvGrpSpPr>
        <xdr:cNvPr id="112" name="Group 111">
          <a:extLst>
            <a:ext uri="{FF2B5EF4-FFF2-40B4-BE49-F238E27FC236}">
              <a16:creationId xmlns:a16="http://schemas.microsoft.com/office/drawing/2014/main" id="{DF2E7236-6A8A-1CBD-5CA7-DCAA5D1CA9AB}"/>
            </a:ext>
          </a:extLst>
        </xdr:cNvPr>
        <xdr:cNvGrpSpPr/>
      </xdr:nvGrpSpPr>
      <xdr:grpSpPr>
        <a:xfrm>
          <a:off x="5714999" y="4903567"/>
          <a:ext cx="1344084" cy="550333"/>
          <a:chOff x="4974166" y="1291167"/>
          <a:chExt cx="1344084" cy="550333"/>
        </a:xfrm>
      </xdr:grpSpPr>
      <xdr:sp macro="" textlink="">
        <xdr:nvSpPr>
          <xdr:cNvPr id="113" name="Rectangle: Rounded Corners 112">
            <a:extLst>
              <a:ext uri="{FF2B5EF4-FFF2-40B4-BE49-F238E27FC236}">
                <a16:creationId xmlns:a16="http://schemas.microsoft.com/office/drawing/2014/main" id="{86E42F6A-75F3-0895-8DD2-A70FB5198587}"/>
              </a:ext>
            </a:extLst>
          </xdr:cNvPr>
          <xdr:cNvSpPr/>
        </xdr:nvSpPr>
        <xdr:spPr>
          <a:xfrm>
            <a:off x="4974166" y="1291167"/>
            <a:ext cx="1344084" cy="550333"/>
          </a:xfrm>
          <a:prstGeom prst="roundRect">
            <a:avLst/>
          </a:prstGeom>
          <a:gradFill>
            <a:gsLst>
              <a:gs pos="0">
                <a:srgbClr val="1D1D32"/>
              </a:gs>
              <a:gs pos="71000">
                <a:schemeClr val="bg1">
                  <a:lumMod val="50000"/>
                </a:schemeClr>
              </a:gs>
            </a:gsLst>
            <a:lin ang="135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4" name="Group 113">
            <a:extLst>
              <a:ext uri="{FF2B5EF4-FFF2-40B4-BE49-F238E27FC236}">
                <a16:creationId xmlns:a16="http://schemas.microsoft.com/office/drawing/2014/main" id="{770B0A48-8EAC-C53D-7B7C-BE78DD1EAB4C}"/>
              </a:ext>
            </a:extLst>
          </xdr:cNvPr>
          <xdr:cNvGrpSpPr/>
        </xdr:nvGrpSpPr>
        <xdr:grpSpPr>
          <a:xfrm>
            <a:off x="5034555" y="1400485"/>
            <a:ext cx="338667" cy="324600"/>
            <a:chOff x="5034555" y="1400485"/>
            <a:chExt cx="338667" cy="324600"/>
          </a:xfrm>
        </xdr:grpSpPr>
        <xdr:sp macro="" textlink="">
          <xdr:nvSpPr>
            <xdr:cNvPr id="115" name="Rectangle: Rounded Corners 114">
              <a:extLst>
                <a:ext uri="{FF2B5EF4-FFF2-40B4-BE49-F238E27FC236}">
                  <a16:creationId xmlns:a16="http://schemas.microsoft.com/office/drawing/2014/main" id="{E4805ADF-21A8-E186-BB83-BB1883D5D6A5}"/>
                </a:ext>
              </a:extLst>
            </xdr:cNvPr>
            <xdr:cNvSpPr/>
          </xdr:nvSpPr>
          <xdr:spPr>
            <a:xfrm>
              <a:off x="5034555" y="1400485"/>
              <a:ext cx="338667" cy="324600"/>
            </a:xfrm>
            <a:prstGeom prst="roundRect">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16" name="Graphic 115" descr="City outline">
              <a:extLst>
                <a:ext uri="{FF2B5EF4-FFF2-40B4-BE49-F238E27FC236}">
                  <a16:creationId xmlns:a16="http://schemas.microsoft.com/office/drawing/2014/main" id="{B4997613-D286-4DE8-AC2B-EC5E55A6B9F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52610" y="1460501"/>
              <a:ext cx="302556" cy="227433"/>
            </a:xfrm>
            <a:prstGeom prst="rect">
              <a:avLst/>
            </a:prstGeom>
          </xdr:spPr>
        </xdr:pic>
      </xdr:grpSp>
    </xdr:grpSp>
    <xdr:clientData/>
  </xdr:twoCellAnchor>
  <xdr:twoCellAnchor>
    <xdr:from>
      <xdr:col>13</xdr:col>
      <xdr:colOff>550333</xdr:colOff>
      <xdr:row>7</xdr:row>
      <xdr:rowOff>24649</xdr:rowOff>
    </xdr:from>
    <xdr:to>
      <xdr:col>16</xdr:col>
      <xdr:colOff>52917</xdr:colOff>
      <xdr:row>10</xdr:row>
      <xdr:rowOff>3482</xdr:rowOff>
    </xdr:to>
    <xdr:grpSp>
      <xdr:nvGrpSpPr>
        <xdr:cNvPr id="123" name="Group 122">
          <a:extLst>
            <a:ext uri="{FF2B5EF4-FFF2-40B4-BE49-F238E27FC236}">
              <a16:creationId xmlns:a16="http://schemas.microsoft.com/office/drawing/2014/main" id="{9E387FA9-22E7-4544-83DB-AB9D2890291B}"/>
            </a:ext>
          </a:extLst>
        </xdr:cNvPr>
        <xdr:cNvGrpSpPr/>
      </xdr:nvGrpSpPr>
      <xdr:grpSpPr>
        <a:xfrm>
          <a:off x="8530166" y="1358149"/>
          <a:ext cx="1344084" cy="550333"/>
          <a:chOff x="4974166" y="1291167"/>
          <a:chExt cx="1344084" cy="550333"/>
        </a:xfrm>
      </xdr:grpSpPr>
      <xdr:sp macro="" textlink="">
        <xdr:nvSpPr>
          <xdr:cNvPr id="124" name="Rectangle: Rounded Corners 123">
            <a:extLst>
              <a:ext uri="{FF2B5EF4-FFF2-40B4-BE49-F238E27FC236}">
                <a16:creationId xmlns:a16="http://schemas.microsoft.com/office/drawing/2014/main" id="{7715E410-4E2F-3D61-B3FC-2F903E2E0628}"/>
              </a:ext>
            </a:extLst>
          </xdr:cNvPr>
          <xdr:cNvSpPr/>
        </xdr:nvSpPr>
        <xdr:spPr>
          <a:xfrm>
            <a:off x="4974166" y="1291167"/>
            <a:ext cx="1344084" cy="550333"/>
          </a:xfrm>
          <a:prstGeom prst="roundRect">
            <a:avLst/>
          </a:prstGeom>
          <a:gradFill flip="none" rotWithShape="1">
            <a:gsLst>
              <a:gs pos="0">
                <a:srgbClr val="1D1D32"/>
              </a:gs>
              <a:gs pos="71000">
                <a:schemeClr val="bg1">
                  <a:lumMod val="50000"/>
                </a:schemeClr>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5" name="Group 124">
            <a:extLst>
              <a:ext uri="{FF2B5EF4-FFF2-40B4-BE49-F238E27FC236}">
                <a16:creationId xmlns:a16="http://schemas.microsoft.com/office/drawing/2014/main" id="{5EF7B6E2-A3CB-27BC-6624-73FB79C348BD}"/>
              </a:ext>
            </a:extLst>
          </xdr:cNvPr>
          <xdr:cNvGrpSpPr/>
        </xdr:nvGrpSpPr>
        <xdr:grpSpPr>
          <a:xfrm>
            <a:off x="5034555" y="1400485"/>
            <a:ext cx="338667" cy="324600"/>
            <a:chOff x="5034555" y="1400485"/>
            <a:chExt cx="338667" cy="324600"/>
          </a:xfrm>
        </xdr:grpSpPr>
        <xdr:sp macro="" textlink="">
          <xdr:nvSpPr>
            <xdr:cNvPr id="126" name="Rectangle: Rounded Corners 125">
              <a:extLst>
                <a:ext uri="{FF2B5EF4-FFF2-40B4-BE49-F238E27FC236}">
                  <a16:creationId xmlns:a16="http://schemas.microsoft.com/office/drawing/2014/main" id="{B1EA983A-11FA-9131-FA33-B84479489571}"/>
                </a:ext>
              </a:extLst>
            </xdr:cNvPr>
            <xdr:cNvSpPr/>
          </xdr:nvSpPr>
          <xdr:spPr>
            <a:xfrm>
              <a:off x="5034555" y="1400485"/>
              <a:ext cx="338667" cy="324600"/>
            </a:xfrm>
            <a:prstGeom prst="round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7" name="Graphic 126" descr="City outline">
              <a:extLst>
                <a:ext uri="{FF2B5EF4-FFF2-40B4-BE49-F238E27FC236}">
                  <a16:creationId xmlns:a16="http://schemas.microsoft.com/office/drawing/2014/main" id="{E37EA278-2D89-E0CD-FFD8-05DC054CEE7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52610" y="1460501"/>
              <a:ext cx="302556" cy="227433"/>
            </a:xfrm>
            <a:prstGeom prst="rect">
              <a:avLst/>
            </a:prstGeom>
          </xdr:spPr>
        </xdr:pic>
      </xdr:grpSp>
    </xdr:grpSp>
    <xdr:clientData/>
  </xdr:twoCellAnchor>
  <xdr:twoCellAnchor>
    <xdr:from>
      <xdr:col>8</xdr:col>
      <xdr:colOff>550333</xdr:colOff>
      <xdr:row>7</xdr:row>
      <xdr:rowOff>42333</xdr:rowOff>
    </xdr:from>
    <xdr:to>
      <xdr:col>10</xdr:col>
      <xdr:colOff>95249</xdr:colOff>
      <xdr:row>8</xdr:row>
      <xdr:rowOff>183400</xdr:rowOff>
    </xdr:to>
    <xdr:grpSp>
      <xdr:nvGrpSpPr>
        <xdr:cNvPr id="136" name="Group 135">
          <a:extLst>
            <a:ext uri="{FF2B5EF4-FFF2-40B4-BE49-F238E27FC236}">
              <a16:creationId xmlns:a16="http://schemas.microsoft.com/office/drawing/2014/main" id="{CF980A2F-6323-30F2-E9D2-FF8BEE3462E8}"/>
            </a:ext>
          </a:extLst>
        </xdr:cNvPr>
        <xdr:cNvGrpSpPr/>
      </xdr:nvGrpSpPr>
      <xdr:grpSpPr>
        <a:xfrm>
          <a:off x="5461000" y="1375833"/>
          <a:ext cx="772582" cy="331567"/>
          <a:chOff x="5461000" y="1375833"/>
          <a:chExt cx="772582" cy="331567"/>
        </a:xfrm>
      </xdr:grpSpPr>
      <xdr:sp macro="" textlink="'Pivot Table'!E23">
        <xdr:nvSpPr>
          <xdr:cNvPr id="128" name="TextBox 127">
            <a:extLst>
              <a:ext uri="{FF2B5EF4-FFF2-40B4-BE49-F238E27FC236}">
                <a16:creationId xmlns:a16="http://schemas.microsoft.com/office/drawing/2014/main" id="{6B08E928-6F18-F73E-5E39-76C49F578866}"/>
              </a:ext>
            </a:extLst>
          </xdr:cNvPr>
          <xdr:cNvSpPr txBox="1"/>
        </xdr:nvSpPr>
        <xdr:spPr>
          <a:xfrm>
            <a:off x="5461000" y="1375833"/>
            <a:ext cx="751417"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D7A66D-1E9E-4078-94BF-E0CED5310BE7}" type="TxLink">
              <a:rPr lang="en-US" sz="900" b="0" i="0" u="none" strike="noStrike">
                <a:solidFill>
                  <a:srgbClr val="FFFFFF"/>
                </a:solidFill>
                <a:latin typeface="Arial"/>
                <a:cs typeface="Arial"/>
              </a:rPr>
              <a:pPr algn="ctr"/>
              <a:t>Canada</a:t>
            </a:fld>
            <a:endParaRPr lang="en-US" sz="1100"/>
          </a:p>
        </xdr:txBody>
      </xdr:sp>
      <xdr:sp macro="" textlink="'Pivot Table'!F23">
        <xdr:nvSpPr>
          <xdr:cNvPr id="129" name="TextBox 128">
            <a:extLst>
              <a:ext uri="{FF2B5EF4-FFF2-40B4-BE49-F238E27FC236}">
                <a16:creationId xmlns:a16="http://schemas.microsoft.com/office/drawing/2014/main" id="{0DFB9DE7-7AAA-4AAF-9BEC-6F83EEFC96A7}"/>
              </a:ext>
            </a:extLst>
          </xdr:cNvPr>
          <xdr:cNvSpPr txBox="1"/>
        </xdr:nvSpPr>
        <xdr:spPr>
          <a:xfrm>
            <a:off x="5482165" y="1527483"/>
            <a:ext cx="751417"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59AA5-8B79-41A1-9A5F-78BD340EB13C}" type="TxLink">
              <a:rPr lang="en-US" sz="1000" b="0" i="0" u="none" strike="noStrike">
                <a:solidFill>
                  <a:srgbClr val="FFFFFF"/>
                </a:solidFill>
                <a:latin typeface="Bahnschrift"/>
                <a:cs typeface="Arial"/>
              </a:rPr>
              <a:pPr algn="ctr"/>
              <a:t> $125,136 </a:t>
            </a:fld>
            <a:endParaRPr lang="en-US" sz="1100"/>
          </a:p>
        </xdr:txBody>
      </xdr:sp>
    </xdr:grpSp>
    <xdr:clientData/>
  </xdr:twoCellAnchor>
  <xdr:twoCellAnchor>
    <xdr:from>
      <xdr:col>0</xdr:col>
      <xdr:colOff>285749</xdr:colOff>
      <xdr:row>15</xdr:row>
      <xdr:rowOff>93439</xdr:rowOff>
    </xdr:from>
    <xdr:to>
      <xdr:col>4</xdr:col>
      <xdr:colOff>409468</xdr:colOff>
      <xdr:row>22</xdr:row>
      <xdr:rowOff>75276</xdr:rowOff>
    </xdr:to>
    <xdr:grpSp>
      <xdr:nvGrpSpPr>
        <xdr:cNvPr id="135" name="Group 134">
          <a:extLst>
            <a:ext uri="{FF2B5EF4-FFF2-40B4-BE49-F238E27FC236}">
              <a16:creationId xmlns:a16="http://schemas.microsoft.com/office/drawing/2014/main" id="{A6AB7B70-C0FB-9B0A-6261-0ADA51D8796D}"/>
            </a:ext>
          </a:extLst>
        </xdr:cNvPr>
        <xdr:cNvGrpSpPr/>
      </xdr:nvGrpSpPr>
      <xdr:grpSpPr>
        <a:xfrm>
          <a:off x="285749" y="2950939"/>
          <a:ext cx="2579052" cy="1315337"/>
          <a:chOff x="285749" y="2950939"/>
          <a:chExt cx="2579052" cy="1315337"/>
        </a:xfrm>
      </xdr:grpSpPr>
      <xdr:sp macro="" textlink="'Pivot Table'!G22">
        <xdr:nvSpPr>
          <xdr:cNvPr id="57" name="TextBox 56">
            <a:extLst>
              <a:ext uri="{FF2B5EF4-FFF2-40B4-BE49-F238E27FC236}">
                <a16:creationId xmlns:a16="http://schemas.microsoft.com/office/drawing/2014/main" id="{424E1D3E-A979-92D6-9812-C09A2FBC4989}"/>
              </a:ext>
            </a:extLst>
          </xdr:cNvPr>
          <xdr:cNvSpPr txBox="1"/>
        </xdr:nvSpPr>
        <xdr:spPr>
          <a:xfrm>
            <a:off x="1217083" y="2950939"/>
            <a:ext cx="811636"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F5AB5F5-C1AB-4BFD-B24C-25818D80A697}" type="TxLink">
              <a:rPr lang="en-US" sz="1000" b="0" i="0" u="none" strike="noStrike">
                <a:solidFill>
                  <a:srgbClr val="FFFFFF"/>
                </a:solidFill>
                <a:latin typeface="Bahnschrift"/>
                <a:cs typeface="Arial"/>
              </a:rPr>
              <a:pPr algn="l"/>
              <a:t>9.27%</a:t>
            </a:fld>
            <a:endParaRPr lang="en-US" sz="1000">
              <a:solidFill>
                <a:schemeClr val="bg1"/>
              </a:solidFill>
              <a:latin typeface="Bahnschrift" panose="020B0502040204020203" pitchFamily="34" charset="0"/>
            </a:endParaRPr>
          </a:p>
        </xdr:txBody>
      </xdr:sp>
      <xdr:sp macro="" textlink="'Pivot Table'!G25">
        <xdr:nvSpPr>
          <xdr:cNvPr id="58" name="TextBox 57">
            <a:extLst>
              <a:ext uri="{FF2B5EF4-FFF2-40B4-BE49-F238E27FC236}">
                <a16:creationId xmlns:a16="http://schemas.microsoft.com/office/drawing/2014/main" id="{17CFE816-660E-B8FA-1F06-F11522AC4664}"/>
              </a:ext>
            </a:extLst>
          </xdr:cNvPr>
          <xdr:cNvSpPr txBox="1"/>
        </xdr:nvSpPr>
        <xdr:spPr>
          <a:xfrm>
            <a:off x="1217083" y="3578770"/>
            <a:ext cx="811636"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4A76ABE-AFEA-42B2-B4B1-FAB5CF24C1D2}" type="TxLink">
              <a:rPr lang="en-US" sz="1000" b="0" i="0" u="none" strike="noStrike">
                <a:solidFill>
                  <a:srgbClr val="FFFFFF"/>
                </a:solidFill>
                <a:latin typeface="Bahnschrift"/>
                <a:cs typeface="Calibri"/>
              </a:rPr>
              <a:pPr algn="l"/>
              <a:t>13.72%</a:t>
            </a:fld>
            <a:endParaRPr lang="en-US" sz="1000">
              <a:solidFill>
                <a:schemeClr val="bg1"/>
              </a:solidFill>
              <a:latin typeface="Bahnschrift" panose="020B0502040204020203" pitchFamily="34" charset="0"/>
            </a:endParaRPr>
          </a:p>
        </xdr:txBody>
      </xdr:sp>
      <xdr:sp macro="" textlink="'Pivot Table'!G23">
        <xdr:nvSpPr>
          <xdr:cNvPr id="59" name="TextBox 58">
            <a:extLst>
              <a:ext uri="{FF2B5EF4-FFF2-40B4-BE49-F238E27FC236}">
                <a16:creationId xmlns:a16="http://schemas.microsoft.com/office/drawing/2014/main" id="{685210D5-038A-2830-CF03-D674B1DCFDE1}"/>
              </a:ext>
            </a:extLst>
          </xdr:cNvPr>
          <xdr:cNvSpPr txBox="1"/>
        </xdr:nvSpPr>
        <xdr:spPr>
          <a:xfrm>
            <a:off x="1217083" y="3160216"/>
            <a:ext cx="811636"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755D82B-4578-4424-94AE-34BA659009BD}" type="TxLink">
              <a:rPr lang="en-US" sz="1000" b="0" i="0" u="none" strike="noStrike">
                <a:solidFill>
                  <a:srgbClr val="FFFFFF"/>
                </a:solidFill>
                <a:latin typeface="Bahnschrift"/>
                <a:cs typeface="Calibri"/>
              </a:rPr>
              <a:pPr algn="l"/>
              <a:t>9.12%</a:t>
            </a:fld>
            <a:endParaRPr lang="en-US" sz="1000">
              <a:solidFill>
                <a:schemeClr val="bg1"/>
              </a:solidFill>
              <a:latin typeface="Bahnschrift" panose="020B0502040204020203" pitchFamily="34" charset="0"/>
            </a:endParaRPr>
          </a:p>
        </xdr:txBody>
      </xdr:sp>
      <xdr:sp macro="" textlink="'Pivot Table'!G26">
        <xdr:nvSpPr>
          <xdr:cNvPr id="60" name="TextBox 59">
            <a:extLst>
              <a:ext uri="{FF2B5EF4-FFF2-40B4-BE49-F238E27FC236}">
                <a16:creationId xmlns:a16="http://schemas.microsoft.com/office/drawing/2014/main" id="{2C93B6F2-B8EA-0BDA-7366-0EB79A5EFDEC}"/>
              </a:ext>
            </a:extLst>
          </xdr:cNvPr>
          <xdr:cNvSpPr txBox="1"/>
        </xdr:nvSpPr>
        <xdr:spPr>
          <a:xfrm>
            <a:off x="1217083" y="3788047"/>
            <a:ext cx="811636"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99301CF-D849-4116-A345-120BEA720DDC}" type="TxLink">
              <a:rPr lang="en-US" sz="1000" b="0" i="0" u="none" strike="noStrike">
                <a:solidFill>
                  <a:srgbClr val="FFFFFF"/>
                </a:solidFill>
                <a:latin typeface="Bahnschrift"/>
                <a:cs typeface="Calibri"/>
              </a:rPr>
              <a:pPr algn="l"/>
              <a:t>13.01%</a:t>
            </a:fld>
            <a:endParaRPr lang="en-US" sz="1000">
              <a:solidFill>
                <a:schemeClr val="bg1"/>
              </a:solidFill>
              <a:latin typeface="Bahnschrift" panose="020B0502040204020203" pitchFamily="34" charset="0"/>
            </a:endParaRPr>
          </a:p>
        </xdr:txBody>
      </xdr:sp>
      <xdr:sp macro="" textlink="'Pivot Table'!G27">
        <xdr:nvSpPr>
          <xdr:cNvPr id="61" name="TextBox 60">
            <a:extLst>
              <a:ext uri="{FF2B5EF4-FFF2-40B4-BE49-F238E27FC236}">
                <a16:creationId xmlns:a16="http://schemas.microsoft.com/office/drawing/2014/main" id="{77A6E2AC-0846-5724-0E3A-0ABEBD37BA4B}"/>
              </a:ext>
            </a:extLst>
          </xdr:cNvPr>
          <xdr:cNvSpPr txBox="1"/>
        </xdr:nvSpPr>
        <xdr:spPr>
          <a:xfrm>
            <a:off x="1227666" y="3997323"/>
            <a:ext cx="811636"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6124A50-14EF-423C-B821-1D00F6E82083}" type="TxLink">
              <a:rPr lang="en-US" sz="1000" b="0" i="0" u="none" strike="noStrike">
                <a:solidFill>
                  <a:srgbClr val="FFFFFF"/>
                </a:solidFill>
                <a:latin typeface="Bahnschrift"/>
                <a:cs typeface="Calibri"/>
              </a:rPr>
              <a:pPr algn="l"/>
              <a:t>28.23%</a:t>
            </a:fld>
            <a:endParaRPr lang="en-US" sz="1000">
              <a:solidFill>
                <a:schemeClr val="bg1"/>
              </a:solidFill>
              <a:latin typeface="Bahnschrift" panose="020B0502040204020203" pitchFamily="34" charset="0"/>
            </a:endParaRPr>
          </a:p>
        </xdr:txBody>
      </xdr:sp>
      <xdr:sp macro="" textlink="'Pivot Table'!E22">
        <xdr:nvSpPr>
          <xdr:cNvPr id="51" name="TextBox 50">
            <a:extLst>
              <a:ext uri="{FF2B5EF4-FFF2-40B4-BE49-F238E27FC236}">
                <a16:creationId xmlns:a16="http://schemas.microsoft.com/office/drawing/2014/main" id="{4E6D9F4D-3846-6459-F535-01A171B6816F}"/>
              </a:ext>
            </a:extLst>
          </xdr:cNvPr>
          <xdr:cNvSpPr txBox="1"/>
        </xdr:nvSpPr>
        <xdr:spPr>
          <a:xfrm>
            <a:off x="285749" y="2950939"/>
            <a:ext cx="882686"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2B47A9A-60F9-4C19-ACBC-261F35F74CA3}" type="TxLink">
              <a:rPr lang="en-US" sz="900" b="0" i="0" u="none" strike="noStrike">
                <a:solidFill>
                  <a:srgbClr val="FFFFFF"/>
                </a:solidFill>
                <a:latin typeface="Arial"/>
                <a:cs typeface="Arial"/>
              </a:rPr>
              <a:pPr algn="l"/>
              <a:t>Brazil</a:t>
            </a:fld>
            <a:endParaRPr lang="en-US" sz="900">
              <a:solidFill>
                <a:schemeClr val="bg1"/>
              </a:solidFill>
            </a:endParaRPr>
          </a:p>
        </xdr:txBody>
      </xdr:sp>
      <xdr:sp macro="" textlink="'Pivot Table'!E24">
        <xdr:nvSpPr>
          <xdr:cNvPr id="52" name="TextBox 51">
            <a:extLst>
              <a:ext uri="{FF2B5EF4-FFF2-40B4-BE49-F238E27FC236}">
                <a16:creationId xmlns:a16="http://schemas.microsoft.com/office/drawing/2014/main" id="{AF471678-EDC8-CB60-3065-8622FA4878AA}"/>
              </a:ext>
            </a:extLst>
          </xdr:cNvPr>
          <xdr:cNvSpPr txBox="1"/>
        </xdr:nvSpPr>
        <xdr:spPr>
          <a:xfrm>
            <a:off x="285749" y="3378389"/>
            <a:ext cx="882686"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DAC92B1-252D-428F-B14D-F4B498646ED7}" type="TxLink">
              <a:rPr lang="en-US" sz="900" b="0" i="0" u="none" strike="noStrike">
                <a:solidFill>
                  <a:srgbClr val="FFFFFF"/>
                </a:solidFill>
                <a:latin typeface="Arial"/>
                <a:cs typeface="Arial"/>
              </a:rPr>
              <a:pPr algn="l"/>
              <a:t>Egypt</a:t>
            </a:fld>
            <a:endParaRPr lang="en-US" sz="900">
              <a:solidFill>
                <a:schemeClr val="bg1"/>
              </a:solidFill>
            </a:endParaRPr>
          </a:p>
        </xdr:txBody>
      </xdr:sp>
      <xdr:sp macro="" textlink="'Pivot Table'!E23">
        <xdr:nvSpPr>
          <xdr:cNvPr id="53" name="TextBox 52">
            <a:extLst>
              <a:ext uri="{FF2B5EF4-FFF2-40B4-BE49-F238E27FC236}">
                <a16:creationId xmlns:a16="http://schemas.microsoft.com/office/drawing/2014/main" id="{CC08EFBC-A043-EBB3-CBE7-06858FBC5B8D}"/>
              </a:ext>
            </a:extLst>
          </xdr:cNvPr>
          <xdr:cNvSpPr txBox="1"/>
        </xdr:nvSpPr>
        <xdr:spPr>
          <a:xfrm>
            <a:off x="285749" y="3164664"/>
            <a:ext cx="882686"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C601B6A-1C4D-4D47-9555-103AF2617F50}" type="TxLink">
              <a:rPr lang="en-US" sz="900" b="0" i="0" u="none" strike="noStrike">
                <a:solidFill>
                  <a:srgbClr val="FFFFFF"/>
                </a:solidFill>
                <a:latin typeface="Arial"/>
                <a:cs typeface="Arial"/>
              </a:rPr>
              <a:pPr algn="l"/>
              <a:t>Canada</a:t>
            </a:fld>
            <a:endParaRPr lang="en-US" sz="900">
              <a:solidFill>
                <a:schemeClr val="bg1"/>
              </a:solidFill>
            </a:endParaRPr>
          </a:p>
        </xdr:txBody>
      </xdr:sp>
      <xdr:sp macro="" textlink="'Pivot Table'!E25">
        <xdr:nvSpPr>
          <xdr:cNvPr id="54" name="TextBox 53">
            <a:extLst>
              <a:ext uri="{FF2B5EF4-FFF2-40B4-BE49-F238E27FC236}">
                <a16:creationId xmlns:a16="http://schemas.microsoft.com/office/drawing/2014/main" id="{96FFE019-82E6-E7DD-12AC-F512B2309088}"/>
              </a:ext>
            </a:extLst>
          </xdr:cNvPr>
          <xdr:cNvSpPr txBox="1"/>
        </xdr:nvSpPr>
        <xdr:spPr>
          <a:xfrm>
            <a:off x="285749" y="3592114"/>
            <a:ext cx="882686"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9A5428B-D36A-407D-A74D-DF25EC6620AF}" type="TxLink">
              <a:rPr lang="en-US" sz="900" b="0" i="0" u="none" strike="noStrike">
                <a:solidFill>
                  <a:srgbClr val="FFFFFF"/>
                </a:solidFill>
                <a:latin typeface="Arial"/>
                <a:cs typeface="Arial"/>
              </a:rPr>
              <a:pPr algn="l"/>
              <a:t>Russia</a:t>
            </a:fld>
            <a:endParaRPr lang="en-US" sz="900">
              <a:solidFill>
                <a:schemeClr val="bg1"/>
              </a:solidFill>
            </a:endParaRPr>
          </a:p>
        </xdr:txBody>
      </xdr:sp>
      <xdr:sp macro="" textlink="'Pivot Table'!E26">
        <xdr:nvSpPr>
          <xdr:cNvPr id="55" name="TextBox 54">
            <a:extLst>
              <a:ext uri="{FF2B5EF4-FFF2-40B4-BE49-F238E27FC236}">
                <a16:creationId xmlns:a16="http://schemas.microsoft.com/office/drawing/2014/main" id="{E947B61E-6753-C1F9-26FB-34BEFF00F543}"/>
              </a:ext>
            </a:extLst>
          </xdr:cNvPr>
          <xdr:cNvSpPr txBox="1"/>
        </xdr:nvSpPr>
        <xdr:spPr>
          <a:xfrm>
            <a:off x="285749" y="3805839"/>
            <a:ext cx="1005418"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E517699-2C19-450D-BE6D-2126B0F10D13}" type="TxLink">
              <a:rPr lang="en-US" sz="900" b="0" i="0" u="none" strike="noStrike">
                <a:solidFill>
                  <a:srgbClr val="FFFFFF"/>
                </a:solidFill>
                <a:latin typeface="Arial"/>
                <a:cs typeface="Arial"/>
              </a:rPr>
              <a:pPr algn="l"/>
              <a:t>United Kingdom</a:t>
            </a:fld>
            <a:endParaRPr lang="en-US" sz="900">
              <a:solidFill>
                <a:schemeClr val="bg1"/>
              </a:solidFill>
            </a:endParaRPr>
          </a:p>
        </xdr:txBody>
      </xdr:sp>
      <xdr:sp macro="" textlink="'Pivot Table'!E27">
        <xdr:nvSpPr>
          <xdr:cNvPr id="130" name="TextBox 129">
            <a:extLst>
              <a:ext uri="{FF2B5EF4-FFF2-40B4-BE49-F238E27FC236}">
                <a16:creationId xmlns:a16="http://schemas.microsoft.com/office/drawing/2014/main" id="{23993C55-8EA8-4DEB-B188-B6A0E0A5BBE6}"/>
              </a:ext>
            </a:extLst>
          </xdr:cNvPr>
          <xdr:cNvSpPr txBox="1"/>
        </xdr:nvSpPr>
        <xdr:spPr>
          <a:xfrm>
            <a:off x="296332" y="4022859"/>
            <a:ext cx="751417"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0C2B25-0DEC-4AF9-A1A1-6386A9C77B86}" type="TxLink">
              <a:rPr lang="en-US" sz="900" b="0" i="0" u="none" strike="noStrike">
                <a:solidFill>
                  <a:srgbClr val="FFFFFF"/>
                </a:solidFill>
                <a:latin typeface="Arial"/>
                <a:cs typeface="Arial"/>
              </a:rPr>
              <a:pPr/>
              <a:t>USA</a:t>
            </a:fld>
            <a:endParaRPr lang="en-US" sz="1100"/>
          </a:p>
        </xdr:txBody>
      </xdr:sp>
      <xdr:sp macro="" textlink="'Pivot Table'!G24">
        <xdr:nvSpPr>
          <xdr:cNvPr id="132" name="TextBox 131">
            <a:extLst>
              <a:ext uri="{FF2B5EF4-FFF2-40B4-BE49-F238E27FC236}">
                <a16:creationId xmlns:a16="http://schemas.microsoft.com/office/drawing/2014/main" id="{DF713DB0-BB08-490E-A9B6-4D397562AB2F}"/>
              </a:ext>
            </a:extLst>
          </xdr:cNvPr>
          <xdr:cNvSpPr txBox="1"/>
        </xdr:nvSpPr>
        <xdr:spPr>
          <a:xfrm>
            <a:off x="1217083" y="3369493"/>
            <a:ext cx="811636"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33820AD-6DC8-4659-9276-49F9C5321582}" type="TxLink">
              <a:rPr lang="en-US" sz="1000" b="0" i="0" u="none" strike="noStrike">
                <a:solidFill>
                  <a:srgbClr val="FFFFFF"/>
                </a:solidFill>
                <a:latin typeface="Bahnschrift"/>
                <a:cs typeface="Calibri"/>
              </a:rPr>
              <a:pPr algn="l"/>
              <a:t>26.65%</a:t>
            </a:fld>
            <a:endParaRPr lang="en-US" sz="1000">
              <a:solidFill>
                <a:schemeClr val="bg1"/>
              </a:solidFill>
              <a:latin typeface="Bahnschrift" panose="020B0502040204020203" pitchFamily="34" charset="0"/>
            </a:endParaRPr>
          </a:p>
        </xdr:txBody>
      </xdr:sp>
      <xdr:grpSp>
        <xdr:nvGrpSpPr>
          <xdr:cNvPr id="134" name="Group 133">
            <a:extLst>
              <a:ext uri="{FF2B5EF4-FFF2-40B4-BE49-F238E27FC236}">
                <a16:creationId xmlns:a16="http://schemas.microsoft.com/office/drawing/2014/main" id="{8A690E28-4D4F-2F6F-CD3D-9E70FFC45062}"/>
              </a:ext>
            </a:extLst>
          </xdr:cNvPr>
          <xdr:cNvGrpSpPr/>
        </xdr:nvGrpSpPr>
        <xdr:grpSpPr>
          <a:xfrm>
            <a:off x="2053165" y="2950939"/>
            <a:ext cx="811636" cy="1315337"/>
            <a:chOff x="2053165" y="2950939"/>
            <a:chExt cx="811636" cy="1315337"/>
          </a:xfrm>
        </xdr:grpSpPr>
        <xdr:sp macro="" textlink="'Pivot Table'!F22">
          <xdr:nvSpPr>
            <xdr:cNvPr id="75" name="TextBox 74">
              <a:extLst>
                <a:ext uri="{FF2B5EF4-FFF2-40B4-BE49-F238E27FC236}">
                  <a16:creationId xmlns:a16="http://schemas.microsoft.com/office/drawing/2014/main" id="{747C4A82-8E6D-73D7-A84A-443E1634564B}"/>
                </a:ext>
              </a:extLst>
            </xdr:cNvPr>
            <xdr:cNvSpPr txBox="1"/>
          </xdr:nvSpPr>
          <xdr:spPr>
            <a:xfrm>
              <a:off x="2053165" y="2950939"/>
              <a:ext cx="811636"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216F0CC-C14F-4A92-AFA9-72AF6D075EBC}" type="TxLink">
                <a:rPr lang="en-US" sz="1000" b="0" i="0" u="none" strike="noStrike">
                  <a:solidFill>
                    <a:srgbClr val="FFFFFF"/>
                  </a:solidFill>
                  <a:latin typeface="Bahnschrift"/>
                  <a:cs typeface="Calibri"/>
                </a:rPr>
                <a:pPr algn="l"/>
                <a:t> $127,296 </a:t>
              </a:fld>
              <a:endParaRPr lang="en-US" sz="1050">
                <a:solidFill>
                  <a:schemeClr val="bg1"/>
                </a:solidFill>
                <a:latin typeface="Bahnschrift" panose="020B0502040204020203" pitchFamily="34" charset="0"/>
              </a:endParaRPr>
            </a:p>
          </xdr:txBody>
        </xdr:sp>
        <xdr:sp macro="" textlink="'Pivot Table'!F25">
          <xdr:nvSpPr>
            <xdr:cNvPr id="76" name="TextBox 75">
              <a:extLst>
                <a:ext uri="{FF2B5EF4-FFF2-40B4-BE49-F238E27FC236}">
                  <a16:creationId xmlns:a16="http://schemas.microsoft.com/office/drawing/2014/main" id="{5694A480-E7DC-FF27-505E-BFCA0D600E85}"/>
                </a:ext>
              </a:extLst>
            </xdr:cNvPr>
            <xdr:cNvSpPr txBox="1"/>
          </xdr:nvSpPr>
          <xdr:spPr>
            <a:xfrm>
              <a:off x="2053165" y="3578770"/>
              <a:ext cx="811636"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A760F32-2D1E-4174-A9CA-0636807E966D}" type="TxLink">
                <a:rPr lang="en-US" sz="1000" b="0" i="0" u="none" strike="noStrike">
                  <a:solidFill>
                    <a:srgbClr val="FFFFFF"/>
                  </a:solidFill>
                  <a:latin typeface="Bahnschrift"/>
                  <a:cs typeface="Calibri"/>
                </a:rPr>
                <a:pPr algn="l"/>
                <a:t> $188,312 </a:t>
              </a:fld>
              <a:endParaRPr lang="en-US" sz="1050">
                <a:solidFill>
                  <a:schemeClr val="bg1"/>
                </a:solidFill>
                <a:latin typeface="Bahnschrift" panose="020B0502040204020203" pitchFamily="34" charset="0"/>
              </a:endParaRPr>
            </a:p>
          </xdr:txBody>
        </xdr:sp>
        <xdr:sp macro="" textlink="'Pivot Table'!F23">
          <xdr:nvSpPr>
            <xdr:cNvPr id="77" name="TextBox 76">
              <a:extLst>
                <a:ext uri="{FF2B5EF4-FFF2-40B4-BE49-F238E27FC236}">
                  <a16:creationId xmlns:a16="http://schemas.microsoft.com/office/drawing/2014/main" id="{32435D4B-7255-FF3A-73C1-A853B1ED3B0F}"/>
                </a:ext>
              </a:extLst>
            </xdr:cNvPr>
            <xdr:cNvSpPr txBox="1"/>
          </xdr:nvSpPr>
          <xdr:spPr>
            <a:xfrm>
              <a:off x="2053165" y="3160216"/>
              <a:ext cx="811636"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F97F7C8-3FB3-409A-9A9E-3B09BDEECB4A}" type="TxLink">
                <a:rPr lang="en-US" sz="1000" b="0" i="0" u="none" strike="noStrike">
                  <a:solidFill>
                    <a:srgbClr val="FFFFFF"/>
                  </a:solidFill>
                  <a:latin typeface="Bahnschrift"/>
                  <a:cs typeface="Calibri"/>
                </a:rPr>
                <a:pPr algn="l"/>
                <a:t> $125,136 </a:t>
              </a:fld>
              <a:endParaRPr lang="en-US" sz="1050">
                <a:solidFill>
                  <a:schemeClr val="bg1"/>
                </a:solidFill>
                <a:latin typeface="Bahnschrift" panose="020B0502040204020203" pitchFamily="34" charset="0"/>
              </a:endParaRPr>
            </a:p>
          </xdr:txBody>
        </xdr:sp>
        <xdr:sp macro="" textlink="'Pivot Table'!F26">
          <xdr:nvSpPr>
            <xdr:cNvPr id="78" name="TextBox 77">
              <a:extLst>
                <a:ext uri="{FF2B5EF4-FFF2-40B4-BE49-F238E27FC236}">
                  <a16:creationId xmlns:a16="http://schemas.microsoft.com/office/drawing/2014/main" id="{D4DA9427-91DA-62C0-F0B5-EF820BEADE51}"/>
                </a:ext>
              </a:extLst>
            </xdr:cNvPr>
            <xdr:cNvSpPr txBox="1"/>
          </xdr:nvSpPr>
          <xdr:spPr>
            <a:xfrm>
              <a:off x="2053165" y="3788047"/>
              <a:ext cx="811636"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909B2B7-296F-4AB5-8E48-C46CBE3F3B23}" type="TxLink">
                <a:rPr lang="en-US" sz="1000" b="0" i="0" u="none" strike="noStrike">
                  <a:solidFill>
                    <a:srgbClr val="FFFFFF"/>
                  </a:solidFill>
                  <a:latin typeface="Bahnschrift"/>
                  <a:cs typeface="Calibri"/>
                </a:rPr>
                <a:pPr algn="l"/>
                <a:t> $178,572 </a:t>
              </a:fld>
              <a:endParaRPr lang="en-US" sz="1050">
                <a:solidFill>
                  <a:schemeClr val="bg1"/>
                </a:solidFill>
                <a:latin typeface="Bahnschrift" panose="020B0502040204020203" pitchFamily="34" charset="0"/>
              </a:endParaRPr>
            </a:p>
          </xdr:txBody>
        </xdr:sp>
        <xdr:sp macro="" textlink="'Pivot Table'!F27">
          <xdr:nvSpPr>
            <xdr:cNvPr id="79" name="TextBox 78">
              <a:extLst>
                <a:ext uri="{FF2B5EF4-FFF2-40B4-BE49-F238E27FC236}">
                  <a16:creationId xmlns:a16="http://schemas.microsoft.com/office/drawing/2014/main" id="{6308AAE9-B888-2161-7AAD-3D3E40BE349F}"/>
                </a:ext>
              </a:extLst>
            </xdr:cNvPr>
            <xdr:cNvSpPr txBox="1"/>
          </xdr:nvSpPr>
          <xdr:spPr>
            <a:xfrm>
              <a:off x="2053165" y="3997323"/>
              <a:ext cx="811636"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C33A585-5519-44A8-81A3-776C9837912F}" type="TxLink">
                <a:rPr lang="en-US" sz="1000" b="0" i="0" u="none" strike="noStrike">
                  <a:solidFill>
                    <a:srgbClr val="FFFFFF"/>
                  </a:solidFill>
                  <a:latin typeface="Bahnschrift"/>
                  <a:cs typeface="Calibri"/>
                </a:rPr>
                <a:pPr algn="l"/>
                <a:t> $387,584 </a:t>
              </a:fld>
              <a:endParaRPr lang="en-US" sz="1050">
                <a:solidFill>
                  <a:schemeClr val="bg1"/>
                </a:solidFill>
                <a:latin typeface="Bahnschrift" panose="020B0502040204020203" pitchFamily="34" charset="0"/>
              </a:endParaRPr>
            </a:p>
          </xdr:txBody>
        </xdr:sp>
        <xdr:sp macro="" textlink="'Pivot Table'!F24">
          <xdr:nvSpPr>
            <xdr:cNvPr id="133" name="TextBox 132">
              <a:extLst>
                <a:ext uri="{FF2B5EF4-FFF2-40B4-BE49-F238E27FC236}">
                  <a16:creationId xmlns:a16="http://schemas.microsoft.com/office/drawing/2014/main" id="{F5B980C9-F563-4294-9ADD-0DBD2E92C44D}"/>
                </a:ext>
              </a:extLst>
            </xdr:cNvPr>
            <xdr:cNvSpPr txBox="1"/>
          </xdr:nvSpPr>
          <xdr:spPr>
            <a:xfrm>
              <a:off x="2053165" y="3369493"/>
              <a:ext cx="811636" cy="26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5F37437-D0C5-4151-9FB4-9C202C2913A7}" type="TxLink">
                <a:rPr lang="en-US" sz="1000" b="0" i="0" u="none" strike="noStrike">
                  <a:solidFill>
                    <a:srgbClr val="FFFFFF"/>
                  </a:solidFill>
                  <a:latin typeface="Bahnschrift"/>
                  <a:cs typeface="Calibri"/>
                </a:rPr>
                <a:pPr algn="l"/>
                <a:t> $365,892 </a:t>
              </a:fld>
              <a:endParaRPr lang="en-US" sz="1050">
                <a:solidFill>
                  <a:schemeClr val="bg1"/>
                </a:solidFill>
                <a:latin typeface="Bahnschrift" panose="020B0502040204020203" pitchFamily="34" charset="0"/>
              </a:endParaRPr>
            </a:p>
          </xdr:txBody>
        </xdr:sp>
      </xdr:grpSp>
    </xdr:grpSp>
    <xdr:clientData/>
  </xdr:twoCellAnchor>
  <xdr:twoCellAnchor>
    <xdr:from>
      <xdr:col>6</xdr:col>
      <xdr:colOff>380999</xdr:colOff>
      <xdr:row>14</xdr:row>
      <xdr:rowOff>162233</xdr:rowOff>
    </xdr:from>
    <xdr:to>
      <xdr:col>8</xdr:col>
      <xdr:colOff>497416</xdr:colOff>
      <xdr:row>17</xdr:row>
      <xdr:rowOff>141066</xdr:rowOff>
    </xdr:to>
    <xdr:grpSp>
      <xdr:nvGrpSpPr>
        <xdr:cNvPr id="298" name="Group 297">
          <a:extLst>
            <a:ext uri="{FF2B5EF4-FFF2-40B4-BE49-F238E27FC236}">
              <a16:creationId xmlns:a16="http://schemas.microsoft.com/office/drawing/2014/main" id="{6D7B6700-9966-8339-47B5-C3430AB1C170}"/>
            </a:ext>
          </a:extLst>
        </xdr:cNvPr>
        <xdr:cNvGrpSpPr/>
      </xdr:nvGrpSpPr>
      <xdr:grpSpPr>
        <a:xfrm>
          <a:off x="4063999" y="2829233"/>
          <a:ext cx="1344084" cy="550333"/>
          <a:chOff x="4392082" y="2755150"/>
          <a:chExt cx="1344084" cy="550333"/>
        </a:xfrm>
      </xdr:grpSpPr>
      <xdr:grpSp>
        <xdr:nvGrpSpPr>
          <xdr:cNvPr id="102" name="Group 101">
            <a:extLst>
              <a:ext uri="{FF2B5EF4-FFF2-40B4-BE49-F238E27FC236}">
                <a16:creationId xmlns:a16="http://schemas.microsoft.com/office/drawing/2014/main" id="{7EEDBABF-44D3-4FB2-B439-84266E0D6109}"/>
              </a:ext>
            </a:extLst>
          </xdr:cNvPr>
          <xdr:cNvGrpSpPr/>
        </xdr:nvGrpSpPr>
        <xdr:grpSpPr>
          <a:xfrm>
            <a:off x="4392082" y="2755150"/>
            <a:ext cx="1344084" cy="550333"/>
            <a:chOff x="4974166" y="1291167"/>
            <a:chExt cx="1344084" cy="550333"/>
          </a:xfrm>
        </xdr:grpSpPr>
        <xdr:sp macro="" textlink="">
          <xdr:nvSpPr>
            <xdr:cNvPr id="103" name="Rectangle: Rounded Corners 102">
              <a:extLst>
                <a:ext uri="{FF2B5EF4-FFF2-40B4-BE49-F238E27FC236}">
                  <a16:creationId xmlns:a16="http://schemas.microsoft.com/office/drawing/2014/main" id="{F68EDE8B-1C63-A029-8D26-FAC699137611}"/>
                </a:ext>
              </a:extLst>
            </xdr:cNvPr>
            <xdr:cNvSpPr/>
          </xdr:nvSpPr>
          <xdr:spPr>
            <a:xfrm>
              <a:off x="4974166" y="1291167"/>
              <a:ext cx="1344084" cy="550333"/>
            </a:xfrm>
            <a:prstGeom prst="roundRect">
              <a:avLst/>
            </a:prstGeom>
            <a:gradFill>
              <a:gsLst>
                <a:gs pos="0">
                  <a:srgbClr val="1D1D32"/>
                </a:gs>
                <a:gs pos="71000">
                  <a:schemeClr val="bg1">
                    <a:lumMod val="50000"/>
                  </a:schemeClr>
                </a:gs>
              </a:gsLst>
              <a:lin ang="135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4" name="Group 103">
              <a:extLst>
                <a:ext uri="{FF2B5EF4-FFF2-40B4-BE49-F238E27FC236}">
                  <a16:creationId xmlns:a16="http://schemas.microsoft.com/office/drawing/2014/main" id="{2DE4CD2E-3116-6116-EDB6-DB1734D9D756}"/>
                </a:ext>
              </a:extLst>
            </xdr:cNvPr>
            <xdr:cNvGrpSpPr/>
          </xdr:nvGrpSpPr>
          <xdr:grpSpPr>
            <a:xfrm>
              <a:off x="5034555" y="1400485"/>
              <a:ext cx="338667" cy="324600"/>
              <a:chOff x="5034555" y="1400485"/>
              <a:chExt cx="338667" cy="324600"/>
            </a:xfrm>
          </xdr:grpSpPr>
          <xdr:sp macro="" textlink="">
            <xdr:nvSpPr>
              <xdr:cNvPr id="105" name="Rectangle: Rounded Corners 104">
                <a:extLst>
                  <a:ext uri="{FF2B5EF4-FFF2-40B4-BE49-F238E27FC236}">
                    <a16:creationId xmlns:a16="http://schemas.microsoft.com/office/drawing/2014/main" id="{6229649E-EF96-591B-B29D-BE1A60E2CCE6}"/>
                  </a:ext>
                </a:extLst>
              </xdr:cNvPr>
              <xdr:cNvSpPr/>
            </xdr:nvSpPr>
            <xdr:spPr>
              <a:xfrm>
                <a:off x="5034555" y="1400485"/>
                <a:ext cx="338667" cy="324600"/>
              </a:xfrm>
              <a:prstGeom prst="round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06" name="Graphic 105" descr="City outline">
                <a:extLst>
                  <a:ext uri="{FF2B5EF4-FFF2-40B4-BE49-F238E27FC236}">
                    <a16:creationId xmlns:a16="http://schemas.microsoft.com/office/drawing/2014/main" id="{486C9F0E-86F3-E3E6-FB78-9AAB822F740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52610" y="1460501"/>
                <a:ext cx="302556" cy="227433"/>
              </a:xfrm>
              <a:prstGeom prst="rect">
                <a:avLst/>
              </a:prstGeom>
            </xdr:spPr>
          </xdr:pic>
        </xdr:grpSp>
      </xdr:grpSp>
      <xdr:grpSp>
        <xdr:nvGrpSpPr>
          <xdr:cNvPr id="137" name="Group 136">
            <a:extLst>
              <a:ext uri="{FF2B5EF4-FFF2-40B4-BE49-F238E27FC236}">
                <a16:creationId xmlns:a16="http://schemas.microsoft.com/office/drawing/2014/main" id="{727D5D8F-CBF7-4FE8-A98F-3F6850CB01C5}"/>
              </a:ext>
            </a:extLst>
          </xdr:cNvPr>
          <xdr:cNvGrpSpPr/>
        </xdr:nvGrpSpPr>
        <xdr:grpSpPr>
          <a:xfrm>
            <a:off x="4910665" y="2829233"/>
            <a:ext cx="772582" cy="331567"/>
            <a:chOff x="5461000" y="1375833"/>
            <a:chExt cx="772582" cy="331567"/>
          </a:xfrm>
        </xdr:grpSpPr>
        <xdr:sp macro="" textlink="'Pivot Table'!E27">
          <xdr:nvSpPr>
            <xdr:cNvPr id="138" name="TextBox 137">
              <a:extLst>
                <a:ext uri="{FF2B5EF4-FFF2-40B4-BE49-F238E27FC236}">
                  <a16:creationId xmlns:a16="http://schemas.microsoft.com/office/drawing/2014/main" id="{2ACA33F2-E7D8-4A0D-E56B-A1F6A7CC77DD}"/>
                </a:ext>
              </a:extLst>
            </xdr:cNvPr>
            <xdr:cNvSpPr txBox="1"/>
          </xdr:nvSpPr>
          <xdr:spPr>
            <a:xfrm>
              <a:off x="5461000" y="1375833"/>
              <a:ext cx="751417"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6FCB1D-7F81-41C9-86A6-37E4C8AFE28D}" type="TxLink">
                <a:rPr lang="en-US" sz="900" b="0" i="0" u="none" strike="noStrike">
                  <a:solidFill>
                    <a:srgbClr val="FFFFFF"/>
                  </a:solidFill>
                  <a:latin typeface="Arial"/>
                  <a:cs typeface="Arial"/>
                </a:rPr>
                <a:pPr algn="ctr"/>
                <a:t>USA</a:t>
              </a:fld>
              <a:endParaRPr lang="en-US" sz="1100"/>
            </a:p>
          </xdr:txBody>
        </xdr:sp>
        <xdr:sp macro="" textlink="'Pivot Table'!F27">
          <xdr:nvSpPr>
            <xdr:cNvPr id="139" name="TextBox 138">
              <a:extLst>
                <a:ext uri="{FF2B5EF4-FFF2-40B4-BE49-F238E27FC236}">
                  <a16:creationId xmlns:a16="http://schemas.microsoft.com/office/drawing/2014/main" id="{217ABB88-3218-988C-02B7-069D1F5BE7EA}"/>
                </a:ext>
              </a:extLst>
            </xdr:cNvPr>
            <xdr:cNvSpPr txBox="1"/>
          </xdr:nvSpPr>
          <xdr:spPr>
            <a:xfrm>
              <a:off x="5482165" y="1527483"/>
              <a:ext cx="751417"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0A0D3B-127A-4E98-A970-A4550DBBEA02}" type="TxLink">
                <a:rPr lang="en-US" sz="1000" b="0" i="0" u="none" strike="noStrike">
                  <a:solidFill>
                    <a:srgbClr val="FFFFFF"/>
                  </a:solidFill>
                  <a:latin typeface="Bahnschrift"/>
                  <a:cs typeface="Arial"/>
                </a:rPr>
                <a:pPr algn="ctr"/>
                <a:t> $387,584 </a:t>
              </a:fld>
              <a:endParaRPr lang="en-US" sz="1100"/>
            </a:p>
          </xdr:txBody>
        </xdr:sp>
      </xdr:grpSp>
    </xdr:grpSp>
    <xdr:clientData/>
  </xdr:twoCellAnchor>
  <xdr:twoCellAnchor>
    <xdr:from>
      <xdr:col>13</xdr:col>
      <xdr:colOff>412912</xdr:colOff>
      <xdr:row>13</xdr:row>
      <xdr:rowOff>54121</xdr:rowOff>
    </xdr:from>
    <xdr:to>
      <xdr:col>15</xdr:col>
      <xdr:colOff>529330</xdr:colOff>
      <xdr:row>16</xdr:row>
      <xdr:rowOff>32954</xdr:rowOff>
    </xdr:to>
    <xdr:grpSp>
      <xdr:nvGrpSpPr>
        <xdr:cNvPr id="246" name="Group 245">
          <a:extLst>
            <a:ext uri="{FF2B5EF4-FFF2-40B4-BE49-F238E27FC236}">
              <a16:creationId xmlns:a16="http://schemas.microsoft.com/office/drawing/2014/main" id="{BC01887C-B6E3-BBD6-E3DE-AC6718E6FAFB}"/>
            </a:ext>
          </a:extLst>
        </xdr:cNvPr>
        <xdr:cNvGrpSpPr/>
      </xdr:nvGrpSpPr>
      <xdr:grpSpPr>
        <a:xfrm>
          <a:off x="8392745" y="2530621"/>
          <a:ext cx="1344085" cy="550333"/>
          <a:chOff x="7629930" y="3182717"/>
          <a:chExt cx="1332687" cy="550333"/>
        </a:xfrm>
      </xdr:grpSpPr>
      <xdr:grpSp>
        <xdr:nvGrpSpPr>
          <xdr:cNvPr id="118" name="Group 117">
            <a:extLst>
              <a:ext uri="{FF2B5EF4-FFF2-40B4-BE49-F238E27FC236}">
                <a16:creationId xmlns:a16="http://schemas.microsoft.com/office/drawing/2014/main" id="{943C6EDA-D4D2-49D3-A347-3549002D2D40}"/>
              </a:ext>
            </a:extLst>
          </xdr:cNvPr>
          <xdr:cNvGrpSpPr/>
        </xdr:nvGrpSpPr>
        <xdr:grpSpPr>
          <a:xfrm>
            <a:off x="7629930" y="3182717"/>
            <a:ext cx="1332687" cy="550333"/>
            <a:chOff x="4974166" y="1291167"/>
            <a:chExt cx="1344084" cy="550333"/>
          </a:xfrm>
        </xdr:grpSpPr>
        <xdr:sp macro="" textlink="">
          <xdr:nvSpPr>
            <xdr:cNvPr id="119" name="Rectangle: Rounded Corners 118">
              <a:extLst>
                <a:ext uri="{FF2B5EF4-FFF2-40B4-BE49-F238E27FC236}">
                  <a16:creationId xmlns:a16="http://schemas.microsoft.com/office/drawing/2014/main" id="{EBB01000-E629-A8EA-8572-9A3EE15E1ADF}"/>
                </a:ext>
              </a:extLst>
            </xdr:cNvPr>
            <xdr:cNvSpPr/>
          </xdr:nvSpPr>
          <xdr:spPr>
            <a:xfrm>
              <a:off x="4974166" y="1291167"/>
              <a:ext cx="1344084" cy="550333"/>
            </a:xfrm>
            <a:prstGeom prst="roundRect">
              <a:avLst/>
            </a:prstGeom>
            <a:gradFill>
              <a:gsLst>
                <a:gs pos="0">
                  <a:srgbClr val="1D1D32"/>
                </a:gs>
                <a:gs pos="71000">
                  <a:schemeClr val="bg1">
                    <a:lumMod val="50000"/>
                  </a:schemeClr>
                </a:gs>
              </a:gsLst>
              <a:lin ang="135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0" name="Group 119">
              <a:extLst>
                <a:ext uri="{FF2B5EF4-FFF2-40B4-BE49-F238E27FC236}">
                  <a16:creationId xmlns:a16="http://schemas.microsoft.com/office/drawing/2014/main" id="{1D789FBE-C18F-428D-9799-72DDD70023A7}"/>
                </a:ext>
              </a:extLst>
            </xdr:cNvPr>
            <xdr:cNvGrpSpPr/>
          </xdr:nvGrpSpPr>
          <xdr:grpSpPr>
            <a:xfrm>
              <a:off x="5034555" y="1400485"/>
              <a:ext cx="338667" cy="324600"/>
              <a:chOff x="5034555" y="1400485"/>
              <a:chExt cx="338667" cy="324600"/>
            </a:xfrm>
          </xdr:grpSpPr>
          <xdr:sp macro="" textlink="">
            <xdr:nvSpPr>
              <xdr:cNvPr id="121" name="Rectangle: Rounded Corners 120">
                <a:extLst>
                  <a:ext uri="{FF2B5EF4-FFF2-40B4-BE49-F238E27FC236}">
                    <a16:creationId xmlns:a16="http://schemas.microsoft.com/office/drawing/2014/main" id="{1AA33EB3-5923-D283-77D8-F08792AB4ECD}"/>
                  </a:ext>
                </a:extLst>
              </xdr:cNvPr>
              <xdr:cNvSpPr/>
            </xdr:nvSpPr>
            <xdr:spPr>
              <a:xfrm>
                <a:off x="5034555" y="1400485"/>
                <a:ext cx="338667" cy="324600"/>
              </a:xfrm>
              <a:prstGeom prst="roundRect">
                <a:avLst/>
              </a:prstGeom>
              <a:solidFill>
                <a:srgbClr val="50627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2" name="Graphic 121" descr="City outline">
                <a:extLst>
                  <a:ext uri="{FF2B5EF4-FFF2-40B4-BE49-F238E27FC236}">
                    <a16:creationId xmlns:a16="http://schemas.microsoft.com/office/drawing/2014/main" id="{DB2E8A28-F006-51D6-D58C-CF837FE31A7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52610" y="1460501"/>
                <a:ext cx="302556" cy="227433"/>
              </a:xfrm>
              <a:prstGeom prst="rect">
                <a:avLst/>
              </a:prstGeom>
            </xdr:spPr>
          </xdr:pic>
        </xdr:grpSp>
      </xdr:grpSp>
      <xdr:grpSp>
        <xdr:nvGrpSpPr>
          <xdr:cNvPr id="140" name="Group 139">
            <a:extLst>
              <a:ext uri="{FF2B5EF4-FFF2-40B4-BE49-F238E27FC236}">
                <a16:creationId xmlns:a16="http://schemas.microsoft.com/office/drawing/2014/main" id="{927CA7ED-D0A1-4EE0-9F11-EBC1C14E71BF}"/>
              </a:ext>
            </a:extLst>
          </xdr:cNvPr>
          <xdr:cNvGrpSpPr/>
        </xdr:nvGrpSpPr>
        <xdr:grpSpPr>
          <a:xfrm>
            <a:off x="8079315" y="3256801"/>
            <a:ext cx="766883" cy="331567"/>
            <a:chOff x="5461000" y="1375833"/>
            <a:chExt cx="772582" cy="331567"/>
          </a:xfrm>
        </xdr:grpSpPr>
        <xdr:sp macro="" textlink="'Pivot Table'!E24">
          <xdr:nvSpPr>
            <xdr:cNvPr id="141" name="TextBox 140">
              <a:extLst>
                <a:ext uri="{FF2B5EF4-FFF2-40B4-BE49-F238E27FC236}">
                  <a16:creationId xmlns:a16="http://schemas.microsoft.com/office/drawing/2014/main" id="{8F3E087F-F08D-3AC6-7369-69E18DC23A8F}"/>
                </a:ext>
              </a:extLst>
            </xdr:cNvPr>
            <xdr:cNvSpPr txBox="1"/>
          </xdr:nvSpPr>
          <xdr:spPr>
            <a:xfrm>
              <a:off x="5461000" y="1375833"/>
              <a:ext cx="751417"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AD514A-72DD-47F9-A747-E672A4A9B0C7}" type="TxLink">
                <a:rPr lang="en-US" sz="900" b="0" i="0" u="none" strike="noStrike">
                  <a:solidFill>
                    <a:srgbClr val="FFFFFF"/>
                  </a:solidFill>
                  <a:latin typeface="Arial"/>
                  <a:cs typeface="Arial"/>
                </a:rPr>
                <a:pPr algn="ctr"/>
                <a:t>Egypt</a:t>
              </a:fld>
              <a:endParaRPr lang="en-US" sz="1100"/>
            </a:p>
          </xdr:txBody>
        </xdr:sp>
        <xdr:sp macro="" textlink="'Pivot Table'!F24">
          <xdr:nvSpPr>
            <xdr:cNvPr id="142" name="TextBox 141">
              <a:extLst>
                <a:ext uri="{FF2B5EF4-FFF2-40B4-BE49-F238E27FC236}">
                  <a16:creationId xmlns:a16="http://schemas.microsoft.com/office/drawing/2014/main" id="{BEBC7DF5-6DE4-28A7-1D4C-0567218E0F4D}"/>
                </a:ext>
              </a:extLst>
            </xdr:cNvPr>
            <xdr:cNvSpPr txBox="1"/>
          </xdr:nvSpPr>
          <xdr:spPr>
            <a:xfrm>
              <a:off x="5482165" y="1527483"/>
              <a:ext cx="751417"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F46E82-FFDE-40AE-96C3-643A57D77C6B}" type="TxLink">
                <a:rPr lang="en-US" sz="1000" b="0" i="0" u="none" strike="noStrike">
                  <a:solidFill>
                    <a:srgbClr val="FFFFFF"/>
                  </a:solidFill>
                  <a:latin typeface="Bahnschrift"/>
                  <a:cs typeface="Arial"/>
                </a:rPr>
                <a:pPr algn="ctr"/>
                <a:t> $365,892 </a:t>
              </a:fld>
              <a:endParaRPr lang="en-US" sz="1100"/>
            </a:p>
          </xdr:txBody>
        </xdr:sp>
      </xdr:grpSp>
    </xdr:grpSp>
    <xdr:clientData/>
  </xdr:twoCellAnchor>
  <xdr:twoCellAnchor>
    <xdr:from>
      <xdr:col>10</xdr:col>
      <xdr:colOff>74083</xdr:colOff>
      <xdr:row>26</xdr:row>
      <xdr:rowOff>14066</xdr:rowOff>
    </xdr:from>
    <xdr:to>
      <xdr:col>11</xdr:col>
      <xdr:colOff>232831</xdr:colOff>
      <xdr:row>27</xdr:row>
      <xdr:rowOff>155133</xdr:rowOff>
    </xdr:to>
    <xdr:grpSp>
      <xdr:nvGrpSpPr>
        <xdr:cNvPr id="143" name="Group 142">
          <a:extLst>
            <a:ext uri="{FF2B5EF4-FFF2-40B4-BE49-F238E27FC236}">
              <a16:creationId xmlns:a16="http://schemas.microsoft.com/office/drawing/2014/main" id="{73ABEB7D-91EF-4B2C-AEC9-24C0FE1CDDD7}"/>
            </a:ext>
          </a:extLst>
        </xdr:cNvPr>
        <xdr:cNvGrpSpPr/>
      </xdr:nvGrpSpPr>
      <xdr:grpSpPr>
        <a:xfrm>
          <a:off x="6212416" y="4967066"/>
          <a:ext cx="772582" cy="331567"/>
          <a:chOff x="5461000" y="1375833"/>
          <a:chExt cx="772582" cy="331567"/>
        </a:xfrm>
      </xdr:grpSpPr>
      <xdr:sp macro="" textlink="'Pivot Table'!E22">
        <xdr:nvSpPr>
          <xdr:cNvPr id="144" name="TextBox 143">
            <a:extLst>
              <a:ext uri="{FF2B5EF4-FFF2-40B4-BE49-F238E27FC236}">
                <a16:creationId xmlns:a16="http://schemas.microsoft.com/office/drawing/2014/main" id="{F63600F8-0101-3E57-6718-5398BBA9F8BE}"/>
              </a:ext>
            </a:extLst>
          </xdr:cNvPr>
          <xdr:cNvSpPr txBox="1"/>
        </xdr:nvSpPr>
        <xdr:spPr>
          <a:xfrm>
            <a:off x="5461000" y="1375833"/>
            <a:ext cx="751417"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ACD2A1-0B03-41D6-B334-D57B45C26332}" type="TxLink">
              <a:rPr lang="en-US" sz="900" b="0" i="0" u="none" strike="noStrike">
                <a:solidFill>
                  <a:srgbClr val="FFFFFF"/>
                </a:solidFill>
                <a:latin typeface="Arial"/>
                <a:cs typeface="Arial"/>
              </a:rPr>
              <a:pPr algn="ctr"/>
              <a:t>Brazil</a:t>
            </a:fld>
            <a:endParaRPr lang="en-US" sz="1100"/>
          </a:p>
        </xdr:txBody>
      </xdr:sp>
      <xdr:sp macro="" textlink="'Pivot Table'!F22">
        <xdr:nvSpPr>
          <xdr:cNvPr id="145" name="TextBox 144">
            <a:extLst>
              <a:ext uri="{FF2B5EF4-FFF2-40B4-BE49-F238E27FC236}">
                <a16:creationId xmlns:a16="http://schemas.microsoft.com/office/drawing/2014/main" id="{8EC88E81-3A4E-9B5C-1599-F11ADB7813E3}"/>
              </a:ext>
            </a:extLst>
          </xdr:cNvPr>
          <xdr:cNvSpPr txBox="1"/>
        </xdr:nvSpPr>
        <xdr:spPr>
          <a:xfrm>
            <a:off x="5482165" y="1527483"/>
            <a:ext cx="751417"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77C3C1-AC68-458F-9AC1-B418B1D1C1BE}" type="TxLink">
              <a:rPr lang="en-US" sz="1000" b="0" i="0" u="none" strike="noStrike">
                <a:solidFill>
                  <a:srgbClr val="FFFFFF"/>
                </a:solidFill>
                <a:latin typeface="Bahnschrift"/>
                <a:cs typeface="Arial"/>
              </a:rPr>
              <a:pPr algn="ctr"/>
              <a:t> $127,296 </a:t>
            </a:fld>
            <a:endParaRPr lang="en-US" sz="1100"/>
          </a:p>
        </xdr:txBody>
      </xdr:sp>
    </xdr:grpSp>
    <xdr:clientData/>
  </xdr:twoCellAnchor>
  <xdr:twoCellAnchor>
    <xdr:from>
      <xdr:col>18</xdr:col>
      <xdr:colOff>433916</xdr:colOff>
      <xdr:row>6</xdr:row>
      <xdr:rowOff>169334</xdr:rowOff>
    </xdr:from>
    <xdr:to>
      <xdr:col>19</xdr:col>
      <xdr:colOff>592665</xdr:colOff>
      <xdr:row>8</xdr:row>
      <xdr:rowOff>119901</xdr:rowOff>
    </xdr:to>
    <xdr:grpSp>
      <xdr:nvGrpSpPr>
        <xdr:cNvPr id="146" name="Group 145">
          <a:extLst>
            <a:ext uri="{FF2B5EF4-FFF2-40B4-BE49-F238E27FC236}">
              <a16:creationId xmlns:a16="http://schemas.microsoft.com/office/drawing/2014/main" id="{9861F273-EAB8-41F5-8B4E-DC23E53A66A5}"/>
            </a:ext>
          </a:extLst>
        </xdr:cNvPr>
        <xdr:cNvGrpSpPr/>
      </xdr:nvGrpSpPr>
      <xdr:grpSpPr>
        <a:xfrm>
          <a:off x="11482916" y="1312334"/>
          <a:ext cx="772582" cy="331567"/>
          <a:chOff x="5461000" y="1375833"/>
          <a:chExt cx="772582" cy="331567"/>
        </a:xfrm>
      </xdr:grpSpPr>
      <xdr:sp macro="" textlink="'Pivot Table'!E25">
        <xdr:nvSpPr>
          <xdr:cNvPr id="147" name="TextBox 146">
            <a:extLst>
              <a:ext uri="{FF2B5EF4-FFF2-40B4-BE49-F238E27FC236}">
                <a16:creationId xmlns:a16="http://schemas.microsoft.com/office/drawing/2014/main" id="{01CFB06C-D887-B575-567A-0C51362B20DA}"/>
              </a:ext>
            </a:extLst>
          </xdr:cNvPr>
          <xdr:cNvSpPr txBox="1"/>
        </xdr:nvSpPr>
        <xdr:spPr>
          <a:xfrm>
            <a:off x="5461000" y="1375833"/>
            <a:ext cx="751417"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59D123-A0CF-45ED-9B78-AC4B8A3E826E}" type="TxLink">
              <a:rPr lang="en-US" sz="900" b="0" i="0" u="none" strike="noStrike">
                <a:solidFill>
                  <a:srgbClr val="FFFFFF"/>
                </a:solidFill>
                <a:latin typeface="Arial"/>
                <a:cs typeface="Arial"/>
              </a:rPr>
              <a:pPr algn="ctr"/>
              <a:t>Russia</a:t>
            </a:fld>
            <a:endParaRPr lang="en-US" sz="1100"/>
          </a:p>
        </xdr:txBody>
      </xdr:sp>
      <xdr:sp macro="" textlink="'Pivot Table'!F25">
        <xdr:nvSpPr>
          <xdr:cNvPr id="148" name="TextBox 147">
            <a:extLst>
              <a:ext uri="{FF2B5EF4-FFF2-40B4-BE49-F238E27FC236}">
                <a16:creationId xmlns:a16="http://schemas.microsoft.com/office/drawing/2014/main" id="{0DC1D665-0DFB-FC00-57E7-599A25D8F849}"/>
              </a:ext>
            </a:extLst>
          </xdr:cNvPr>
          <xdr:cNvSpPr txBox="1"/>
        </xdr:nvSpPr>
        <xdr:spPr>
          <a:xfrm>
            <a:off x="5482165" y="1527483"/>
            <a:ext cx="751417"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3691DF-78EE-4952-8E8A-B26CFB423E92}" type="TxLink">
              <a:rPr lang="en-US" sz="1000" b="0" i="0" u="none" strike="noStrike">
                <a:solidFill>
                  <a:srgbClr val="FFFFFF"/>
                </a:solidFill>
                <a:latin typeface="Bahnschrift"/>
                <a:cs typeface="Arial"/>
              </a:rPr>
              <a:pPr algn="ctr"/>
              <a:t> $188,312 </a:t>
            </a:fld>
            <a:endParaRPr lang="en-US" sz="1100"/>
          </a:p>
        </xdr:txBody>
      </xdr:sp>
    </xdr:grpSp>
    <xdr:clientData/>
  </xdr:twoCellAnchor>
  <xdr:twoCellAnchor>
    <xdr:from>
      <xdr:col>14</xdr:col>
      <xdr:colOff>328081</xdr:colOff>
      <xdr:row>7</xdr:row>
      <xdr:rowOff>88149</xdr:rowOff>
    </xdr:from>
    <xdr:to>
      <xdr:col>16</xdr:col>
      <xdr:colOff>137584</xdr:colOff>
      <xdr:row>9</xdr:row>
      <xdr:rowOff>38716</xdr:rowOff>
    </xdr:to>
    <xdr:grpSp>
      <xdr:nvGrpSpPr>
        <xdr:cNvPr id="149" name="Group 148">
          <a:extLst>
            <a:ext uri="{FF2B5EF4-FFF2-40B4-BE49-F238E27FC236}">
              <a16:creationId xmlns:a16="http://schemas.microsoft.com/office/drawing/2014/main" id="{45C2ABDE-2DD2-4D5F-88C8-9870125D3FE1}"/>
            </a:ext>
          </a:extLst>
        </xdr:cNvPr>
        <xdr:cNvGrpSpPr/>
      </xdr:nvGrpSpPr>
      <xdr:grpSpPr>
        <a:xfrm>
          <a:off x="8921748" y="1421649"/>
          <a:ext cx="1037169" cy="331567"/>
          <a:chOff x="5461000" y="1375833"/>
          <a:chExt cx="772582" cy="331567"/>
        </a:xfrm>
      </xdr:grpSpPr>
      <xdr:sp macro="" textlink="'Pivot Table'!E26">
        <xdr:nvSpPr>
          <xdr:cNvPr id="150" name="TextBox 149">
            <a:extLst>
              <a:ext uri="{FF2B5EF4-FFF2-40B4-BE49-F238E27FC236}">
                <a16:creationId xmlns:a16="http://schemas.microsoft.com/office/drawing/2014/main" id="{5B88110D-20FD-719A-D119-0FBE81146F5D}"/>
              </a:ext>
            </a:extLst>
          </xdr:cNvPr>
          <xdr:cNvSpPr txBox="1"/>
        </xdr:nvSpPr>
        <xdr:spPr>
          <a:xfrm>
            <a:off x="5461000" y="1375833"/>
            <a:ext cx="751417"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A00200-ADF7-4A29-A605-E35A87C51BF2}" type="TxLink">
              <a:rPr lang="en-US" sz="900" b="0" i="0" u="none" strike="noStrike">
                <a:solidFill>
                  <a:srgbClr val="FFFFFF"/>
                </a:solidFill>
                <a:latin typeface="Arial"/>
                <a:cs typeface="Arial"/>
              </a:rPr>
              <a:pPr algn="ctr"/>
              <a:t>United Kingdom</a:t>
            </a:fld>
            <a:endParaRPr lang="en-US" sz="1100"/>
          </a:p>
        </xdr:txBody>
      </xdr:sp>
      <xdr:sp macro="" textlink="'Pivot Table'!F26">
        <xdr:nvSpPr>
          <xdr:cNvPr id="151" name="TextBox 150">
            <a:extLst>
              <a:ext uri="{FF2B5EF4-FFF2-40B4-BE49-F238E27FC236}">
                <a16:creationId xmlns:a16="http://schemas.microsoft.com/office/drawing/2014/main" id="{F7D11D5B-D532-CADC-EFBF-A9E05A23907A}"/>
              </a:ext>
            </a:extLst>
          </xdr:cNvPr>
          <xdr:cNvSpPr txBox="1"/>
        </xdr:nvSpPr>
        <xdr:spPr>
          <a:xfrm>
            <a:off x="5482165" y="1527483"/>
            <a:ext cx="751417"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A66934-57B7-4383-977C-7B3D9DAAB3A4}" type="TxLink">
              <a:rPr lang="en-US" sz="1000" b="0" i="0" u="none" strike="noStrike">
                <a:solidFill>
                  <a:srgbClr val="FFFFFF"/>
                </a:solidFill>
                <a:latin typeface="Bahnschrift"/>
                <a:cs typeface="Arial"/>
              </a:rPr>
              <a:pPr algn="ctr"/>
              <a:t> $178,572 </a:t>
            </a:fld>
            <a:endParaRPr lang="en-US" sz="1100"/>
          </a:p>
        </xdr:txBody>
      </xdr:sp>
    </xdr:grpSp>
    <xdr:clientData/>
  </xdr:twoCellAnchor>
  <xdr:twoCellAnchor>
    <xdr:from>
      <xdr:col>21</xdr:col>
      <xdr:colOff>52916</xdr:colOff>
      <xdr:row>4</xdr:row>
      <xdr:rowOff>166711</xdr:rowOff>
    </xdr:from>
    <xdr:to>
      <xdr:col>23</xdr:col>
      <xdr:colOff>196015</xdr:colOff>
      <xdr:row>6</xdr:row>
      <xdr:rowOff>169127</xdr:rowOff>
    </xdr:to>
    <xdr:sp macro="" textlink="">
      <xdr:nvSpPr>
        <xdr:cNvPr id="303" name="TextBox 302">
          <a:extLst>
            <a:ext uri="{FF2B5EF4-FFF2-40B4-BE49-F238E27FC236}">
              <a16:creationId xmlns:a16="http://schemas.microsoft.com/office/drawing/2014/main" id="{D95839C0-BC35-41E0-92BE-6D8D6F0440A6}"/>
            </a:ext>
          </a:extLst>
        </xdr:cNvPr>
        <xdr:cNvSpPr txBox="1"/>
      </xdr:nvSpPr>
      <xdr:spPr>
        <a:xfrm>
          <a:off x="12943416" y="928711"/>
          <a:ext cx="1370766" cy="38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i="0" u="none" strike="noStrike">
              <a:solidFill>
                <a:schemeClr val="bg1"/>
              </a:solidFill>
              <a:latin typeface="Calibri"/>
              <a:cs typeface="Calibri"/>
            </a:rPr>
            <a:t> </a:t>
          </a:r>
        </a:p>
      </xdr:txBody>
    </xdr:sp>
    <xdr:clientData/>
  </xdr:twoCellAnchor>
  <xdr:twoCellAnchor>
    <xdr:from>
      <xdr:col>21</xdr:col>
      <xdr:colOff>243417</xdr:colOff>
      <xdr:row>2</xdr:row>
      <xdr:rowOff>148167</xdr:rowOff>
    </xdr:from>
    <xdr:to>
      <xdr:col>23</xdr:col>
      <xdr:colOff>63499</xdr:colOff>
      <xdr:row>35</xdr:row>
      <xdr:rowOff>127000</xdr:rowOff>
    </xdr:to>
    <xdr:sp macro="" textlink="">
      <xdr:nvSpPr>
        <xdr:cNvPr id="304" name="Rectangle: Rounded Corners 303">
          <a:extLst>
            <a:ext uri="{FF2B5EF4-FFF2-40B4-BE49-F238E27FC236}">
              <a16:creationId xmlns:a16="http://schemas.microsoft.com/office/drawing/2014/main" id="{A86BE556-9FF1-4E8B-83EB-06693C2E9CD3}"/>
            </a:ext>
          </a:extLst>
        </xdr:cNvPr>
        <xdr:cNvSpPr/>
      </xdr:nvSpPr>
      <xdr:spPr>
        <a:xfrm>
          <a:off x="13133917" y="529167"/>
          <a:ext cx="1047749" cy="6265333"/>
        </a:xfrm>
        <a:prstGeom prst="roundRect">
          <a:avLst/>
        </a:prstGeom>
        <a:solidFill>
          <a:srgbClr val="1D1D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299795</xdr:colOff>
      <xdr:row>11</xdr:row>
      <xdr:rowOff>116417</xdr:rowOff>
    </xdr:from>
    <xdr:to>
      <xdr:col>23</xdr:col>
      <xdr:colOff>24628</xdr:colOff>
      <xdr:row>18</xdr:row>
      <xdr:rowOff>148167</xdr:rowOff>
    </xdr:to>
    <xdr:graphicFrame macro="">
      <xdr:nvGraphicFramePr>
        <xdr:cNvPr id="308" name="Chart 307">
          <a:extLst>
            <a:ext uri="{FF2B5EF4-FFF2-40B4-BE49-F238E27FC236}">
              <a16:creationId xmlns:a16="http://schemas.microsoft.com/office/drawing/2014/main" id="{70C59F1B-8ED8-4C93-9113-0BEEF3729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384462</xdr:colOff>
      <xdr:row>3</xdr:row>
      <xdr:rowOff>126999</xdr:rowOff>
    </xdr:from>
    <xdr:to>
      <xdr:col>22</xdr:col>
      <xdr:colOff>532629</xdr:colOff>
      <xdr:row>4</xdr:row>
      <xdr:rowOff>137584</xdr:rowOff>
    </xdr:to>
    <xdr:graphicFrame macro="">
      <xdr:nvGraphicFramePr>
        <xdr:cNvPr id="309" name="Chart 308">
          <a:extLst>
            <a:ext uri="{FF2B5EF4-FFF2-40B4-BE49-F238E27FC236}">
              <a16:creationId xmlns:a16="http://schemas.microsoft.com/office/drawing/2014/main" id="{6B8F5A97-2842-4382-896D-A6E21112B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179982</xdr:colOff>
      <xdr:row>7</xdr:row>
      <xdr:rowOff>84667</xdr:rowOff>
    </xdr:from>
    <xdr:to>
      <xdr:col>23</xdr:col>
      <xdr:colOff>144441</xdr:colOff>
      <xdr:row>9</xdr:row>
      <xdr:rowOff>31749</xdr:rowOff>
    </xdr:to>
    <xdr:sp macro="" textlink="'Pivot Table'!H50">
      <xdr:nvSpPr>
        <xdr:cNvPr id="312" name="TextBox 311">
          <a:extLst>
            <a:ext uri="{FF2B5EF4-FFF2-40B4-BE49-F238E27FC236}">
              <a16:creationId xmlns:a16="http://schemas.microsoft.com/office/drawing/2014/main" id="{EABB24E5-C6FC-414C-B921-571CF0ABF7D7}"/>
            </a:ext>
          </a:extLst>
        </xdr:cNvPr>
        <xdr:cNvSpPr txBox="1"/>
      </xdr:nvSpPr>
      <xdr:spPr>
        <a:xfrm>
          <a:off x="13070482" y="1418167"/>
          <a:ext cx="1192126" cy="328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FB4C2CD-D0B5-4804-AC8B-89017AEB2E16}" type="TxLink">
            <a:rPr lang="en-US" sz="1100" b="0" i="0" u="none" strike="noStrike">
              <a:solidFill>
                <a:srgbClr val="FFFFFF"/>
              </a:solidFill>
              <a:latin typeface="Bahnschrift"/>
              <a:cs typeface="Calibri"/>
            </a:rPr>
            <a:pPr algn="ctr"/>
            <a:t> $312,997 </a:t>
          </a:fld>
          <a:endParaRPr lang="en-US" sz="1200" b="1">
            <a:solidFill>
              <a:schemeClr val="bg1"/>
            </a:solidFill>
            <a:latin typeface="Bahnschrift" panose="020B0502040204020203" pitchFamily="34" charset="0"/>
          </a:endParaRPr>
        </a:p>
      </xdr:txBody>
    </xdr:sp>
    <xdr:clientData/>
  </xdr:twoCellAnchor>
  <xdr:twoCellAnchor>
    <xdr:from>
      <xdr:col>21</xdr:col>
      <xdr:colOff>298629</xdr:colOff>
      <xdr:row>5</xdr:row>
      <xdr:rowOff>21167</xdr:rowOff>
    </xdr:from>
    <xdr:to>
      <xdr:col>22</xdr:col>
      <xdr:colOff>597295</xdr:colOff>
      <xdr:row>7</xdr:row>
      <xdr:rowOff>148167</xdr:rowOff>
    </xdr:to>
    <xdr:sp macro="" textlink="'Pivot Table'!AI5">
      <xdr:nvSpPr>
        <xdr:cNvPr id="313" name="TextBox 312">
          <a:extLst>
            <a:ext uri="{FF2B5EF4-FFF2-40B4-BE49-F238E27FC236}">
              <a16:creationId xmlns:a16="http://schemas.microsoft.com/office/drawing/2014/main" id="{BAD2EBD1-C197-438E-BA82-8BC632DA4740}"/>
            </a:ext>
          </a:extLst>
        </xdr:cNvPr>
        <xdr:cNvSpPr txBox="1"/>
      </xdr:nvSpPr>
      <xdr:spPr>
        <a:xfrm>
          <a:off x="13189129" y="973667"/>
          <a:ext cx="912499"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latin typeface="Bahnschrift" panose="020B0502040204020203" pitchFamily="34" charset="0"/>
              <a:cs typeface="Calibri"/>
            </a:rPr>
            <a:t>Total Taxes</a:t>
          </a:r>
          <a:endParaRPr lang="en-US" sz="1000" b="1">
            <a:solidFill>
              <a:schemeClr val="bg1"/>
            </a:solidFill>
            <a:latin typeface="Bahnschrift" panose="020B0502040204020203" pitchFamily="34" charset="0"/>
          </a:endParaRPr>
        </a:p>
      </xdr:txBody>
    </xdr:sp>
    <xdr:clientData/>
  </xdr:twoCellAnchor>
  <xdr:twoCellAnchor>
    <xdr:from>
      <xdr:col>21</xdr:col>
      <xdr:colOff>179982</xdr:colOff>
      <xdr:row>8</xdr:row>
      <xdr:rowOff>95250</xdr:rowOff>
    </xdr:from>
    <xdr:to>
      <xdr:col>23</xdr:col>
      <xdr:colOff>144441</xdr:colOff>
      <xdr:row>10</xdr:row>
      <xdr:rowOff>42332</xdr:rowOff>
    </xdr:to>
    <xdr:sp macro="" textlink="'Pivot Table'!H49">
      <xdr:nvSpPr>
        <xdr:cNvPr id="314" name="TextBox 313">
          <a:extLst>
            <a:ext uri="{FF2B5EF4-FFF2-40B4-BE49-F238E27FC236}">
              <a16:creationId xmlns:a16="http://schemas.microsoft.com/office/drawing/2014/main" id="{BDD805D6-556B-4E3C-9260-25A55F60FC92}"/>
            </a:ext>
          </a:extLst>
        </xdr:cNvPr>
        <xdr:cNvSpPr txBox="1"/>
      </xdr:nvSpPr>
      <xdr:spPr>
        <a:xfrm>
          <a:off x="13070482" y="1619250"/>
          <a:ext cx="1192126" cy="328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1334D2E-3BDF-41EC-887D-2B42823F7FC6}" type="TxLink">
            <a:rPr lang="en-US" sz="1100" b="0" i="0" u="none" strike="noStrike">
              <a:solidFill>
                <a:srgbClr val="FFFFFF"/>
              </a:solidFill>
              <a:latin typeface="Bahnschrift"/>
              <a:cs typeface="Calibri"/>
            </a:rPr>
            <a:pPr algn="ctr"/>
            <a:t>22.80%</a:t>
          </a:fld>
          <a:endParaRPr lang="en-US" sz="1100">
            <a:solidFill>
              <a:schemeClr val="bg1"/>
            </a:solidFill>
            <a:latin typeface="Bahnschrift" panose="020B0502040204020203" pitchFamily="34" charset="0"/>
          </a:endParaRPr>
        </a:p>
      </xdr:txBody>
    </xdr:sp>
    <xdr:clientData/>
  </xdr:twoCellAnchor>
  <xdr:twoCellAnchor>
    <xdr:from>
      <xdr:col>21</xdr:col>
      <xdr:colOff>179982</xdr:colOff>
      <xdr:row>20</xdr:row>
      <xdr:rowOff>10583</xdr:rowOff>
    </xdr:from>
    <xdr:to>
      <xdr:col>23</xdr:col>
      <xdr:colOff>144441</xdr:colOff>
      <xdr:row>21</xdr:row>
      <xdr:rowOff>148165</xdr:rowOff>
    </xdr:to>
    <xdr:sp macro="" textlink="'Pivot Table'!E50">
      <xdr:nvSpPr>
        <xdr:cNvPr id="315" name="TextBox 314">
          <a:extLst>
            <a:ext uri="{FF2B5EF4-FFF2-40B4-BE49-F238E27FC236}">
              <a16:creationId xmlns:a16="http://schemas.microsoft.com/office/drawing/2014/main" id="{C74328F3-A646-42C7-BFAC-5DD65710B1C8}"/>
            </a:ext>
          </a:extLst>
        </xdr:cNvPr>
        <xdr:cNvSpPr txBox="1"/>
      </xdr:nvSpPr>
      <xdr:spPr>
        <a:xfrm>
          <a:off x="13070482" y="3820583"/>
          <a:ext cx="1192126" cy="328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7817912-5FA2-4F1F-8B65-DFBCC2D2FD18}" type="TxLink">
            <a:rPr lang="en-US" sz="1100" b="0" i="0" u="none" strike="noStrike">
              <a:solidFill>
                <a:srgbClr val="FFFFFF"/>
              </a:solidFill>
              <a:latin typeface="Bahnschrift"/>
              <a:cs typeface="Calibri"/>
            </a:rPr>
            <a:pPr algn="ctr"/>
            <a:t> $126,297 </a:t>
          </a:fld>
          <a:endParaRPr lang="en-US" sz="1200" b="1">
            <a:solidFill>
              <a:schemeClr val="bg1"/>
            </a:solidFill>
            <a:latin typeface="Bahnschrift" panose="020B0502040204020203" pitchFamily="34" charset="0"/>
          </a:endParaRPr>
        </a:p>
      </xdr:txBody>
    </xdr:sp>
    <xdr:clientData/>
  </xdr:twoCellAnchor>
  <xdr:twoCellAnchor>
    <xdr:from>
      <xdr:col>21</xdr:col>
      <xdr:colOff>283869</xdr:colOff>
      <xdr:row>18</xdr:row>
      <xdr:rowOff>158750</xdr:rowOff>
    </xdr:from>
    <xdr:to>
      <xdr:col>23</xdr:col>
      <xdr:colOff>40554</xdr:colOff>
      <xdr:row>20</xdr:row>
      <xdr:rowOff>105832</xdr:rowOff>
    </xdr:to>
    <xdr:sp macro="" textlink="'Pivot Table'!E48">
      <xdr:nvSpPr>
        <xdr:cNvPr id="316" name="TextBox 315">
          <a:extLst>
            <a:ext uri="{FF2B5EF4-FFF2-40B4-BE49-F238E27FC236}">
              <a16:creationId xmlns:a16="http://schemas.microsoft.com/office/drawing/2014/main" id="{988BB19B-F9BE-400E-B991-9940226787B9}"/>
            </a:ext>
          </a:extLst>
        </xdr:cNvPr>
        <xdr:cNvSpPr txBox="1"/>
      </xdr:nvSpPr>
      <xdr:spPr>
        <a:xfrm>
          <a:off x="13174369" y="3587750"/>
          <a:ext cx="984352" cy="328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595FF0-5ADC-4D70-9778-6D0037CCECDE}" type="TxLink">
            <a:rPr lang="en-US" sz="1100" b="1" i="0" u="none" strike="noStrike">
              <a:solidFill>
                <a:srgbClr val="FFFFFF"/>
              </a:solidFill>
              <a:latin typeface="Calibri"/>
              <a:cs typeface="Calibri"/>
            </a:rPr>
            <a:pPr algn="ctr"/>
            <a:t>Payroll Taxes</a:t>
          </a:fld>
          <a:endParaRPr lang="en-US" sz="800">
            <a:solidFill>
              <a:schemeClr val="bg1"/>
            </a:solidFill>
            <a:latin typeface="Bahnschrift" panose="020B0502040204020203" pitchFamily="34" charset="0"/>
          </a:endParaRPr>
        </a:p>
      </xdr:txBody>
    </xdr:sp>
    <xdr:clientData/>
  </xdr:twoCellAnchor>
  <xdr:twoCellAnchor>
    <xdr:from>
      <xdr:col>21</xdr:col>
      <xdr:colOff>179982</xdr:colOff>
      <xdr:row>21</xdr:row>
      <xdr:rowOff>52917</xdr:rowOff>
    </xdr:from>
    <xdr:to>
      <xdr:col>23</xdr:col>
      <xdr:colOff>144441</xdr:colOff>
      <xdr:row>22</xdr:row>
      <xdr:rowOff>190499</xdr:rowOff>
    </xdr:to>
    <xdr:sp macro="" textlink="'Pivot Table'!E49">
      <xdr:nvSpPr>
        <xdr:cNvPr id="317" name="TextBox 316">
          <a:extLst>
            <a:ext uri="{FF2B5EF4-FFF2-40B4-BE49-F238E27FC236}">
              <a16:creationId xmlns:a16="http://schemas.microsoft.com/office/drawing/2014/main" id="{4A8D7250-E60A-4ED6-A383-1ED3A07A5856}"/>
            </a:ext>
          </a:extLst>
        </xdr:cNvPr>
        <xdr:cNvSpPr txBox="1"/>
      </xdr:nvSpPr>
      <xdr:spPr>
        <a:xfrm>
          <a:off x="13070482" y="4053417"/>
          <a:ext cx="1192126" cy="328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DBBC215-2FDE-40BE-8A84-899D86D845D4}" type="TxLink">
            <a:rPr lang="en-US" sz="1100" b="0" i="0" u="none" strike="noStrike">
              <a:solidFill>
                <a:srgbClr val="FFFFFF"/>
              </a:solidFill>
              <a:latin typeface="Bahnschrift"/>
              <a:cs typeface="Calibri"/>
            </a:rPr>
            <a:pPr algn="ctr"/>
            <a:t>9.20%</a:t>
          </a:fld>
          <a:endParaRPr lang="en-US" sz="1100">
            <a:solidFill>
              <a:schemeClr val="bg1"/>
            </a:solidFill>
            <a:latin typeface="Bahnschrift" panose="020B0502040204020203" pitchFamily="34" charset="0"/>
          </a:endParaRPr>
        </a:p>
      </xdr:txBody>
    </xdr:sp>
    <xdr:clientData/>
  </xdr:twoCellAnchor>
  <xdr:twoCellAnchor>
    <xdr:from>
      <xdr:col>21</xdr:col>
      <xdr:colOff>179982</xdr:colOff>
      <xdr:row>24</xdr:row>
      <xdr:rowOff>137583</xdr:rowOff>
    </xdr:from>
    <xdr:to>
      <xdr:col>23</xdr:col>
      <xdr:colOff>144441</xdr:colOff>
      <xdr:row>26</xdr:row>
      <xdr:rowOff>84665</xdr:rowOff>
    </xdr:to>
    <xdr:sp macro="" textlink="'Pivot Table'!F50">
      <xdr:nvSpPr>
        <xdr:cNvPr id="318" name="TextBox 317">
          <a:extLst>
            <a:ext uri="{FF2B5EF4-FFF2-40B4-BE49-F238E27FC236}">
              <a16:creationId xmlns:a16="http://schemas.microsoft.com/office/drawing/2014/main" id="{1ADE6D1B-6AB3-46AB-9EAA-C97473770F14}"/>
            </a:ext>
          </a:extLst>
        </xdr:cNvPr>
        <xdr:cNvSpPr txBox="1"/>
      </xdr:nvSpPr>
      <xdr:spPr>
        <a:xfrm>
          <a:off x="13070482" y="4709583"/>
          <a:ext cx="1192126" cy="328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4661C0D-88CF-44F1-9262-3E82AEBCBF27}" type="TxLink">
            <a:rPr lang="en-US" sz="1100" b="0" i="0" u="none" strike="noStrike">
              <a:solidFill>
                <a:srgbClr val="FFFFFF"/>
              </a:solidFill>
              <a:latin typeface="Bahnschrift"/>
              <a:cs typeface="Calibri"/>
            </a:rPr>
            <a:pPr algn="ctr"/>
            <a:t> $101,587 </a:t>
          </a:fld>
          <a:endParaRPr lang="en-US" sz="1200" b="1">
            <a:solidFill>
              <a:schemeClr val="bg1"/>
            </a:solidFill>
            <a:latin typeface="Bahnschrift" panose="020B0502040204020203" pitchFamily="34" charset="0"/>
          </a:endParaRPr>
        </a:p>
      </xdr:txBody>
    </xdr:sp>
    <xdr:clientData/>
  </xdr:twoCellAnchor>
  <xdr:twoCellAnchor>
    <xdr:from>
      <xdr:col>21</xdr:col>
      <xdr:colOff>231004</xdr:colOff>
      <xdr:row>23</xdr:row>
      <xdr:rowOff>95250</xdr:rowOff>
    </xdr:from>
    <xdr:to>
      <xdr:col>23</xdr:col>
      <xdr:colOff>93420</xdr:colOff>
      <xdr:row>25</xdr:row>
      <xdr:rowOff>42332</xdr:rowOff>
    </xdr:to>
    <xdr:sp macro="" textlink="'Pivot Table'!F48">
      <xdr:nvSpPr>
        <xdr:cNvPr id="319" name="TextBox 318">
          <a:extLst>
            <a:ext uri="{FF2B5EF4-FFF2-40B4-BE49-F238E27FC236}">
              <a16:creationId xmlns:a16="http://schemas.microsoft.com/office/drawing/2014/main" id="{F83249C2-65EF-4F61-A667-BB1A15C67E25}"/>
            </a:ext>
          </a:extLst>
        </xdr:cNvPr>
        <xdr:cNvSpPr txBox="1"/>
      </xdr:nvSpPr>
      <xdr:spPr>
        <a:xfrm>
          <a:off x="13121504" y="4476750"/>
          <a:ext cx="1090083" cy="328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2FB942F-A577-4D4B-84AA-E970FD7DFE1B}" type="TxLink">
            <a:rPr lang="en-US" sz="1100" b="1" i="0" u="none" strike="noStrike">
              <a:solidFill>
                <a:srgbClr val="FFFFFF"/>
              </a:solidFill>
              <a:latin typeface="Calibri"/>
              <a:cs typeface="Calibri"/>
            </a:rPr>
            <a:pPr algn="ctr"/>
            <a:t>Property Taxes</a:t>
          </a:fld>
          <a:endParaRPr lang="en-US" sz="800">
            <a:solidFill>
              <a:schemeClr val="bg1"/>
            </a:solidFill>
            <a:latin typeface="Bahnschrift" panose="020B0502040204020203" pitchFamily="34" charset="0"/>
          </a:endParaRPr>
        </a:p>
      </xdr:txBody>
    </xdr:sp>
    <xdr:clientData/>
  </xdr:twoCellAnchor>
  <xdr:twoCellAnchor>
    <xdr:from>
      <xdr:col>21</xdr:col>
      <xdr:colOff>179982</xdr:colOff>
      <xdr:row>25</xdr:row>
      <xdr:rowOff>179917</xdr:rowOff>
    </xdr:from>
    <xdr:to>
      <xdr:col>23</xdr:col>
      <xdr:colOff>144441</xdr:colOff>
      <xdr:row>27</xdr:row>
      <xdr:rowOff>126999</xdr:rowOff>
    </xdr:to>
    <xdr:sp macro="" textlink="'Pivot Table'!F49">
      <xdr:nvSpPr>
        <xdr:cNvPr id="320" name="TextBox 319">
          <a:extLst>
            <a:ext uri="{FF2B5EF4-FFF2-40B4-BE49-F238E27FC236}">
              <a16:creationId xmlns:a16="http://schemas.microsoft.com/office/drawing/2014/main" id="{9E4C4C58-0FD2-4204-B032-80725265FA18}"/>
            </a:ext>
          </a:extLst>
        </xdr:cNvPr>
        <xdr:cNvSpPr txBox="1"/>
      </xdr:nvSpPr>
      <xdr:spPr>
        <a:xfrm>
          <a:off x="13070482" y="4942417"/>
          <a:ext cx="1192126" cy="328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E3A8985-0BB6-4954-BD4C-31DB106A0DA2}" type="TxLink">
            <a:rPr lang="en-US" sz="1100" b="0" i="0" u="none" strike="noStrike">
              <a:solidFill>
                <a:srgbClr val="FFFFFF"/>
              </a:solidFill>
              <a:latin typeface="Bahnschrift"/>
              <a:cs typeface="Calibri"/>
            </a:rPr>
            <a:pPr algn="ctr"/>
            <a:t>7.40%</a:t>
          </a:fld>
          <a:endParaRPr lang="en-US" sz="1100">
            <a:solidFill>
              <a:schemeClr val="bg1"/>
            </a:solidFill>
            <a:latin typeface="Bahnschrift" panose="020B0502040204020203" pitchFamily="34" charset="0"/>
          </a:endParaRPr>
        </a:p>
      </xdr:txBody>
    </xdr:sp>
    <xdr:clientData/>
  </xdr:twoCellAnchor>
  <xdr:twoCellAnchor>
    <xdr:from>
      <xdr:col>21</xdr:col>
      <xdr:colOff>179982</xdr:colOff>
      <xdr:row>30</xdr:row>
      <xdr:rowOff>21166</xdr:rowOff>
    </xdr:from>
    <xdr:to>
      <xdr:col>23</xdr:col>
      <xdr:colOff>144441</xdr:colOff>
      <xdr:row>31</xdr:row>
      <xdr:rowOff>158748</xdr:rowOff>
    </xdr:to>
    <xdr:sp macro="" textlink="'Pivot Table'!G50">
      <xdr:nvSpPr>
        <xdr:cNvPr id="321" name="TextBox 320">
          <a:extLst>
            <a:ext uri="{FF2B5EF4-FFF2-40B4-BE49-F238E27FC236}">
              <a16:creationId xmlns:a16="http://schemas.microsoft.com/office/drawing/2014/main" id="{5D306358-BAF3-4112-9BEE-61C879A95804}"/>
            </a:ext>
          </a:extLst>
        </xdr:cNvPr>
        <xdr:cNvSpPr txBox="1"/>
      </xdr:nvSpPr>
      <xdr:spPr>
        <a:xfrm>
          <a:off x="13070482" y="5736166"/>
          <a:ext cx="1192126" cy="328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6A5483B-A184-4D21-8AD7-08A83CF6C819}" type="TxLink">
            <a:rPr lang="en-US" sz="1100" b="0" i="0" u="none" strike="noStrike">
              <a:solidFill>
                <a:srgbClr val="FFFFFF"/>
              </a:solidFill>
              <a:latin typeface="Bahnschrift"/>
              <a:cs typeface="Calibri"/>
            </a:rPr>
            <a:pPr algn="ctr"/>
            <a:t> $85,113 </a:t>
          </a:fld>
          <a:endParaRPr lang="en-US" sz="1200" b="1">
            <a:solidFill>
              <a:schemeClr val="bg1"/>
            </a:solidFill>
            <a:latin typeface="Bahnschrift" panose="020B0502040204020203" pitchFamily="34" charset="0"/>
          </a:endParaRPr>
        </a:p>
      </xdr:txBody>
    </xdr:sp>
    <xdr:clientData/>
  </xdr:twoCellAnchor>
  <xdr:twoCellAnchor>
    <xdr:from>
      <xdr:col>21</xdr:col>
      <xdr:colOff>319796</xdr:colOff>
      <xdr:row>28</xdr:row>
      <xdr:rowOff>169333</xdr:rowOff>
    </xdr:from>
    <xdr:to>
      <xdr:col>23</xdr:col>
      <xdr:colOff>4628</xdr:colOff>
      <xdr:row>30</xdr:row>
      <xdr:rowOff>116415</xdr:rowOff>
    </xdr:to>
    <xdr:sp macro="" textlink="'Pivot Table'!G48">
      <xdr:nvSpPr>
        <xdr:cNvPr id="322" name="TextBox 321">
          <a:extLst>
            <a:ext uri="{FF2B5EF4-FFF2-40B4-BE49-F238E27FC236}">
              <a16:creationId xmlns:a16="http://schemas.microsoft.com/office/drawing/2014/main" id="{FFD5CD9D-F1E6-421E-B04C-287AFBB3CB70}"/>
            </a:ext>
          </a:extLst>
        </xdr:cNvPr>
        <xdr:cNvSpPr txBox="1"/>
      </xdr:nvSpPr>
      <xdr:spPr>
        <a:xfrm>
          <a:off x="13210296" y="5503333"/>
          <a:ext cx="912499" cy="328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277B20E-4E2F-48F3-8DA0-24B1E0F30D92}" type="TxLink">
            <a:rPr lang="en-US" sz="1100" b="1" i="0" u="none" strike="noStrike">
              <a:solidFill>
                <a:srgbClr val="FFFFFF"/>
              </a:solidFill>
              <a:latin typeface="Calibri"/>
              <a:cs typeface="Calibri"/>
            </a:rPr>
            <a:pPr algn="ctr"/>
            <a:t>Excise Taxes</a:t>
          </a:fld>
          <a:endParaRPr lang="en-US" sz="800">
            <a:solidFill>
              <a:schemeClr val="bg1"/>
            </a:solidFill>
            <a:latin typeface="Bahnschrift" panose="020B0502040204020203" pitchFamily="34" charset="0"/>
          </a:endParaRPr>
        </a:p>
      </xdr:txBody>
    </xdr:sp>
    <xdr:clientData/>
  </xdr:twoCellAnchor>
  <xdr:twoCellAnchor>
    <xdr:from>
      <xdr:col>21</xdr:col>
      <xdr:colOff>179982</xdr:colOff>
      <xdr:row>31</xdr:row>
      <xdr:rowOff>63500</xdr:rowOff>
    </xdr:from>
    <xdr:to>
      <xdr:col>23</xdr:col>
      <xdr:colOff>144441</xdr:colOff>
      <xdr:row>33</xdr:row>
      <xdr:rowOff>10582</xdr:rowOff>
    </xdr:to>
    <xdr:sp macro="" textlink="'Pivot Table'!G49">
      <xdr:nvSpPr>
        <xdr:cNvPr id="323" name="TextBox 322">
          <a:extLst>
            <a:ext uri="{FF2B5EF4-FFF2-40B4-BE49-F238E27FC236}">
              <a16:creationId xmlns:a16="http://schemas.microsoft.com/office/drawing/2014/main" id="{C346F24C-C5BC-4D97-8D4F-42F9DCB35C75}"/>
            </a:ext>
          </a:extLst>
        </xdr:cNvPr>
        <xdr:cNvSpPr txBox="1"/>
      </xdr:nvSpPr>
      <xdr:spPr>
        <a:xfrm>
          <a:off x="13070482" y="5969000"/>
          <a:ext cx="1192126" cy="328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B774706-F470-4E39-BB7D-6BF5A5683DED}" type="TxLink">
            <a:rPr lang="en-US" sz="1100" b="0" i="0" u="none" strike="noStrike">
              <a:solidFill>
                <a:srgbClr val="FFFFFF"/>
              </a:solidFill>
              <a:latin typeface="Bahnschrift"/>
              <a:cs typeface="Calibri"/>
            </a:rPr>
            <a:pPr algn="ctr"/>
            <a:t>6.20%</a:t>
          </a:fld>
          <a:endParaRPr lang="en-US" sz="1100">
            <a:solidFill>
              <a:schemeClr val="bg1"/>
            </a:solidFill>
            <a:latin typeface="Bahnschrift" panose="020B0502040204020203" pitchFamily="34" charset="0"/>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0.34725</cdr:x>
      <cdr:y>0.3566</cdr:y>
    </cdr:from>
    <cdr:to>
      <cdr:x>0.6044</cdr:x>
      <cdr:y>0.55661</cdr:y>
    </cdr:to>
    <cdr:sp macro="" textlink="'Pivot Table'!$T$22">
      <cdr:nvSpPr>
        <cdr:cNvPr id="2" name="TextBox 45">
          <a:extLst xmlns:a="http://schemas.openxmlformats.org/drawingml/2006/main">
            <a:ext uri="{FF2B5EF4-FFF2-40B4-BE49-F238E27FC236}">
              <a16:creationId xmlns:a16="http://schemas.microsoft.com/office/drawing/2014/main" id="{1C9BDDFE-F01B-D986-5C6D-A5DFB0F1DA9C}"/>
            </a:ext>
          </a:extLst>
        </cdr:cNvPr>
        <cdr:cNvSpPr txBox="1"/>
      </cdr:nvSpPr>
      <cdr:spPr>
        <a:xfrm xmlns:a="http://schemas.openxmlformats.org/drawingml/2006/main">
          <a:off x="1003301" y="886883"/>
          <a:ext cx="742949" cy="49745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F83251B6-AC3F-4451-B437-445A58FCC43A}" type="TxLink">
            <a:rPr lang="en-US" sz="2400" b="0" i="0" u="none" strike="noStrike">
              <a:solidFill>
                <a:schemeClr val="bg1"/>
              </a:solidFill>
              <a:latin typeface="Bahnschrift" panose="020B0502040204020203" pitchFamily="34" charset="0"/>
              <a:cs typeface="Calibri"/>
            </a:rPr>
            <a:pPr algn="l"/>
            <a:t>67%</a:t>
          </a:fld>
          <a:endParaRPr lang="en-US" sz="5400">
            <a:solidFill>
              <a:schemeClr val="bg1"/>
            </a:solidFill>
            <a:latin typeface="Bahnschrift" panose="020B0502040204020203" pitchFamily="34" charset="0"/>
          </a:endParaRPr>
        </a:p>
      </cdr:txBody>
    </cdr:sp>
  </cdr:relSizeAnchor>
  <cdr:relSizeAnchor xmlns:cdr="http://schemas.openxmlformats.org/drawingml/2006/chartDrawing">
    <cdr:from>
      <cdr:x>0.20073</cdr:x>
      <cdr:y>0.5566</cdr:y>
    </cdr:from>
    <cdr:to>
      <cdr:x>0.75458</cdr:x>
      <cdr:y>0.75661</cdr:y>
    </cdr:to>
    <cdr:sp macro="" textlink="">
      <cdr:nvSpPr>
        <cdr:cNvPr id="3" name="TextBox 45">
          <a:extLst xmlns:a="http://schemas.openxmlformats.org/drawingml/2006/main">
            <a:ext uri="{FF2B5EF4-FFF2-40B4-BE49-F238E27FC236}">
              <a16:creationId xmlns:a16="http://schemas.microsoft.com/office/drawing/2014/main" id="{1C9BDDFE-F01B-D986-5C6D-A5DFB0F1DA9C}"/>
            </a:ext>
          </a:extLst>
        </cdr:cNvPr>
        <cdr:cNvSpPr txBox="1"/>
      </cdr:nvSpPr>
      <cdr:spPr>
        <a:xfrm xmlns:a="http://schemas.openxmlformats.org/drawingml/2006/main">
          <a:off x="579968" y="1384300"/>
          <a:ext cx="1600200" cy="49745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b="0" i="0" u="none" strike="noStrike">
              <a:solidFill>
                <a:schemeClr val="bg1"/>
              </a:solidFill>
              <a:latin typeface="Bahnschrift" panose="020B0502040204020203" pitchFamily="34" charset="0"/>
              <a:cs typeface="Calibri"/>
            </a:rPr>
            <a:t>Sales Percentage Achieved</a:t>
          </a:r>
          <a:endParaRPr lang="en-US" sz="1100">
            <a:solidFill>
              <a:schemeClr val="bg1"/>
            </a:solidFill>
            <a:latin typeface="Bahnschrift" panose="020B0502040204020203" pitchFamily="34"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15</xdr:col>
      <xdr:colOff>188406</xdr:colOff>
      <xdr:row>27</xdr:row>
      <xdr:rowOff>83735</xdr:rowOff>
    </xdr:from>
    <xdr:to>
      <xdr:col>16</xdr:col>
      <xdr:colOff>324477</xdr:colOff>
      <xdr:row>29</xdr:row>
      <xdr:rowOff>94203</xdr:rowOff>
    </xdr:to>
    <xdr:sp macro="" textlink="">
      <xdr:nvSpPr>
        <xdr:cNvPr id="10" name="TextBox 9">
          <a:extLst>
            <a:ext uri="{FF2B5EF4-FFF2-40B4-BE49-F238E27FC236}">
              <a16:creationId xmlns:a16="http://schemas.microsoft.com/office/drawing/2014/main" id="{9BC100DE-E8DF-872D-231B-12B9C535FD83}"/>
            </a:ext>
          </a:extLst>
        </xdr:cNvPr>
        <xdr:cNvSpPr txBox="1"/>
      </xdr:nvSpPr>
      <xdr:spPr>
        <a:xfrm>
          <a:off x="10896181" y="5170713"/>
          <a:ext cx="1130439" cy="3872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ym typeface="Symbol" panose="05050102010706020507" pitchFamily="18" charset="2"/>
            </a:rPr>
            <a:t></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E KADIRI" refreshedDate="45129.95168622685" createdVersion="8" refreshedVersion="8" minRefreshableVersion="3" recordCount="900" xr:uid="{3B402156-AC09-4640-888D-FF09F618CDA2}">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ount="63">
        <n v="5492.76"/>
        <n v="9600"/>
        <n v="5492.6399999999994"/>
        <n v="6892.2"/>
        <n v="7700"/>
        <n v="5265.39"/>
        <n v="9016"/>
        <n v="2696.75"/>
        <n v="5492.28"/>
        <n v="240"/>
        <n v="5492.16"/>
        <n v="3666.3"/>
        <n v="7260"/>
        <n v="5035.0300000000007"/>
        <n v="8800"/>
        <n v="5034.92"/>
        <n v="6317.85"/>
        <n v="7000"/>
        <n v="4578.6000000000004"/>
        <n v="100"/>
        <n v="4577.2"/>
        <n v="4576.8999999999996"/>
        <n v="200"/>
        <n v="4576.8"/>
        <n v="4577.3"/>
        <n v="6600"/>
        <n v="8000"/>
        <n v="5743.5"/>
        <n v="3333"/>
        <n v="5036.46"/>
        <n v="110"/>
        <n v="7920"/>
        <n v="8400"/>
        <n v="5494.3200000000006"/>
        <n v="120"/>
        <n v="5034.5899999999992"/>
        <n v="230"/>
        <n v="5263.32"/>
        <n v="5263.8950000000004"/>
        <n v="7590"/>
        <n v="2288.6"/>
        <n v="2288.4499999999998"/>
        <n v="2288.4"/>
        <n v="3300"/>
        <n v="2288.65"/>
        <n v="2517.46"/>
        <n v="2517.2949999999996"/>
        <n v="115"/>
        <n v="2631.66"/>
        <n v="2631.9475000000002"/>
        <n v="2746.08"/>
        <n v="2746.38"/>
        <n v="9200"/>
        <n v="5263.78"/>
        <n v="6605.0249999999996"/>
        <n v="2517.2400000000002"/>
        <n v="220"/>
        <n v="2517.5150000000003"/>
        <n v="10000"/>
        <n v="15000"/>
        <n v="14000"/>
        <n v="22000"/>
        <n v="11111"/>
      </sharedItems>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9256994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E KADIRI" refreshedDate="45132.755175231483" createdVersion="8" refreshedVersion="8" minRefreshableVersion="3" recordCount="30" xr:uid="{F2FDA3BC-3257-405E-AE80-F20953A34384}">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45449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x v="0"/>
    <n v="5126.576"/>
    <n v="1098.5520000000001"/>
    <x v="0"/>
  </r>
  <r>
    <x v="0"/>
    <x v="0"/>
    <x v="0"/>
    <x v="1"/>
    <n v="2498"/>
    <x v="1"/>
    <n v="8960"/>
    <n v="1920"/>
    <x v="0"/>
  </r>
  <r>
    <x v="0"/>
    <x v="0"/>
    <x v="1"/>
    <x v="2"/>
    <n v="1245"/>
    <x v="2"/>
    <n v="5126.4639999999999"/>
    <n v="1098.528"/>
    <x v="0"/>
  </r>
  <r>
    <x v="0"/>
    <x v="0"/>
    <x v="2"/>
    <x v="3"/>
    <n v="644"/>
    <x v="3"/>
    <n v="6432.72"/>
    <n v="1378.44"/>
    <x v="0"/>
  </r>
  <r>
    <x v="0"/>
    <x v="0"/>
    <x v="3"/>
    <x v="4"/>
    <n v="643"/>
    <x v="4"/>
    <n v="7840"/>
    <n v="1540"/>
    <x v="0"/>
  </r>
  <r>
    <x v="0"/>
    <x v="0"/>
    <x v="2"/>
    <x v="5"/>
    <n v="455"/>
    <x v="5"/>
    <n v="5128.0320000000002"/>
    <n v="1053.0780000000002"/>
    <x v="0"/>
  </r>
  <r>
    <x v="0"/>
    <x v="0"/>
    <x v="3"/>
    <x v="6"/>
    <n v="345"/>
    <x v="6"/>
    <n v="7840"/>
    <n v="1803.2"/>
    <x v="0"/>
  </r>
  <r>
    <x v="0"/>
    <x v="0"/>
    <x v="1"/>
    <x v="7"/>
    <n v="122"/>
    <x v="7"/>
    <n v="112"/>
    <n v="539.35"/>
    <x v="0"/>
  </r>
  <r>
    <x v="0"/>
    <x v="0"/>
    <x v="4"/>
    <x v="8"/>
    <n v="78"/>
    <x v="2"/>
    <n v="5126.4639999999999"/>
    <n v="1098.528"/>
    <x v="0"/>
  </r>
  <r>
    <x v="0"/>
    <x v="0"/>
    <x v="4"/>
    <x v="9"/>
    <n v="76"/>
    <x v="8"/>
    <n v="5126.1279999999997"/>
    <n v="1098.4559999999999"/>
    <x v="0"/>
  </r>
  <r>
    <x v="0"/>
    <x v="0"/>
    <x v="4"/>
    <x v="10"/>
    <n v="46"/>
    <x v="9"/>
    <n v="224"/>
    <n v="48"/>
    <x v="0"/>
  </r>
  <r>
    <x v="0"/>
    <x v="0"/>
    <x v="4"/>
    <x v="11"/>
    <n v="34"/>
    <x v="10"/>
    <n v="5126.0160000000005"/>
    <n v="1098.432"/>
    <x v="0"/>
  </r>
  <r>
    <x v="0"/>
    <x v="0"/>
    <x v="1"/>
    <x v="12"/>
    <n v="7"/>
    <x v="11"/>
    <n v="224"/>
    <n v="733.2600000000001"/>
    <x v="0"/>
  </r>
  <r>
    <x v="0"/>
    <x v="0"/>
    <x v="5"/>
    <x v="13"/>
    <n v="3"/>
    <x v="12"/>
    <n v="7392"/>
    <n v="1452"/>
    <x v="0"/>
  </r>
  <r>
    <x v="0"/>
    <x v="0"/>
    <x v="4"/>
    <x v="14"/>
    <n v="3"/>
    <x v="13"/>
    <n v="5126.576"/>
    <n v="1007.0060000000002"/>
    <x v="0"/>
  </r>
  <r>
    <x v="0"/>
    <x v="1"/>
    <x v="0"/>
    <x v="0"/>
    <n v="3566"/>
    <x v="13"/>
    <n v="5126.576"/>
    <n v="1007.0060000000002"/>
    <x v="0"/>
  </r>
  <r>
    <x v="0"/>
    <x v="1"/>
    <x v="0"/>
    <x v="1"/>
    <n v="2498"/>
    <x v="14"/>
    <n v="8960"/>
    <n v="1760"/>
    <x v="0"/>
  </r>
  <r>
    <x v="0"/>
    <x v="1"/>
    <x v="1"/>
    <x v="2"/>
    <n v="1245"/>
    <x v="15"/>
    <n v="5126.4639999999999"/>
    <n v="1006.984"/>
    <x v="0"/>
  </r>
  <r>
    <x v="0"/>
    <x v="1"/>
    <x v="2"/>
    <x v="3"/>
    <n v="644"/>
    <x v="16"/>
    <n v="6432.72"/>
    <n v="1263.5700000000002"/>
    <x v="0"/>
  </r>
  <r>
    <x v="0"/>
    <x v="1"/>
    <x v="3"/>
    <x v="4"/>
    <n v="643"/>
    <x v="17"/>
    <n v="7840"/>
    <n v="1400"/>
    <x v="0"/>
  </r>
  <r>
    <x v="0"/>
    <x v="1"/>
    <x v="2"/>
    <x v="5"/>
    <n v="455"/>
    <x v="18"/>
    <n v="5128.0320000000002"/>
    <n v="915.72000000000014"/>
    <x v="0"/>
  </r>
  <r>
    <x v="0"/>
    <x v="1"/>
    <x v="3"/>
    <x v="6"/>
    <n v="345"/>
    <x v="17"/>
    <n v="7840"/>
    <n v="1400"/>
    <x v="0"/>
  </r>
  <r>
    <x v="0"/>
    <x v="1"/>
    <x v="1"/>
    <x v="7"/>
    <n v="122"/>
    <x v="19"/>
    <n v="112"/>
    <n v="20"/>
    <x v="0"/>
  </r>
  <r>
    <x v="0"/>
    <x v="1"/>
    <x v="4"/>
    <x v="8"/>
    <n v="78"/>
    <x v="20"/>
    <n v="5126.4639999999999"/>
    <n v="915.44"/>
    <x v="0"/>
  </r>
  <r>
    <x v="0"/>
    <x v="1"/>
    <x v="4"/>
    <x v="9"/>
    <n v="76"/>
    <x v="21"/>
    <n v="5126.1279999999997"/>
    <n v="915.38"/>
    <x v="0"/>
  </r>
  <r>
    <x v="0"/>
    <x v="1"/>
    <x v="4"/>
    <x v="10"/>
    <n v="46"/>
    <x v="22"/>
    <n v="224"/>
    <n v="40"/>
    <x v="0"/>
  </r>
  <r>
    <x v="0"/>
    <x v="1"/>
    <x v="4"/>
    <x v="11"/>
    <n v="34"/>
    <x v="23"/>
    <n v="5126.0160000000005"/>
    <n v="915.36000000000013"/>
    <x v="0"/>
  </r>
  <r>
    <x v="0"/>
    <x v="1"/>
    <x v="1"/>
    <x v="12"/>
    <n v="7"/>
    <x v="22"/>
    <n v="224"/>
    <n v="40"/>
    <x v="0"/>
  </r>
  <r>
    <x v="0"/>
    <x v="1"/>
    <x v="4"/>
    <x v="14"/>
    <n v="3"/>
    <x v="24"/>
    <n v="5126.576"/>
    <n v="915.46"/>
    <x v="0"/>
  </r>
  <r>
    <x v="0"/>
    <x v="1"/>
    <x v="5"/>
    <x v="13"/>
    <n v="2"/>
    <x v="25"/>
    <n v="7392"/>
    <n v="1320"/>
    <x v="0"/>
  </r>
  <r>
    <x v="0"/>
    <x v="2"/>
    <x v="0"/>
    <x v="0"/>
    <n v="3566"/>
    <x v="24"/>
    <n v="5126.576"/>
    <n v="915.46"/>
    <x v="0"/>
  </r>
  <r>
    <x v="0"/>
    <x v="2"/>
    <x v="0"/>
    <x v="1"/>
    <n v="2498"/>
    <x v="26"/>
    <n v="8960"/>
    <n v="1600"/>
    <x v="0"/>
  </r>
  <r>
    <x v="0"/>
    <x v="2"/>
    <x v="1"/>
    <x v="2"/>
    <n v="1245"/>
    <x v="20"/>
    <n v="5126.4639999999999"/>
    <n v="915.44"/>
    <x v="0"/>
  </r>
  <r>
    <x v="0"/>
    <x v="2"/>
    <x v="2"/>
    <x v="3"/>
    <n v="644"/>
    <x v="27"/>
    <n v="6432.72"/>
    <n v="1148.7"/>
    <x v="0"/>
  </r>
  <r>
    <x v="0"/>
    <x v="2"/>
    <x v="3"/>
    <x v="4"/>
    <n v="643"/>
    <x v="17"/>
    <n v="7840"/>
    <n v="1400"/>
    <x v="0"/>
  </r>
  <r>
    <x v="0"/>
    <x v="2"/>
    <x v="2"/>
    <x v="5"/>
    <n v="455"/>
    <x v="18"/>
    <n v="5128.0320000000002"/>
    <n v="915.72000000000014"/>
    <x v="0"/>
  </r>
  <r>
    <x v="0"/>
    <x v="2"/>
    <x v="3"/>
    <x v="6"/>
    <n v="345"/>
    <x v="17"/>
    <n v="7840"/>
    <n v="1400"/>
    <x v="0"/>
  </r>
  <r>
    <x v="0"/>
    <x v="2"/>
    <x v="1"/>
    <x v="7"/>
    <n v="122"/>
    <x v="19"/>
    <n v="112"/>
    <n v="20"/>
    <x v="0"/>
  </r>
  <r>
    <x v="0"/>
    <x v="2"/>
    <x v="4"/>
    <x v="8"/>
    <n v="78"/>
    <x v="20"/>
    <n v="5126.4639999999999"/>
    <n v="915.44"/>
    <x v="0"/>
  </r>
  <r>
    <x v="0"/>
    <x v="2"/>
    <x v="4"/>
    <x v="9"/>
    <n v="76"/>
    <x v="21"/>
    <n v="5126.1279999999997"/>
    <n v="915.38"/>
    <x v="0"/>
  </r>
  <r>
    <x v="0"/>
    <x v="2"/>
    <x v="4"/>
    <x v="10"/>
    <n v="46"/>
    <x v="22"/>
    <n v="224"/>
    <n v="40"/>
    <x v="0"/>
  </r>
  <r>
    <x v="0"/>
    <x v="2"/>
    <x v="4"/>
    <x v="11"/>
    <n v="34"/>
    <x v="23"/>
    <n v="5126.0160000000005"/>
    <n v="915.36000000000013"/>
    <x v="1"/>
  </r>
  <r>
    <x v="0"/>
    <x v="2"/>
    <x v="1"/>
    <x v="12"/>
    <n v="7"/>
    <x v="22"/>
    <n v="224"/>
    <n v="40"/>
    <x v="1"/>
  </r>
  <r>
    <x v="0"/>
    <x v="2"/>
    <x v="4"/>
    <x v="14"/>
    <n v="3"/>
    <x v="28"/>
    <n v="5126.576"/>
    <n v="666.6"/>
    <x v="1"/>
  </r>
  <r>
    <x v="0"/>
    <x v="2"/>
    <x v="5"/>
    <x v="13"/>
    <n v="2"/>
    <x v="25"/>
    <n v="7392"/>
    <n v="1320"/>
    <x v="1"/>
  </r>
  <r>
    <x v="0"/>
    <x v="3"/>
    <x v="0"/>
    <x v="0"/>
    <n v="3566"/>
    <x v="24"/>
    <n v="5126.576"/>
    <n v="915.46"/>
    <x v="1"/>
  </r>
  <r>
    <x v="0"/>
    <x v="3"/>
    <x v="0"/>
    <x v="1"/>
    <n v="2498"/>
    <x v="26"/>
    <n v="8960"/>
    <n v="1600"/>
    <x v="1"/>
  </r>
  <r>
    <x v="0"/>
    <x v="3"/>
    <x v="1"/>
    <x v="2"/>
    <n v="1245"/>
    <x v="20"/>
    <n v="5126.4639999999999"/>
    <n v="915.44"/>
    <x v="1"/>
  </r>
  <r>
    <x v="0"/>
    <x v="3"/>
    <x v="2"/>
    <x v="3"/>
    <n v="644"/>
    <x v="27"/>
    <n v="6432.72"/>
    <n v="1148.7"/>
    <x v="1"/>
  </r>
  <r>
    <x v="0"/>
    <x v="3"/>
    <x v="3"/>
    <x v="4"/>
    <n v="643"/>
    <x v="17"/>
    <n v="7840"/>
    <n v="1400"/>
    <x v="1"/>
  </r>
  <r>
    <x v="0"/>
    <x v="3"/>
    <x v="2"/>
    <x v="5"/>
    <n v="455"/>
    <x v="18"/>
    <n v="5128.0320000000002"/>
    <n v="915.72000000000014"/>
    <x v="1"/>
  </r>
  <r>
    <x v="0"/>
    <x v="3"/>
    <x v="3"/>
    <x v="6"/>
    <n v="345"/>
    <x v="17"/>
    <n v="7840"/>
    <n v="1400"/>
    <x v="1"/>
  </r>
  <r>
    <x v="0"/>
    <x v="3"/>
    <x v="1"/>
    <x v="7"/>
    <n v="122"/>
    <x v="19"/>
    <n v="112"/>
    <n v="20"/>
    <x v="1"/>
  </r>
  <r>
    <x v="0"/>
    <x v="3"/>
    <x v="4"/>
    <x v="8"/>
    <n v="78"/>
    <x v="20"/>
    <n v="5126.4639999999999"/>
    <n v="915.44"/>
    <x v="1"/>
  </r>
  <r>
    <x v="0"/>
    <x v="3"/>
    <x v="4"/>
    <x v="9"/>
    <n v="76"/>
    <x v="21"/>
    <n v="5126.1279999999997"/>
    <n v="915.38"/>
    <x v="1"/>
  </r>
  <r>
    <x v="0"/>
    <x v="3"/>
    <x v="4"/>
    <x v="10"/>
    <n v="46"/>
    <x v="22"/>
    <n v="224"/>
    <n v="40"/>
    <x v="1"/>
  </r>
  <r>
    <x v="0"/>
    <x v="3"/>
    <x v="4"/>
    <x v="11"/>
    <n v="34"/>
    <x v="23"/>
    <n v="5126.0160000000005"/>
    <n v="915.36000000000013"/>
    <x v="1"/>
  </r>
  <r>
    <x v="0"/>
    <x v="3"/>
    <x v="1"/>
    <x v="12"/>
    <n v="7"/>
    <x v="22"/>
    <n v="224"/>
    <n v="40"/>
    <x v="1"/>
  </r>
  <r>
    <x v="0"/>
    <x v="3"/>
    <x v="4"/>
    <x v="14"/>
    <n v="3"/>
    <x v="24"/>
    <n v="5126.576"/>
    <n v="915.46"/>
    <x v="1"/>
  </r>
  <r>
    <x v="0"/>
    <x v="3"/>
    <x v="5"/>
    <x v="13"/>
    <n v="2"/>
    <x v="25"/>
    <n v="7392"/>
    <n v="1320"/>
    <x v="1"/>
  </r>
  <r>
    <x v="0"/>
    <x v="4"/>
    <x v="0"/>
    <x v="0"/>
    <n v="3566"/>
    <x v="24"/>
    <n v="5126.576"/>
    <n v="915.46"/>
    <x v="1"/>
  </r>
  <r>
    <x v="0"/>
    <x v="4"/>
    <x v="0"/>
    <x v="1"/>
    <n v="2498"/>
    <x v="26"/>
    <n v="8960"/>
    <n v="1600"/>
    <x v="1"/>
  </r>
  <r>
    <x v="0"/>
    <x v="4"/>
    <x v="1"/>
    <x v="2"/>
    <n v="1245"/>
    <x v="20"/>
    <n v="5126.4639999999999"/>
    <n v="915.44"/>
    <x v="1"/>
  </r>
  <r>
    <x v="0"/>
    <x v="4"/>
    <x v="2"/>
    <x v="3"/>
    <n v="644"/>
    <x v="27"/>
    <n v="6432.72"/>
    <n v="1148.7"/>
    <x v="1"/>
  </r>
  <r>
    <x v="0"/>
    <x v="4"/>
    <x v="3"/>
    <x v="4"/>
    <n v="643"/>
    <x v="17"/>
    <n v="7840"/>
    <n v="1400"/>
    <x v="0"/>
  </r>
  <r>
    <x v="0"/>
    <x v="4"/>
    <x v="2"/>
    <x v="5"/>
    <n v="455"/>
    <x v="18"/>
    <n v="5128.0320000000002"/>
    <n v="915.72000000000014"/>
    <x v="0"/>
  </r>
  <r>
    <x v="0"/>
    <x v="4"/>
    <x v="3"/>
    <x v="6"/>
    <n v="345"/>
    <x v="17"/>
    <n v="7840"/>
    <n v="1400"/>
    <x v="0"/>
  </r>
  <r>
    <x v="0"/>
    <x v="4"/>
    <x v="1"/>
    <x v="7"/>
    <n v="122"/>
    <x v="19"/>
    <n v="112"/>
    <n v="20"/>
    <x v="0"/>
  </r>
  <r>
    <x v="0"/>
    <x v="4"/>
    <x v="4"/>
    <x v="8"/>
    <n v="78"/>
    <x v="20"/>
    <n v="5126.4639999999999"/>
    <n v="915.44"/>
    <x v="0"/>
  </r>
  <r>
    <x v="0"/>
    <x v="4"/>
    <x v="4"/>
    <x v="9"/>
    <n v="76"/>
    <x v="21"/>
    <n v="5126.1279999999997"/>
    <n v="915.38"/>
    <x v="0"/>
  </r>
  <r>
    <x v="0"/>
    <x v="4"/>
    <x v="4"/>
    <x v="10"/>
    <n v="46"/>
    <x v="22"/>
    <n v="224"/>
    <n v="40"/>
    <x v="0"/>
  </r>
  <r>
    <x v="0"/>
    <x v="4"/>
    <x v="4"/>
    <x v="11"/>
    <n v="34"/>
    <x v="23"/>
    <n v="5126.0160000000005"/>
    <n v="915.36000000000013"/>
    <x v="0"/>
  </r>
  <r>
    <x v="0"/>
    <x v="4"/>
    <x v="1"/>
    <x v="12"/>
    <n v="7"/>
    <x v="22"/>
    <n v="224"/>
    <n v="40"/>
    <x v="0"/>
  </r>
  <r>
    <x v="0"/>
    <x v="4"/>
    <x v="4"/>
    <x v="14"/>
    <n v="3"/>
    <x v="24"/>
    <n v="5126.576"/>
    <n v="915.46"/>
    <x v="0"/>
  </r>
  <r>
    <x v="0"/>
    <x v="4"/>
    <x v="5"/>
    <x v="13"/>
    <n v="2"/>
    <x v="25"/>
    <n v="7392"/>
    <n v="1320"/>
    <x v="0"/>
  </r>
  <r>
    <x v="0"/>
    <x v="5"/>
    <x v="0"/>
    <x v="0"/>
    <n v="3566"/>
    <x v="24"/>
    <n v="5126.576"/>
    <n v="915.46"/>
    <x v="0"/>
  </r>
  <r>
    <x v="0"/>
    <x v="5"/>
    <x v="0"/>
    <x v="1"/>
    <n v="2498"/>
    <x v="26"/>
    <n v="8960"/>
    <n v="1600"/>
    <x v="0"/>
  </r>
  <r>
    <x v="0"/>
    <x v="5"/>
    <x v="1"/>
    <x v="2"/>
    <n v="1245"/>
    <x v="20"/>
    <n v="5126.4639999999999"/>
    <n v="915.44"/>
    <x v="0"/>
  </r>
  <r>
    <x v="0"/>
    <x v="5"/>
    <x v="2"/>
    <x v="3"/>
    <n v="644"/>
    <x v="27"/>
    <n v="6432.72"/>
    <n v="1148.7"/>
    <x v="0"/>
  </r>
  <r>
    <x v="0"/>
    <x v="5"/>
    <x v="3"/>
    <x v="4"/>
    <n v="643"/>
    <x v="17"/>
    <n v="7840"/>
    <n v="1400"/>
    <x v="0"/>
  </r>
  <r>
    <x v="0"/>
    <x v="5"/>
    <x v="2"/>
    <x v="5"/>
    <n v="455"/>
    <x v="18"/>
    <n v="5128.0320000000002"/>
    <n v="915.72000000000014"/>
    <x v="0"/>
  </r>
  <r>
    <x v="0"/>
    <x v="5"/>
    <x v="3"/>
    <x v="6"/>
    <n v="345"/>
    <x v="17"/>
    <n v="7840"/>
    <n v="1400"/>
    <x v="0"/>
  </r>
  <r>
    <x v="0"/>
    <x v="5"/>
    <x v="1"/>
    <x v="7"/>
    <n v="122"/>
    <x v="19"/>
    <n v="112"/>
    <n v="20"/>
    <x v="0"/>
  </r>
  <r>
    <x v="0"/>
    <x v="5"/>
    <x v="4"/>
    <x v="8"/>
    <n v="78"/>
    <x v="20"/>
    <n v="5126.4639999999999"/>
    <n v="915.44"/>
    <x v="0"/>
  </r>
  <r>
    <x v="0"/>
    <x v="5"/>
    <x v="4"/>
    <x v="9"/>
    <n v="76"/>
    <x v="21"/>
    <n v="5126.1279999999997"/>
    <n v="915.38"/>
    <x v="0"/>
  </r>
  <r>
    <x v="0"/>
    <x v="5"/>
    <x v="4"/>
    <x v="10"/>
    <n v="46"/>
    <x v="22"/>
    <n v="224"/>
    <n v="40"/>
    <x v="0"/>
  </r>
  <r>
    <x v="0"/>
    <x v="5"/>
    <x v="4"/>
    <x v="11"/>
    <n v="34"/>
    <x v="23"/>
    <n v="5126.0160000000005"/>
    <n v="915.36000000000013"/>
    <x v="0"/>
  </r>
  <r>
    <x v="0"/>
    <x v="5"/>
    <x v="1"/>
    <x v="12"/>
    <n v="7"/>
    <x v="22"/>
    <n v="224"/>
    <n v="40"/>
    <x v="0"/>
  </r>
  <r>
    <x v="0"/>
    <x v="5"/>
    <x v="5"/>
    <x v="13"/>
    <n v="3"/>
    <x v="25"/>
    <n v="7392"/>
    <n v="1320"/>
    <x v="0"/>
  </r>
  <r>
    <x v="0"/>
    <x v="5"/>
    <x v="4"/>
    <x v="14"/>
    <n v="3"/>
    <x v="24"/>
    <n v="5126.576"/>
    <n v="915.46"/>
    <x v="0"/>
  </r>
  <r>
    <x v="0"/>
    <x v="6"/>
    <x v="0"/>
    <x v="0"/>
    <n v="3566"/>
    <x v="24"/>
    <n v="5126.576"/>
    <n v="915.46"/>
    <x v="0"/>
  </r>
  <r>
    <x v="0"/>
    <x v="6"/>
    <x v="0"/>
    <x v="1"/>
    <n v="2498"/>
    <x v="26"/>
    <n v="8960"/>
    <n v="1600"/>
    <x v="0"/>
  </r>
  <r>
    <x v="0"/>
    <x v="6"/>
    <x v="1"/>
    <x v="2"/>
    <n v="1245"/>
    <x v="20"/>
    <n v="5126.4639999999999"/>
    <n v="915.44"/>
    <x v="0"/>
  </r>
  <r>
    <x v="0"/>
    <x v="6"/>
    <x v="2"/>
    <x v="3"/>
    <n v="644"/>
    <x v="27"/>
    <n v="6432.72"/>
    <n v="1148.7"/>
    <x v="0"/>
  </r>
  <r>
    <x v="0"/>
    <x v="6"/>
    <x v="3"/>
    <x v="4"/>
    <n v="643"/>
    <x v="17"/>
    <n v="7840"/>
    <n v="1400"/>
    <x v="0"/>
  </r>
  <r>
    <x v="0"/>
    <x v="6"/>
    <x v="2"/>
    <x v="5"/>
    <n v="455"/>
    <x v="18"/>
    <n v="5128.0320000000002"/>
    <n v="915.72000000000014"/>
    <x v="0"/>
  </r>
  <r>
    <x v="0"/>
    <x v="6"/>
    <x v="3"/>
    <x v="6"/>
    <n v="345"/>
    <x v="17"/>
    <n v="7840"/>
    <n v="1400"/>
    <x v="0"/>
  </r>
  <r>
    <x v="0"/>
    <x v="6"/>
    <x v="1"/>
    <x v="7"/>
    <n v="122"/>
    <x v="19"/>
    <n v="112"/>
    <n v="20"/>
    <x v="0"/>
  </r>
  <r>
    <x v="0"/>
    <x v="6"/>
    <x v="4"/>
    <x v="8"/>
    <n v="78"/>
    <x v="20"/>
    <n v="5126.4639999999999"/>
    <n v="915.44"/>
    <x v="0"/>
  </r>
  <r>
    <x v="0"/>
    <x v="6"/>
    <x v="4"/>
    <x v="9"/>
    <n v="76"/>
    <x v="21"/>
    <n v="5126.1279999999997"/>
    <n v="915.38"/>
    <x v="0"/>
  </r>
  <r>
    <x v="0"/>
    <x v="6"/>
    <x v="4"/>
    <x v="10"/>
    <n v="46"/>
    <x v="22"/>
    <n v="224"/>
    <n v="40"/>
    <x v="0"/>
  </r>
  <r>
    <x v="0"/>
    <x v="6"/>
    <x v="4"/>
    <x v="11"/>
    <n v="34"/>
    <x v="23"/>
    <n v="5126.0160000000005"/>
    <n v="915.36000000000013"/>
    <x v="0"/>
  </r>
  <r>
    <x v="0"/>
    <x v="6"/>
    <x v="1"/>
    <x v="12"/>
    <n v="7"/>
    <x v="22"/>
    <n v="224"/>
    <n v="40"/>
    <x v="0"/>
  </r>
  <r>
    <x v="0"/>
    <x v="6"/>
    <x v="4"/>
    <x v="14"/>
    <n v="3"/>
    <x v="24"/>
    <n v="5126.576"/>
    <n v="915.46"/>
    <x v="0"/>
  </r>
  <r>
    <x v="0"/>
    <x v="6"/>
    <x v="5"/>
    <x v="13"/>
    <n v="2"/>
    <x v="25"/>
    <n v="7392"/>
    <n v="1320"/>
    <x v="0"/>
  </r>
  <r>
    <x v="0"/>
    <x v="7"/>
    <x v="0"/>
    <x v="0"/>
    <n v="3566"/>
    <x v="24"/>
    <n v="5126.576"/>
    <n v="915.46"/>
    <x v="0"/>
  </r>
  <r>
    <x v="0"/>
    <x v="7"/>
    <x v="0"/>
    <x v="1"/>
    <n v="2498"/>
    <x v="26"/>
    <n v="8960"/>
    <n v="1600"/>
    <x v="1"/>
  </r>
  <r>
    <x v="0"/>
    <x v="7"/>
    <x v="1"/>
    <x v="2"/>
    <n v="1245"/>
    <x v="20"/>
    <n v="5126.4639999999999"/>
    <n v="915.44"/>
    <x v="1"/>
  </r>
  <r>
    <x v="0"/>
    <x v="7"/>
    <x v="2"/>
    <x v="3"/>
    <n v="644"/>
    <x v="27"/>
    <n v="6432.72"/>
    <n v="1148.7"/>
    <x v="1"/>
  </r>
  <r>
    <x v="0"/>
    <x v="7"/>
    <x v="3"/>
    <x v="4"/>
    <n v="643"/>
    <x v="17"/>
    <n v="7840"/>
    <n v="1400"/>
    <x v="1"/>
  </r>
  <r>
    <x v="0"/>
    <x v="7"/>
    <x v="2"/>
    <x v="5"/>
    <n v="455"/>
    <x v="18"/>
    <n v="5128.0320000000002"/>
    <n v="915.72000000000014"/>
    <x v="1"/>
  </r>
  <r>
    <x v="0"/>
    <x v="7"/>
    <x v="3"/>
    <x v="6"/>
    <n v="345"/>
    <x v="17"/>
    <n v="7840"/>
    <n v="1400"/>
    <x v="1"/>
  </r>
  <r>
    <x v="0"/>
    <x v="7"/>
    <x v="1"/>
    <x v="7"/>
    <n v="122"/>
    <x v="19"/>
    <n v="112"/>
    <n v="20"/>
    <x v="1"/>
  </r>
  <r>
    <x v="0"/>
    <x v="7"/>
    <x v="4"/>
    <x v="8"/>
    <n v="78"/>
    <x v="20"/>
    <n v="5126.4639999999999"/>
    <n v="915.44"/>
    <x v="1"/>
  </r>
  <r>
    <x v="0"/>
    <x v="7"/>
    <x v="4"/>
    <x v="9"/>
    <n v="76"/>
    <x v="21"/>
    <n v="5126.1279999999997"/>
    <n v="915.38"/>
    <x v="1"/>
  </r>
  <r>
    <x v="0"/>
    <x v="7"/>
    <x v="4"/>
    <x v="10"/>
    <n v="46"/>
    <x v="22"/>
    <n v="224"/>
    <n v="40"/>
    <x v="1"/>
  </r>
  <r>
    <x v="0"/>
    <x v="7"/>
    <x v="4"/>
    <x v="11"/>
    <n v="34"/>
    <x v="23"/>
    <n v="5126.0160000000005"/>
    <n v="915.36000000000013"/>
    <x v="1"/>
  </r>
  <r>
    <x v="0"/>
    <x v="7"/>
    <x v="1"/>
    <x v="12"/>
    <n v="7"/>
    <x v="22"/>
    <n v="224"/>
    <n v="40"/>
    <x v="1"/>
  </r>
  <r>
    <x v="0"/>
    <x v="7"/>
    <x v="4"/>
    <x v="14"/>
    <n v="3"/>
    <x v="24"/>
    <n v="5126.576"/>
    <n v="915.46"/>
    <x v="1"/>
  </r>
  <r>
    <x v="0"/>
    <x v="7"/>
    <x v="5"/>
    <x v="13"/>
    <n v="2"/>
    <x v="25"/>
    <n v="7392"/>
    <n v="1320"/>
    <x v="1"/>
  </r>
  <r>
    <x v="0"/>
    <x v="8"/>
    <x v="0"/>
    <x v="0"/>
    <n v="3566"/>
    <x v="24"/>
    <n v="5126.576"/>
    <n v="915.46"/>
    <x v="1"/>
  </r>
  <r>
    <x v="0"/>
    <x v="8"/>
    <x v="0"/>
    <x v="1"/>
    <n v="2498"/>
    <x v="26"/>
    <n v="8960"/>
    <n v="1600"/>
    <x v="1"/>
  </r>
  <r>
    <x v="0"/>
    <x v="8"/>
    <x v="1"/>
    <x v="2"/>
    <n v="1245"/>
    <x v="20"/>
    <n v="5126.4639999999999"/>
    <n v="915.44"/>
    <x v="1"/>
  </r>
  <r>
    <x v="0"/>
    <x v="8"/>
    <x v="2"/>
    <x v="3"/>
    <n v="644"/>
    <x v="27"/>
    <n v="6432.72"/>
    <n v="1148.7"/>
    <x v="1"/>
  </r>
  <r>
    <x v="0"/>
    <x v="8"/>
    <x v="3"/>
    <x v="4"/>
    <n v="643"/>
    <x v="17"/>
    <n v="7840"/>
    <n v="1400"/>
    <x v="1"/>
  </r>
  <r>
    <x v="0"/>
    <x v="8"/>
    <x v="2"/>
    <x v="5"/>
    <n v="455"/>
    <x v="18"/>
    <n v="5128.0320000000002"/>
    <n v="915.72000000000014"/>
    <x v="1"/>
  </r>
  <r>
    <x v="0"/>
    <x v="8"/>
    <x v="3"/>
    <x v="6"/>
    <n v="345"/>
    <x v="17"/>
    <n v="7840"/>
    <n v="1400"/>
    <x v="1"/>
  </r>
  <r>
    <x v="0"/>
    <x v="8"/>
    <x v="1"/>
    <x v="7"/>
    <n v="122"/>
    <x v="19"/>
    <n v="112"/>
    <n v="20"/>
    <x v="1"/>
  </r>
  <r>
    <x v="0"/>
    <x v="8"/>
    <x v="4"/>
    <x v="8"/>
    <n v="78"/>
    <x v="20"/>
    <n v="5126.4639999999999"/>
    <n v="915.44"/>
    <x v="1"/>
  </r>
  <r>
    <x v="0"/>
    <x v="8"/>
    <x v="4"/>
    <x v="9"/>
    <n v="76"/>
    <x v="21"/>
    <n v="5126.1279999999997"/>
    <n v="915.38"/>
    <x v="1"/>
  </r>
  <r>
    <x v="0"/>
    <x v="8"/>
    <x v="4"/>
    <x v="10"/>
    <n v="46"/>
    <x v="22"/>
    <n v="224"/>
    <n v="40"/>
    <x v="1"/>
  </r>
  <r>
    <x v="0"/>
    <x v="8"/>
    <x v="4"/>
    <x v="11"/>
    <n v="34"/>
    <x v="23"/>
    <n v="5126.0160000000005"/>
    <n v="915.36000000000013"/>
    <x v="0"/>
  </r>
  <r>
    <x v="0"/>
    <x v="8"/>
    <x v="1"/>
    <x v="12"/>
    <n v="7"/>
    <x v="22"/>
    <n v="224"/>
    <n v="40"/>
    <x v="0"/>
  </r>
  <r>
    <x v="0"/>
    <x v="8"/>
    <x v="4"/>
    <x v="14"/>
    <n v="3"/>
    <x v="24"/>
    <n v="5126.576"/>
    <n v="915.46"/>
    <x v="0"/>
  </r>
  <r>
    <x v="0"/>
    <x v="8"/>
    <x v="5"/>
    <x v="13"/>
    <n v="2"/>
    <x v="25"/>
    <n v="7392"/>
    <n v="1320"/>
    <x v="0"/>
  </r>
  <r>
    <x v="0"/>
    <x v="9"/>
    <x v="0"/>
    <x v="0"/>
    <n v="3566"/>
    <x v="24"/>
    <n v="5126.576"/>
    <n v="915.46"/>
    <x v="0"/>
  </r>
  <r>
    <x v="0"/>
    <x v="9"/>
    <x v="0"/>
    <x v="1"/>
    <n v="2498"/>
    <x v="26"/>
    <n v="8960"/>
    <n v="1600"/>
    <x v="0"/>
  </r>
  <r>
    <x v="0"/>
    <x v="9"/>
    <x v="1"/>
    <x v="2"/>
    <n v="1245"/>
    <x v="20"/>
    <n v="5126.4639999999999"/>
    <n v="915.44"/>
    <x v="0"/>
  </r>
  <r>
    <x v="0"/>
    <x v="9"/>
    <x v="2"/>
    <x v="3"/>
    <n v="644"/>
    <x v="27"/>
    <n v="6432.72"/>
    <n v="1148.7"/>
    <x v="0"/>
  </r>
  <r>
    <x v="0"/>
    <x v="9"/>
    <x v="3"/>
    <x v="4"/>
    <n v="643"/>
    <x v="17"/>
    <n v="7840"/>
    <n v="1400"/>
    <x v="0"/>
  </r>
  <r>
    <x v="0"/>
    <x v="9"/>
    <x v="2"/>
    <x v="5"/>
    <n v="455"/>
    <x v="18"/>
    <n v="5128.0320000000002"/>
    <n v="915.72000000000014"/>
    <x v="0"/>
  </r>
  <r>
    <x v="0"/>
    <x v="9"/>
    <x v="3"/>
    <x v="6"/>
    <n v="345"/>
    <x v="17"/>
    <n v="7840"/>
    <n v="1400"/>
    <x v="0"/>
  </r>
  <r>
    <x v="0"/>
    <x v="9"/>
    <x v="1"/>
    <x v="7"/>
    <n v="122"/>
    <x v="19"/>
    <n v="112"/>
    <n v="20"/>
    <x v="0"/>
  </r>
  <r>
    <x v="0"/>
    <x v="9"/>
    <x v="4"/>
    <x v="8"/>
    <n v="78"/>
    <x v="20"/>
    <n v="5126.4639999999999"/>
    <n v="915.44"/>
    <x v="0"/>
  </r>
  <r>
    <x v="0"/>
    <x v="9"/>
    <x v="4"/>
    <x v="9"/>
    <n v="76"/>
    <x v="21"/>
    <n v="5126.1279999999997"/>
    <n v="915.38"/>
    <x v="0"/>
  </r>
  <r>
    <x v="0"/>
    <x v="9"/>
    <x v="4"/>
    <x v="10"/>
    <n v="46"/>
    <x v="22"/>
    <n v="224"/>
    <n v="40"/>
    <x v="0"/>
  </r>
  <r>
    <x v="0"/>
    <x v="9"/>
    <x v="4"/>
    <x v="11"/>
    <n v="34"/>
    <x v="23"/>
    <n v="5126.0160000000005"/>
    <n v="915.36000000000013"/>
    <x v="0"/>
  </r>
  <r>
    <x v="0"/>
    <x v="9"/>
    <x v="1"/>
    <x v="12"/>
    <n v="7"/>
    <x v="22"/>
    <n v="224"/>
    <n v="40"/>
    <x v="0"/>
  </r>
  <r>
    <x v="0"/>
    <x v="9"/>
    <x v="4"/>
    <x v="14"/>
    <n v="3"/>
    <x v="24"/>
    <n v="5126.576"/>
    <n v="915.46"/>
    <x v="1"/>
  </r>
  <r>
    <x v="0"/>
    <x v="9"/>
    <x v="5"/>
    <x v="13"/>
    <n v="2"/>
    <x v="25"/>
    <n v="7392"/>
    <n v="1320"/>
    <x v="1"/>
  </r>
  <r>
    <x v="0"/>
    <x v="10"/>
    <x v="0"/>
    <x v="0"/>
    <n v="3566"/>
    <x v="24"/>
    <n v="5126.576"/>
    <n v="915.46"/>
    <x v="1"/>
  </r>
  <r>
    <x v="0"/>
    <x v="10"/>
    <x v="0"/>
    <x v="1"/>
    <n v="2498"/>
    <x v="26"/>
    <n v="8960"/>
    <n v="1600"/>
    <x v="1"/>
  </r>
  <r>
    <x v="0"/>
    <x v="10"/>
    <x v="1"/>
    <x v="2"/>
    <n v="1245"/>
    <x v="20"/>
    <n v="5126.4639999999999"/>
    <n v="915.44"/>
    <x v="1"/>
  </r>
  <r>
    <x v="0"/>
    <x v="10"/>
    <x v="2"/>
    <x v="3"/>
    <n v="644"/>
    <x v="27"/>
    <n v="6432.72"/>
    <n v="1148.7"/>
    <x v="1"/>
  </r>
  <r>
    <x v="0"/>
    <x v="10"/>
    <x v="3"/>
    <x v="4"/>
    <n v="643"/>
    <x v="17"/>
    <n v="7840"/>
    <n v="1400"/>
    <x v="1"/>
  </r>
  <r>
    <x v="0"/>
    <x v="10"/>
    <x v="2"/>
    <x v="5"/>
    <n v="455"/>
    <x v="18"/>
    <n v="5128.0320000000002"/>
    <n v="915.72000000000014"/>
    <x v="1"/>
  </r>
  <r>
    <x v="0"/>
    <x v="10"/>
    <x v="3"/>
    <x v="6"/>
    <n v="345"/>
    <x v="17"/>
    <n v="7840"/>
    <n v="1400"/>
    <x v="1"/>
  </r>
  <r>
    <x v="0"/>
    <x v="10"/>
    <x v="1"/>
    <x v="7"/>
    <n v="122"/>
    <x v="19"/>
    <n v="112"/>
    <n v="20"/>
    <x v="1"/>
  </r>
  <r>
    <x v="0"/>
    <x v="10"/>
    <x v="4"/>
    <x v="8"/>
    <n v="78"/>
    <x v="20"/>
    <n v="5126.4639999999999"/>
    <n v="915.44"/>
    <x v="1"/>
  </r>
  <r>
    <x v="0"/>
    <x v="10"/>
    <x v="4"/>
    <x v="9"/>
    <n v="76"/>
    <x v="21"/>
    <n v="5126.1279999999997"/>
    <n v="915.38"/>
    <x v="1"/>
  </r>
  <r>
    <x v="0"/>
    <x v="10"/>
    <x v="4"/>
    <x v="10"/>
    <n v="46"/>
    <x v="22"/>
    <n v="224"/>
    <n v="40"/>
    <x v="1"/>
  </r>
  <r>
    <x v="0"/>
    <x v="10"/>
    <x v="4"/>
    <x v="11"/>
    <n v="34"/>
    <x v="23"/>
    <n v="5126.0160000000005"/>
    <n v="915.36000000000013"/>
    <x v="1"/>
  </r>
  <r>
    <x v="0"/>
    <x v="10"/>
    <x v="1"/>
    <x v="12"/>
    <n v="7"/>
    <x v="22"/>
    <n v="224"/>
    <n v="40"/>
    <x v="1"/>
  </r>
  <r>
    <x v="0"/>
    <x v="10"/>
    <x v="4"/>
    <x v="14"/>
    <n v="3"/>
    <x v="24"/>
    <n v="5126.576"/>
    <n v="915.46"/>
    <x v="1"/>
  </r>
  <r>
    <x v="0"/>
    <x v="10"/>
    <x v="5"/>
    <x v="13"/>
    <n v="2"/>
    <x v="25"/>
    <n v="7392"/>
    <n v="1320"/>
    <x v="0"/>
  </r>
  <r>
    <x v="0"/>
    <x v="11"/>
    <x v="0"/>
    <x v="0"/>
    <n v="3566"/>
    <x v="24"/>
    <n v="5126.576"/>
    <n v="915.46"/>
    <x v="0"/>
  </r>
  <r>
    <x v="0"/>
    <x v="11"/>
    <x v="0"/>
    <x v="1"/>
    <n v="2498"/>
    <x v="26"/>
    <n v="8960"/>
    <n v="1600"/>
    <x v="0"/>
  </r>
  <r>
    <x v="0"/>
    <x v="11"/>
    <x v="1"/>
    <x v="2"/>
    <n v="1245"/>
    <x v="20"/>
    <n v="5126.4639999999999"/>
    <n v="915.44"/>
    <x v="0"/>
  </r>
  <r>
    <x v="0"/>
    <x v="11"/>
    <x v="2"/>
    <x v="3"/>
    <n v="644"/>
    <x v="27"/>
    <n v="6432.72"/>
    <n v="1148.7"/>
    <x v="0"/>
  </r>
  <r>
    <x v="0"/>
    <x v="11"/>
    <x v="3"/>
    <x v="4"/>
    <n v="643"/>
    <x v="17"/>
    <n v="7840"/>
    <n v="1400"/>
    <x v="1"/>
  </r>
  <r>
    <x v="0"/>
    <x v="11"/>
    <x v="2"/>
    <x v="5"/>
    <n v="455"/>
    <x v="18"/>
    <n v="5128.0320000000002"/>
    <n v="915.72000000000014"/>
    <x v="1"/>
  </r>
  <r>
    <x v="0"/>
    <x v="11"/>
    <x v="3"/>
    <x v="6"/>
    <n v="345"/>
    <x v="17"/>
    <n v="7840"/>
    <n v="1400"/>
    <x v="1"/>
  </r>
  <r>
    <x v="0"/>
    <x v="11"/>
    <x v="1"/>
    <x v="7"/>
    <n v="122"/>
    <x v="19"/>
    <n v="112"/>
    <n v="20"/>
    <x v="1"/>
  </r>
  <r>
    <x v="0"/>
    <x v="11"/>
    <x v="4"/>
    <x v="8"/>
    <n v="78"/>
    <x v="20"/>
    <n v="5126.4639999999999"/>
    <n v="915.44"/>
    <x v="1"/>
  </r>
  <r>
    <x v="0"/>
    <x v="11"/>
    <x v="4"/>
    <x v="9"/>
    <n v="76"/>
    <x v="21"/>
    <n v="5126.1279999999997"/>
    <n v="915.38"/>
    <x v="1"/>
  </r>
  <r>
    <x v="0"/>
    <x v="11"/>
    <x v="4"/>
    <x v="10"/>
    <n v="46"/>
    <x v="22"/>
    <n v="224"/>
    <n v="40"/>
    <x v="1"/>
  </r>
  <r>
    <x v="0"/>
    <x v="11"/>
    <x v="4"/>
    <x v="11"/>
    <n v="34"/>
    <x v="23"/>
    <n v="5126.0160000000005"/>
    <n v="915.36000000000013"/>
    <x v="1"/>
  </r>
  <r>
    <x v="0"/>
    <x v="11"/>
    <x v="1"/>
    <x v="12"/>
    <n v="7"/>
    <x v="22"/>
    <n v="224"/>
    <n v="40"/>
    <x v="1"/>
  </r>
  <r>
    <x v="0"/>
    <x v="11"/>
    <x v="4"/>
    <x v="14"/>
    <n v="3"/>
    <x v="24"/>
    <n v="5126.576"/>
    <n v="915.46"/>
    <x v="0"/>
  </r>
  <r>
    <x v="0"/>
    <x v="11"/>
    <x v="5"/>
    <x v="13"/>
    <n v="2"/>
    <x v="25"/>
    <n v="7392"/>
    <n v="1320"/>
    <x v="1"/>
  </r>
  <r>
    <x v="1"/>
    <x v="0"/>
    <x v="0"/>
    <x v="0"/>
    <n v="6591.1679999999997"/>
    <x v="24"/>
    <n v="5126.576"/>
    <n v="915.46"/>
    <x v="0"/>
  </r>
  <r>
    <x v="1"/>
    <x v="0"/>
    <x v="0"/>
    <x v="1"/>
    <n v="8270.64"/>
    <x v="14"/>
    <n v="8960"/>
    <n v="1760"/>
    <x v="0"/>
  </r>
  <r>
    <x v="1"/>
    <x v="0"/>
    <x v="1"/>
    <x v="2"/>
    <n v="8470"/>
    <x v="15"/>
    <n v="5126.4639999999999"/>
    <n v="1006.984"/>
    <x v="0"/>
  </r>
  <r>
    <x v="1"/>
    <x v="0"/>
    <x v="2"/>
    <x v="3"/>
    <n v="6055.1985000000004"/>
    <x v="16"/>
    <n v="6432.72"/>
    <n v="1263.5700000000002"/>
    <x v="0"/>
  </r>
  <r>
    <x v="1"/>
    <x v="0"/>
    <x v="3"/>
    <x v="4"/>
    <n v="10368.4"/>
    <x v="4"/>
    <n v="7840"/>
    <n v="1540"/>
    <x v="0"/>
  </r>
  <r>
    <x v="1"/>
    <x v="0"/>
    <x v="2"/>
    <x v="5"/>
    <n v="3101.2624999999998"/>
    <x v="29"/>
    <n v="5128.0320000000002"/>
    <n v="1007.292"/>
    <x v="0"/>
  </r>
  <r>
    <x v="1"/>
    <x v="0"/>
    <x v="3"/>
    <x v="6"/>
    <n v="6591.1679999999997"/>
    <x v="4"/>
    <n v="7840"/>
    <n v="1540"/>
    <x v="0"/>
  </r>
  <r>
    <x v="1"/>
    <x v="0"/>
    <x v="1"/>
    <x v="7"/>
    <n v="6590.7359999999999"/>
    <x v="30"/>
    <n v="112"/>
    <n v="22"/>
    <x v="0"/>
  </r>
  <r>
    <x v="1"/>
    <x v="0"/>
    <x v="4"/>
    <x v="8"/>
    <n v="288"/>
    <x v="15"/>
    <n v="5126.4639999999999"/>
    <n v="1006.984"/>
    <x v="0"/>
  </r>
  <r>
    <x v="1"/>
    <x v="0"/>
    <x v="4"/>
    <x v="9"/>
    <n v="6590.5919999999996"/>
    <x v="21"/>
    <n v="5126.1279999999997"/>
    <n v="915.38"/>
    <x v="0"/>
  </r>
  <r>
    <x v="1"/>
    <x v="0"/>
    <x v="4"/>
    <x v="10"/>
    <n v="4032.9300000000003"/>
    <x v="22"/>
    <n v="224"/>
    <n v="40"/>
    <x v="0"/>
  </r>
  <r>
    <x v="1"/>
    <x v="0"/>
    <x v="4"/>
    <x v="11"/>
    <n v="7986"/>
    <x v="23"/>
    <n v="5126.0160000000005"/>
    <n v="915.36000000000013"/>
    <x v="0"/>
  </r>
  <r>
    <x v="1"/>
    <x v="0"/>
    <x v="1"/>
    <x v="12"/>
    <n v="5538.5330000000004"/>
    <x v="22"/>
    <n v="224"/>
    <n v="40"/>
    <x v="0"/>
  </r>
  <r>
    <x v="1"/>
    <x v="0"/>
    <x v="5"/>
    <x v="13"/>
    <n v="3"/>
    <x v="25"/>
    <n v="7392"/>
    <n v="1320"/>
    <x v="0"/>
  </r>
  <r>
    <x v="1"/>
    <x v="0"/>
    <x v="4"/>
    <x v="14"/>
    <n v="3"/>
    <x v="24"/>
    <n v="5126.576"/>
    <n v="915.46"/>
    <x v="0"/>
  </r>
  <r>
    <x v="1"/>
    <x v="1"/>
    <x v="0"/>
    <x v="0"/>
    <n v="3566"/>
    <x v="24"/>
    <n v="5126.576"/>
    <n v="915.46"/>
    <x v="0"/>
  </r>
  <r>
    <x v="1"/>
    <x v="1"/>
    <x v="0"/>
    <x v="1"/>
    <n v="2498"/>
    <x v="26"/>
    <n v="8960"/>
    <n v="1600"/>
    <x v="0"/>
  </r>
  <r>
    <x v="1"/>
    <x v="1"/>
    <x v="1"/>
    <x v="2"/>
    <n v="1245"/>
    <x v="20"/>
    <n v="5126.4639999999999"/>
    <n v="915.44"/>
    <x v="0"/>
  </r>
  <r>
    <x v="1"/>
    <x v="1"/>
    <x v="2"/>
    <x v="3"/>
    <n v="644"/>
    <x v="27"/>
    <n v="6432.72"/>
    <n v="1148.7"/>
    <x v="0"/>
  </r>
  <r>
    <x v="1"/>
    <x v="1"/>
    <x v="3"/>
    <x v="4"/>
    <n v="643"/>
    <x v="17"/>
    <n v="7840"/>
    <n v="1400"/>
    <x v="0"/>
  </r>
  <r>
    <x v="1"/>
    <x v="1"/>
    <x v="2"/>
    <x v="5"/>
    <n v="455"/>
    <x v="18"/>
    <n v="5128.0320000000002"/>
    <n v="915.72000000000014"/>
    <x v="0"/>
  </r>
  <r>
    <x v="1"/>
    <x v="1"/>
    <x v="3"/>
    <x v="6"/>
    <n v="345"/>
    <x v="17"/>
    <n v="7840"/>
    <n v="1400"/>
    <x v="0"/>
  </r>
  <r>
    <x v="1"/>
    <x v="1"/>
    <x v="1"/>
    <x v="7"/>
    <n v="122"/>
    <x v="19"/>
    <n v="112"/>
    <n v="20"/>
    <x v="0"/>
  </r>
  <r>
    <x v="1"/>
    <x v="1"/>
    <x v="4"/>
    <x v="8"/>
    <n v="78"/>
    <x v="20"/>
    <n v="5126.4639999999999"/>
    <n v="915.44"/>
    <x v="0"/>
  </r>
  <r>
    <x v="1"/>
    <x v="1"/>
    <x v="4"/>
    <x v="9"/>
    <n v="240"/>
    <x v="21"/>
    <n v="5126.1279999999997"/>
    <n v="915.38"/>
    <x v="0"/>
  </r>
  <r>
    <x v="1"/>
    <x v="1"/>
    <x v="4"/>
    <x v="10"/>
    <n v="5492.16"/>
    <x v="22"/>
    <n v="224"/>
    <n v="40"/>
    <x v="0"/>
  </r>
  <r>
    <x v="1"/>
    <x v="1"/>
    <x v="4"/>
    <x v="11"/>
    <n v="240"/>
    <x v="23"/>
    <n v="5126.0160000000005"/>
    <n v="915.36000000000013"/>
    <x v="0"/>
  </r>
  <r>
    <x v="1"/>
    <x v="1"/>
    <x v="1"/>
    <x v="12"/>
    <n v="5492.76"/>
    <x v="22"/>
    <n v="224"/>
    <n v="40"/>
    <x v="0"/>
  </r>
  <r>
    <x v="1"/>
    <x v="1"/>
    <x v="4"/>
    <x v="14"/>
    <n v="7920"/>
    <x v="24"/>
    <n v="5126.576"/>
    <n v="915.46"/>
    <x v="0"/>
  </r>
  <r>
    <x v="1"/>
    <x v="1"/>
    <x v="5"/>
    <x v="13"/>
    <n v="5492.76"/>
    <x v="25"/>
    <n v="7392"/>
    <n v="1320"/>
    <x v="0"/>
  </r>
  <r>
    <x v="1"/>
    <x v="2"/>
    <x v="0"/>
    <x v="0"/>
    <n v="9600"/>
    <x v="24"/>
    <n v="5126.576"/>
    <n v="915.46"/>
    <x v="0"/>
  </r>
  <r>
    <x v="1"/>
    <x v="2"/>
    <x v="0"/>
    <x v="1"/>
    <n v="5492.6399999999994"/>
    <x v="26"/>
    <n v="8960"/>
    <n v="1600"/>
    <x v="0"/>
  </r>
  <r>
    <x v="1"/>
    <x v="2"/>
    <x v="1"/>
    <x v="2"/>
    <n v="6892.2"/>
    <x v="20"/>
    <n v="5126.4639999999999"/>
    <n v="915.44"/>
    <x v="0"/>
  </r>
  <r>
    <x v="1"/>
    <x v="2"/>
    <x v="2"/>
    <x v="3"/>
    <n v="644"/>
    <x v="27"/>
    <n v="6432.72"/>
    <n v="1148.7"/>
    <x v="0"/>
  </r>
  <r>
    <x v="1"/>
    <x v="2"/>
    <x v="3"/>
    <x v="4"/>
    <n v="643"/>
    <x v="17"/>
    <n v="7840"/>
    <n v="1400"/>
    <x v="0"/>
  </r>
  <r>
    <x v="1"/>
    <x v="2"/>
    <x v="2"/>
    <x v="5"/>
    <n v="455"/>
    <x v="18"/>
    <n v="5128.0320000000002"/>
    <n v="915.72000000000014"/>
    <x v="0"/>
  </r>
  <r>
    <x v="1"/>
    <x v="2"/>
    <x v="3"/>
    <x v="6"/>
    <n v="345"/>
    <x v="17"/>
    <n v="7840"/>
    <n v="1400"/>
    <x v="0"/>
  </r>
  <r>
    <x v="1"/>
    <x v="2"/>
    <x v="1"/>
    <x v="7"/>
    <n v="122"/>
    <x v="19"/>
    <n v="112"/>
    <n v="20"/>
    <x v="0"/>
  </r>
  <r>
    <x v="1"/>
    <x v="2"/>
    <x v="4"/>
    <x v="8"/>
    <n v="78"/>
    <x v="20"/>
    <n v="5126.4639999999999"/>
    <n v="915.44"/>
    <x v="0"/>
  </r>
  <r>
    <x v="1"/>
    <x v="2"/>
    <x v="4"/>
    <x v="9"/>
    <n v="76"/>
    <x v="21"/>
    <n v="5126.1279999999997"/>
    <n v="915.38"/>
    <x v="0"/>
  </r>
  <r>
    <x v="1"/>
    <x v="2"/>
    <x v="4"/>
    <x v="10"/>
    <n v="46"/>
    <x v="22"/>
    <n v="224"/>
    <n v="40"/>
    <x v="0"/>
  </r>
  <r>
    <x v="1"/>
    <x v="2"/>
    <x v="4"/>
    <x v="11"/>
    <n v="34"/>
    <x v="23"/>
    <n v="5126.0160000000005"/>
    <n v="915.36000000000013"/>
    <x v="0"/>
  </r>
  <r>
    <x v="1"/>
    <x v="2"/>
    <x v="1"/>
    <x v="12"/>
    <n v="7"/>
    <x v="22"/>
    <n v="224"/>
    <n v="40"/>
    <x v="0"/>
  </r>
  <r>
    <x v="1"/>
    <x v="2"/>
    <x v="4"/>
    <x v="14"/>
    <n v="3"/>
    <x v="24"/>
    <n v="5126.576"/>
    <n v="915.46"/>
    <x v="0"/>
  </r>
  <r>
    <x v="1"/>
    <x v="2"/>
    <x v="5"/>
    <x v="13"/>
    <n v="2"/>
    <x v="25"/>
    <n v="7392"/>
    <n v="1320"/>
    <x v="0"/>
  </r>
  <r>
    <x v="1"/>
    <x v="3"/>
    <x v="0"/>
    <x v="0"/>
    <n v="3566"/>
    <x v="24"/>
    <n v="5126.576"/>
    <n v="915.46"/>
    <x v="0"/>
  </r>
  <r>
    <x v="1"/>
    <x v="3"/>
    <x v="0"/>
    <x v="1"/>
    <n v="2498"/>
    <x v="26"/>
    <n v="8960"/>
    <n v="1600"/>
    <x v="0"/>
  </r>
  <r>
    <x v="1"/>
    <x v="3"/>
    <x v="1"/>
    <x v="2"/>
    <n v="1245"/>
    <x v="20"/>
    <n v="5126.4639999999999"/>
    <n v="915.44"/>
    <x v="0"/>
  </r>
  <r>
    <x v="1"/>
    <x v="3"/>
    <x v="2"/>
    <x v="3"/>
    <n v="644"/>
    <x v="27"/>
    <n v="6432.72"/>
    <n v="1148.7"/>
    <x v="0"/>
  </r>
  <r>
    <x v="1"/>
    <x v="3"/>
    <x v="3"/>
    <x v="4"/>
    <n v="643"/>
    <x v="17"/>
    <n v="7840"/>
    <n v="1400"/>
    <x v="0"/>
  </r>
  <r>
    <x v="1"/>
    <x v="3"/>
    <x v="2"/>
    <x v="5"/>
    <n v="455"/>
    <x v="18"/>
    <n v="5128.0320000000002"/>
    <n v="915.72000000000014"/>
    <x v="0"/>
  </r>
  <r>
    <x v="1"/>
    <x v="3"/>
    <x v="3"/>
    <x v="6"/>
    <n v="345"/>
    <x v="17"/>
    <n v="7840"/>
    <n v="1400"/>
    <x v="0"/>
  </r>
  <r>
    <x v="1"/>
    <x v="3"/>
    <x v="1"/>
    <x v="7"/>
    <n v="122"/>
    <x v="19"/>
    <n v="112"/>
    <n v="20"/>
    <x v="0"/>
  </r>
  <r>
    <x v="1"/>
    <x v="3"/>
    <x v="4"/>
    <x v="8"/>
    <n v="78"/>
    <x v="20"/>
    <n v="5126.4639999999999"/>
    <n v="915.44"/>
    <x v="0"/>
  </r>
  <r>
    <x v="1"/>
    <x v="3"/>
    <x v="4"/>
    <x v="9"/>
    <n v="76"/>
    <x v="21"/>
    <n v="5126.1279999999997"/>
    <n v="915.38"/>
    <x v="0"/>
  </r>
  <r>
    <x v="1"/>
    <x v="3"/>
    <x v="4"/>
    <x v="10"/>
    <n v="46"/>
    <x v="22"/>
    <n v="224"/>
    <n v="40"/>
    <x v="0"/>
  </r>
  <r>
    <x v="1"/>
    <x v="3"/>
    <x v="4"/>
    <x v="11"/>
    <n v="34"/>
    <x v="23"/>
    <n v="5126.0160000000005"/>
    <n v="915.36000000000013"/>
    <x v="0"/>
  </r>
  <r>
    <x v="1"/>
    <x v="3"/>
    <x v="1"/>
    <x v="12"/>
    <n v="7"/>
    <x v="22"/>
    <n v="224"/>
    <n v="40"/>
    <x v="0"/>
  </r>
  <r>
    <x v="1"/>
    <x v="3"/>
    <x v="4"/>
    <x v="14"/>
    <n v="3"/>
    <x v="24"/>
    <n v="5126.576"/>
    <n v="915.46"/>
    <x v="0"/>
  </r>
  <r>
    <x v="1"/>
    <x v="3"/>
    <x v="5"/>
    <x v="13"/>
    <n v="2"/>
    <x v="31"/>
    <n v="10296"/>
    <n v="1584"/>
    <x v="0"/>
  </r>
  <r>
    <x v="1"/>
    <x v="4"/>
    <x v="0"/>
    <x v="0"/>
    <n v="3566"/>
    <x v="0"/>
    <n v="7140.5879999999997"/>
    <n v="1098.5520000000001"/>
    <x v="0"/>
  </r>
  <r>
    <x v="1"/>
    <x v="4"/>
    <x v="0"/>
    <x v="1"/>
    <n v="2498"/>
    <x v="1"/>
    <n v="12480"/>
    <n v="1920"/>
    <x v="0"/>
  </r>
  <r>
    <x v="1"/>
    <x v="4"/>
    <x v="1"/>
    <x v="2"/>
    <n v="1245"/>
    <x v="2"/>
    <n v="7140.4319999999989"/>
    <n v="1098.528"/>
    <x v="0"/>
  </r>
  <r>
    <x v="1"/>
    <x v="4"/>
    <x v="2"/>
    <x v="3"/>
    <n v="644"/>
    <x v="3"/>
    <n v="8959.86"/>
    <n v="1378.44"/>
    <x v="0"/>
  </r>
  <r>
    <x v="1"/>
    <x v="4"/>
    <x v="3"/>
    <x v="4"/>
    <n v="643"/>
    <x v="32"/>
    <n v="10920"/>
    <n v="1680"/>
    <x v="0"/>
  </r>
  <r>
    <x v="1"/>
    <x v="4"/>
    <x v="2"/>
    <x v="5"/>
    <n v="455"/>
    <x v="33"/>
    <n v="7142.6160000000009"/>
    <n v="1098.8640000000003"/>
    <x v="0"/>
  </r>
  <r>
    <x v="1"/>
    <x v="4"/>
    <x v="3"/>
    <x v="6"/>
    <n v="345"/>
    <x v="32"/>
    <n v="10920"/>
    <n v="1680"/>
    <x v="0"/>
  </r>
  <r>
    <x v="1"/>
    <x v="4"/>
    <x v="1"/>
    <x v="7"/>
    <n v="122"/>
    <x v="34"/>
    <n v="156"/>
    <n v="24"/>
    <x v="0"/>
  </r>
  <r>
    <x v="1"/>
    <x v="4"/>
    <x v="4"/>
    <x v="8"/>
    <n v="78"/>
    <x v="20"/>
    <n v="5126.4639999999999"/>
    <n v="915.44"/>
    <x v="0"/>
  </r>
  <r>
    <x v="1"/>
    <x v="4"/>
    <x v="4"/>
    <x v="9"/>
    <n v="76"/>
    <x v="21"/>
    <n v="5126.1279999999997"/>
    <n v="915.38"/>
    <x v="0"/>
  </r>
  <r>
    <x v="1"/>
    <x v="4"/>
    <x v="4"/>
    <x v="10"/>
    <n v="46"/>
    <x v="22"/>
    <n v="224"/>
    <n v="40"/>
    <x v="0"/>
  </r>
  <r>
    <x v="1"/>
    <x v="4"/>
    <x v="4"/>
    <x v="11"/>
    <n v="34"/>
    <x v="23"/>
    <n v="5126.0160000000005"/>
    <n v="915.36000000000013"/>
    <x v="0"/>
  </r>
  <r>
    <x v="1"/>
    <x v="4"/>
    <x v="1"/>
    <x v="12"/>
    <n v="7"/>
    <x v="22"/>
    <n v="224"/>
    <n v="40"/>
    <x v="0"/>
  </r>
  <r>
    <x v="1"/>
    <x v="4"/>
    <x v="4"/>
    <x v="14"/>
    <n v="3"/>
    <x v="24"/>
    <n v="5126.576"/>
    <n v="915.46"/>
    <x v="0"/>
  </r>
  <r>
    <x v="1"/>
    <x v="4"/>
    <x v="5"/>
    <x v="13"/>
    <n v="2"/>
    <x v="25"/>
    <n v="7392"/>
    <n v="1320"/>
    <x v="0"/>
  </r>
  <r>
    <x v="1"/>
    <x v="5"/>
    <x v="0"/>
    <x v="0"/>
    <n v="3566"/>
    <x v="24"/>
    <n v="5126.576"/>
    <n v="915.46"/>
    <x v="0"/>
  </r>
  <r>
    <x v="1"/>
    <x v="5"/>
    <x v="0"/>
    <x v="1"/>
    <n v="2498"/>
    <x v="26"/>
    <n v="8960"/>
    <n v="1600"/>
    <x v="0"/>
  </r>
  <r>
    <x v="1"/>
    <x v="5"/>
    <x v="1"/>
    <x v="2"/>
    <n v="1245"/>
    <x v="20"/>
    <n v="5126.4639999999999"/>
    <n v="915.44"/>
    <x v="0"/>
  </r>
  <r>
    <x v="1"/>
    <x v="5"/>
    <x v="2"/>
    <x v="3"/>
    <n v="644"/>
    <x v="27"/>
    <n v="6432.72"/>
    <n v="1148.7"/>
    <x v="0"/>
  </r>
  <r>
    <x v="1"/>
    <x v="5"/>
    <x v="3"/>
    <x v="4"/>
    <n v="643"/>
    <x v="17"/>
    <n v="7840"/>
    <n v="1400"/>
    <x v="0"/>
  </r>
  <r>
    <x v="1"/>
    <x v="5"/>
    <x v="2"/>
    <x v="5"/>
    <n v="455"/>
    <x v="18"/>
    <n v="5128.0320000000002"/>
    <n v="915.72000000000014"/>
    <x v="0"/>
  </r>
  <r>
    <x v="1"/>
    <x v="5"/>
    <x v="3"/>
    <x v="6"/>
    <n v="345"/>
    <x v="17"/>
    <n v="7840"/>
    <n v="1400"/>
    <x v="0"/>
  </r>
  <r>
    <x v="1"/>
    <x v="5"/>
    <x v="1"/>
    <x v="7"/>
    <n v="122"/>
    <x v="19"/>
    <n v="112"/>
    <n v="20"/>
    <x v="0"/>
  </r>
  <r>
    <x v="1"/>
    <x v="5"/>
    <x v="4"/>
    <x v="8"/>
    <n v="78"/>
    <x v="20"/>
    <n v="5126.4639999999999"/>
    <n v="915.44"/>
    <x v="0"/>
  </r>
  <r>
    <x v="1"/>
    <x v="5"/>
    <x v="4"/>
    <x v="9"/>
    <n v="5034.5899999999992"/>
    <x v="21"/>
    <n v="5126.1279999999997"/>
    <n v="915.38"/>
    <x v="0"/>
  </r>
  <r>
    <x v="1"/>
    <x v="5"/>
    <x v="4"/>
    <x v="10"/>
    <n v="220"/>
    <x v="22"/>
    <n v="224"/>
    <n v="40"/>
    <x v="0"/>
  </r>
  <r>
    <x v="1"/>
    <x v="5"/>
    <x v="4"/>
    <x v="11"/>
    <n v="5034.4800000000005"/>
    <x v="23"/>
    <n v="5126.0160000000005"/>
    <n v="915.36000000000013"/>
    <x v="0"/>
  </r>
  <r>
    <x v="1"/>
    <x v="5"/>
    <x v="1"/>
    <x v="12"/>
    <n v="220"/>
    <x v="22"/>
    <n v="224"/>
    <n v="40"/>
    <x v="0"/>
  </r>
  <r>
    <x v="1"/>
    <x v="5"/>
    <x v="5"/>
    <x v="13"/>
    <n v="7260"/>
    <x v="25"/>
    <n v="7392"/>
    <n v="1320"/>
    <x v="0"/>
  </r>
  <r>
    <x v="1"/>
    <x v="5"/>
    <x v="4"/>
    <x v="14"/>
    <n v="5035.0300000000007"/>
    <x v="24"/>
    <n v="5126.576"/>
    <n v="915.46"/>
    <x v="0"/>
  </r>
  <r>
    <x v="1"/>
    <x v="6"/>
    <x v="0"/>
    <x v="0"/>
    <n v="5035.0300000000007"/>
    <x v="24"/>
    <n v="5126.576"/>
    <n v="915.46"/>
    <x v="0"/>
  </r>
  <r>
    <x v="1"/>
    <x v="6"/>
    <x v="0"/>
    <x v="1"/>
    <n v="8800"/>
    <x v="26"/>
    <n v="8960"/>
    <n v="1600"/>
    <x v="0"/>
  </r>
  <r>
    <x v="1"/>
    <x v="6"/>
    <x v="1"/>
    <x v="2"/>
    <n v="5034.92"/>
    <x v="20"/>
    <n v="5126.4639999999999"/>
    <n v="915.44"/>
    <x v="0"/>
  </r>
  <r>
    <x v="1"/>
    <x v="6"/>
    <x v="2"/>
    <x v="3"/>
    <n v="644"/>
    <x v="27"/>
    <n v="6432.72"/>
    <n v="1148.7"/>
    <x v="0"/>
  </r>
  <r>
    <x v="1"/>
    <x v="6"/>
    <x v="3"/>
    <x v="4"/>
    <n v="643"/>
    <x v="17"/>
    <n v="7840"/>
    <n v="1400"/>
    <x v="0"/>
  </r>
  <r>
    <x v="1"/>
    <x v="6"/>
    <x v="2"/>
    <x v="5"/>
    <n v="455"/>
    <x v="18"/>
    <n v="5128.0320000000002"/>
    <n v="915.72000000000014"/>
    <x v="0"/>
  </r>
  <r>
    <x v="1"/>
    <x v="6"/>
    <x v="3"/>
    <x v="6"/>
    <n v="345"/>
    <x v="17"/>
    <n v="7840"/>
    <n v="1400"/>
    <x v="0"/>
  </r>
  <r>
    <x v="1"/>
    <x v="6"/>
    <x v="1"/>
    <x v="7"/>
    <n v="122"/>
    <x v="19"/>
    <n v="112"/>
    <n v="20"/>
    <x v="0"/>
  </r>
  <r>
    <x v="1"/>
    <x v="6"/>
    <x v="4"/>
    <x v="8"/>
    <n v="78"/>
    <x v="20"/>
    <n v="5126.4639999999999"/>
    <n v="915.44"/>
    <x v="0"/>
  </r>
  <r>
    <x v="1"/>
    <x v="6"/>
    <x v="4"/>
    <x v="9"/>
    <n v="76"/>
    <x v="21"/>
    <n v="5126.1279999999997"/>
    <n v="915.38"/>
    <x v="0"/>
  </r>
  <r>
    <x v="1"/>
    <x v="6"/>
    <x v="4"/>
    <x v="10"/>
    <n v="46"/>
    <x v="22"/>
    <n v="224"/>
    <n v="40"/>
    <x v="0"/>
  </r>
  <r>
    <x v="1"/>
    <x v="6"/>
    <x v="4"/>
    <x v="11"/>
    <n v="34"/>
    <x v="23"/>
    <n v="5126.0160000000005"/>
    <n v="915.36000000000013"/>
    <x v="0"/>
  </r>
  <r>
    <x v="1"/>
    <x v="6"/>
    <x v="1"/>
    <x v="12"/>
    <n v="7"/>
    <x v="22"/>
    <n v="224"/>
    <n v="40"/>
    <x v="0"/>
  </r>
  <r>
    <x v="1"/>
    <x v="6"/>
    <x v="4"/>
    <x v="14"/>
    <n v="3"/>
    <x v="24"/>
    <n v="5126.576"/>
    <n v="915.46"/>
    <x v="0"/>
  </r>
  <r>
    <x v="1"/>
    <x v="6"/>
    <x v="5"/>
    <x v="13"/>
    <n v="2"/>
    <x v="25"/>
    <n v="7392"/>
    <n v="1320"/>
    <x v="0"/>
  </r>
  <r>
    <x v="1"/>
    <x v="7"/>
    <x v="0"/>
    <x v="0"/>
    <n v="3566"/>
    <x v="24"/>
    <n v="5126.576"/>
    <n v="915.46"/>
    <x v="0"/>
  </r>
  <r>
    <x v="1"/>
    <x v="7"/>
    <x v="0"/>
    <x v="1"/>
    <n v="2498"/>
    <x v="26"/>
    <n v="8960"/>
    <n v="1600"/>
    <x v="0"/>
  </r>
  <r>
    <x v="1"/>
    <x v="7"/>
    <x v="1"/>
    <x v="2"/>
    <n v="1245"/>
    <x v="20"/>
    <n v="5126.4639999999999"/>
    <n v="915.44"/>
    <x v="0"/>
  </r>
  <r>
    <x v="1"/>
    <x v="7"/>
    <x v="2"/>
    <x v="3"/>
    <n v="644"/>
    <x v="27"/>
    <n v="6432.72"/>
    <n v="1148.7"/>
    <x v="0"/>
  </r>
  <r>
    <x v="1"/>
    <x v="7"/>
    <x v="3"/>
    <x v="4"/>
    <n v="643"/>
    <x v="17"/>
    <n v="7840"/>
    <n v="1400"/>
    <x v="0"/>
  </r>
  <r>
    <x v="1"/>
    <x v="7"/>
    <x v="2"/>
    <x v="5"/>
    <n v="455"/>
    <x v="29"/>
    <n v="5128.0320000000002"/>
    <n v="1007.292"/>
    <x v="0"/>
  </r>
  <r>
    <x v="1"/>
    <x v="7"/>
    <x v="3"/>
    <x v="6"/>
    <n v="345"/>
    <x v="4"/>
    <n v="7840"/>
    <n v="1540"/>
    <x v="0"/>
  </r>
  <r>
    <x v="1"/>
    <x v="7"/>
    <x v="1"/>
    <x v="7"/>
    <n v="122"/>
    <x v="30"/>
    <n v="112"/>
    <n v="22"/>
    <x v="0"/>
  </r>
  <r>
    <x v="1"/>
    <x v="7"/>
    <x v="4"/>
    <x v="8"/>
    <n v="78"/>
    <x v="15"/>
    <n v="5126.4639999999999"/>
    <n v="1006.984"/>
    <x v="0"/>
  </r>
  <r>
    <x v="1"/>
    <x v="7"/>
    <x v="4"/>
    <x v="9"/>
    <n v="76"/>
    <x v="35"/>
    <n v="5126.1279999999997"/>
    <n v="1006.9179999999999"/>
    <x v="0"/>
  </r>
  <r>
    <x v="1"/>
    <x v="7"/>
    <x v="4"/>
    <x v="10"/>
    <n v="46"/>
    <x v="36"/>
    <n v="224"/>
    <n v="46"/>
    <x v="0"/>
  </r>
  <r>
    <x v="1"/>
    <x v="7"/>
    <x v="4"/>
    <x v="11"/>
    <n v="34"/>
    <x v="37"/>
    <n v="5126.0160000000005"/>
    <n v="1052.664"/>
    <x v="0"/>
  </r>
  <r>
    <x v="1"/>
    <x v="7"/>
    <x v="1"/>
    <x v="12"/>
    <n v="7"/>
    <x v="36"/>
    <n v="224"/>
    <n v="46"/>
    <x v="1"/>
  </r>
  <r>
    <x v="1"/>
    <x v="7"/>
    <x v="4"/>
    <x v="14"/>
    <n v="3"/>
    <x v="38"/>
    <n v="5126.576"/>
    <n v="1052.7790000000002"/>
    <x v="1"/>
  </r>
  <r>
    <x v="1"/>
    <x v="7"/>
    <x v="5"/>
    <x v="13"/>
    <n v="2"/>
    <x v="39"/>
    <n v="7392"/>
    <n v="1518"/>
    <x v="1"/>
  </r>
  <r>
    <x v="1"/>
    <x v="8"/>
    <x v="0"/>
    <x v="0"/>
    <n v="3566"/>
    <x v="38"/>
    <n v="5126.576"/>
    <n v="1052.7790000000002"/>
    <x v="1"/>
  </r>
  <r>
    <x v="1"/>
    <x v="8"/>
    <x v="0"/>
    <x v="1"/>
    <n v="2498"/>
    <x v="14"/>
    <n v="8960"/>
    <n v="1760"/>
    <x v="1"/>
  </r>
  <r>
    <x v="1"/>
    <x v="8"/>
    <x v="1"/>
    <x v="2"/>
    <n v="1245"/>
    <x v="15"/>
    <n v="5126.4639999999999"/>
    <n v="1006.984"/>
    <x v="1"/>
  </r>
  <r>
    <x v="1"/>
    <x v="8"/>
    <x v="2"/>
    <x v="3"/>
    <n v="644"/>
    <x v="16"/>
    <n v="6432.72"/>
    <n v="1263.5700000000002"/>
    <x v="1"/>
  </r>
  <r>
    <x v="1"/>
    <x v="8"/>
    <x v="3"/>
    <x v="4"/>
    <n v="643"/>
    <x v="4"/>
    <n v="7840"/>
    <n v="1540"/>
    <x v="1"/>
  </r>
  <r>
    <x v="1"/>
    <x v="8"/>
    <x v="2"/>
    <x v="5"/>
    <n v="455"/>
    <x v="29"/>
    <n v="5128.0320000000002"/>
    <n v="1007.292"/>
    <x v="1"/>
  </r>
  <r>
    <x v="1"/>
    <x v="8"/>
    <x v="3"/>
    <x v="6"/>
    <n v="345"/>
    <x v="4"/>
    <n v="7840"/>
    <n v="1540"/>
    <x v="1"/>
  </r>
  <r>
    <x v="1"/>
    <x v="8"/>
    <x v="1"/>
    <x v="7"/>
    <n v="122"/>
    <x v="30"/>
    <n v="112"/>
    <n v="22"/>
    <x v="1"/>
  </r>
  <r>
    <x v="1"/>
    <x v="8"/>
    <x v="4"/>
    <x v="8"/>
    <n v="78"/>
    <x v="15"/>
    <n v="5126.4639999999999"/>
    <n v="1006.984"/>
    <x v="1"/>
  </r>
  <r>
    <x v="1"/>
    <x v="8"/>
    <x v="4"/>
    <x v="9"/>
    <n v="76"/>
    <x v="21"/>
    <n v="5126.1279999999997"/>
    <n v="915.38"/>
    <x v="1"/>
  </r>
  <r>
    <x v="1"/>
    <x v="8"/>
    <x v="4"/>
    <x v="10"/>
    <n v="46"/>
    <x v="22"/>
    <n v="224"/>
    <n v="40"/>
    <x v="1"/>
  </r>
  <r>
    <x v="1"/>
    <x v="8"/>
    <x v="4"/>
    <x v="11"/>
    <n v="34"/>
    <x v="23"/>
    <n v="5126.0160000000005"/>
    <n v="915.36000000000013"/>
    <x v="1"/>
  </r>
  <r>
    <x v="1"/>
    <x v="8"/>
    <x v="1"/>
    <x v="12"/>
    <n v="7"/>
    <x v="22"/>
    <n v="224"/>
    <n v="40"/>
    <x v="1"/>
  </r>
  <r>
    <x v="1"/>
    <x v="8"/>
    <x v="4"/>
    <x v="14"/>
    <n v="3"/>
    <x v="24"/>
    <n v="5126.576"/>
    <n v="915.46"/>
    <x v="1"/>
  </r>
  <r>
    <x v="1"/>
    <x v="8"/>
    <x v="5"/>
    <x v="13"/>
    <n v="2"/>
    <x v="25"/>
    <n v="7392"/>
    <n v="1320"/>
    <x v="1"/>
  </r>
  <r>
    <x v="1"/>
    <x v="9"/>
    <x v="0"/>
    <x v="0"/>
    <n v="3566"/>
    <x v="24"/>
    <n v="5126.576"/>
    <n v="915.46"/>
    <x v="1"/>
  </r>
  <r>
    <x v="1"/>
    <x v="9"/>
    <x v="0"/>
    <x v="1"/>
    <n v="2498"/>
    <x v="26"/>
    <n v="8960"/>
    <n v="1600"/>
    <x v="1"/>
  </r>
  <r>
    <x v="1"/>
    <x v="9"/>
    <x v="1"/>
    <x v="2"/>
    <n v="1245"/>
    <x v="20"/>
    <n v="5126.4639999999999"/>
    <n v="915.44"/>
    <x v="1"/>
  </r>
  <r>
    <x v="1"/>
    <x v="9"/>
    <x v="2"/>
    <x v="3"/>
    <n v="644"/>
    <x v="27"/>
    <n v="6432.72"/>
    <n v="1148.7"/>
    <x v="1"/>
  </r>
  <r>
    <x v="1"/>
    <x v="9"/>
    <x v="3"/>
    <x v="4"/>
    <n v="643"/>
    <x v="17"/>
    <n v="7840"/>
    <n v="1400"/>
    <x v="1"/>
  </r>
  <r>
    <x v="1"/>
    <x v="9"/>
    <x v="2"/>
    <x v="5"/>
    <n v="455"/>
    <x v="18"/>
    <n v="5128.0320000000002"/>
    <n v="915.72000000000014"/>
    <x v="0"/>
  </r>
  <r>
    <x v="1"/>
    <x v="9"/>
    <x v="3"/>
    <x v="6"/>
    <n v="345"/>
    <x v="17"/>
    <n v="7840"/>
    <n v="1400"/>
    <x v="0"/>
  </r>
  <r>
    <x v="1"/>
    <x v="9"/>
    <x v="1"/>
    <x v="7"/>
    <n v="122"/>
    <x v="19"/>
    <n v="112"/>
    <n v="20"/>
    <x v="0"/>
  </r>
  <r>
    <x v="1"/>
    <x v="9"/>
    <x v="4"/>
    <x v="8"/>
    <n v="78"/>
    <x v="20"/>
    <n v="5126.4639999999999"/>
    <n v="915.44"/>
    <x v="0"/>
  </r>
  <r>
    <x v="1"/>
    <x v="9"/>
    <x v="4"/>
    <x v="9"/>
    <n v="76"/>
    <x v="21"/>
    <n v="5126.1279999999997"/>
    <n v="915.38"/>
    <x v="0"/>
  </r>
  <r>
    <x v="1"/>
    <x v="9"/>
    <x v="4"/>
    <x v="10"/>
    <n v="46"/>
    <x v="22"/>
    <n v="224"/>
    <n v="40"/>
    <x v="0"/>
  </r>
  <r>
    <x v="1"/>
    <x v="9"/>
    <x v="4"/>
    <x v="11"/>
    <n v="34"/>
    <x v="23"/>
    <n v="5126.0160000000005"/>
    <n v="915.36000000000013"/>
    <x v="0"/>
  </r>
  <r>
    <x v="1"/>
    <x v="9"/>
    <x v="1"/>
    <x v="12"/>
    <n v="7"/>
    <x v="22"/>
    <n v="224"/>
    <n v="40"/>
    <x v="0"/>
  </r>
  <r>
    <x v="1"/>
    <x v="9"/>
    <x v="4"/>
    <x v="14"/>
    <n v="3"/>
    <x v="24"/>
    <n v="5126.576"/>
    <n v="915.46"/>
    <x v="0"/>
  </r>
  <r>
    <x v="1"/>
    <x v="9"/>
    <x v="5"/>
    <x v="13"/>
    <n v="2"/>
    <x v="25"/>
    <n v="7392"/>
    <n v="1320"/>
    <x v="0"/>
  </r>
  <r>
    <x v="1"/>
    <x v="10"/>
    <x v="0"/>
    <x v="0"/>
    <n v="3566"/>
    <x v="24"/>
    <n v="5126.576"/>
    <n v="915.46"/>
    <x v="0"/>
  </r>
  <r>
    <x v="1"/>
    <x v="10"/>
    <x v="0"/>
    <x v="1"/>
    <n v="2498"/>
    <x v="26"/>
    <n v="8960"/>
    <n v="1600"/>
    <x v="0"/>
  </r>
  <r>
    <x v="1"/>
    <x v="10"/>
    <x v="1"/>
    <x v="2"/>
    <n v="1245"/>
    <x v="20"/>
    <n v="5126.4639999999999"/>
    <n v="915.44"/>
    <x v="0"/>
  </r>
  <r>
    <x v="1"/>
    <x v="10"/>
    <x v="2"/>
    <x v="3"/>
    <n v="644"/>
    <x v="27"/>
    <n v="6432.72"/>
    <n v="1148.7"/>
    <x v="0"/>
  </r>
  <r>
    <x v="1"/>
    <x v="10"/>
    <x v="3"/>
    <x v="4"/>
    <n v="643"/>
    <x v="17"/>
    <n v="7840"/>
    <n v="1400"/>
    <x v="0"/>
  </r>
  <r>
    <x v="1"/>
    <x v="10"/>
    <x v="2"/>
    <x v="5"/>
    <n v="455"/>
    <x v="18"/>
    <n v="5128.0320000000002"/>
    <n v="915.72000000000014"/>
    <x v="0"/>
  </r>
  <r>
    <x v="1"/>
    <x v="10"/>
    <x v="3"/>
    <x v="6"/>
    <n v="345"/>
    <x v="17"/>
    <n v="7840"/>
    <n v="1400"/>
    <x v="0"/>
  </r>
  <r>
    <x v="1"/>
    <x v="10"/>
    <x v="1"/>
    <x v="7"/>
    <n v="122"/>
    <x v="19"/>
    <n v="112"/>
    <n v="20"/>
    <x v="0"/>
  </r>
  <r>
    <x v="1"/>
    <x v="10"/>
    <x v="4"/>
    <x v="8"/>
    <n v="78"/>
    <x v="20"/>
    <n v="5126.4639999999999"/>
    <n v="915.44"/>
    <x v="0"/>
  </r>
  <r>
    <x v="1"/>
    <x v="10"/>
    <x v="4"/>
    <x v="9"/>
    <n v="76"/>
    <x v="21"/>
    <n v="5126.1279999999997"/>
    <n v="915.38"/>
    <x v="0"/>
  </r>
  <r>
    <x v="1"/>
    <x v="10"/>
    <x v="4"/>
    <x v="10"/>
    <n v="46"/>
    <x v="22"/>
    <n v="224"/>
    <n v="40"/>
    <x v="0"/>
  </r>
  <r>
    <x v="1"/>
    <x v="10"/>
    <x v="4"/>
    <x v="11"/>
    <n v="34"/>
    <x v="10"/>
    <n v="5126.0160000000005"/>
    <n v="1098.432"/>
    <x v="0"/>
  </r>
  <r>
    <x v="1"/>
    <x v="10"/>
    <x v="1"/>
    <x v="12"/>
    <n v="7"/>
    <x v="9"/>
    <n v="224"/>
    <n v="48"/>
    <x v="0"/>
  </r>
  <r>
    <x v="1"/>
    <x v="10"/>
    <x v="4"/>
    <x v="14"/>
    <n v="3"/>
    <x v="0"/>
    <n v="5126.576"/>
    <n v="1098.5520000000001"/>
    <x v="0"/>
  </r>
  <r>
    <x v="1"/>
    <x v="10"/>
    <x v="5"/>
    <x v="13"/>
    <n v="2"/>
    <x v="31"/>
    <n v="7392"/>
    <n v="1584"/>
    <x v="0"/>
  </r>
  <r>
    <x v="1"/>
    <x v="11"/>
    <x v="0"/>
    <x v="0"/>
    <n v="3566"/>
    <x v="24"/>
    <n v="5126.576"/>
    <n v="915.46"/>
    <x v="0"/>
  </r>
  <r>
    <x v="1"/>
    <x v="11"/>
    <x v="0"/>
    <x v="1"/>
    <n v="2498"/>
    <x v="26"/>
    <n v="8960"/>
    <n v="1600"/>
    <x v="0"/>
  </r>
  <r>
    <x v="1"/>
    <x v="11"/>
    <x v="1"/>
    <x v="2"/>
    <n v="1245"/>
    <x v="20"/>
    <n v="5126.4639999999999"/>
    <n v="915.44"/>
    <x v="0"/>
  </r>
  <r>
    <x v="1"/>
    <x v="11"/>
    <x v="2"/>
    <x v="3"/>
    <n v="644"/>
    <x v="27"/>
    <n v="6432.72"/>
    <n v="1148.7"/>
    <x v="0"/>
  </r>
  <r>
    <x v="1"/>
    <x v="11"/>
    <x v="3"/>
    <x v="4"/>
    <n v="643"/>
    <x v="17"/>
    <n v="7840"/>
    <n v="1400"/>
    <x v="0"/>
  </r>
  <r>
    <x v="1"/>
    <x v="11"/>
    <x v="2"/>
    <x v="5"/>
    <n v="455"/>
    <x v="18"/>
    <n v="5128.0320000000002"/>
    <n v="915.72000000000014"/>
    <x v="0"/>
  </r>
  <r>
    <x v="1"/>
    <x v="11"/>
    <x v="3"/>
    <x v="6"/>
    <n v="345"/>
    <x v="17"/>
    <n v="7840"/>
    <n v="1400"/>
    <x v="0"/>
  </r>
  <r>
    <x v="1"/>
    <x v="11"/>
    <x v="1"/>
    <x v="7"/>
    <n v="122"/>
    <x v="19"/>
    <n v="112"/>
    <n v="20"/>
    <x v="0"/>
  </r>
  <r>
    <x v="1"/>
    <x v="11"/>
    <x v="4"/>
    <x v="8"/>
    <n v="78"/>
    <x v="20"/>
    <n v="5126.4639999999999"/>
    <n v="915.44"/>
    <x v="0"/>
  </r>
  <r>
    <x v="1"/>
    <x v="11"/>
    <x v="4"/>
    <x v="9"/>
    <n v="76"/>
    <x v="21"/>
    <n v="5126.1279999999997"/>
    <n v="915.38"/>
    <x v="0"/>
  </r>
  <r>
    <x v="1"/>
    <x v="11"/>
    <x v="4"/>
    <x v="10"/>
    <n v="46"/>
    <x v="22"/>
    <n v="224"/>
    <n v="40"/>
    <x v="0"/>
  </r>
  <r>
    <x v="1"/>
    <x v="11"/>
    <x v="4"/>
    <x v="11"/>
    <n v="34"/>
    <x v="23"/>
    <n v="5126.0160000000005"/>
    <n v="915.36000000000013"/>
    <x v="0"/>
  </r>
  <r>
    <x v="1"/>
    <x v="11"/>
    <x v="1"/>
    <x v="12"/>
    <n v="7"/>
    <x v="22"/>
    <n v="224"/>
    <n v="40"/>
    <x v="0"/>
  </r>
  <r>
    <x v="1"/>
    <x v="11"/>
    <x v="4"/>
    <x v="14"/>
    <n v="3"/>
    <x v="24"/>
    <n v="5126.576"/>
    <n v="915.46"/>
    <x v="0"/>
  </r>
  <r>
    <x v="1"/>
    <x v="11"/>
    <x v="5"/>
    <x v="13"/>
    <n v="2"/>
    <x v="25"/>
    <n v="7392"/>
    <n v="1320"/>
    <x v="0"/>
  </r>
  <r>
    <x v="2"/>
    <x v="0"/>
    <x v="0"/>
    <x v="0"/>
    <n v="3566"/>
    <x v="0"/>
    <n v="5126.576"/>
    <n v="1098.5520000000001"/>
    <x v="0"/>
  </r>
  <r>
    <x v="2"/>
    <x v="0"/>
    <x v="0"/>
    <x v="1"/>
    <n v="2498"/>
    <x v="1"/>
    <n v="8960"/>
    <n v="1920"/>
    <x v="0"/>
  </r>
  <r>
    <x v="2"/>
    <x v="0"/>
    <x v="1"/>
    <x v="2"/>
    <n v="1245"/>
    <x v="2"/>
    <n v="5126.4639999999999"/>
    <n v="1098.528"/>
    <x v="1"/>
  </r>
  <r>
    <x v="2"/>
    <x v="0"/>
    <x v="2"/>
    <x v="3"/>
    <n v="644"/>
    <x v="3"/>
    <n v="6432.72"/>
    <n v="1378.44"/>
    <x v="1"/>
  </r>
  <r>
    <x v="2"/>
    <x v="0"/>
    <x v="3"/>
    <x v="4"/>
    <n v="643"/>
    <x v="32"/>
    <n v="7840"/>
    <n v="1680"/>
    <x v="1"/>
  </r>
  <r>
    <x v="2"/>
    <x v="0"/>
    <x v="2"/>
    <x v="5"/>
    <n v="455"/>
    <x v="33"/>
    <n v="5128.0320000000002"/>
    <n v="1098.8640000000003"/>
    <x v="1"/>
  </r>
  <r>
    <x v="2"/>
    <x v="0"/>
    <x v="3"/>
    <x v="6"/>
    <n v="345"/>
    <x v="32"/>
    <n v="7840"/>
    <n v="1680"/>
    <x v="1"/>
  </r>
  <r>
    <x v="2"/>
    <x v="0"/>
    <x v="1"/>
    <x v="7"/>
    <n v="122"/>
    <x v="34"/>
    <n v="112"/>
    <n v="24"/>
    <x v="1"/>
  </r>
  <r>
    <x v="2"/>
    <x v="0"/>
    <x v="4"/>
    <x v="8"/>
    <n v="78"/>
    <x v="40"/>
    <n v="5126.4639999999999"/>
    <n v="457.72"/>
    <x v="1"/>
  </r>
  <r>
    <x v="2"/>
    <x v="0"/>
    <x v="4"/>
    <x v="9"/>
    <n v="76"/>
    <x v="41"/>
    <n v="5126.1279999999997"/>
    <n v="457.69"/>
    <x v="1"/>
  </r>
  <r>
    <x v="2"/>
    <x v="0"/>
    <x v="4"/>
    <x v="10"/>
    <n v="46"/>
    <x v="19"/>
    <n v="224"/>
    <n v="20"/>
    <x v="1"/>
  </r>
  <r>
    <x v="2"/>
    <x v="0"/>
    <x v="4"/>
    <x v="11"/>
    <n v="34"/>
    <x v="42"/>
    <n v="5126.0160000000005"/>
    <n v="457.68000000000006"/>
    <x v="1"/>
  </r>
  <r>
    <x v="2"/>
    <x v="0"/>
    <x v="1"/>
    <x v="12"/>
    <n v="7"/>
    <x v="22"/>
    <n v="224"/>
    <n v="40"/>
    <x v="1"/>
  </r>
  <r>
    <x v="2"/>
    <x v="0"/>
    <x v="5"/>
    <x v="13"/>
    <n v="3"/>
    <x v="24"/>
    <n v="7392"/>
    <n v="915.46"/>
    <x v="1"/>
  </r>
  <r>
    <x v="2"/>
    <x v="0"/>
    <x v="4"/>
    <x v="14"/>
    <n v="3"/>
    <x v="43"/>
    <n v="5126.576"/>
    <n v="660"/>
    <x v="1"/>
  </r>
  <r>
    <x v="2"/>
    <x v="1"/>
    <x v="0"/>
    <x v="0"/>
    <n v="3566"/>
    <x v="24"/>
    <n v="5126.576"/>
    <n v="915.46"/>
    <x v="1"/>
  </r>
  <r>
    <x v="2"/>
    <x v="1"/>
    <x v="0"/>
    <x v="1"/>
    <n v="2498"/>
    <x v="26"/>
    <n v="8960"/>
    <n v="1600"/>
    <x v="1"/>
  </r>
  <r>
    <x v="2"/>
    <x v="1"/>
    <x v="1"/>
    <x v="2"/>
    <n v="1245"/>
    <x v="20"/>
    <n v="5126.4639999999999"/>
    <n v="915.44"/>
    <x v="1"/>
  </r>
  <r>
    <x v="2"/>
    <x v="1"/>
    <x v="2"/>
    <x v="3"/>
    <n v="644"/>
    <x v="27"/>
    <n v="6432.72"/>
    <n v="1148.7"/>
    <x v="1"/>
  </r>
  <r>
    <x v="2"/>
    <x v="1"/>
    <x v="3"/>
    <x v="4"/>
    <n v="643"/>
    <x v="17"/>
    <n v="7840"/>
    <n v="1400"/>
    <x v="1"/>
  </r>
  <r>
    <x v="2"/>
    <x v="1"/>
    <x v="2"/>
    <x v="5"/>
    <n v="455"/>
    <x v="18"/>
    <n v="5128.0320000000002"/>
    <n v="915.72000000000014"/>
    <x v="1"/>
  </r>
  <r>
    <x v="2"/>
    <x v="1"/>
    <x v="3"/>
    <x v="6"/>
    <n v="345"/>
    <x v="17"/>
    <n v="7840"/>
    <n v="1400"/>
    <x v="1"/>
  </r>
  <r>
    <x v="2"/>
    <x v="1"/>
    <x v="1"/>
    <x v="7"/>
    <n v="122"/>
    <x v="19"/>
    <n v="112"/>
    <n v="20"/>
    <x v="1"/>
  </r>
  <r>
    <x v="2"/>
    <x v="1"/>
    <x v="4"/>
    <x v="8"/>
    <n v="78"/>
    <x v="40"/>
    <n v="5126.4639999999999"/>
    <n v="457.72"/>
    <x v="1"/>
  </r>
  <r>
    <x v="2"/>
    <x v="1"/>
    <x v="4"/>
    <x v="9"/>
    <n v="76"/>
    <x v="41"/>
    <n v="5126.1279999999997"/>
    <n v="457.69"/>
    <x v="1"/>
  </r>
  <r>
    <x v="2"/>
    <x v="1"/>
    <x v="4"/>
    <x v="10"/>
    <n v="46"/>
    <x v="19"/>
    <n v="224"/>
    <n v="20"/>
    <x v="1"/>
  </r>
  <r>
    <x v="2"/>
    <x v="1"/>
    <x v="4"/>
    <x v="11"/>
    <n v="34"/>
    <x v="42"/>
    <n v="5126.0160000000005"/>
    <n v="457.68000000000006"/>
    <x v="1"/>
  </r>
  <r>
    <x v="2"/>
    <x v="1"/>
    <x v="1"/>
    <x v="12"/>
    <n v="7"/>
    <x v="22"/>
    <n v="224"/>
    <n v="40"/>
    <x v="0"/>
  </r>
  <r>
    <x v="2"/>
    <x v="1"/>
    <x v="4"/>
    <x v="14"/>
    <n v="3"/>
    <x v="43"/>
    <n v="5126.576"/>
    <n v="660"/>
    <x v="0"/>
  </r>
  <r>
    <x v="2"/>
    <x v="1"/>
    <x v="5"/>
    <x v="13"/>
    <n v="2"/>
    <x v="25"/>
    <n v="7392"/>
    <n v="1320"/>
    <x v="0"/>
  </r>
  <r>
    <x v="2"/>
    <x v="2"/>
    <x v="0"/>
    <x v="0"/>
    <n v="3566"/>
    <x v="24"/>
    <n v="5126.576"/>
    <n v="915.46"/>
    <x v="0"/>
  </r>
  <r>
    <x v="2"/>
    <x v="2"/>
    <x v="0"/>
    <x v="1"/>
    <n v="2498"/>
    <x v="26"/>
    <n v="8960"/>
    <n v="1600"/>
    <x v="0"/>
  </r>
  <r>
    <x v="2"/>
    <x v="2"/>
    <x v="1"/>
    <x v="2"/>
    <n v="1245"/>
    <x v="20"/>
    <n v="5126.4639999999999"/>
    <n v="915.44"/>
    <x v="0"/>
  </r>
  <r>
    <x v="2"/>
    <x v="2"/>
    <x v="2"/>
    <x v="3"/>
    <n v="644"/>
    <x v="27"/>
    <n v="6432.72"/>
    <n v="1148.7"/>
    <x v="0"/>
  </r>
  <r>
    <x v="2"/>
    <x v="2"/>
    <x v="3"/>
    <x v="4"/>
    <n v="643"/>
    <x v="17"/>
    <n v="7840"/>
    <n v="1400"/>
    <x v="0"/>
  </r>
  <r>
    <x v="2"/>
    <x v="2"/>
    <x v="2"/>
    <x v="5"/>
    <n v="455"/>
    <x v="18"/>
    <n v="5128.0320000000002"/>
    <n v="915.72000000000014"/>
    <x v="0"/>
  </r>
  <r>
    <x v="2"/>
    <x v="2"/>
    <x v="3"/>
    <x v="6"/>
    <n v="345"/>
    <x v="17"/>
    <n v="7840"/>
    <n v="1400"/>
    <x v="0"/>
  </r>
  <r>
    <x v="2"/>
    <x v="2"/>
    <x v="1"/>
    <x v="7"/>
    <n v="122"/>
    <x v="19"/>
    <n v="112"/>
    <n v="20"/>
    <x v="0"/>
  </r>
  <r>
    <x v="2"/>
    <x v="2"/>
    <x v="4"/>
    <x v="8"/>
    <n v="78"/>
    <x v="40"/>
    <n v="5126.4639999999999"/>
    <n v="457.72"/>
    <x v="0"/>
  </r>
  <r>
    <x v="2"/>
    <x v="2"/>
    <x v="4"/>
    <x v="9"/>
    <n v="76"/>
    <x v="41"/>
    <n v="5126.1279999999997"/>
    <n v="457.69"/>
    <x v="0"/>
  </r>
  <r>
    <x v="2"/>
    <x v="2"/>
    <x v="4"/>
    <x v="10"/>
    <n v="46"/>
    <x v="19"/>
    <n v="224"/>
    <n v="20"/>
    <x v="0"/>
  </r>
  <r>
    <x v="2"/>
    <x v="2"/>
    <x v="4"/>
    <x v="11"/>
    <n v="34"/>
    <x v="42"/>
    <n v="5126.0160000000005"/>
    <n v="457.68000000000006"/>
    <x v="0"/>
  </r>
  <r>
    <x v="2"/>
    <x v="2"/>
    <x v="1"/>
    <x v="12"/>
    <n v="7"/>
    <x v="22"/>
    <n v="224"/>
    <n v="40"/>
    <x v="0"/>
  </r>
  <r>
    <x v="2"/>
    <x v="2"/>
    <x v="4"/>
    <x v="14"/>
    <n v="3"/>
    <x v="44"/>
    <n v="5126.576"/>
    <n v="457.73"/>
    <x v="0"/>
  </r>
  <r>
    <x v="2"/>
    <x v="2"/>
    <x v="5"/>
    <x v="13"/>
    <n v="2"/>
    <x v="25"/>
    <n v="7392"/>
    <n v="1320"/>
    <x v="1"/>
  </r>
  <r>
    <x v="2"/>
    <x v="3"/>
    <x v="0"/>
    <x v="0"/>
    <n v="3566"/>
    <x v="24"/>
    <n v="5126.576"/>
    <n v="915.46"/>
    <x v="1"/>
  </r>
  <r>
    <x v="2"/>
    <x v="3"/>
    <x v="0"/>
    <x v="1"/>
    <n v="2498"/>
    <x v="26"/>
    <n v="8960"/>
    <n v="1600"/>
    <x v="1"/>
  </r>
  <r>
    <x v="2"/>
    <x v="3"/>
    <x v="1"/>
    <x v="2"/>
    <n v="1245"/>
    <x v="20"/>
    <n v="5126.4639999999999"/>
    <n v="915.44"/>
    <x v="1"/>
  </r>
  <r>
    <x v="2"/>
    <x v="3"/>
    <x v="2"/>
    <x v="3"/>
    <n v="644"/>
    <x v="27"/>
    <n v="6432.72"/>
    <n v="1148.7"/>
    <x v="1"/>
  </r>
  <r>
    <x v="2"/>
    <x v="3"/>
    <x v="3"/>
    <x v="4"/>
    <n v="643"/>
    <x v="17"/>
    <n v="7840"/>
    <n v="1400"/>
    <x v="1"/>
  </r>
  <r>
    <x v="2"/>
    <x v="3"/>
    <x v="2"/>
    <x v="5"/>
    <n v="455"/>
    <x v="18"/>
    <n v="5128.0320000000002"/>
    <n v="915.72000000000014"/>
    <x v="1"/>
  </r>
  <r>
    <x v="2"/>
    <x v="3"/>
    <x v="3"/>
    <x v="6"/>
    <n v="345"/>
    <x v="17"/>
    <n v="7840"/>
    <n v="1400"/>
    <x v="1"/>
  </r>
  <r>
    <x v="2"/>
    <x v="3"/>
    <x v="1"/>
    <x v="7"/>
    <n v="122"/>
    <x v="19"/>
    <n v="112"/>
    <n v="20"/>
    <x v="1"/>
  </r>
  <r>
    <x v="2"/>
    <x v="3"/>
    <x v="4"/>
    <x v="8"/>
    <n v="78"/>
    <x v="40"/>
    <n v="5126.4639999999999"/>
    <n v="457.72"/>
    <x v="1"/>
  </r>
  <r>
    <x v="2"/>
    <x v="3"/>
    <x v="4"/>
    <x v="9"/>
    <n v="76"/>
    <x v="41"/>
    <n v="5126.1279999999997"/>
    <n v="457.69"/>
    <x v="1"/>
  </r>
  <r>
    <x v="2"/>
    <x v="3"/>
    <x v="4"/>
    <x v="10"/>
    <n v="46"/>
    <x v="19"/>
    <n v="224"/>
    <n v="20"/>
    <x v="1"/>
  </r>
  <r>
    <x v="2"/>
    <x v="3"/>
    <x v="4"/>
    <x v="11"/>
    <n v="34"/>
    <x v="42"/>
    <n v="5126.0160000000005"/>
    <n v="457.68000000000006"/>
    <x v="1"/>
  </r>
  <r>
    <x v="2"/>
    <x v="3"/>
    <x v="1"/>
    <x v="12"/>
    <n v="7"/>
    <x v="22"/>
    <n v="224"/>
    <n v="40"/>
    <x v="1"/>
  </r>
  <r>
    <x v="2"/>
    <x v="3"/>
    <x v="4"/>
    <x v="14"/>
    <n v="3"/>
    <x v="44"/>
    <n v="5126.576"/>
    <n v="457.73"/>
    <x v="1"/>
  </r>
  <r>
    <x v="2"/>
    <x v="3"/>
    <x v="5"/>
    <x v="13"/>
    <n v="2"/>
    <x v="31"/>
    <n v="7392"/>
    <n v="1584"/>
    <x v="1"/>
  </r>
  <r>
    <x v="2"/>
    <x v="4"/>
    <x v="0"/>
    <x v="0"/>
    <n v="3566"/>
    <x v="24"/>
    <n v="5126.576"/>
    <n v="915.46"/>
    <x v="0"/>
  </r>
  <r>
    <x v="2"/>
    <x v="4"/>
    <x v="0"/>
    <x v="1"/>
    <n v="2498"/>
    <x v="14"/>
    <n v="8960"/>
    <n v="1760"/>
    <x v="0"/>
  </r>
  <r>
    <x v="2"/>
    <x v="4"/>
    <x v="1"/>
    <x v="2"/>
    <n v="1245"/>
    <x v="15"/>
    <n v="5126.4639999999999"/>
    <n v="1006.984"/>
    <x v="0"/>
  </r>
  <r>
    <x v="2"/>
    <x v="4"/>
    <x v="2"/>
    <x v="3"/>
    <n v="644"/>
    <x v="16"/>
    <n v="6432.72"/>
    <n v="1263.5700000000002"/>
    <x v="0"/>
  </r>
  <r>
    <x v="2"/>
    <x v="4"/>
    <x v="3"/>
    <x v="4"/>
    <n v="643"/>
    <x v="4"/>
    <n v="7840"/>
    <n v="1540"/>
    <x v="0"/>
  </r>
  <r>
    <x v="2"/>
    <x v="4"/>
    <x v="2"/>
    <x v="5"/>
    <n v="455"/>
    <x v="29"/>
    <n v="5128.0320000000002"/>
    <n v="1007.292"/>
    <x v="1"/>
  </r>
  <r>
    <x v="2"/>
    <x v="4"/>
    <x v="3"/>
    <x v="6"/>
    <n v="345"/>
    <x v="4"/>
    <n v="7840"/>
    <n v="1540"/>
    <x v="1"/>
  </r>
  <r>
    <x v="2"/>
    <x v="4"/>
    <x v="1"/>
    <x v="7"/>
    <n v="122"/>
    <x v="30"/>
    <n v="112"/>
    <n v="22"/>
    <x v="1"/>
  </r>
  <r>
    <x v="2"/>
    <x v="4"/>
    <x v="4"/>
    <x v="8"/>
    <n v="78"/>
    <x v="45"/>
    <n v="5126.4639999999999"/>
    <n v="503.49200000000002"/>
    <x v="1"/>
  </r>
  <r>
    <x v="2"/>
    <x v="4"/>
    <x v="4"/>
    <x v="9"/>
    <n v="76"/>
    <x v="41"/>
    <n v="5126.1279999999997"/>
    <n v="457.69"/>
    <x v="1"/>
  </r>
  <r>
    <x v="2"/>
    <x v="4"/>
    <x v="4"/>
    <x v="10"/>
    <n v="46"/>
    <x v="19"/>
    <n v="224"/>
    <n v="20"/>
    <x v="1"/>
  </r>
  <r>
    <x v="2"/>
    <x v="4"/>
    <x v="4"/>
    <x v="11"/>
    <n v="34"/>
    <x v="42"/>
    <n v="5126.0160000000005"/>
    <n v="457.68000000000006"/>
    <x v="1"/>
  </r>
  <r>
    <x v="2"/>
    <x v="4"/>
    <x v="1"/>
    <x v="12"/>
    <n v="7"/>
    <x v="22"/>
    <n v="224"/>
    <n v="40"/>
    <x v="1"/>
  </r>
  <r>
    <x v="2"/>
    <x v="4"/>
    <x v="4"/>
    <x v="14"/>
    <n v="3"/>
    <x v="43"/>
    <n v="5126.576"/>
    <n v="660"/>
    <x v="1"/>
  </r>
  <r>
    <x v="2"/>
    <x v="4"/>
    <x v="5"/>
    <x v="13"/>
    <n v="2"/>
    <x v="24"/>
    <n v="7392"/>
    <n v="915.46"/>
    <x v="0"/>
  </r>
  <r>
    <x v="2"/>
    <x v="5"/>
    <x v="0"/>
    <x v="0"/>
    <n v="3566"/>
    <x v="24"/>
    <n v="5126.576"/>
    <n v="915.46"/>
    <x v="1"/>
  </r>
  <r>
    <x v="2"/>
    <x v="5"/>
    <x v="0"/>
    <x v="1"/>
    <n v="2498"/>
    <x v="26"/>
    <n v="8960"/>
    <n v="1600"/>
    <x v="0"/>
  </r>
  <r>
    <x v="2"/>
    <x v="5"/>
    <x v="1"/>
    <x v="2"/>
    <n v="1245"/>
    <x v="20"/>
    <n v="5126.4639999999999"/>
    <n v="915.44"/>
    <x v="0"/>
  </r>
  <r>
    <x v="2"/>
    <x v="5"/>
    <x v="2"/>
    <x v="3"/>
    <n v="644"/>
    <x v="27"/>
    <n v="6432.72"/>
    <n v="1148.7"/>
    <x v="0"/>
  </r>
  <r>
    <x v="2"/>
    <x v="5"/>
    <x v="3"/>
    <x v="4"/>
    <n v="643"/>
    <x v="17"/>
    <n v="7840"/>
    <n v="1400"/>
    <x v="0"/>
  </r>
  <r>
    <x v="2"/>
    <x v="5"/>
    <x v="2"/>
    <x v="5"/>
    <n v="455"/>
    <x v="18"/>
    <n v="5128.0320000000002"/>
    <n v="915.72000000000014"/>
    <x v="0"/>
  </r>
  <r>
    <x v="2"/>
    <x v="5"/>
    <x v="3"/>
    <x v="6"/>
    <n v="345"/>
    <x v="17"/>
    <n v="7840"/>
    <n v="1400"/>
    <x v="0"/>
  </r>
  <r>
    <x v="2"/>
    <x v="5"/>
    <x v="1"/>
    <x v="7"/>
    <n v="122"/>
    <x v="19"/>
    <n v="112"/>
    <n v="20"/>
    <x v="0"/>
  </r>
  <r>
    <x v="2"/>
    <x v="5"/>
    <x v="4"/>
    <x v="8"/>
    <n v="78"/>
    <x v="40"/>
    <n v="5126.4639999999999"/>
    <n v="457.72"/>
    <x v="0"/>
  </r>
  <r>
    <x v="2"/>
    <x v="5"/>
    <x v="4"/>
    <x v="9"/>
    <n v="76"/>
    <x v="41"/>
    <n v="5126.1279999999997"/>
    <n v="457.69"/>
    <x v="0"/>
  </r>
  <r>
    <x v="2"/>
    <x v="5"/>
    <x v="4"/>
    <x v="10"/>
    <n v="46"/>
    <x v="19"/>
    <n v="224"/>
    <n v="20"/>
    <x v="0"/>
  </r>
  <r>
    <x v="2"/>
    <x v="5"/>
    <x v="4"/>
    <x v="11"/>
    <n v="34"/>
    <x v="42"/>
    <n v="5126.0160000000005"/>
    <n v="457.68000000000006"/>
    <x v="0"/>
  </r>
  <r>
    <x v="2"/>
    <x v="5"/>
    <x v="1"/>
    <x v="12"/>
    <n v="7"/>
    <x v="22"/>
    <n v="224"/>
    <n v="40"/>
    <x v="0"/>
  </r>
  <r>
    <x v="2"/>
    <x v="5"/>
    <x v="5"/>
    <x v="13"/>
    <n v="3"/>
    <x v="24"/>
    <n v="7392"/>
    <n v="915.46"/>
    <x v="0"/>
  </r>
  <r>
    <x v="2"/>
    <x v="5"/>
    <x v="4"/>
    <x v="14"/>
    <n v="3"/>
    <x v="44"/>
    <n v="5126.576"/>
    <n v="457.73"/>
    <x v="0"/>
  </r>
  <r>
    <x v="2"/>
    <x v="6"/>
    <x v="0"/>
    <x v="0"/>
    <n v="3566"/>
    <x v="24"/>
    <n v="5126.576"/>
    <n v="915.46"/>
    <x v="0"/>
  </r>
  <r>
    <x v="2"/>
    <x v="6"/>
    <x v="0"/>
    <x v="1"/>
    <n v="2498"/>
    <x v="26"/>
    <n v="8960"/>
    <n v="1600"/>
    <x v="0"/>
  </r>
  <r>
    <x v="2"/>
    <x v="6"/>
    <x v="1"/>
    <x v="2"/>
    <n v="1245"/>
    <x v="20"/>
    <n v="5126.4639999999999"/>
    <n v="915.44"/>
    <x v="0"/>
  </r>
  <r>
    <x v="2"/>
    <x v="6"/>
    <x v="2"/>
    <x v="3"/>
    <n v="644"/>
    <x v="27"/>
    <n v="6432.72"/>
    <n v="1148.7"/>
    <x v="0"/>
  </r>
  <r>
    <x v="2"/>
    <x v="6"/>
    <x v="3"/>
    <x v="4"/>
    <n v="643"/>
    <x v="17"/>
    <n v="7840"/>
    <n v="1400"/>
    <x v="0"/>
  </r>
  <r>
    <x v="2"/>
    <x v="6"/>
    <x v="2"/>
    <x v="5"/>
    <n v="455"/>
    <x v="18"/>
    <n v="5128.0320000000002"/>
    <n v="915.72000000000014"/>
    <x v="0"/>
  </r>
  <r>
    <x v="2"/>
    <x v="6"/>
    <x v="3"/>
    <x v="6"/>
    <n v="345"/>
    <x v="17"/>
    <n v="7840"/>
    <n v="1400"/>
    <x v="0"/>
  </r>
  <r>
    <x v="2"/>
    <x v="6"/>
    <x v="1"/>
    <x v="7"/>
    <n v="122"/>
    <x v="19"/>
    <n v="112"/>
    <n v="20"/>
    <x v="0"/>
  </r>
  <r>
    <x v="2"/>
    <x v="6"/>
    <x v="4"/>
    <x v="8"/>
    <n v="78"/>
    <x v="40"/>
    <n v="5126.4639999999999"/>
    <n v="457.72"/>
    <x v="0"/>
  </r>
  <r>
    <x v="2"/>
    <x v="6"/>
    <x v="4"/>
    <x v="9"/>
    <n v="76"/>
    <x v="41"/>
    <n v="5126.1279999999997"/>
    <n v="457.69"/>
    <x v="0"/>
  </r>
  <r>
    <x v="2"/>
    <x v="6"/>
    <x v="4"/>
    <x v="10"/>
    <n v="46"/>
    <x v="19"/>
    <n v="224"/>
    <n v="20"/>
    <x v="0"/>
  </r>
  <r>
    <x v="2"/>
    <x v="6"/>
    <x v="4"/>
    <x v="11"/>
    <n v="34"/>
    <x v="42"/>
    <n v="5126.0160000000005"/>
    <n v="457.68000000000006"/>
    <x v="0"/>
  </r>
  <r>
    <x v="2"/>
    <x v="6"/>
    <x v="1"/>
    <x v="12"/>
    <n v="7"/>
    <x v="22"/>
    <n v="224"/>
    <n v="40"/>
    <x v="0"/>
  </r>
  <r>
    <x v="2"/>
    <x v="6"/>
    <x v="4"/>
    <x v="14"/>
    <n v="3"/>
    <x v="44"/>
    <n v="5126.576"/>
    <n v="457.73"/>
    <x v="0"/>
  </r>
  <r>
    <x v="2"/>
    <x v="6"/>
    <x v="5"/>
    <x v="13"/>
    <n v="2"/>
    <x v="25"/>
    <n v="7392"/>
    <n v="1320"/>
    <x v="0"/>
  </r>
  <r>
    <x v="2"/>
    <x v="7"/>
    <x v="0"/>
    <x v="0"/>
    <n v="3566"/>
    <x v="24"/>
    <n v="5126.576"/>
    <n v="915.46"/>
    <x v="0"/>
  </r>
  <r>
    <x v="2"/>
    <x v="7"/>
    <x v="0"/>
    <x v="1"/>
    <n v="2498"/>
    <x v="26"/>
    <n v="8960"/>
    <n v="1600"/>
    <x v="0"/>
  </r>
  <r>
    <x v="2"/>
    <x v="7"/>
    <x v="1"/>
    <x v="2"/>
    <n v="1245"/>
    <x v="20"/>
    <n v="5126.4639999999999"/>
    <n v="915.44"/>
    <x v="0"/>
  </r>
  <r>
    <x v="2"/>
    <x v="7"/>
    <x v="2"/>
    <x v="3"/>
    <n v="644"/>
    <x v="27"/>
    <n v="6432.72"/>
    <n v="1148.7"/>
    <x v="0"/>
  </r>
  <r>
    <x v="2"/>
    <x v="7"/>
    <x v="3"/>
    <x v="4"/>
    <n v="643"/>
    <x v="17"/>
    <n v="7840"/>
    <n v="1400"/>
    <x v="0"/>
  </r>
  <r>
    <x v="2"/>
    <x v="7"/>
    <x v="2"/>
    <x v="5"/>
    <n v="455"/>
    <x v="29"/>
    <n v="5128.0320000000002"/>
    <n v="1007.292"/>
    <x v="0"/>
  </r>
  <r>
    <x v="2"/>
    <x v="7"/>
    <x v="3"/>
    <x v="6"/>
    <n v="345"/>
    <x v="4"/>
    <n v="7840"/>
    <n v="1540"/>
    <x v="0"/>
  </r>
  <r>
    <x v="2"/>
    <x v="7"/>
    <x v="1"/>
    <x v="7"/>
    <n v="122"/>
    <x v="30"/>
    <n v="112"/>
    <n v="22"/>
    <x v="0"/>
  </r>
  <r>
    <x v="2"/>
    <x v="7"/>
    <x v="4"/>
    <x v="8"/>
    <n v="78"/>
    <x v="45"/>
    <n v="5126.4639999999999"/>
    <n v="503.49200000000002"/>
    <x v="0"/>
  </r>
  <r>
    <x v="2"/>
    <x v="7"/>
    <x v="4"/>
    <x v="9"/>
    <n v="76"/>
    <x v="46"/>
    <n v="5126.1279999999997"/>
    <n v="503.45899999999995"/>
    <x v="0"/>
  </r>
  <r>
    <x v="2"/>
    <x v="7"/>
    <x v="4"/>
    <x v="10"/>
    <n v="46"/>
    <x v="47"/>
    <n v="224"/>
    <n v="23"/>
    <x v="0"/>
  </r>
  <r>
    <x v="2"/>
    <x v="7"/>
    <x v="4"/>
    <x v="11"/>
    <n v="34"/>
    <x v="48"/>
    <n v="5126.0160000000005"/>
    <n v="526.33199999999999"/>
    <x v="0"/>
  </r>
  <r>
    <x v="2"/>
    <x v="7"/>
    <x v="1"/>
    <x v="12"/>
    <n v="7"/>
    <x v="36"/>
    <n v="224"/>
    <n v="46"/>
    <x v="0"/>
  </r>
  <r>
    <x v="2"/>
    <x v="7"/>
    <x v="4"/>
    <x v="14"/>
    <n v="3"/>
    <x v="49"/>
    <n v="5126.576"/>
    <n v="526.38950000000011"/>
    <x v="0"/>
  </r>
  <r>
    <x v="2"/>
    <x v="7"/>
    <x v="5"/>
    <x v="13"/>
    <n v="2"/>
    <x v="39"/>
    <n v="7392"/>
    <n v="1518"/>
    <x v="0"/>
  </r>
  <r>
    <x v="2"/>
    <x v="8"/>
    <x v="0"/>
    <x v="0"/>
    <n v="3566"/>
    <x v="24"/>
    <n v="5126.576"/>
    <n v="915.46"/>
    <x v="0"/>
  </r>
  <r>
    <x v="2"/>
    <x v="8"/>
    <x v="0"/>
    <x v="1"/>
    <n v="2498"/>
    <x v="26"/>
    <n v="8960"/>
    <n v="1600"/>
    <x v="0"/>
  </r>
  <r>
    <x v="2"/>
    <x v="8"/>
    <x v="1"/>
    <x v="2"/>
    <n v="1245"/>
    <x v="20"/>
    <n v="5126.4639999999999"/>
    <n v="915.44"/>
    <x v="0"/>
  </r>
  <r>
    <x v="2"/>
    <x v="8"/>
    <x v="2"/>
    <x v="3"/>
    <n v="644"/>
    <x v="27"/>
    <n v="6432.72"/>
    <n v="1148.7"/>
    <x v="0"/>
  </r>
  <r>
    <x v="2"/>
    <x v="8"/>
    <x v="3"/>
    <x v="4"/>
    <n v="643"/>
    <x v="17"/>
    <n v="7840"/>
    <n v="1400"/>
    <x v="0"/>
  </r>
  <r>
    <x v="2"/>
    <x v="8"/>
    <x v="2"/>
    <x v="5"/>
    <n v="455"/>
    <x v="18"/>
    <n v="5128.0320000000002"/>
    <n v="915.72000000000014"/>
    <x v="0"/>
  </r>
  <r>
    <x v="2"/>
    <x v="8"/>
    <x v="3"/>
    <x v="6"/>
    <n v="345"/>
    <x v="17"/>
    <n v="7840"/>
    <n v="1400"/>
    <x v="0"/>
  </r>
  <r>
    <x v="2"/>
    <x v="8"/>
    <x v="1"/>
    <x v="7"/>
    <n v="122"/>
    <x v="19"/>
    <n v="112"/>
    <n v="20"/>
    <x v="0"/>
  </r>
  <r>
    <x v="2"/>
    <x v="8"/>
    <x v="4"/>
    <x v="8"/>
    <n v="78"/>
    <x v="40"/>
    <n v="5126.4639999999999"/>
    <n v="457.72"/>
    <x v="0"/>
  </r>
  <r>
    <x v="2"/>
    <x v="8"/>
    <x v="4"/>
    <x v="9"/>
    <n v="76"/>
    <x v="41"/>
    <n v="5126.1279999999997"/>
    <n v="457.69"/>
    <x v="0"/>
  </r>
  <r>
    <x v="2"/>
    <x v="8"/>
    <x v="4"/>
    <x v="10"/>
    <n v="46"/>
    <x v="19"/>
    <n v="224"/>
    <n v="20"/>
    <x v="0"/>
  </r>
  <r>
    <x v="2"/>
    <x v="8"/>
    <x v="4"/>
    <x v="11"/>
    <n v="34"/>
    <x v="50"/>
    <n v="5126.0160000000005"/>
    <n v="549.21600000000001"/>
    <x v="0"/>
  </r>
  <r>
    <x v="2"/>
    <x v="8"/>
    <x v="1"/>
    <x v="12"/>
    <n v="7"/>
    <x v="9"/>
    <n v="224"/>
    <n v="48"/>
    <x v="0"/>
  </r>
  <r>
    <x v="2"/>
    <x v="8"/>
    <x v="4"/>
    <x v="14"/>
    <n v="3"/>
    <x v="51"/>
    <n v="5126.576"/>
    <n v="549.27600000000007"/>
    <x v="0"/>
  </r>
  <r>
    <x v="2"/>
    <x v="8"/>
    <x v="5"/>
    <x v="13"/>
    <n v="2"/>
    <x v="31"/>
    <n v="7392"/>
    <n v="1584"/>
    <x v="0"/>
  </r>
  <r>
    <x v="2"/>
    <x v="9"/>
    <x v="0"/>
    <x v="0"/>
    <n v="3566"/>
    <x v="13"/>
    <n v="5126.576"/>
    <n v="1007.0060000000002"/>
    <x v="0"/>
  </r>
  <r>
    <x v="2"/>
    <x v="9"/>
    <x v="0"/>
    <x v="1"/>
    <n v="2498"/>
    <x v="52"/>
    <n v="8960"/>
    <n v="1840"/>
    <x v="0"/>
  </r>
  <r>
    <x v="2"/>
    <x v="9"/>
    <x v="1"/>
    <x v="2"/>
    <n v="1245"/>
    <x v="53"/>
    <n v="5126.4639999999999"/>
    <n v="1052.7560000000001"/>
    <x v="0"/>
  </r>
  <r>
    <x v="2"/>
    <x v="9"/>
    <x v="2"/>
    <x v="3"/>
    <n v="644"/>
    <x v="54"/>
    <n v="6432.72"/>
    <n v="1321.0050000000001"/>
    <x v="0"/>
  </r>
  <r>
    <x v="2"/>
    <x v="9"/>
    <x v="3"/>
    <x v="4"/>
    <n v="643"/>
    <x v="32"/>
    <n v="7840"/>
    <n v="1680"/>
    <x v="0"/>
  </r>
  <r>
    <x v="2"/>
    <x v="9"/>
    <x v="2"/>
    <x v="5"/>
    <n v="455"/>
    <x v="33"/>
    <n v="5128.0320000000002"/>
    <n v="1098.8640000000003"/>
    <x v="0"/>
  </r>
  <r>
    <x v="2"/>
    <x v="9"/>
    <x v="3"/>
    <x v="6"/>
    <n v="345"/>
    <x v="32"/>
    <n v="7840"/>
    <n v="1680"/>
    <x v="0"/>
  </r>
  <r>
    <x v="2"/>
    <x v="9"/>
    <x v="1"/>
    <x v="7"/>
    <n v="122"/>
    <x v="34"/>
    <n v="112"/>
    <n v="24"/>
    <x v="0"/>
  </r>
  <r>
    <x v="2"/>
    <x v="9"/>
    <x v="4"/>
    <x v="8"/>
    <n v="78"/>
    <x v="45"/>
    <n v="5126.4639999999999"/>
    <n v="503.49200000000002"/>
    <x v="0"/>
  </r>
  <r>
    <x v="2"/>
    <x v="9"/>
    <x v="4"/>
    <x v="9"/>
    <n v="76"/>
    <x v="46"/>
    <n v="5126.1279999999997"/>
    <n v="503.45899999999995"/>
    <x v="0"/>
  </r>
  <r>
    <x v="2"/>
    <x v="9"/>
    <x v="4"/>
    <x v="10"/>
    <n v="46"/>
    <x v="30"/>
    <n v="224"/>
    <n v="22"/>
    <x v="0"/>
  </r>
  <r>
    <x v="2"/>
    <x v="9"/>
    <x v="4"/>
    <x v="11"/>
    <n v="34"/>
    <x v="55"/>
    <n v="5126.0160000000005"/>
    <n v="503.44800000000009"/>
    <x v="0"/>
  </r>
  <r>
    <x v="2"/>
    <x v="9"/>
    <x v="1"/>
    <x v="12"/>
    <n v="7"/>
    <x v="56"/>
    <n v="224"/>
    <n v="44"/>
    <x v="0"/>
  </r>
  <r>
    <x v="2"/>
    <x v="9"/>
    <x v="4"/>
    <x v="14"/>
    <n v="3"/>
    <x v="57"/>
    <n v="5126.576"/>
    <n v="503.5030000000001"/>
    <x v="0"/>
  </r>
  <r>
    <x v="2"/>
    <x v="9"/>
    <x v="5"/>
    <x v="13"/>
    <n v="2"/>
    <x v="12"/>
    <n v="7392"/>
    <n v="1452"/>
    <x v="0"/>
  </r>
  <r>
    <x v="2"/>
    <x v="10"/>
    <x v="0"/>
    <x v="0"/>
    <n v="3566"/>
    <x v="38"/>
    <n v="5126.576"/>
    <n v="1052.7790000000002"/>
    <x v="0"/>
  </r>
  <r>
    <x v="2"/>
    <x v="10"/>
    <x v="0"/>
    <x v="1"/>
    <n v="2498"/>
    <x v="14"/>
    <n v="8960"/>
    <n v="1760"/>
    <x v="0"/>
  </r>
  <r>
    <x v="2"/>
    <x v="10"/>
    <x v="1"/>
    <x v="2"/>
    <n v="1245"/>
    <x v="15"/>
    <n v="5126.4639999999999"/>
    <n v="1006.984"/>
    <x v="0"/>
  </r>
  <r>
    <x v="2"/>
    <x v="10"/>
    <x v="2"/>
    <x v="3"/>
    <n v="644"/>
    <x v="16"/>
    <n v="6432.72"/>
    <n v="1263.5700000000002"/>
    <x v="0"/>
  </r>
  <r>
    <x v="2"/>
    <x v="10"/>
    <x v="3"/>
    <x v="4"/>
    <n v="643"/>
    <x v="4"/>
    <n v="7840"/>
    <n v="1540"/>
    <x v="0"/>
  </r>
  <r>
    <x v="2"/>
    <x v="10"/>
    <x v="2"/>
    <x v="5"/>
    <n v="455"/>
    <x v="29"/>
    <n v="5128.0320000000002"/>
    <n v="1007.292"/>
    <x v="0"/>
  </r>
  <r>
    <x v="2"/>
    <x v="10"/>
    <x v="3"/>
    <x v="6"/>
    <n v="345"/>
    <x v="4"/>
    <n v="7840"/>
    <n v="1540"/>
    <x v="0"/>
  </r>
  <r>
    <x v="2"/>
    <x v="10"/>
    <x v="1"/>
    <x v="7"/>
    <n v="122"/>
    <x v="30"/>
    <n v="112"/>
    <n v="22"/>
    <x v="0"/>
  </r>
  <r>
    <x v="2"/>
    <x v="10"/>
    <x v="4"/>
    <x v="8"/>
    <n v="78"/>
    <x v="45"/>
    <n v="5126.4639999999999"/>
    <n v="503.49200000000002"/>
    <x v="0"/>
  </r>
  <r>
    <x v="2"/>
    <x v="10"/>
    <x v="4"/>
    <x v="9"/>
    <n v="76"/>
    <x v="41"/>
    <n v="5126.1279999999997"/>
    <n v="457.69"/>
    <x v="0"/>
  </r>
  <r>
    <x v="2"/>
    <x v="10"/>
    <x v="4"/>
    <x v="10"/>
    <n v="46"/>
    <x v="19"/>
    <n v="224"/>
    <n v="20"/>
    <x v="0"/>
  </r>
  <r>
    <x v="2"/>
    <x v="10"/>
    <x v="4"/>
    <x v="11"/>
    <n v="34"/>
    <x v="42"/>
    <n v="5126.0160000000005"/>
    <n v="457.68000000000006"/>
    <x v="1"/>
  </r>
  <r>
    <x v="2"/>
    <x v="10"/>
    <x v="1"/>
    <x v="12"/>
    <n v="7"/>
    <x v="22"/>
    <n v="224"/>
    <n v="40"/>
    <x v="1"/>
  </r>
  <r>
    <x v="2"/>
    <x v="10"/>
    <x v="4"/>
    <x v="14"/>
    <n v="3"/>
    <x v="44"/>
    <n v="5126.576"/>
    <n v="457.73"/>
    <x v="1"/>
  </r>
  <r>
    <x v="2"/>
    <x v="10"/>
    <x v="5"/>
    <x v="13"/>
    <n v="2"/>
    <x v="25"/>
    <n v="7392"/>
    <n v="1320"/>
    <x v="1"/>
  </r>
  <r>
    <x v="2"/>
    <x v="11"/>
    <x v="0"/>
    <x v="0"/>
    <n v="3566"/>
    <x v="24"/>
    <n v="5126.576"/>
    <n v="915.46"/>
    <x v="1"/>
  </r>
  <r>
    <x v="2"/>
    <x v="11"/>
    <x v="0"/>
    <x v="1"/>
    <n v="2498"/>
    <x v="26"/>
    <n v="8960"/>
    <n v="1600"/>
    <x v="1"/>
  </r>
  <r>
    <x v="2"/>
    <x v="11"/>
    <x v="1"/>
    <x v="2"/>
    <n v="1245"/>
    <x v="20"/>
    <n v="5126.4639999999999"/>
    <n v="915.44"/>
    <x v="1"/>
  </r>
  <r>
    <x v="2"/>
    <x v="11"/>
    <x v="2"/>
    <x v="3"/>
    <n v="644"/>
    <x v="27"/>
    <n v="6432.72"/>
    <n v="1148.7"/>
    <x v="1"/>
  </r>
  <r>
    <x v="2"/>
    <x v="11"/>
    <x v="3"/>
    <x v="4"/>
    <n v="643"/>
    <x v="17"/>
    <n v="7840"/>
    <n v="1400"/>
    <x v="1"/>
  </r>
  <r>
    <x v="2"/>
    <x v="11"/>
    <x v="2"/>
    <x v="5"/>
    <n v="455"/>
    <x v="18"/>
    <n v="5128.0320000000002"/>
    <n v="915.72000000000014"/>
    <x v="1"/>
  </r>
  <r>
    <x v="2"/>
    <x v="11"/>
    <x v="3"/>
    <x v="6"/>
    <n v="345"/>
    <x v="17"/>
    <n v="7840"/>
    <n v="1400"/>
    <x v="1"/>
  </r>
  <r>
    <x v="2"/>
    <x v="11"/>
    <x v="1"/>
    <x v="7"/>
    <n v="122"/>
    <x v="19"/>
    <n v="112"/>
    <n v="20"/>
    <x v="1"/>
  </r>
  <r>
    <x v="2"/>
    <x v="11"/>
    <x v="4"/>
    <x v="8"/>
    <n v="78"/>
    <x v="40"/>
    <n v="5126.4639999999999"/>
    <n v="457.72"/>
    <x v="1"/>
  </r>
  <r>
    <x v="2"/>
    <x v="11"/>
    <x v="4"/>
    <x v="9"/>
    <n v="76"/>
    <x v="41"/>
    <n v="5126.1279999999997"/>
    <n v="457.69"/>
    <x v="1"/>
  </r>
  <r>
    <x v="2"/>
    <x v="11"/>
    <x v="4"/>
    <x v="10"/>
    <n v="46"/>
    <x v="19"/>
    <n v="224"/>
    <n v="20"/>
    <x v="1"/>
  </r>
  <r>
    <x v="2"/>
    <x v="11"/>
    <x v="4"/>
    <x v="11"/>
    <n v="34"/>
    <x v="42"/>
    <n v="5126.0160000000005"/>
    <n v="457.68000000000006"/>
    <x v="1"/>
  </r>
  <r>
    <x v="2"/>
    <x v="11"/>
    <x v="1"/>
    <x v="12"/>
    <n v="7"/>
    <x v="22"/>
    <n v="224"/>
    <n v="40"/>
    <x v="1"/>
  </r>
  <r>
    <x v="2"/>
    <x v="11"/>
    <x v="4"/>
    <x v="14"/>
    <n v="3"/>
    <x v="44"/>
    <n v="5126.576"/>
    <n v="457.73"/>
    <x v="1"/>
  </r>
  <r>
    <x v="2"/>
    <x v="11"/>
    <x v="5"/>
    <x v="13"/>
    <n v="2"/>
    <x v="25"/>
    <n v="7392"/>
    <n v="1320"/>
    <x v="1"/>
  </r>
  <r>
    <x v="3"/>
    <x v="0"/>
    <x v="0"/>
    <x v="0"/>
    <n v="3566"/>
    <x v="0"/>
    <n v="5126.576"/>
    <n v="1098.5520000000001"/>
    <x v="1"/>
  </r>
  <r>
    <x v="3"/>
    <x v="0"/>
    <x v="0"/>
    <x v="1"/>
    <n v="2498"/>
    <x v="1"/>
    <n v="8960"/>
    <n v="1920"/>
    <x v="1"/>
  </r>
  <r>
    <x v="3"/>
    <x v="0"/>
    <x v="1"/>
    <x v="2"/>
    <n v="1245"/>
    <x v="2"/>
    <n v="5126.4639999999999"/>
    <n v="1098.528"/>
    <x v="1"/>
  </r>
  <r>
    <x v="3"/>
    <x v="0"/>
    <x v="2"/>
    <x v="3"/>
    <n v="644"/>
    <x v="3"/>
    <n v="6432.72"/>
    <n v="1378.44"/>
    <x v="1"/>
  </r>
  <r>
    <x v="3"/>
    <x v="0"/>
    <x v="3"/>
    <x v="4"/>
    <n v="643"/>
    <x v="32"/>
    <n v="7840"/>
    <n v="1680"/>
    <x v="0"/>
  </r>
  <r>
    <x v="3"/>
    <x v="0"/>
    <x v="2"/>
    <x v="5"/>
    <n v="455"/>
    <x v="33"/>
    <n v="5128.0320000000002"/>
    <n v="1098.8640000000003"/>
    <x v="0"/>
  </r>
  <r>
    <x v="3"/>
    <x v="0"/>
    <x v="3"/>
    <x v="6"/>
    <n v="345"/>
    <x v="32"/>
    <n v="7840"/>
    <n v="1680"/>
    <x v="0"/>
  </r>
  <r>
    <x v="3"/>
    <x v="0"/>
    <x v="1"/>
    <x v="7"/>
    <n v="122"/>
    <x v="34"/>
    <n v="112"/>
    <n v="24"/>
    <x v="0"/>
  </r>
  <r>
    <x v="3"/>
    <x v="0"/>
    <x v="4"/>
    <x v="8"/>
    <n v="78"/>
    <x v="40"/>
    <n v="5126.4639999999999"/>
    <n v="457.72"/>
    <x v="0"/>
  </r>
  <r>
    <x v="3"/>
    <x v="0"/>
    <x v="4"/>
    <x v="9"/>
    <n v="76"/>
    <x v="41"/>
    <n v="5126.1279999999997"/>
    <n v="457.69"/>
    <x v="0"/>
  </r>
  <r>
    <x v="3"/>
    <x v="0"/>
    <x v="4"/>
    <x v="10"/>
    <n v="46"/>
    <x v="19"/>
    <n v="224"/>
    <n v="20"/>
    <x v="0"/>
  </r>
  <r>
    <x v="3"/>
    <x v="0"/>
    <x v="4"/>
    <x v="11"/>
    <n v="34"/>
    <x v="42"/>
    <n v="5126.0160000000005"/>
    <n v="457.68000000000006"/>
    <x v="0"/>
  </r>
  <r>
    <x v="3"/>
    <x v="0"/>
    <x v="1"/>
    <x v="12"/>
    <n v="7"/>
    <x v="22"/>
    <n v="224"/>
    <n v="40"/>
    <x v="0"/>
  </r>
  <r>
    <x v="3"/>
    <x v="0"/>
    <x v="5"/>
    <x v="13"/>
    <n v="3"/>
    <x v="24"/>
    <n v="7392"/>
    <n v="915.46"/>
    <x v="0"/>
  </r>
  <r>
    <x v="3"/>
    <x v="0"/>
    <x v="4"/>
    <x v="14"/>
    <n v="3"/>
    <x v="43"/>
    <n v="5126.576"/>
    <n v="660"/>
    <x v="0"/>
  </r>
  <r>
    <x v="3"/>
    <x v="1"/>
    <x v="0"/>
    <x v="0"/>
    <n v="3566"/>
    <x v="24"/>
    <n v="5126.576"/>
    <n v="915.46"/>
    <x v="0"/>
  </r>
  <r>
    <x v="3"/>
    <x v="1"/>
    <x v="0"/>
    <x v="1"/>
    <n v="2498"/>
    <x v="26"/>
    <n v="8960"/>
    <n v="1600"/>
    <x v="0"/>
  </r>
  <r>
    <x v="3"/>
    <x v="1"/>
    <x v="1"/>
    <x v="2"/>
    <n v="1245"/>
    <x v="20"/>
    <n v="5126.4639999999999"/>
    <n v="915.44"/>
    <x v="0"/>
  </r>
  <r>
    <x v="3"/>
    <x v="1"/>
    <x v="2"/>
    <x v="3"/>
    <n v="644"/>
    <x v="27"/>
    <n v="6432.72"/>
    <n v="1148.7"/>
    <x v="0"/>
  </r>
  <r>
    <x v="3"/>
    <x v="1"/>
    <x v="3"/>
    <x v="4"/>
    <n v="643"/>
    <x v="17"/>
    <n v="7840"/>
    <n v="1400"/>
    <x v="0"/>
  </r>
  <r>
    <x v="3"/>
    <x v="1"/>
    <x v="2"/>
    <x v="5"/>
    <n v="455"/>
    <x v="18"/>
    <n v="5128.0320000000002"/>
    <n v="915.72000000000014"/>
    <x v="0"/>
  </r>
  <r>
    <x v="3"/>
    <x v="1"/>
    <x v="3"/>
    <x v="6"/>
    <n v="345"/>
    <x v="17"/>
    <n v="7840"/>
    <n v="1400"/>
    <x v="0"/>
  </r>
  <r>
    <x v="3"/>
    <x v="1"/>
    <x v="1"/>
    <x v="7"/>
    <n v="122"/>
    <x v="19"/>
    <n v="112"/>
    <n v="20"/>
    <x v="0"/>
  </r>
  <r>
    <x v="3"/>
    <x v="1"/>
    <x v="4"/>
    <x v="8"/>
    <n v="78"/>
    <x v="40"/>
    <n v="5126.4639999999999"/>
    <n v="457.72"/>
    <x v="0"/>
  </r>
  <r>
    <x v="3"/>
    <x v="1"/>
    <x v="4"/>
    <x v="9"/>
    <n v="76"/>
    <x v="41"/>
    <n v="5126.1279999999997"/>
    <n v="457.69"/>
    <x v="0"/>
  </r>
  <r>
    <x v="3"/>
    <x v="1"/>
    <x v="4"/>
    <x v="10"/>
    <n v="46"/>
    <x v="19"/>
    <n v="224"/>
    <n v="20"/>
    <x v="0"/>
  </r>
  <r>
    <x v="3"/>
    <x v="1"/>
    <x v="4"/>
    <x v="11"/>
    <n v="34"/>
    <x v="42"/>
    <n v="5126.0160000000005"/>
    <n v="457.68000000000006"/>
    <x v="0"/>
  </r>
  <r>
    <x v="3"/>
    <x v="1"/>
    <x v="1"/>
    <x v="12"/>
    <n v="7"/>
    <x v="22"/>
    <n v="224"/>
    <n v="40"/>
    <x v="0"/>
  </r>
  <r>
    <x v="3"/>
    <x v="1"/>
    <x v="4"/>
    <x v="14"/>
    <n v="3"/>
    <x v="43"/>
    <n v="5126.576"/>
    <n v="660"/>
    <x v="0"/>
  </r>
  <r>
    <x v="3"/>
    <x v="1"/>
    <x v="5"/>
    <x v="13"/>
    <n v="2"/>
    <x v="25"/>
    <n v="7392"/>
    <n v="1320"/>
    <x v="0"/>
  </r>
  <r>
    <x v="3"/>
    <x v="2"/>
    <x v="0"/>
    <x v="0"/>
    <n v="3566"/>
    <x v="24"/>
    <n v="5126.576"/>
    <n v="915.46"/>
    <x v="0"/>
  </r>
  <r>
    <x v="3"/>
    <x v="2"/>
    <x v="0"/>
    <x v="1"/>
    <n v="2498"/>
    <x v="26"/>
    <n v="8960"/>
    <n v="1600"/>
    <x v="0"/>
  </r>
  <r>
    <x v="3"/>
    <x v="2"/>
    <x v="1"/>
    <x v="2"/>
    <n v="1245"/>
    <x v="20"/>
    <n v="5126.4639999999999"/>
    <n v="915.44"/>
    <x v="0"/>
  </r>
  <r>
    <x v="3"/>
    <x v="2"/>
    <x v="2"/>
    <x v="3"/>
    <n v="644"/>
    <x v="58"/>
    <n v="6432.72"/>
    <n v="2000"/>
    <x v="0"/>
  </r>
  <r>
    <x v="3"/>
    <x v="2"/>
    <x v="3"/>
    <x v="4"/>
    <n v="643"/>
    <x v="17"/>
    <n v="7840"/>
    <n v="1400"/>
    <x v="0"/>
  </r>
  <r>
    <x v="3"/>
    <x v="2"/>
    <x v="2"/>
    <x v="5"/>
    <n v="455"/>
    <x v="18"/>
    <n v="5128.0320000000002"/>
    <n v="915.72000000000014"/>
    <x v="0"/>
  </r>
  <r>
    <x v="3"/>
    <x v="2"/>
    <x v="3"/>
    <x v="6"/>
    <n v="345"/>
    <x v="17"/>
    <n v="7840"/>
    <n v="1400"/>
    <x v="0"/>
  </r>
  <r>
    <x v="3"/>
    <x v="2"/>
    <x v="1"/>
    <x v="7"/>
    <n v="122"/>
    <x v="19"/>
    <n v="112"/>
    <n v="20"/>
    <x v="0"/>
  </r>
  <r>
    <x v="3"/>
    <x v="2"/>
    <x v="4"/>
    <x v="8"/>
    <n v="78"/>
    <x v="40"/>
    <n v="5126.4639999999999"/>
    <n v="457.72"/>
    <x v="0"/>
  </r>
  <r>
    <x v="3"/>
    <x v="2"/>
    <x v="4"/>
    <x v="9"/>
    <n v="76"/>
    <x v="41"/>
    <n v="5126.1279999999997"/>
    <n v="457.69"/>
    <x v="0"/>
  </r>
  <r>
    <x v="3"/>
    <x v="2"/>
    <x v="4"/>
    <x v="10"/>
    <n v="46"/>
    <x v="19"/>
    <n v="224"/>
    <n v="20"/>
    <x v="0"/>
  </r>
  <r>
    <x v="3"/>
    <x v="2"/>
    <x v="4"/>
    <x v="11"/>
    <n v="34"/>
    <x v="42"/>
    <n v="5126.0160000000005"/>
    <n v="457.68000000000006"/>
    <x v="0"/>
  </r>
  <r>
    <x v="3"/>
    <x v="2"/>
    <x v="1"/>
    <x v="12"/>
    <n v="7"/>
    <x v="22"/>
    <n v="224"/>
    <n v="40"/>
    <x v="0"/>
  </r>
  <r>
    <x v="3"/>
    <x v="2"/>
    <x v="4"/>
    <x v="14"/>
    <n v="3"/>
    <x v="44"/>
    <n v="5126.576"/>
    <n v="457.73"/>
    <x v="0"/>
  </r>
  <r>
    <x v="3"/>
    <x v="2"/>
    <x v="5"/>
    <x v="13"/>
    <n v="2"/>
    <x v="25"/>
    <n v="7392"/>
    <n v="1320"/>
    <x v="0"/>
  </r>
  <r>
    <x v="3"/>
    <x v="3"/>
    <x v="0"/>
    <x v="0"/>
    <n v="3566"/>
    <x v="24"/>
    <n v="5126.576"/>
    <n v="915.46"/>
    <x v="0"/>
  </r>
  <r>
    <x v="3"/>
    <x v="3"/>
    <x v="0"/>
    <x v="1"/>
    <n v="2498"/>
    <x v="26"/>
    <n v="8960"/>
    <n v="1600"/>
    <x v="1"/>
  </r>
  <r>
    <x v="3"/>
    <x v="3"/>
    <x v="1"/>
    <x v="2"/>
    <n v="1245"/>
    <x v="20"/>
    <n v="5126.4639999999999"/>
    <n v="915.44"/>
    <x v="1"/>
  </r>
  <r>
    <x v="3"/>
    <x v="3"/>
    <x v="2"/>
    <x v="3"/>
    <n v="644"/>
    <x v="59"/>
    <n v="6432.72"/>
    <n v="3000"/>
    <x v="1"/>
  </r>
  <r>
    <x v="3"/>
    <x v="3"/>
    <x v="3"/>
    <x v="4"/>
    <n v="643"/>
    <x v="17"/>
    <n v="7840"/>
    <n v="1400"/>
    <x v="1"/>
  </r>
  <r>
    <x v="3"/>
    <x v="3"/>
    <x v="2"/>
    <x v="5"/>
    <n v="455"/>
    <x v="60"/>
    <n v="5128.0320000000002"/>
    <n v="2800"/>
    <x v="1"/>
  </r>
  <r>
    <x v="3"/>
    <x v="3"/>
    <x v="3"/>
    <x v="6"/>
    <n v="345"/>
    <x v="17"/>
    <n v="7840"/>
    <n v="1400"/>
    <x v="1"/>
  </r>
  <r>
    <x v="3"/>
    <x v="3"/>
    <x v="1"/>
    <x v="7"/>
    <n v="122"/>
    <x v="19"/>
    <n v="112"/>
    <n v="20"/>
    <x v="1"/>
  </r>
  <r>
    <x v="3"/>
    <x v="3"/>
    <x v="4"/>
    <x v="8"/>
    <n v="78"/>
    <x v="40"/>
    <n v="5126.4639999999999"/>
    <n v="457.72"/>
    <x v="1"/>
  </r>
  <r>
    <x v="3"/>
    <x v="3"/>
    <x v="4"/>
    <x v="9"/>
    <n v="76"/>
    <x v="41"/>
    <n v="5126.1279999999997"/>
    <n v="457.69"/>
    <x v="1"/>
  </r>
  <r>
    <x v="3"/>
    <x v="3"/>
    <x v="4"/>
    <x v="10"/>
    <n v="46"/>
    <x v="19"/>
    <n v="224"/>
    <n v="20"/>
    <x v="1"/>
  </r>
  <r>
    <x v="3"/>
    <x v="3"/>
    <x v="4"/>
    <x v="11"/>
    <n v="34"/>
    <x v="42"/>
    <n v="5126.0160000000005"/>
    <n v="457.68000000000006"/>
    <x v="1"/>
  </r>
  <r>
    <x v="3"/>
    <x v="3"/>
    <x v="1"/>
    <x v="12"/>
    <n v="7"/>
    <x v="22"/>
    <n v="224"/>
    <n v="40"/>
    <x v="1"/>
  </r>
  <r>
    <x v="3"/>
    <x v="3"/>
    <x v="4"/>
    <x v="14"/>
    <n v="3"/>
    <x v="44"/>
    <n v="5126.576"/>
    <n v="457.73"/>
    <x v="1"/>
  </r>
  <r>
    <x v="3"/>
    <x v="3"/>
    <x v="5"/>
    <x v="13"/>
    <n v="2"/>
    <x v="31"/>
    <n v="7392"/>
    <n v="1584"/>
    <x v="1"/>
  </r>
  <r>
    <x v="3"/>
    <x v="4"/>
    <x v="0"/>
    <x v="0"/>
    <n v="3566"/>
    <x v="24"/>
    <n v="5126.576"/>
    <n v="915.46"/>
    <x v="1"/>
  </r>
  <r>
    <x v="3"/>
    <x v="4"/>
    <x v="0"/>
    <x v="1"/>
    <n v="2498"/>
    <x v="14"/>
    <n v="8960"/>
    <n v="1760"/>
    <x v="1"/>
  </r>
  <r>
    <x v="3"/>
    <x v="4"/>
    <x v="1"/>
    <x v="2"/>
    <n v="1245"/>
    <x v="15"/>
    <n v="5126.4639999999999"/>
    <n v="1006.984"/>
    <x v="1"/>
  </r>
  <r>
    <x v="3"/>
    <x v="4"/>
    <x v="2"/>
    <x v="3"/>
    <n v="644"/>
    <x v="16"/>
    <n v="6432.72"/>
    <n v="1263.5700000000002"/>
    <x v="1"/>
  </r>
  <r>
    <x v="3"/>
    <x v="4"/>
    <x v="3"/>
    <x v="4"/>
    <n v="643"/>
    <x v="4"/>
    <n v="7840"/>
    <n v="1540"/>
    <x v="1"/>
  </r>
  <r>
    <x v="3"/>
    <x v="4"/>
    <x v="2"/>
    <x v="5"/>
    <n v="455"/>
    <x v="29"/>
    <n v="5128.0320000000002"/>
    <n v="1007.292"/>
    <x v="1"/>
  </r>
  <r>
    <x v="3"/>
    <x v="4"/>
    <x v="3"/>
    <x v="6"/>
    <n v="345"/>
    <x v="4"/>
    <n v="7840"/>
    <n v="1540"/>
    <x v="1"/>
  </r>
  <r>
    <x v="3"/>
    <x v="4"/>
    <x v="1"/>
    <x v="7"/>
    <n v="122"/>
    <x v="30"/>
    <n v="112"/>
    <n v="22"/>
    <x v="1"/>
  </r>
  <r>
    <x v="3"/>
    <x v="4"/>
    <x v="4"/>
    <x v="8"/>
    <n v="78"/>
    <x v="45"/>
    <n v="5126.4639999999999"/>
    <n v="503.49200000000002"/>
    <x v="1"/>
  </r>
  <r>
    <x v="3"/>
    <x v="4"/>
    <x v="4"/>
    <x v="9"/>
    <n v="76"/>
    <x v="41"/>
    <n v="5126.1279999999997"/>
    <n v="457.69"/>
    <x v="1"/>
  </r>
  <r>
    <x v="3"/>
    <x v="4"/>
    <x v="4"/>
    <x v="10"/>
    <n v="46"/>
    <x v="19"/>
    <n v="224"/>
    <n v="20"/>
    <x v="1"/>
  </r>
  <r>
    <x v="3"/>
    <x v="4"/>
    <x v="4"/>
    <x v="11"/>
    <n v="34"/>
    <x v="42"/>
    <n v="5126.0160000000005"/>
    <n v="457.68000000000006"/>
    <x v="0"/>
  </r>
  <r>
    <x v="3"/>
    <x v="4"/>
    <x v="1"/>
    <x v="12"/>
    <n v="7"/>
    <x v="22"/>
    <n v="224"/>
    <n v="40"/>
    <x v="0"/>
  </r>
  <r>
    <x v="3"/>
    <x v="4"/>
    <x v="4"/>
    <x v="14"/>
    <n v="3"/>
    <x v="43"/>
    <n v="5126.576"/>
    <n v="660"/>
    <x v="0"/>
  </r>
  <r>
    <x v="3"/>
    <x v="4"/>
    <x v="5"/>
    <x v="13"/>
    <n v="2"/>
    <x v="24"/>
    <n v="7392"/>
    <n v="915.46"/>
    <x v="0"/>
  </r>
  <r>
    <x v="3"/>
    <x v="5"/>
    <x v="0"/>
    <x v="0"/>
    <n v="3566"/>
    <x v="24"/>
    <n v="5126.576"/>
    <n v="915.46"/>
    <x v="0"/>
  </r>
  <r>
    <x v="3"/>
    <x v="5"/>
    <x v="0"/>
    <x v="1"/>
    <n v="2498"/>
    <x v="26"/>
    <n v="8960"/>
    <n v="1600"/>
    <x v="0"/>
  </r>
  <r>
    <x v="3"/>
    <x v="5"/>
    <x v="1"/>
    <x v="2"/>
    <n v="1245"/>
    <x v="20"/>
    <n v="5126.4639999999999"/>
    <n v="915.44"/>
    <x v="0"/>
  </r>
  <r>
    <x v="3"/>
    <x v="5"/>
    <x v="2"/>
    <x v="3"/>
    <n v="644"/>
    <x v="58"/>
    <n v="6432.72"/>
    <n v="2000"/>
    <x v="0"/>
  </r>
  <r>
    <x v="3"/>
    <x v="5"/>
    <x v="3"/>
    <x v="4"/>
    <n v="643"/>
    <x v="17"/>
    <n v="7840"/>
    <n v="1400"/>
    <x v="0"/>
  </r>
  <r>
    <x v="3"/>
    <x v="5"/>
    <x v="2"/>
    <x v="5"/>
    <n v="455"/>
    <x v="26"/>
    <n v="5128.0320000000002"/>
    <n v="1600"/>
    <x v="0"/>
  </r>
  <r>
    <x v="3"/>
    <x v="5"/>
    <x v="3"/>
    <x v="6"/>
    <n v="345"/>
    <x v="17"/>
    <n v="7840"/>
    <n v="1400"/>
    <x v="0"/>
  </r>
  <r>
    <x v="3"/>
    <x v="5"/>
    <x v="1"/>
    <x v="7"/>
    <n v="122"/>
    <x v="19"/>
    <n v="112"/>
    <n v="20"/>
    <x v="0"/>
  </r>
  <r>
    <x v="3"/>
    <x v="5"/>
    <x v="4"/>
    <x v="8"/>
    <n v="78"/>
    <x v="40"/>
    <n v="5126.4639999999999"/>
    <n v="457.72"/>
    <x v="0"/>
  </r>
  <r>
    <x v="3"/>
    <x v="5"/>
    <x v="4"/>
    <x v="9"/>
    <n v="76"/>
    <x v="41"/>
    <n v="5126.1279999999997"/>
    <n v="457.69"/>
    <x v="0"/>
  </r>
  <r>
    <x v="3"/>
    <x v="5"/>
    <x v="4"/>
    <x v="10"/>
    <n v="46"/>
    <x v="19"/>
    <n v="224"/>
    <n v="20"/>
    <x v="0"/>
  </r>
  <r>
    <x v="3"/>
    <x v="5"/>
    <x v="4"/>
    <x v="11"/>
    <n v="34"/>
    <x v="42"/>
    <n v="5126.0160000000005"/>
    <n v="457.68000000000006"/>
    <x v="0"/>
  </r>
  <r>
    <x v="3"/>
    <x v="5"/>
    <x v="1"/>
    <x v="12"/>
    <n v="7"/>
    <x v="22"/>
    <n v="224"/>
    <n v="40"/>
    <x v="0"/>
  </r>
  <r>
    <x v="3"/>
    <x v="5"/>
    <x v="5"/>
    <x v="13"/>
    <n v="3"/>
    <x v="24"/>
    <n v="7392"/>
    <n v="915.46"/>
    <x v="1"/>
  </r>
  <r>
    <x v="3"/>
    <x v="5"/>
    <x v="4"/>
    <x v="14"/>
    <n v="3"/>
    <x v="44"/>
    <n v="5126.576"/>
    <n v="457.73"/>
    <x v="1"/>
  </r>
  <r>
    <x v="3"/>
    <x v="6"/>
    <x v="0"/>
    <x v="0"/>
    <n v="3566"/>
    <x v="24"/>
    <n v="5126.576"/>
    <n v="915.46"/>
    <x v="1"/>
  </r>
  <r>
    <x v="3"/>
    <x v="6"/>
    <x v="0"/>
    <x v="1"/>
    <n v="2498"/>
    <x v="26"/>
    <n v="8960"/>
    <n v="1600"/>
    <x v="1"/>
  </r>
  <r>
    <x v="3"/>
    <x v="6"/>
    <x v="1"/>
    <x v="2"/>
    <n v="1245"/>
    <x v="20"/>
    <n v="5126.4639999999999"/>
    <n v="915.44"/>
    <x v="1"/>
  </r>
  <r>
    <x v="3"/>
    <x v="6"/>
    <x v="2"/>
    <x v="3"/>
    <n v="644"/>
    <x v="27"/>
    <n v="6432.72"/>
    <n v="1148.7"/>
    <x v="1"/>
  </r>
  <r>
    <x v="3"/>
    <x v="6"/>
    <x v="3"/>
    <x v="4"/>
    <n v="643"/>
    <x v="17"/>
    <n v="7840"/>
    <n v="1400"/>
    <x v="1"/>
  </r>
  <r>
    <x v="3"/>
    <x v="6"/>
    <x v="2"/>
    <x v="5"/>
    <n v="455"/>
    <x v="18"/>
    <n v="5128.0320000000002"/>
    <n v="915.72000000000014"/>
    <x v="1"/>
  </r>
  <r>
    <x v="3"/>
    <x v="6"/>
    <x v="3"/>
    <x v="6"/>
    <n v="345"/>
    <x v="17"/>
    <n v="7840"/>
    <n v="1400"/>
    <x v="1"/>
  </r>
  <r>
    <x v="3"/>
    <x v="6"/>
    <x v="1"/>
    <x v="7"/>
    <n v="122"/>
    <x v="19"/>
    <n v="112"/>
    <n v="20"/>
    <x v="1"/>
  </r>
  <r>
    <x v="3"/>
    <x v="6"/>
    <x v="4"/>
    <x v="8"/>
    <n v="78"/>
    <x v="40"/>
    <n v="5126.4639999999999"/>
    <n v="457.72"/>
    <x v="1"/>
  </r>
  <r>
    <x v="3"/>
    <x v="6"/>
    <x v="4"/>
    <x v="9"/>
    <n v="76"/>
    <x v="41"/>
    <n v="5126.1279999999997"/>
    <n v="457.69"/>
    <x v="1"/>
  </r>
  <r>
    <x v="3"/>
    <x v="6"/>
    <x v="4"/>
    <x v="10"/>
    <n v="46"/>
    <x v="19"/>
    <n v="224"/>
    <n v="20"/>
    <x v="1"/>
  </r>
  <r>
    <x v="3"/>
    <x v="6"/>
    <x v="4"/>
    <x v="11"/>
    <n v="34"/>
    <x v="42"/>
    <n v="5126.0160000000005"/>
    <n v="457.68000000000006"/>
    <x v="1"/>
  </r>
  <r>
    <x v="3"/>
    <x v="6"/>
    <x v="1"/>
    <x v="12"/>
    <n v="7"/>
    <x v="22"/>
    <n v="224"/>
    <n v="40"/>
    <x v="1"/>
  </r>
  <r>
    <x v="3"/>
    <x v="6"/>
    <x v="4"/>
    <x v="14"/>
    <n v="3"/>
    <x v="44"/>
    <n v="5126.576"/>
    <n v="457.73"/>
    <x v="1"/>
  </r>
  <r>
    <x v="3"/>
    <x v="6"/>
    <x v="5"/>
    <x v="13"/>
    <n v="2"/>
    <x v="25"/>
    <n v="7392"/>
    <n v="1320"/>
    <x v="0"/>
  </r>
  <r>
    <x v="3"/>
    <x v="7"/>
    <x v="0"/>
    <x v="0"/>
    <n v="3566"/>
    <x v="24"/>
    <n v="5126.576"/>
    <n v="915.46"/>
    <x v="0"/>
  </r>
  <r>
    <x v="3"/>
    <x v="7"/>
    <x v="0"/>
    <x v="1"/>
    <n v="2498"/>
    <x v="26"/>
    <n v="8960"/>
    <n v="1600"/>
    <x v="0"/>
  </r>
  <r>
    <x v="3"/>
    <x v="7"/>
    <x v="1"/>
    <x v="2"/>
    <n v="1245"/>
    <x v="20"/>
    <n v="5126.4639999999999"/>
    <n v="915.44"/>
    <x v="0"/>
  </r>
  <r>
    <x v="3"/>
    <x v="7"/>
    <x v="2"/>
    <x v="3"/>
    <n v="644"/>
    <x v="27"/>
    <n v="6432.72"/>
    <n v="1148.7"/>
    <x v="0"/>
  </r>
  <r>
    <x v="3"/>
    <x v="7"/>
    <x v="3"/>
    <x v="4"/>
    <n v="643"/>
    <x v="17"/>
    <n v="7840"/>
    <n v="1400"/>
    <x v="1"/>
  </r>
  <r>
    <x v="3"/>
    <x v="7"/>
    <x v="2"/>
    <x v="5"/>
    <n v="455"/>
    <x v="29"/>
    <n v="5128.0320000000002"/>
    <n v="1007.292"/>
    <x v="1"/>
  </r>
  <r>
    <x v="3"/>
    <x v="7"/>
    <x v="3"/>
    <x v="6"/>
    <n v="345"/>
    <x v="4"/>
    <n v="7840"/>
    <n v="1540"/>
    <x v="1"/>
  </r>
  <r>
    <x v="3"/>
    <x v="7"/>
    <x v="1"/>
    <x v="7"/>
    <n v="122"/>
    <x v="30"/>
    <n v="112"/>
    <n v="22"/>
    <x v="1"/>
  </r>
  <r>
    <x v="3"/>
    <x v="7"/>
    <x v="4"/>
    <x v="8"/>
    <n v="78"/>
    <x v="45"/>
    <n v="5126.4639999999999"/>
    <n v="503.49200000000002"/>
    <x v="1"/>
  </r>
  <r>
    <x v="3"/>
    <x v="7"/>
    <x v="4"/>
    <x v="9"/>
    <n v="76"/>
    <x v="46"/>
    <n v="5126.1279999999997"/>
    <n v="503.45899999999995"/>
    <x v="1"/>
  </r>
  <r>
    <x v="3"/>
    <x v="7"/>
    <x v="4"/>
    <x v="10"/>
    <n v="46"/>
    <x v="47"/>
    <n v="224"/>
    <n v="23"/>
    <x v="1"/>
  </r>
  <r>
    <x v="3"/>
    <x v="7"/>
    <x v="4"/>
    <x v="11"/>
    <n v="34"/>
    <x v="48"/>
    <n v="5126.0160000000005"/>
    <n v="526.33199999999999"/>
    <x v="1"/>
  </r>
  <r>
    <x v="3"/>
    <x v="7"/>
    <x v="1"/>
    <x v="12"/>
    <n v="7"/>
    <x v="36"/>
    <n v="224"/>
    <n v="46"/>
    <x v="1"/>
  </r>
  <r>
    <x v="3"/>
    <x v="7"/>
    <x v="4"/>
    <x v="14"/>
    <n v="3"/>
    <x v="49"/>
    <n v="5126.576"/>
    <n v="526.38950000000011"/>
    <x v="0"/>
  </r>
  <r>
    <x v="3"/>
    <x v="7"/>
    <x v="5"/>
    <x v="13"/>
    <n v="2"/>
    <x v="39"/>
    <n v="7392"/>
    <n v="1518"/>
    <x v="1"/>
  </r>
  <r>
    <x v="3"/>
    <x v="8"/>
    <x v="0"/>
    <x v="0"/>
    <n v="3566"/>
    <x v="24"/>
    <n v="5126.576"/>
    <n v="915.46"/>
    <x v="1"/>
  </r>
  <r>
    <x v="3"/>
    <x v="8"/>
    <x v="0"/>
    <x v="1"/>
    <n v="2498"/>
    <x v="26"/>
    <n v="8960"/>
    <n v="1600"/>
    <x v="1"/>
  </r>
  <r>
    <x v="3"/>
    <x v="8"/>
    <x v="1"/>
    <x v="2"/>
    <n v="1245"/>
    <x v="20"/>
    <n v="5126.4639999999999"/>
    <n v="915.44"/>
    <x v="1"/>
  </r>
  <r>
    <x v="3"/>
    <x v="8"/>
    <x v="2"/>
    <x v="3"/>
    <n v="644"/>
    <x v="27"/>
    <n v="6432.72"/>
    <n v="1148.7"/>
    <x v="1"/>
  </r>
  <r>
    <x v="3"/>
    <x v="8"/>
    <x v="3"/>
    <x v="4"/>
    <n v="643"/>
    <x v="17"/>
    <n v="7840"/>
    <n v="1400"/>
    <x v="1"/>
  </r>
  <r>
    <x v="3"/>
    <x v="8"/>
    <x v="2"/>
    <x v="5"/>
    <n v="455"/>
    <x v="18"/>
    <n v="5128.0320000000002"/>
    <n v="915.72000000000014"/>
    <x v="1"/>
  </r>
  <r>
    <x v="3"/>
    <x v="8"/>
    <x v="3"/>
    <x v="6"/>
    <n v="345"/>
    <x v="17"/>
    <n v="7840"/>
    <n v="1400"/>
    <x v="1"/>
  </r>
  <r>
    <x v="3"/>
    <x v="8"/>
    <x v="1"/>
    <x v="7"/>
    <n v="122"/>
    <x v="19"/>
    <n v="112"/>
    <n v="20"/>
    <x v="1"/>
  </r>
  <r>
    <x v="3"/>
    <x v="8"/>
    <x v="4"/>
    <x v="8"/>
    <n v="78"/>
    <x v="40"/>
    <n v="5126.4639999999999"/>
    <n v="457.72"/>
    <x v="1"/>
  </r>
  <r>
    <x v="3"/>
    <x v="8"/>
    <x v="4"/>
    <x v="9"/>
    <n v="76"/>
    <x v="41"/>
    <n v="5126.1279999999997"/>
    <n v="457.69"/>
    <x v="1"/>
  </r>
  <r>
    <x v="3"/>
    <x v="8"/>
    <x v="4"/>
    <x v="10"/>
    <n v="46"/>
    <x v="19"/>
    <n v="224"/>
    <n v="20"/>
    <x v="1"/>
  </r>
  <r>
    <x v="3"/>
    <x v="8"/>
    <x v="4"/>
    <x v="11"/>
    <n v="34"/>
    <x v="50"/>
    <n v="5126.0160000000005"/>
    <n v="549.21600000000001"/>
    <x v="1"/>
  </r>
  <r>
    <x v="3"/>
    <x v="8"/>
    <x v="1"/>
    <x v="12"/>
    <n v="7"/>
    <x v="9"/>
    <n v="224"/>
    <n v="48"/>
    <x v="1"/>
  </r>
  <r>
    <x v="3"/>
    <x v="8"/>
    <x v="4"/>
    <x v="14"/>
    <n v="3"/>
    <x v="51"/>
    <n v="5126.576"/>
    <n v="549.27600000000007"/>
    <x v="1"/>
  </r>
  <r>
    <x v="3"/>
    <x v="8"/>
    <x v="5"/>
    <x v="13"/>
    <n v="2"/>
    <x v="31"/>
    <n v="7392"/>
    <n v="1584"/>
    <x v="1"/>
  </r>
  <r>
    <x v="3"/>
    <x v="9"/>
    <x v="0"/>
    <x v="0"/>
    <n v="3566"/>
    <x v="13"/>
    <n v="5126.576"/>
    <n v="1007.0060000000002"/>
    <x v="1"/>
  </r>
  <r>
    <x v="3"/>
    <x v="9"/>
    <x v="0"/>
    <x v="1"/>
    <n v="2498"/>
    <x v="52"/>
    <n v="8960"/>
    <n v="1840"/>
    <x v="1"/>
  </r>
  <r>
    <x v="3"/>
    <x v="9"/>
    <x v="1"/>
    <x v="2"/>
    <n v="1245"/>
    <x v="53"/>
    <n v="5126.4639999999999"/>
    <n v="1052.7560000000001"/>
    <x v="1"/>
  </r>
  <r>
    <x v="3"/>
    <x v="9"/>
    <x v="2"/>
    <x v="3"/>
    <n v="644"/>
    <x v="54"/>
    <n v="6432.72"/>
    <n v="1321.0050000000001"/>
    <x v="1"/>
  </r>
  <r>
    <x v="3"/>
    <x v="9"/>
    <x v="3"/>
    <x v="4"/>
    <n v="643"/>
    <x v="32"/>
    <n v="7840"/>
    <n v="1680"/>
    <x v="1"/>
  </r>
  <r>
    <x v="3"/>
    <x v="9"/>
    <x v="2"/>
    <x v="5"/>
    <n v="455"/>
    <x v="33"/>
    <n v="5128.0320000000002"/>
    <n v="1098.8640000000003"/>
    <x v="1"/>
  </r>
  <r>
    <x v="3"/>
    <x v="9"/>
    <x v="3"/>
    <x v="6"/>
    <n v="345"/>
    <x v="32"/>
    <n v="7840"/>
    <n v="1680"/>
    <x v="1"/>
  </r>
  <r>
    <x v="3"/>
    <x v="9"/>
    <x v="1"/>
    <x v="7"/>
    <n v="122"/>
    <x v="34"/>
    <n v="112"/>
    <n v="24"/>
    <x v="1"/>
  </r>
  <r>
    <x v="3"/>
    <x v="9"/>
    <x v="4"/>
    <x v="8"/>
    <n v="78"/>
    <x v="45"/>
    <n v="5126.4639999999999"/>
    <n v="503.49200000000002"/>
    <x v="1"/>
  </r>
  <r>
    <x v="3"/>
    <x v="9"/>
    <x v="4"/>
    <x v="9"/>
    <n v="76"/>
    <x v="46"/>
    <n v="5126.1279999999997"/>
    <n v="503.45899999999995"/>
    <x v="1"/>
  </r>
  <r>
    <x v="3"/>
    <x v="9"/>
    <x v="4"/>
    <x v="10"/>
    <n v="46"/>
    <x v="30"/>
    <n v="224"/>
    <n v="22"/>
    <x v="1"/>
  </r>
  <r>
    <x v="3"/>
    <x v="9"/>
    <x v="4"/>
    <x v="11"/>
    <n v="34"/>
    <x v="55"/>
    <n v="5126.0160000000005"/>
    <n v="503.44800000000009"/>
    <x v="1"/>
  </r>
  <r>
    <x v="3"/>
    <x v="9"/>
    <x v="1"/>
    <x v="12"/>
    <n v="7"/>
    <x v="56"/>
    <n v="224"/>
    <n v="44"/>
    <x v="1"/>
  </r>
  <r>
    <x v="3"/>
    <x v="9"/>
    <x v="4"/>
    <x v="14"/>
    <n v="3"/>
    <x v="57"/>
    <n v="5126.576"/>
    <n v="503.5030000000001"/>
    <x v="1"/>
  </r>
  <r>
    <x v="3"/>
    <x v="9"/>
    <x v="5"/>
    <x v="13"/>
    <n v="2"/>
    <x v="12"/>
    <n v="7392"/>
    <n v="1452"/>
    <x v="1"/>
  </r>
  <r>
    <x v="3"/>
    <x v="10"/>
    <x v="0"/>
    <x v="0"/>
    <n v="3566"/>
    <x v="38"/>
    <n v="5126.576"/>
    <n v="1052.7790000000002"/>
    <x v="1"/>
  </r>
  <r>
    <x v="3"/>
    <x v="10"/>
    <x v="0"/>
    <x v="1"/>
    <n v="2498"/>
    <x v="14"/>
    <n v="8960"/>
    <n v="1760"/>
    <x v="1"/>
  </r>
  <r>
    <x v="3"/>
    <x v="10"/>
    <x v="1"/>
    <x v="2"/>
    <n v="1245"/>
    <x v="15"/>
    <n v="5126.4639999999999"/>
    <n v="1006.984"/>
    <x v="1"/>
  </r>
  <r>
    <x v="3"/>
    <x v="10"/>
    <x v="2"/>
    <x v="3"/>
    <n v="644"/>
    <x v="61"/>
    <n v="6432.72"/>
    <n v="4400"/>
    <x v="1"/>
  </r>
  <r>
    <x v="3"/>
    <x v="10"/>
    <x v="3"/>
    <x v="4"/>
    <n v="643"/>
    <x v="4"/>
    <n v="7840"/>
    <n v="1540"/>
    <x v="1"/>
  </r>
  <r>
    <x v="3"/>
    <x v="10"/>
    <x v="2"/>
    <x v="5"/>
    <n v="455"/>
    <x v="62"/>
    <n v="5128.0320000000002"/>
    <n v="2222.2000000000003"/>
    <x v="1"/>
  </r>
  <r>
    <x v="3"/>
    <x v="10"/>
    <x v="3"/>
    <x v="6"/>
    <n v="345"/>
    <x v="4"/>
    <n v="7840"/>
    <n v="1540"/>
    <x v="1"/>
  </r>
  <r>
    <x v="3"/>
    <x v="10"/>
    <x v="1"/>
    <x v="7"/>
    <n v="122"/>
    <x v="30"/>
    <n v="112"/>
    <n v="22"/>
    <x v="1"/>
  </r>
  <r>
    <x v="3"/>
    <x v="10"/>
    <x v="4"/>
    <x v="8"/>
    <n v="78"/>
    <x v="45"/>
    <n v="5126.4639999999999"/>
    <n v="503.49200000000002"/>
    <x v="1"/>
  </r>
  <r>
    <x v="3"/>
    <x v="10"/>
    <x v="4"/>
    <x v="9"/>
    <n v="76"/>
    <x v="41"/>
    <n v="5126.1279999999997"/>
    <n v="457.69"/>
    <x v="1"/>
  </r>
  <r>
    <x v="3"/>
    <x v="10"/>
    <x v="4"/>
    <x v="10"/>
    <n v="46"/>
    <x v="19"/>
    <n v="224"/>
    <n v="20"/>
    <x v="1"/>
  </r>
  <r>
    <x v="3"/>
    <x v="10"/>
    <x v="4"/>
    <x v="11"/>
    <n v="34"/>
    <x v="42"/>
    <n v="5126.0160000000005"/>
    <n v="457.68000000000006"/>
    <x v="1"/>
  </r>
  <r>
    <x v="3"/>
    <x v="10"/>
    <x v="1"/>
    <x v="12"/>
    <n v="7"/>
    <x v="22"/>
    <n v="224"/>
    <n v="40"/>
    <x v="1"/>
  </r>
  <r>
    <x v="3"/>
    <x v="10"/>
    <x v="4"/>
    <x v="14"/>
    <n v="3"/>
    <x v="44"/>
    <n v="5126.576"/>
    <n v="457.73"/>
    <x v="1"/>
  </r>
  <r>
    <x v="3"/>
    <x v="10"/>
    <x v="5"/>
    <x v="13"/>
    <n v="2"/>
    <x v="25"/>
    <n v="7392"/>
    <n v="1320"/>
    <x v="1"/>
  </r>
  <r>
    <x v="3"/>
    <x v="11"/>
    <x v="0"/>
    <x v="0"/>
    <n v="3566"/>
    <x v="24"/>
    <n v="5126.576"/>
    <n v="915.46"/>
    <x v="1"/>
  </r>
  <r>
    <x v="3"/>
    <x v="11"/>
    <x v="0"/>
    <x v="1"/>
    <n v="2498"/>
    <x v="26"/>
    <n v="8960"/>
    <n v="1600"/>
    <x v="1"/>
  </r>
  <r>
    <x v="3"/>
    <x v="11"/>
    <x v="1"/>
    <x v="2"/>
    <n v="1245"/>
    <x v="20"/>
    <n v="5126.4639999999999"/>
    <n v="915.44"/>
    <x v="1"/>
  </r>
  <r>
    <x v="3"/>
    <x v="11"/>
    <x v="2"/>
    <x v="3"/>
    <n v="644"/>
    <x v="27"/>
    <n v="6432.72"/>
    <n v="1148.7"/>
    <x v="1"/>
  </r>
  <r>
    <x v="3"/>
    <x v="11"/>
    <x v="3"/>
    <x v="4"/>
    <n v="643"/>
    <x v="17"/>
    <n v="7840"/>
    <n v="1400"/>
    <x v="1"/>
  </r>
  <r>
    <x v="3"/>
    <x v="11"/>
    <x v="2"/>
    <x v="5"/>
    <n v="455"/>
    <x v="18"/>
    <n v="5128.0320000000002"/>
    <n v="915.72000000000014"/>
    <x v="1"/>
  </r>
  <r>
    <x v="3"/>
    <x v="11"/>
    <x v="3"/>
    <x v="6"/>
    <n v="345"/>
    <x v="17"/>
    <n v="7840"/>
    <n v="1400"/>
    <x v="1"/>
  </r>
  <r>
    <x v="3"/>
    <x v="11"/>
    <x v="1"/>
    <x v="7"/>
    <n v="122"/>
    <x v="19"/>
    <n v="112"/>
    <n v="20"/>
    <x v="1"/>
  </r>
  <r>
    <x v="3"/>
    <x v="11"/>
    <x v="4"/>
    <x v="8"/>
    <n v="78"/>
    <x v="40"/>
    <n v="5126.4639999999999"/>
    <n v="457.72"/>
    <x v="1"/>
  </r>
  <r>
    <x v="3"/>
    <x v="11"/>
    <x v="4"/>
    <x v="9"/>
    <n v="76"/>
    <x v="41"/>
    <n v="5126.1279999999997"/>
    <n v="457.69"/>
    <x v="1"/>
  </r>
  <r>
    <x v="3"/>
    <x v="11"/>
    <x v="4"/>
    <x v="10"/>
    <n v="46"/>
    <x v="19"/>
    <n v="224"/>
    <n v="20"/>
    <x v="1"/>
  </r>
  <r>
    <x v="3"/>
    <x v="11"/>
    <x v="4"/>
    <x v="11"/>
    <n v="34"/>
    <x v="42"/>
    <n v="5126.0160000000005"/>
    <n v="457.68000000000006"/>
    <x v="1"/>
  </r>
  <r>
    <x v="3"/>
    <x v="11"/>
    <x v="1"/>
    <x v="12"/>
    <n v="7"/>
    <x v="22"/>
    <n v="224"/>
    <n v="40"/>
    <x v="1"/>
  </r>
  <r>
    <x v="3"/>
    <x v="11"/>
    <x v="4"/>
    <x v="14"/>
    <n v="3"/>
    <x v="44"/>
    <n v="5126.576"/>
    <n v="457.73"/>
    <x v="1"/>
  </r>
  <r>
    <x v="3"/>
    <x v="11"/>
    <x v="5"/>
    <x v="13"/>
    <n v="2"/>
    <x v="25"/>
    <n v="7392"/>
    <n v="1320"/>
    <x v="1"/>
  </r>
  <r>
    <x v="4"/>
    <x v="0"/>
    <x v="0"/>
    <x v="0"/>
    <n v="3566"/>
    <x v="24"/>
    <n v="5126.576"/>
    <n v="915.46"/>
    <x v="1"/>
  </r>
  <r>
    <x v="4"/>
    <x v="0"/>
    <x v="0"/>
    <x v="1"/>
    <n v="2498"/>
    <x v="26"/>
    <n v="8960"/>
    <n v="1600"/>
    <x v="1"/>
  </r>
  <r>
    <x v="4"/>
    <x v="0"/>
    <x v="1"/>
    <x v="2"/>
    <n v="1245"/>
    <x v="20"/>
    <n v="5126.4639999999999"/>
    <n v="915.44"/>
    <x v="1"/>
  </r>
  <r>
    <x v="4"/>
    <x v="0"/>
    <x v="2"/>
    <x v="3"/>
    <n v="644"/>
    <x v="27"/>
    <n v="6432.72"/>
    <n v="1148.7"/>
    <x v="1"/>
  </r>
  <r>
    <x v="4"/>
    <x v="0"/>
    <x v="3"/>
    <x v="4"/>
    <n v="643"/>
    <x v="17"/>
    <n v="7840"/>
    <n v="1400"/>
    <x v="1"/>
  </r>
  <r>
    <x v="4"/>
    <x v="0"/>
    <x v="2"/>
    <x v="5"/>
    <n v="455"/>
    <x v="18"/>
    <n v="5128.0320000000002"/>
    <n v="915.72000000000014"/>
    <x v="1"/>
  </r>
  <r>
    <x v="4"/>
    <x v="0"/>
    <x v="3"/>
    <x v="6"/>
    <n v="345"/>
    <x v="17"/>
    <n v="7840"/>
    <n v="1400"/>
    <x v="1"/>
  </r>
  <r>
    <x v="4"/>
    <x v="0"/>
    <x v="1"/>
    <x v="7"/>
    <n v="122"/>
    <x v="19"/>
    <n v="112"/>
    <n v="20"/>
    <x v="1"/>
  </r>
  <r>
    <x v="4"/>
    <x v="0"/>
    <x v="4"/>
    <x v="8"/>
    <n v="78"/>
    <x v="20"/>
    <n v="5126.4639999999999"/>
    <n v="915.44"/>
    <x v="1"/>
  </r>
  <r>
    <x v="4"/>
    <x v="0"/>
    <x v="4"/>
    <x v="9"/>
    <n v="76"/>
    <x v="21"/>
    <n v="5126.1279999999997"/>
    <n v="915.38"/>
    <x v="1"/>
  </r>
  <r>
    <x v="4"/>
    <x v="0"/>
    <x v="4"/>
    <x v="10"/>
    <n v="46"/>
    <x v="22"/>
    <n v="224"/>
    <n v="40"/>
    <x v="1"/>
  </r>
  <r>
    <x v="4"/>
    <x v="0"/>
    <x v="4"/>
    <x v="11"/>
    <n v="34"/>
    <x v="23"/>
    <n v="5126.0160000000005"/>
    <n v="915.36000000000013"/>
    <x v="1"/>
  </r>
  <r>
    <x v="4"/>
    <x v="0"/>
    <x v="1"/>
    <x v="12"/>
    <n v="7"/>
    <x v="22"/>
    <n v="224"/>
    <n v="40"/>
    <x v="1"/>
  </r>
  <r>
    <x v="4"/>
    <x v="0"/>
    <x v="5"/>
    <x v="13"/>
    <n v="3"/>
    <x v="25"/>
    <n v="7392"/>
    <n v="1320"/>
    <x v="1"/>
  </r>
  <r>
    <x v="4"/>
    <x v="0"/>
    <x v="4"/>
    <x v="14"/>
    <n v="3"/>
    <x v="24"/>
    <n v="5126.576"/>
    <n v="915.46"/>
    <x v="1"/>
  </r>
  <r>
    <x v="4"/>
    <x v="1"/>
    <x v="0"/>
    <x v="0"/>
    <n v="3566"/>
    <x v="24"/>
    <n v="5126.576"/>
    <n v="915.46"/>
    <x v="1"/>
  </r>
  <r>
    <x v="4"/>
    <x v="1"/>
    <x v="0"/>
    <x v="1"/>
    <n v="2498"/>
    <x v="26"/>
    <n v="8960"/>
    <n v="1600"/>
    <x v="1"/>
  </r>
  <r>
    <x v="4"/>
    <x v="1"/>
    <x v="1"/>
    <x v="2"/>
    <n v="1245"/>
    <x v="20"/>
    <n v="5126.4639999999999"/>
    <n v="915.44"/>
    <x v="1"/>
  </r>
  <r>
    <x v="4"/>
    <x v="1"/>
    <x v="2"/>
    <x v="3"/>
    <n v="644"/>
    <x v="27"/>
    <n v="6432.72"/>
    <n v="1148.7"/>
    <x v="1"/>
  </r>
  <r>
    <x v="4"/>
    <x v="1"/>
    <x v="3"/>
    <x v="4"/>
    <n v="643"/>
    <x v="17"/>
    <n v="7840"/>
    <n v="1400"/>
    <x v="1"/>
  </r>
  <r>
    <x v="4"/>
    <x v="1"/>
    <x v="2"/>
    <x v="5"/>
    <n v="455"/>
    <x v="18"/>
    <n v="5128.0320000000002"/>
    <n v="915.72000000000014"/>
    <x v="1"/>
  </r>
  <r>
    <x v="4"/>
    <x v="1"/>
    <x v="3"/>
    <x v="6"/>
    <n v="345"/>
    <x v="17"/>
    <n v="7840"/>
    <n v="1400"/>
    <x v="1"/>
  </r>
  <r>
    <x v="4"/>
    <x v="1"/>
    <x v="1"/>
    <x v="7"/>
    <n v="122"/>
    <x v="19"/>
    <n v="112"/>
    <n v="20"/>
    <x v="1"/>
  </r>
  <r>
    <x v="4"/>
    <x v="1"/>
    <x v="4"/>
    <x v="8"/>
    <n v="78"/>
    <x v="20"/>
    <n v="5126.4639999999999"/>
    <n v="915.44"/>
    <x v="1"/>
  </r>
  <r>
    <x v="4"/>
    <x v="1"/>
    <x v="4"/>
    <x v="9"/>
    <n v="76"/>
    <x v="21"/>
    <n v="5126.1279999999997"/>
    <n v="915.38"/>
    <x v="1"/>
  </r>
  <r>
    <x v="4"/>
    <x v="1"/>
    <x v="4"/>
    <x v="10"/>
    <n v="46"/>
    <x v="22"/>
    <n v="224"/>
    <n v="40"/>
    <x v="1"/>
  </r>
  <r>
    <x v="4"/>
    <x v="1"/>
    <x v="4"/>
    <x v="11"/>
    <n v="34"/>
    <x v="23"/>
    <n v="5126.0160000000005"/>
    <n v="915.36000000000013"/>
    <x v="1"/>
  </r>
  <r>
    <x v="4"/>
    <x v="1"/>
    <x v="1"/>
    <x v="12"/>
    <n v="7"/>
    <x v="22"/>
    <n v="224"/>
    <n v="40"/>
    <x v="1"/>
  </r>
  <r>
    <x v="4"/>
    <x v="1"/>
    <x v="4"/>
    <x v="14"/>
    <n v="3"/>
    <x v="24"/>
    <n v="5126.576"/>
    <n v="915.46"/>
    <x v="1"/>
  </r>
  <r>
    <x v="4"/>
    <x v="1"/>
    <x v="5"/>
    <x v="13"/>
    <n v="2"/>
    <x v="25"/>
    <n v="7392"/>
    <n v="1320"/>
    <x v="1"/>
  </r>
  <r>
    <x v="4"/>
    <x v="2"/>
    <x v="0"/>
    <x v="0"/>
    <n v="3566"/>
    <x v="24"/>
    <n v="5126.576"/>
    <n v="915.46"/>
    <x v="1"/>
  </r>
  <r>
    <x v="4"/>
    <x v="2"/>
    <x v="0"/>
    <x v="1"/>
    <n v="2498"/>
    <x v="26"/>
    <n v="8960"/>
    <n v="1600"/>
    <x v="1"/>
  </r>
  <r>
    <x v="4"/>
    <x v="2"/>
    <x v="1"/>
    <x v="2"/>
    <n v="1245"/>
    <x v="20"/>
    <n v="5126.4639999999999"/>
    <n v="915.44"/>
    <x v="1"/>
  </r>
  <r>
    <x v="4"/>
    <x v="2"/>
    <x v="2"/>
    <x v="3"/>
    <n v="644"/>
    <x v="27"/>
    <n v="6432.72"/>
    <n v="1148.7"/>
    <x v="0"/>
  </r>
  <r>
    <x v="4"/>
    <x v="2"/>
    <x v="3"/>
    <x v="4"/>
    <n v="643"/>
    <x v="17"/>
    <n v="7840"/>
    <n v="1400"/>
    <x v="0"/>
  </r>
  <r>
    <x v="4"/>
    <x v="2"/>
    <x v="2"/>
    <x v="5"/>
    <n v="455"/>
    <x v="18"/>
    <n v="5128.0320000000002"/>
    <n v="915.72000000000014"/>
    <x v="0"/>
  </r>
  <r>
    <x v="4"/>
    <x v="2"/>
    <x v="3"/>
    <x v="6"/>
    <n v="345"/>
    <x v="17"/>
    <n v="7840"/>
    <n v="1400"/>
    <x v="0"/>
  </r>
  <r>
    <x v="4"/>
    <x v="2"/>
    <x v="1"/>
    <x v="7"/>
    <n v="122"/>
    <x v="19"/>
    <n v="112"/>
    <n v="20"/>
    <x v="0"/>
  </r>
  <r>
    <x v="4"/>
    <x v="2"/>
    <x v="4"/>
    <x v="8"/>
    <n v="78"/>
    <x v="20"/>
    <n v="5126.4639999999999"/>
    <n v="915.44"/>
    <x v="0"/>
  </r>
  <r>
    <x v="4"/>
    <x v="2"/>
    <x v="4"/>
    <x v="9"/>
    <n v="76"/>
    <x v="21"/>
    <n v="5126.1279999999997"/>
    <n v="915.38"/>
    <x v="0"/>
  </r>
  <r>
    <x v="4"/>
    <x v="2"/>
    <x v="4"/>
    <x v="10"/>
    <n v="46"/>
    <x v="22"/>
    <n v="224"/>
    <n v="40"/>
    <x v="0"/>
  </r>
  <r>
    <x v="4"/>
    <x v="2"/>
    <x v="4"/>
    <x v="11"/>
    <n v="34"/>
    <x v="23"/>
    <n v="5126.0160000000005"/>
    <n v="915.36000000000013"/>
    <x v="0"/>
  </r>
  <r>
    <x v="4"/>
    <x v="2"/>
    <x v="1"/>
    <x v="12"/>
    <n v="7"/>
    <x v="22"/>
    <n v="224"/>
    <n v="40"/>
    <x v="0"/>
  </r>
  <r>
    <x v="4"/>
    <x v="2"/>
    <x v="4"/>
    <x v="14"/>
    <n v="3"/>
    <x v="24"/>
    <n v="5126.576"/>
    <n v="915.46"/>
    <x v="0"/>
  </r>
  <r>
    <x v="4"/>
    <x v="2"/>
    <x v="5"/>
    <x v="13"/>
    <n v="2"/>
    <x v="25"/>
    <n v="7392"/>
    <n v="1320"/>
    <x v="0"/>
  </r>
  <r>
    <x v="4"/>
    <x v="3"/>
    <x v="0"/>
    <x v="0"/>
    <n v="3566"/>
    <x v="24"/>
    <n v="5126.576"/>
    <n v="915.46"/>
    <x v="0"/>
  </r>
  <r>
    <x v="4"/>
    <x v="3"/>
    <x v="0"/>
    <x v="1"/>
    <n v="2498"/>
    <x v="26"/>
    <n v="8960"/>
    <n v="1600"/>
    <x v="0"/>
  </r>
  <r>
    <x v="4"/>
    <x v="3"/>
    <x v="1"/>
    <x v="2"/>
    <n v="1245"/>
    <x v="20"/>
    <n v="5126.4639999999999"/>
    <n v="915.44"/>
    <x v="0"/>
  </r>
  <r>
    <x v="4"/>
    <x v="3"/>
    <x v="2"/>
    <x v="3"/>
    <n v="644"/>
    <x v="27"/>
    <n v="6432.72"/>
    <n v="1148.7"/>
    <x v="0"/>
  </r>
  <r>
    <x v="4"/>
    <x v="3"/>
    <x v="3"/>
    <x v="4"/>
    <n v="643"/>
    <x v="17"/>
    <n v="7840"/>
    <n v="1400"/>
    <x v="0"/>
  </r>
  <r>
    <x v="4"/>
    <x v="3"/>
    <x v="2"/>
    <x v="5"/>
    <n v="455"/>
    <x v="18"/>
    <n v="5128.0320000000002"/>
    <n v="915.72000000000014"/>
    <x v="0"/>
  </r>
  <r>
    <x v="4"/>
    <x v="3"/>
    <x v="3"/>
    <x v="6"/>
    <n v="345"/>
    <x v="17"/>
    <n v="7840"/>
    <n v="1400"/>
    <x v="0"/>
  </r>
  <r>
    <x v="4"/>
    <x v="3"/>
    <x v="1"/>
    <x v="7"/>
    <n v="122"/>
    <x v="19"/>
    <n v="112"/>
    <n v="20"/>
    <x v="0"/>
  </r>
  <r>
    <x v="4"/>
    <x v="3"/>
    <x v="4"/>
    <x v="8"/>
    <n v="78"/>
    <x v="20"/>
    <n v="5126.4639999999999"/>
    <n v="915.44"/>
    <x v="0"/>
  </r>
  <r>
    <x v="4"/>
    <x v="3"/>
    <x v="4"/>
    <x v="9"/>
    <n v="76"/>
    <x v="21"/>
    <n v="5126.1279999999997"/>
    <n v="915.38"/>
    <x v="0"/>
  </r>
  <r>
    <x v="4"/>
    <x v="3"/>
    <x v="4"/>
    <x v="10"/>
    <n v="46"/>
    <x v="22"/>
    <n v="224"/>
    <n v="40"/>
    <x v="0"/>
  </r>
  <r>
    <x v="4"/>
    <x v="3"/>
    <x v="4"/>
    <x v="11"/>
    <n v="34"/>
    <x v="23"/>
    <n v="5126.0160000000005"/>
    <n v="915.36000000000013"/>
    <x v="0"/>
  </r>
  <r>
    <x v="4"/>
    <x v="3"/>
    <x v="1"/>
    <x v="12"/>
    <n v="7"/>
    <x v="22"/>
    <n v="224"/>
    <n v="40"/>
    <x v="0"/>
  </r>
  <r>
    <x v="4"/>
    <x v="3"/>
    <x v="4"/>
    <x v="14"/>
    <n v="3"/>
    <x v="24"/>
    <n v="5126.576"/>
    <n v="915.46"/>
    <x v="0"/>
  </r>
  <r>
    <x v="4"/>
    <x v="3"/>
    <x v="5"/>
    <x v="13"/>
    <n v="2"/>
    <x v="25"/>
    <n v="7392"/>
    <n v="1320"/>
    <x v="0"/>
  </r>
  <r>
    <x v="4"/>
    <x v="4"/>
    <x v="0"/>
    <x v="0"/>
    <n v="3566"/>
    <x v="24"/>
    <n v="5126.576"/>
    <n v="915.46"/>
    <x v="0"/>
  </r>
  <r>
    <x v="4"/>
    <x v="4"/>
    <x v="0"/>
    <x v="1"/>
    <n v="2498"/>
    <x v="26"/>
    <n v="8960"/>
    <n v="1600"/>
    <x v="0"/>
  </r>
  <r>
    <x v="4"/>
    <x v="4"/>
    <x v="1"/>
    <x v="2"/>
    <n v="1245"/>
    <x v="20"/>
    <n v="5126.4639999999999"/>
    <n v="915.44"/>
    <x v="0"/>
  </r>
  <r>
    <x v="4"/>
    <x v="4"/>
    <x v="2"/>
    <x v="3"/>
    <n v="644"/>
    <x v="27"/>
    <n v="6432.72"/>
    <n v="1148.7"/>
    <x v="0"/>
  </r>
  <r>
    <x v="4"/>
    <x v="4"/>
    <x v="3"/>
    <x v="4"/>
    <n v="643"/>
    <x v="17"/>
    <n v="7840"/>
    <n v="1400"/>
    <x v="0"/>
  </r>
  <r>
    <x v="4"/>
    <x v="4"/>
    <x v="2"/>
    <x v="5"/>
    <n v="455"/>
    <x v="18"/>
    <n v="5128.0320000000002"/>
    <n v="915.72000000000014"/>
    <x v="0"/>
  </r>
  <r>
    <x v="4"/>
    <x v="4"/>
    <x v="3"/>
    <x v="6"/>
    <n v="345"/>
    <x v="17"/>
    <n v="7840"/>
    <n v="1400"/>
    <x v="0"/>
  </r>
  <r>
    <x v="4"/>
    <x v="4"/>
    <x v="1"/>
    <x v="7"/>
    <n v="122"/>
    <x v="19"/>
    <n v="112"/>
    <n v="20"/>
    <x v="0"/>
  </r>
  <r>
    <x v="4"/>
    <x v="4"/>
    <x v="4"/>
    <x v="8"/>
    <n v="78"/>
    <x v="20"/>
    <n v="5126.4639999999999"/>
    <n v="915.44"/>
    <x v="0"/>
  </r>
  <r>
    <x v="4"/>
    <x v="4"/>
    <x v="4"/>
    <x v="9"/>
    <n v="76"/>
    <x v="21"/>
    <n v="5126.1279999999997"/>
    <n v="915.38"/>
    <x v="0"/>
  </r>
  <r>
    <x v="4"/>
    <x v="4"/>
    <x v="4"/>
    <x v="10"/>
    <n v="46"/>
    <x v="22"/>
    <n v="224"/>
    <n v="40"/>
    <x v="0"/>
  </r>
  <r>
    <x v="4"/>
    <x v="4"/>
    <x v="4"/>
    <x v="11"/>
    <n v="34"/>
    <x v="23"/>
    <n v="5126.0160000000005"/>
    <n v="915.36000000000013"/>
    <x v="0"/>
  </r>
  <r>
    <x v="4"/>
    <x v="4"/>
    <x v="1"/>
    <x v="12"/>
    <n v="7"/>
    <x v="22"/>
    <n v="224"/>
    <n v="40"/>
    <x v="0"/>
  </r>
  <r>
    <x v="4"/>
    <x v="4"/>
    <x v="4"/>
    <x v="14"/>
    <n v="3"/>
    <x v="24"/>
    <n v="5126.576"/>
    <n v="915.46"/>
    <x v="0"/>
  </r>
  <r>
    <x v="4"/>
    <x v="4"/>
    <x v="5"/>
    <x v="13"/>
    <n v="2"/>
    <x v="25"/>
    <n v="7392"/>
    <n v="1320"/>
    <x v="1"/>
  </r>
  <r>
    <x v="4"/>
    <x v="5"/>
    <x v="0"/>
    <x v="0"/>
    <n v="3566"/>
    <x v="24"/>
    <n v="5126.576"/>
    <n v="915.46"/>
    <x v="1"/>
  </r>
  <r>
    <x v="4"/>
    <x v="5"/>
    <x v="0"/>
    <x v="1"/>
    <n v="2498"/>
    <x v="26"/>
    <n v="8960"/>
    <n v="1600"/>
    <x v="1"/>
  </r>
  <r>
    <x v="4"/>
    <x v="5"/>
    <x v="1"/>
    <x v="2"/>
    <n v="1245"/>
    <x v="20"/>
    <n v="5126.4639999999999"/>
    <n v="915.44"/>
    <x v="1"/>
  </r>
  <r>
    <x v="4"/>
    <x v="5"/>
    <x v="2"/>
    <x v="3"/>
    <n v="644"/>
    <x v="27"/>
    <n v="6432.72"/>
    <n v="1148.7"/>
    <x v="1"/>
  </r>
  <r>
    <x v="4"/>
    <x v="5"/>
    <x v="3"/>
    <x v="4"/>
    <n v="643"/>
    <x v="17"/>
    <n v="7840"/>
    <n v="1400"/>
    <x v="1"/>
  </r>
  <r>
    <x v="4"/>
    <x v="5"/>
    <x v="2"/>
    <x v="5"/>
    <n v="455"/>
    <x v="18"/>
    <n v="5128.0320000000002"/>
    <n v="915.72000000000014"/>
    <x v="1"/>
  </r>
  <r>
    <x v="4"/>
    <x v="5"/>
    <x v="3"/>
    <x v="6"/>
    <n v="345"/>
    <x v="17"/>
    <n v="7840"/>
    <n v="1400"/>
    <x v="1"/>
  </r>
  <r>
    <x v="4"/>
    <x v="5"/>
    <x v="1"/>
    <x v="7"/>
    <n v="122"/>
    <x v="19"/>
    <n v="112"/>
    <n v="20"/>
    <x v="1"/>
  </r>
  <r>
    <x v="4"/>
    <x v="5"/>
    <x v="4"/>
    <x v="8"/>
    <n v="78"/>
    <x v="20"/>
    <n v="5126.4639999999999"/>
    <n v="915.44"/>
    <x v="1"/>
  </r>
  <r>
    <x v="4"/>
    <x v="5"/>
    <x v="4"/>
    <x v="9"/>
    <n v="76"/>
    <x v="21"/>
    <n v="5126.1279999999997"/>
    <n v="915.38"/>
    <x v="1"/>
  </r>
  <r>
    <x v="4"/>
    <x v="5"/>
    <x v="4"/>
    <x v="10"/>
    <n v="46"/>
    <x v="22"/>
    <n v="224"/>
    <n v="40"/>
    <x v="1"/>
  </r>
  <r>
    <x v="4"/>
    <x v="5"/>
    <x v="4"/>
    <x v="11"/>
    <n v="34"/>
    <x v="23"/>
    <n v="5126.0160000000005"/>
    <n v="915.36000000000013"/>
    <x v="1"/>
  </r>
  <r>
    <x v="4"/>
    <x v="5"/>
    <x v="1"/>
    <x v="12"/>
    <n v="7"/>
    <x v="22"/>
    <n v="224"/>
    <n v="40"/>
    <x v="1"/>
  </r>
  <r>
    <x v="4"/>
    <x v="5"/>
    <x v="5"/>
    <x v="13"/>
    <n v="3"/>
    <x v="25"/>
    <n v="7392"/>
    <n v="1320"/>
    <x v="1"/>
  </r>
  <r>
    <x v="4"/>
    <x v="5"/>
    <x v="4"/>
    <x v="14"/>
    <n v="3"/>
    <x v="24"/>
    <n v="5126.576"/>
    <n v="915.46"/>
    <x v="1"/>
  </r>
  <r>
    <x v="4"/>
    <x v="6"/>
    <x v="0"/>
    <x v="0"/>
    <n v="3566"/>
    <x v="24"/>
    <n v="5126.576"/>
    <n v="915.46"/>
    <x v="1"/>
  </r>
  <r>
    <x v="4"/>
    <x v="6"/>
    <x v="0"/>
    <x v="1"/>
    <n v="2498"/>
    <x v="26"/>
    <n v="8960"/>
    <n v="1600"/>
    <x v="1"/>
  </r>
  <r>
    <x v="4"/>
    <x v="6"/>
    <x v="1"/>
    <x v="2"/>
    <n v="1245"/>
    <x v="20"/>
    <n v="5126.4639999999999"/>
    <n v="915.44"/>
    <x v="1"/>
  </r>
  <r>
    <x v="4"/>
    <x v="6"/>
    <x v="2"/>
    <x v="3"/>
    <n v="644"/>
    <x v="27"/>
    <n v="6432.72"/>
    <n v="1148.7"/>
    <x v="1"/>
  </r>
  <r>
    <x v="4"/>
    <x v="6"/>
    <x v="3"/>
    <x v="4"/>
    <n v="643"/>
    <x v="17"/>
    <n v="7840"/>
    <n v="1400"/>
    <x v="1"/>
  </r>
  <r>
    <x v="4"/>
    <x v="6"/>
    <x v="2"/>
    <x v="5"/>
    <n v="455"/>
    <x v="18"/>
    <n v="5128.0320000000002"/>
    <n v="915.72000000000014"/>
    <x v="1"/>
  </r>
  <r>
    <x v="4"/>
    <x v="6"/>
    <x v="3"/>
    <x v="6"/>
    <n v="345"/>
    <x v="17"/>
    <n v="7840"/>
    <n v="1400"/>
    <x v="1"/>
  </r>
  <r>
    <x v="4"/>
    <x v="6"/>
    <x v="1"/>
    <x v="7"/>
    <n v="122"/>
    <x v="19"/>
    <n v="112"/>
    <n v="20"/>
    <x v="0"/>
  </r>
  <r>
    <x v="4"/>
    <x v="6"/>
    <x v="4"/>
    <x v="8"/>
    <n v="78"/>
    <x v="20"/>
    <n v="5126.4639999999999"/>
    <n v="915.44"/>
    <x v="0"/>
  </r>
  <r>
    <x v="4"/>
    <x v="6"/>
    <x v="4"/>
    <x v="9"/>
    <n v="76"/>
    <x v="21"/>
    <n v="5126.1279999999997"/>
    <n v="915.38"/>
    <x v="0"/>
  </r>
  <r>
    <x v="4"/>
    <x v="6"/>
    <x v="4"/>
    <x v="10"/>
    <n v="46"/>
    <x v="22"/>
    <n v="224"/>
    <n v="40"/>
    <x v="0"/>
  </r>
  <r>
    <x v="4"/>
    <x v="6"/>
    <x v="4"/>
    <x v="11"/>
    <n v="34"/>
    <x v="23"/>
    <n v="5126.0160000000005"/>
    <n v="915.36000000000013"/>
    <x v="0"/>
  </r>
  <r>
    <x v="4"/>
    <x v="6"/>
    <x v="1"/>
    <x v="12"/>
    <n v="7"/>
    <x v="22"/>
    <n v="224"/>
    <n v="40"/>
    <x v="0"/>
  </r>
  <r>
    <x v="4"/>
    <x v="6"/>
    <x v="4"/>
    <x v="14"/>
    <n v="3"/>
    <x v="24"/>
    <n v="5126.576"/>
    <n v="915.46"/>
    <x v="0"/>
  </r>
  <r>
    <x v="4"/>
    <x v="6"/>
    <x v="5"/>
    <x v="13"/>
    <n v="2"/>
    <x v="25"/>
    <n v="7392"/>
    <n v="1320"/>
    <x v="0"/>
  </r>
  <r>
    <x v="4"/>
    <x v="7"/>
    <x v="0"/>
    <x v="0"/>
    <n v="3566"/>
    <x v="24"/>
    <n v="5126.576"/>
    <n v="915.46"/>
    <x v="0"/>
  </r>
  <r>
    <x v="4"/>
    <x v="7"/>
    <x v="0"/>
    <x v="1"/>
    <n v="2498"/>
    <x v="26"/>
    <n v="8960"/>
    <n v="1600"/>
    <x v="0"/>
  </r>
  <r>
    <x v="4"/>
    <x v="7"/>
    <x v="1"/>
    <x v="2"/>
    <n v="1245"/>
    <x v="20"/>
    <n v="5126.4639999999999"/>
    <n v="915.44"/>
    <x v="0"/>
  </r>
  <r>
    <x v="4"/>
    <x v="7"/>
    <x v="2"/>
    <x v="3"/>
    <n v="644"/>
    <x v="27"/>
    <n v="6432.72"/>
    <n v="1148.7"/>
    <x v="0"/>
  </r>
  <r>
    <x v="4"/>
    <x v="7"/>
    <x v="3"/>
    <x v="4"/>
    <n v="643"/>
    <x v="17"/>
    <n v="7840"/>
    <n v="1400"/>
    <x v="0"/>
  </r>
  <r>
    <x v="4"/>
    <x v="7"/>
    <x v="2"/>
    <x v="5"/>
    <n v="455"/>
    <x v="18"/>
    <n v="5128.0320000000002"/>
    <n v="915.72000000000014"/>
    <x v="0"/>
  </r>
  <r>
    <x v="4"/>
    <x v="7"/>
    <x v="3"/>
    <x v="6"/>
    <n v="345"/>
    <x v="17"/>
    <n v="7840"/>
    <n v="1400"/>
    <x v="0"/>
  </r>
  <r>
    <x v="4"/>
    <x v="7"/>
    <x v="1"/>
    <x v="7"/>
    <n v="122"/>
    <x v="19"/>
    <n v="112"/>
    <n v="20"/>
    <x v="0"/>
  </r>
  <r>
    <x v="4"/>
    <x v="7"/>
    <x v="4"/>
    <x v="8"/>
    <n v="78"/>
    <x v="20"/>
    <n v="5126.4639999999999"/>
    <n v="915.44"/>
    <x v="0"/>
  </r>
  <r>
    <x v="4"/>
    <x v="7"/>
    <x v="4"/>
    <x v="9"/>
    <n v="76"/>
    <x v="21"/>
    <n v="5126.1279999999997"/>
    <n v="915.38"/>
    <x v="0"/>
  </r>
  <r>
    <x v="4"/>
    <x v="7"/>
    <x v="4"/>
    <x v="10"/>
    <n v="46"/>
    <x v="22"/>
    <n v="224"/>
    <n v="40"/>
    <x v="0"/>
  </r>
  <r>
    <x v="4"/>
    <x v="7"/>
    <x v="4"/>
    <x v="11"/>
    <n v="34"/>
    <x v="23"/>
    <n v="5126.0160000000005"/>
    <n v="915.36000000000013"/>
    <x v="0"/>
  </r>
  <r>
    <x v="4"/>
    <x v="7"/>
    <x v="1"/>
    <x v="12"/>
    <n v="7"/>
    <x v="22"/>
    <n v="224"/>
    <n v="40"/>
    <x v="0"/>
  </r>
  <r>
    <x v="4"/>
    <x v="7"/>
    <x v="4"/>
    <x v="14"/>
    <n v="3"/>
    <x v="24"/>
    <n v="5126.576"/>
    <n v="915.46"/>
    <x v="0"/>
  </r>
  <r>
    <x v="4"/>
    <x v="7"/>
    <x v="5"/>
    <x v="13"/>
    <n v="2"/>
    <x v="25"/>
    <n v="7392"/>
    <n v="1320"/>
    <x v="0"/>
  </r>
  <r>
    <x v="4"/>
    <x v="8"/>
    <x v="0"/>
    <x v="0"/>
    <n v="3566"/>
    <x v="24"/>
    <n v="5126.576"/>
    <n v="915.46"/>
    <x v="0"/>
  </r>
  <r>
    <x v="4"/>
    <x v="8"/>
    <x v="0"/>
    <x v="1"/>
    <n v="2498"/>
    <x v="26"/>
    <n v="8960"/>
    <n v="1600"/>
    <x v="0"/>
  </r>
  <r>
    <x v="4"/>
    <x v="8"/>
    <x v="1"/>
    <x v="2"/>
    <n v="1245"/>
    <x v="20"/>
    <n v="5126.4639999999999"/>
    <n v="915.44"/>
    <x v="0"/>
  </r>
  <r>
    <x v="4"/>
    <x v="8"/>
    <x v="2"/>
    <x v="3"/>
    <n v="644"/>
    <x v="27"/>
    <n v="6432.72"/>
    <n v="1148.7"/>
    <x v="0"/>
  </r>
  <r>
    <x v="4"/>
    <x v="8"/>
    <x v="3"/>
    <x v="4"/>
    <n v="643"/>
    <x v="17"/>
    <n v="7840"/>
    <n v="1400"/>
    <x v="0"/>
  </r>
  <r>
    <x v="4"/>
    <x v="8"/>
    <x v="2"/>
    <x v="5"/>
    <n v="455"/>
    <x v="18"/>
    <n v="5128.0320000000002"/>
    <n v="915.72000000000014"/>
    <x v="0"/>
  </r>
  <r>
    <x v="4"/>
    <x v="8"/>
    <x v="3"/>
    <x v="6"/>
    <n v="345"/>
    <x v="17"/>
    <n v="7840"/>
    <n v="1400"/>
    <x v="0"/>
  </r>
  <r>
    <x v="4"/>
    <x v="8"/>
    <x v="1"/>
    <x v="7"/>
    <n v="122"/>
    <x v="19"/>
    <n v="112"/>
    <n v="20"/>
    <x v="0"/>
  </r>
  <r>
    <x v="4"/>
    <x v="8"/>
    <x v="4"/>
    <x v="8"/>
    <n v="78"/>
    <x v="20"/>
    <n v="5126.4639999999999"/>
    <n v="915.44"/>
    <x v="0"/>
  </r>
  <r>
    <x v="4"/>
    <x v="8"/>
    <x v="4"/>
    <x v="9"/>
    <n v="76"/>
    <x v="21"/>
    <n v="5126.1279999999997"/>
    <n v="915.38"/>
    <x v="0"/>
  </r>
  <r>
    <x v="4"/>
    <x v="8"/>
    <x v="4"/>
    <x v="10"/>
    <n v="46"/>
    <x v="22"/>
    <n v="224"/>
    <n v="40"/>
    <x v="0"/>
  </r>
  <r>
    <x v="4"/>
    <x v="8"/>
    <x v="4"/>
    <x v="11"/>
    <n v="34"/>
    <x v="23"/>
    <n v="5126.0160000000005"/>
    <n v="915.36000000000013"/>
    <x v="0"/>
  </r>
  <r>
    <x v="4"/>
    <x v="8"/>
    <x v="1"/>
    <x v="12"/>
    <n v="7"/>
    <x v="22"/>
    <n v="224"/>
    <n v="40"/>
    <x v="0"/>
  </r>
  <r>
    <x v="4"/>
    <x v="8"/>
    <x v="4"/>
    <x v="14"/>
    <n v="3"/>
    <x v="24"/>
    <n v="5126.576"/>
    <n v="915.46"/>
    <x v="0"/>
  </r>
  <r>
    <x v="4"/>
    <x v="8"/>
    <x v="5"/>
    <x v="13"/>
    <n v="2"/>
    <x v="25"/>
    <n v="7392"/>
    <n v="1320"/>
    <x v="0"/>
  </r>
  <r>
    <x v="4"/>
    <x v="9"/>
    <x v="0"/>
    <x v="0"/>
    <n v="3566"/>
    <x v="24"/>
    <n v="5126.576"/>
    <n v="915.46"/>
    <x v="0"/>
  </r>
  <r>
    <x v="4"/>
    <x v="9"/>
    <x v="0"/>
    <x v="1"/>
    <n v="2498"/>
    <x v="26"/>
    <n v="8960"/>
    <n v="1600"/>
    <x v="0"/>
  </r>
  <r>
    <x v="4"/>
    <x v="9"/>
    <x v="1"/>
    <x v="2"/>
    <n v="1245"/>
    <x v="20"/>
    <n v="5126.4639999999999"/>
    <n v="915.44"/>
    <x v="0"/>
  </r>
  <r>
    <x v="4"/>
    <x v="9"/>
    <x v="2"/>
    <x v="3"/>
    <n v="644"/>
    <x v="27"/>
    <n v="6432.72"/>
    <n v="1148.7"/>
    <x v="0"/>
  </r>
  <r>
    <x v="4"/>
    <x v="9"/>
    <x v="3"/>
    <x v="4"/>
    <n v="643"/>
    <x v="17"/>
    <n v="7840"/>
    <n v="1400"/>
    <x v="1"/>
  </r>
  <r>
    <x v="4"/>
    <x v="9"/>
    <x v="2"/>
    <x v="5"/>
    <n v="455"/>
    <x v="18"/>
    <n v="5128.0320000000002"/>
    <n v="915.72000000000014"/>
    <x v="1"/>
  </r>
  <r>
    <x v="4"/>
    <x v="9"/>
    <x v="3"/>
    <x v="6"/>
    <n v="345"/>
    <x v="17"/>
    <n v="7840"/>
    <n v="1400"/>
    <x v="1"/>
  </r>
  <r>
    <x v="4"/>
    <x v="9"/>
    <x v="1"/>
    <x v="7"/>
    <n v="122"/>
    <x v="19"/>
    <n v="112"/>
    <n v="20"/>
    <x v="1"/>
  </r>
  <r>
    <x v="4"/>
    <x v="9"/>
    <x v="4"/>
    <x v="8"/>
    <n v="78"/>
    <x v="20"/>
    <n v="5126.4639999999999"/>
    <n v="915.44"/>
    <x v="1"/>
  </r>
  <r>
    <x v="4"/>
    <x v="9"/>
    <x v="4"/>
    <x v="9"/>
    <n v="76"/>
    <x v="21"/>
    <n v="5126.1279999999997"/>
    <n v="915.38"/>
    <x v="1"/>
  </r>
  <r>
    <x v="4"/>
    <x v="9"/>
    <x v="4"/>
    <x v="10"/>
    <n v="46"/>
    <x v="22"/>
    <n v="224"/>
    <n v="40"/>
    <x v="1"/>
  </r>
  <r>
    <x v="4"/>
    <x v="9"/>
    <x v="4"/>
    <x v="11"/>
    <n v="34"/>
    <x v="23"/>
    <n v="5126.0160000000005"/>
    <n v="915.36000000000013"/>
    <x v="1"/>
  </r>
  <r>
    <x v="4"/>
    <x v="9"/>
    <x v="1"/>
    <x v="12"/>
    <n v="7"/>
    <x v="22"/>
    <n v="224"/>
    <n v="40"/>
    <x v="1"/>
  </r>
  <r>
    <x v="4"/>
    <x v="9"/>
    <x v="4"/>
    <x v="14"/>
    <n v="3"/>
    <x v="24"/>
    <n v="5126.576"/>
    <n v="915.46"/>
    <x v="1"/>
  </r>
  <r>
    <x v="4"/>
    <x v="9"/>
    <x v="5"/>
    <x v="13"/>
    <n v="2"/>
    <x v="25"/>
    <n v="7392"/>
    <n v="1320"/>
    <x v="1"/>
  </r>
  <r>
    <x v="4"/>
    <x v="10"/>
    <x v="0"/>
    <x v="0"/>
    <n v="3566"/>
    <x v="24"/>
    <n v="5126.576"/>
    <n v="915.46"/>
    <x v="1"/>
  </r>
  <r>
    <x v="4"/>
    <x v="10"/>
    <x v="0"/>
    <x v="1"/>
    <n v="2498"/>
    <x v="26"/>
    <n v="8960"/>
    <n v="1600"/>
    <x v="1"/>
  </r>
  <r>
    <x v="4"/>
    <x v="10"/>
    <x v="1"/>
    <x v="2"/>
    <n v="1245"/>
    <x v="20"/>
    <n v="5126.4639999999999"/>
    <n v="915.44"/>
    <x v="1"/>
  </r>
  <r>
    <x v="4"/>
    <x v="10"/>
    <x v="2"/>
    <x v="3"/>
    <n v="644"/>
    <x v="27"/>
    <n v="6432.72"/>
    <n v="1148.7"/>
    <x v="1"/>
  </r>
  <r>
    <x v="4"/>
    <x v="10"/>
    <x v="3"/>
    <x v="4"/>
    <n v="643"/>
    <x v="17"/>
    <n v="7840"/>
    <n v="1400"/>
    <x v="1"/>
  </r>
  <r>
    <x v="4"/>
    <x v="10"/>
    <x v="2"/>
    <x v="5"/>
    <n v="455"/>
    <x v="18"/>
    <n v="5128.0320000000002"/>
    <n v="915.72000000000014"/>
    <x v="1"/>
  </r>
  <r>
    <x v="4"/>
    <x v="10"/>
    <x v="3"/>
    <x v="6"/>
    <n v="345"/>
    <x v="17"/>
    <n v="7840"/>
    <n v="1400"/>
    <x v="1"/>
  </r>
  <r>
    <x v="4"/>
    <x v="10"/>
    <x v="1"/>
    <x v="7"/>
    <n v="122"/>
    <x v="19"/>
    <n v="112"/>
    <n v="20"/>
    <x v="1"/>
  </r>
  <r>
    <x v="4"/>
    <x v="10"/>
    <x v="4"/>
    <x v="8"/>
    <n v="78"/>
    <x v="20"/>
    <n v="5126.4639999999999"/>
    <n v="915.44"/>
    <x v="1"/>
  </r>
  <r>
    <x v="4"/>
    <x v="10"/>
    <x v="4"/>
    <x v="9"/>
    <n v="76"/>
    <x v="21"/>
    <n v="5126.1279999999997"/>
    <n v="915.38"/>
    <x v="1"/>
  </r>
  <r>
    <x v="4"/>
    <x v="10"/>
    <x v="4"/>
    <x v="10"/>
    <n v="46"/>
    <x v="22"/>
    <n v="224"/>
    <n v="40"/>
    <x v="1"/>
  </r>
  <r>
    <x v="4"/>
    <x v="10"/>
    <x v="4"/>
    <x v="11"/>
    <n v="34"/>
    <x v="23"/>
    <n v="5126.0160000000005"/>
    <n v="915.36000000000013"/>
    <x v="1"/>
  </r>
  <r>
    <x v="4"/>
    <x v="10"/>
    <x v="1"/>
    <x v="12"/>
    <n v="7"/>
    <x v="22"/>
    <n v="224"/>
    <n v="40"/>
    <x v="1"/>
  </r>
  <r>
    <x v="4"/>
    <x v="10"/>
    <x v="4"/>
    <x v="14"/>
    <n v="3"/>
    <x v="24"/>
    <n v="5126.576"/>
    <n v="915.46"/>
    <x v="1"/>
  </r>
  <r>
    <x v="4"/>
    <x v="10"/>
    <x v="5"/>
    <x v="13"/>
    <n v="2"/>
    <x v="25"/>
    <n v="7392"/>
    <n v="1320"/>
    <x v="0"/>
  </r>
  <r>
    <x v="4"/>
    <x v="11"/>
    <x v="0"/>
    <x v="0"/>
    <n v="3566"/>
    <x v="24"/>
    <n v="5126.576"/>
    <n v="915.46"/>
    <x v="0"/>
  </r>
  <r>
    <x v="4"/>
    <x v="11"/>
    <x v="0"/>
    <x v="1"/>
    <n v="2498"/>
    <x v="26"/>
    <n v="8960"/>
    <n v="1600"/>
    <x v="0"/>
  </r>
  <r>
    <x v="4"/>
    <x v="11"/>
    <x v="1"/>
    <x v="2"/>
    <n v="1245"/>
    <x v="20"/>
    <n v="5126.4639999999999"/>
    <n v="915.44"/>
    <x v="0"/>
  </r>
  <r>
    <x v="4"/>
    <x v="11"/>
    <x v="2"/>
    <x v="3"/>
    <n v="644"/>
    <x v="27"/>
    <n v="6432.72"/>
    <n v="1148.7"/>
    <x v="0"/>
  </r>
  <r>
    <x v="4"/>
    <x v="11"/>
    <x v="3"/>
    <x v="4"/>
    <n v="643"/>
    <x v="17"/>
    <n v="7840"/>
    <n v="1400"/>
    <x v="0"/>
  </r>
  <r>
    <x v="4"/>
    <x v="11"/>
    <x v="2"/>
    <x v="5"/>
    <n v="455"/>
    <x v="18"/>
    <n v="5128.0320000000002"/>
    <n v="915.72000000000014"/>
    <x v="0"/>
  </r>
  <r>
    <x v="4"/>
    <x v="11"/>
    <x v="3"/>
    <x v="6"/>
    <n v="345"/>
    <x v="17"/>
    <n v="7840"/>
    <n v="1400"/>
    <x v="0"/>
  </r>
  <r>
    <x v="4"/>
    <x v="11"/>
    <x v="1"/>
    <x v="7"/>
    <n v="122"/>
    <x v="19"/>
    <n v="112"/>
    <n v="20"/>
    <x v="0"/>
  </r>
  <r>
    <x v="4"/>
    <x v="11"/>
    <x v="4"/>
    <x v="8"/>
    <n v="78"/>
    <x v="20"/>
    <n v="5126.4639999999999"/>
    <n v="915.44"/>
    <x v="0"/>
  </r>
  <r>
    <x v="4"/>
    <x v="11"/>
    <x v="4"/>
    <x v="9"/>
    <n v="76"/>
    <x v="21"/>
    <n v="5126.1279999999997"/>
    <n v="915.38"/>
    <x v="0"/>
  </r>
  <r>
    <x v="4"/>
    <x v="11"/>
    <x v="4"/>
    <x v="10"/>
    <n v="46"/>
    <x v="22"/>
    <n v="224"/>
    <n v="40"/>
    <x v="0"/>
  </r>
  <r>
    <x v="4"/>
    <x v="11"/>
    <x v="4"/>
    <x v="11"/>
    <n v="34"/>
    <x v="23"/>
    <n v="5126.0160000000005"/>
    <n v="915.36000000000013"/>
    <x v="0"/>
  </r>
  <r>
    <x v="4"/>
    <x v="11"/>
    <x v="1"/>
    <x v="12"/>
    <n v="7"/>
    <x v="22"/>
    <n v="224"/>
    <n v="40"/>
    <x v="0"/>
  </r>
  <r>
    <x v="4"/>
    <x v="11"/>
    <x v="4"/>
    <x v="14"/>
    <n v="3"/>
    <x v="24"/>
    <n v="5126.576"/>
    <n v="915.46"/>
    <x v="0"/>
  </r>
  <r>
    <x v="4"/>
    <x v="11"/>
    <x v="5"/>
    <x v="13"/>
    <n v="2"/>
    <x v="25"/>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590BBD-F263-48BA-8DD6-3D74D0A1B65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Z4:AB17" firstHeaderRow="0"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sortType="ascending">
      <items count="7">
        <item x="4"/>
        <item x="5"/>
        <item x="0"/>
        <item x="1"/>
        <item x="2"/>
        <item x="3"/>
        <item t="default"/>
      </items>
    </pivotField>
    <pivotField showAll="0"/>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numFmtId="164"/>
  </dataFields>
  <formats count="7">
    <format dxfId="489">
      <pivotArea type="all" dataOnly="0" outline="0" fieldPosition="0"/>
    </format>
    <format dxfId="488">
      <pivotArea field="2" type="button" dataOnly="0" labelOnly="1" outline="0"/>
    </format>
    <format dxfId="487">
      <pivotArea outline="0" collapsedLevelsAreSubtotals="1" fieldPosition="0"/>
    </format>
    <format dxfId="486">
      <pivotArea dataOnly="0" labelOnly="1" grandRow="1" outline="0" fieldPosition="0"/>
    </format>
    <format dxfId="485">
      <pivotArea outline="0" collapsedLevelsAreSubtotals="1" fieldPosition="0">
        <references count="1">
          <reference field="4294967294" count="1" selected="0">
            <x v="0"/>
          </reference>
        </references>
      </pivotArea>
    </format>
    <format dxfId="484">
      <pivotArea outline="0" collapsedLevelsAreSubtotals="1" fieldPosition="0">
        <references count="1">
          <reference field="4294967294" count="1" selected="0">
            <x v="1"/>
          </reference>
        </references>
      </pivotArea>
    </format>
    <format dxfId="483">
      <pivotArea dataOnly="0" labelOnly="1" outline="0" fieldPosition="0">
        <references count="1">
          <reference field="4294967294" count="1">
            <x v="1"/>
          </reference>
        </references>
      </pivotArea>
    </format>
  </formats>
  <chartFormats count="8">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5" format="8" series="1">
      <pivotArea type="data" outline="0" fieldPosition="0">
        <references count="1">
          <reference field="4294967294" count="1" selected="0">
            <x v="0"/>
          </reference>
        </references>
      </pivotArea>
    </chartFormat>
    <chartFormat chart="35" format="9" series="1">
      <pivotArea type="data" outline="0" fieldPosition="0">
        <references count="1">
          <reference field="4294967294" count="1" selected="0">
            <x v="1"/>
          </reference>
        </references>
      </pivotArea>
    </chartFormat>
    <chartFormat chart="38" format="12" series="1">
      <pivotArea type="data" outline="0" fieldPosition="0">
        <references count="1">
          <reference field="4294967294" count="1" selected="0">
            <x v="0"/>
          </reference>
        </references>
      </pivotArea>
    </chartFormat>
    <chartFormat chart="38" format="13" series="1">
      <pivotArea type="data" outline="0" fieldPosition="0">
        <references count="1">
          <reference field="4294967294" count="1" selected="0">
            <x v="1"/>
          </reference>
        </references>
      </pivotArea>
    </chartFormat>
    <chartFormat chart="39" format="14" series="1">
      <pivotArea type="data" outline="0" fieldPosition="0">
        <references count="1">
          <reference field="4294967294" count="1" selected="0">
            <x v="0"/>
          </reference>
        </references>
      </pivotArea>
    </chartFormat>
    <chartFormat chart="39" format="15" series="1">
      <pivotArea type="data" outline="0" fieldPosition="0">
        <references count="1">
          <reference field="4294967294"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D797F7-534E-4D77-B043-D6394AA62BF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4:U5" firstHeaderRow="0" firstDataRow="1" firstDataCol="0"/>
  <pivotFields count="9">
    <pivotField showAll="0">
      <items count="6">
        <item h="1" x="0"/>
        <item h="1" x="1"/>
        <item h="1" x="2"/>
        <item h="1" x="3"/>
        <item x="4"/>
        <item t="default"/>
      </items>
    </pivotField>
    <pivotField showAll="0"/>
    <pivotField showAll="0" sortType="ascending">
      <items count="7">
        <item x="4"/>
        <item x="5"/>
        <item x="0"/>
        <item x="1"/>
        <item x="2"/>
        <item x="3"/>
        <item t="default"/>
      </items>
    </pivotField>
    <pivotField showAll="0"/>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dataField="1" numFmtId="164" showAll="0"/>
    <pivotField numFmtId="164" showAll="0"/>
    <pivotField showAll="0"/>
  </pivotFields>
  <rowItems count="1">
    <i/>
  </rowItems>
  <colFields count="1">
    <field x="-2"/>
  </colFields>
  <colItems count="2">
    <i>
      <x/>
    </i>
    <i i="1">
      <x v="1"/>
    </i>
  </colItems>
  <dataFields count="2">
    <dataField name="Sum of Target Income" fld="6" baseField="0" baseItem="0" numFmtId="164"/>
    <dataField name="Sum of Income" fld="5" baseField="0" baseItem="0" numFmtId="164"/>
  </dataFields>
  <formats count="6">
    <format dxfId="495">
      <pivotArea type="all" dataOnly="0" outline="0" fieldPosition="0"/>
    </format>
    <format dxfId="494">
      <pivotArea field="2" type="button" dataOnly="0" labelOnly="1" outline="0"/>
    </format>
    <format dxfId="493">
      <pivotArea outline="0" collapsedLevelsAreSubtotals="1" fieldPosition="0"/>
    </format>
    <format dxfId="492">
      <pivotArea dataOnly="0" labelOnly="1" grandRow="1" outline="0" fieldPosition="0"/>
    </format>
    <format dxfId="491">
      <pivotArea outline="0" collapsedLevelsAreSubtotals="1" fieldPosition="0">
        <references count="1">
          <reference field="4294967294" count="1" selected="0">
            <x v="0"/>
          </reference>
        </references>
      </pivotArea>
    </format>
    <format dxfId="490">
      <pivotArea outline="0" collapsedLevelsAreSubtotals="1" fieldPosition="0">
        <references count="1">
          <reference field="4294967294" count="1" selected="0">
            <x v="1"/>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EAAB14-D1A4-4235-98F8-5E0DEBDD6DF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K5:AM8"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showAll="0" sortType="ascending">
      <items count="7">
        <item x="4"/>
        <item x="5"/>
        <item x="0"/>
        <item x="1"/>
        <item x="2"/>
        <item x="3"/>
        <item t="default"/>
      </items>
    </pivotField>
    <pivotField showAll="0"/>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10">
    <format dxfId="505">
      <pivotArea type="all" dataOnly="0" outline="0" fieldPosition="0"/>
    </format>
    <format dxfId="504">
      <pivotArea field="2" type="button" dataOnly="0" labelOnly="1" outline="0"/>
    </format>
    <format dxfId="503">
      <pivotArea outline="0" collapsedLevelsAreSubtotals="1" fieldPosition="0"/>
    </format>
    <format dxfId="502">
      <pivotArea dataOnly="0" labelOnly="1" grandRow="1" outline="0" fieldPosition="0"/>
    </format>
    <format dxfId="501">
      <pivotArea type="all" dataOnly="0" outline="0" fieldPosition="0"/>
    </format>
    <format dxfId="500">
      <pivotArea outline="0" collapsedLevelsAreSubtotals="1" fieldPosition="0"/>
    </format>
    <format dxfId="499">
      <pivotArea field="1" type="button" dataOnly="0" labelOnly="1" outline="0"/>
    </format>
    <format dxfId="498">
      <pivotArea dataOnly="0" labelOnly="1" grandRow="1" outline="0" fieldPosition="0"/>
    </format>
    <format dxfId="497">
      <pivotArea dataOnly="0" labelOnly="1" outline="0" axis="axisValues" fieldPosition="0"/>
    </format>
    <format dxfId="496">
      <pivotArea outline="0" fieldPosition="0">
        <references count="1">
          <reference field="4294967294" count="1">
            <x v="1"/>
          </reference>
        </references>
      </pivotArea>
    </format>
  </formats>
  <chartFormats count="18">
    <chartFormat chart="50" format="12" series="1">
      <pivotArea type="data" outline="0" fieldPosition="0">
        <references count="1">
          <reference field="4294967294" count="1" selected="0">
            <x v="0"/>
          </reference>
        </references>
      </pivotArea>
    </chartFormat>
    <chartFormat chart="50" format="13">
      <pivotArea type="data" outline="0" fieldPosition="0">
        <references count="2">
          <reference field="4294967294" count="1" selected="0">
            <x v="0"/>
          </reference>
          <reference field="8" count="1" selected="0">
            <x v="0"/>
          </reference>
        </references>
      </pivotArea>
    </chartFormat>
    <chartFormat chart="50" format="14">
      <pivotArea type="data" outline="0" fieldPosition="0">
        <references count="2">
          <reference field="4294967294" count="1" selected="0">
            <x v="0"/>
          </reference>
          <reference field="8" count="1" selected="0">
            <x v="1"/>
          </reference>
        </references>
      </pivotArea>
    </chartFormat>
    <chartFormat chart="50" format="15" series="1">
      <pivotArea type="data" outline="0" fieldPosition="0">
        <references count="1">
          <reference field="4294967294" count="1" selected="0">
            <x v="1"/>
          </reference>
        </references>
      </pivotArea>
    </chartFormat>
    <chartFormat chart="50" format="16">
      <pivotArea type="data" outline="0" fieldPosition="0">
        <references count="2">
          <reference field="4294967294" count="1" selected="0">
            <x v="1"/>
          </reference>
          <reference field="8" count="1" selected="0">
            <x v="0"/>
          </reference>
        </references>
      </pivotArea>
    </chartFormat>
    <chartFormat chart="50" format="17">
      <pivotArea type="data" outline="0" fieldPosition="0">
        <references count="2">
          <reference field="4294967294" count="1" selected="0">
            <x v="1"/>
          </reference>
          <reference field="8" count="1" selected="0">
            <x v="1"/>
          </reference>
        </references>
      </pivotArea>
    </chartFormat>
    <chartFormat chart="52" format="24" series="1">
      <pivotArea type="data" outline="0" fieldPosition="0">
        <references count="1">
          <reference field="4294967294" count="1" selected="0">
            <x v="0"/>
          </reference>
        </references>
      </pivotArea>
    </chartFormat>
    <chartFormat chart="52" format="25">
      <pivotArea type="data" outline="0" fieldPosition="0">
        <references count="2">
          <reference field="4294967294" count="1" selected="0">
            <x v="0"/>
          </reference>
          <reference field="8" count="1" selected="0">
            <x v="0"/>
          </reference>
        </references>
      </pivotArea>
    </chartFormat>
    <chartFormat chart="52" format="26">
      <pivotArea type="data" outline="0" fieldPosition="0">
        <references count="2">
          <reference field="4294967294" count="1" selected="0">
            <x v="0"/>
          </reference>
          <reference field="8" count="1" selected="0">
            <x v="1"/>
          </reference>
        </references>
      </pivotArea>
    </chartFormat>
    <chartFormat chart="52" format="27" series="1">
      <pivotArea type="data" outline="0" fieldPosition="0">
        <references count="1">
          <reference field="4294967294" count="1" selected="0">
            <x v="1"/>
          </reference>
        </references>
      </pivotArea>
    </chartFormat>
    <chartFormat chart="52" format="28">
      <pivotArea type="data" outline="0" fieldPosition="0">
        <references count="2">
          <reference field="4294967294" count="1" selected="0">
            <x v="1"/>
          </reference>
          <reference field="8" count="1" selected="0">
            <x v="0"/>
          </reference>
        </references>
      </pivotArea>
    </chartFormat>
    <chartFormat chart="52" format="29">
      <pivotArea type="data" outline="0" fieldPosition="0">
        <references count="2">
          <reference field="4294967294" count="1" selected="0">
            <x v="1"/>
          </reference>
          <reference field="8" count="1" selected="0">
            <x v="1"/>
          </reference>
        </references>
      </pivotArea>
    </chartFormat>
    <chartFormat chart="53" format="30" series="1">
      <pivotArea type="data" outline="0" fieldPosition="0">
        <references count="1">
          <reference field="4294967294" count="1" selected="0">
            <x v="0"/>
          </reference>
        </references>
      </pivotArea>
    </chartFormat>
    <chartFormat chart="53" format="31">
      <pivotArea type="data" outline="0" fieldPosition="0">
        <references count="2">
          <reference field="4294967294" count="1" selected="0">
            <x v="0"/>
          </reference>
          <reference field="8" count="1" selected="0">
            <x v="0"/>
          </reference>
        </references>
      </pivotArea>
    </chartFormat>
    <chartFormat chart="53" format="32">
      <pivotArea type="data" outline="0" fieldPosition="0">
        <references count="2">
          <reference field="4294967294" count="1" selected="0">
            <x v="0"/>
          </reference>
          <reference field="8" count="1" selected="0">
            <x v="1"/>
          </reference>
        </references>
      </pivotArea>
    </chartFormat>
    <chartFormat chart="53" format="33" series="1">
      <pivotArea type="data" outline="0" fieldPosition="0">
        <references count="1">
          <reference field="4294967294" count="1" selected="0">
            <x v="1"/>
          </reference>
        </references>
      </pivotArea>
    </chartFormat>
    <chartFormat chart="53" format="34">
      <pivotArea type="data" outline="0" fieldPosition="0">
        <references count="2">
          <reference field="4294967294" count="1" selected="0">
            <x v="1"/>
          </reference>
          <reference field="8" count="1" selected="0">
            <x v="0"/>
          </reference>
        </references>
      </pivotArea>
    </chartFormat>
    <chartFormat chart="53" format="35">
      <pivotArea type="data" outline="0" fieldPosition="0">
        <references count="2">
          <reference field="4294967294" count="1" selected="0">
            <x v="1"/>
          </reference>
          <reference field="8"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1DABCC-2236-4449-8AD0-804111E9A35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D19:AF41"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axis="axisRow" showAll="0" sortType="ascending">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10">
    <format dxfId="515">
      <pivotArea type="all" dataOnly="0" outline="0" fieldPosition="0"/>
    </format>
    <format dxfId="514">
      <pivotArea field="2" type="button" dataOnly="0" labelOnly="1" outline="0" axis="axisRow" fieldPosition="0"/>
    </format>
    <format dxfId="513">
      <pivotArea outline="0" collapsedLevelsAreSubtotals="1" fieldPosition="0"/>
    </format>
    <format dxfId="512">
      <pivotArea dataOnly="0" labelOnly="1" grandRow="1" outline="0" fieldPosition="0"/>
    </format>
    <format dxfId="511">
      <pivotArea type="all" dataOnly="0" outline="0" fieldPosition="0"/>
    </format>
    <format dxfId="510">
      <pivotArea outline="0" collapsedLevelsAreSubtotals="1" fieldPosition="0"/>
    </format>
    <format dxfId="509">
      <pivotArea field="1" type="button" dataOnly="0" labelOnly="1" outline="0"/>
    </format>
    <format dxfId="508">
      <pivotArea dataOnly="0" labelOnly="1" grandRow="1" outline="0" fieldPosition="0"/>
    </format>
    <format dxfId="507">
      <pivotArea dataOnly="0" labelOnly="1" outline="0" axis="axisValues" fieldPosition="0"/>
    </format>
    <format dxfId="506">
      <pivotArea outline="0" fieldPosition="0">
        <references count="1">
          <reference field="4294967294" count="1">
            <x v="1"/>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CFC318-6524-4B56-8411-CEA1EFFB16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0" firstDataRow="1" firstDataCol="1"/>
  <pivotFields count="9">
    <pivotField showAll="0">
      <items count="6">
        <item h="1" x="0"/>
        <item h="1" x="1"/>
        <item h="1" x="2"/>
        <item h="1" x="3"/>
        <item x="4"/>
        <item t="default"/>
      </items>
    </pivotField>
    <pivotField showAll="0"/>
    <pivotField axis="axisRow" showAll="0" sortType="ascending">
      <items count="7">
        <item x="4"/>
        <item x="5"/>
        <item x="0"/>
        <item x="1"/>
        <item x="2"/>
        <item x="3"/>
        <item t="default"/>
      </items>
    </pivotField>
    <pivotField showAll="0"/>
    <pivotField dataField="1"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
    <dataField name="Sum of Counts" fld="4" baseField="0" baseItem="0"/>
    <dataField name="Sum of Counts2" fld="4" showDataAs="percentOfCol" baseField="0" baseItem="0" numFmtId="10"/>
  </dataFields>
  <formats count="8">
    <format dxfId="523">
      <pivotArea type="all" dataOnly="0" outline="0" fieldPosition="0"/>
    </format>
    <format dxfId="522">
      <pivotArea field="2" type="button" dataOnly="0" labelOnly="1" outline="0" axis="axisRow" fieldPosition="0"/>
    </format>
    <format dxfId="521">
      <pivotArea dataOnly="0" labelOnly="1" outline="0" fieldPosition="0">
        <references count="1">
          <reference field="4294967294" count="1">
            <x v="0"/>
          </reference>
        </references>
      </pivotArea>
    </format>
    <format dxfId="520">
      <pivotArea outline="0" collapsedLevelsAreSubtotals="1" fieldPosition="0"/>
    </format>
    <format dxfId="519">
      <pivotArea dataOnly="0" labelOnly="1" fieldPosition="0">
        <references count="1">
          <reference field="2" count="0"/>
        </references>
      </pivotArea>
    </format>
    <format dxfId="518">
      <pivotArea dataOnly="0" labelOnly="1" grandRow="1" outline="0" fieldPosition="0"/>
    </format>
    <format dxfId="517">
      <pivotArea outline="0" collapsedLevelsAreSubtotals="1" fieldPosition="0">
        <references count="1">
          <reference field="4294967294" count="1" selected="0">
            <x v="0"/>
          </reference>
        </references>
      </pivotArea>
    </format>
    <format dxfId="516">
      <pivotArea outline="0" fieldPosition="0">
        <references count="1">
          <reference field="4294967294" count="1">
            <x v="2"/>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06778C-4806-4992-963E-1C20396AF07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F4:AG17" firstHeaderRow="1"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sortType="ascending">
      <items count="7">
        <item x="4"/>
        <item x="5"/>
        <item x="0"/>
        <item x="1"/>
        <item x="2"/>
        <item x="3"/>
        <item t="default"/>
      </items>
    </pivotField>
    <pivotField showAll="0"/>
    <pivotField numFmtId="164" showAll="0"/>
    <pivotField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4"/>
  </dataFields>
  <formats count="10">
    <format dxfId="533">
      <pivotArea type="all" dataOnly="0" outline="0" fieldPosition="0"/>
    </format>
    <format dxfId="532">
      <pivotArea field="2" type="button" dataOnly="0" labelOnly="1" outline="0"/>
    </format>
    <format dxfId="531">
      <pivotArea outline="0" collapsedLevelsAreSubtotals="1" fieldPosition="0"/>
    </format>
    <format dxfId="530">
      <pivotArea dataOnly="0" labelOnly="1" grandRow="1" outline="0" fieldPosition="0"/>
    </format>
    <format dxfId="529">
      <pivotArea type="all" dataOnly="0" outline="0" fieldPosition="0"/>
    </format>
    <format dxfId="528">
      <pivotArea outline="0" collapsedLevelsAreSubtotals="1" fieldPosition="0"/>
    </format>
    <format dxfId="527">
      <pivotArea field="1" type="button" dataOnly="0" labelOnly="1" outline="0" axis="axisRow" fieldPosition="0"/>
    </format>
    <format dxfId="526">
      <pivotArea dataOnly="0" labelOnly="1" fieldPosition="0">
        <references count="1">
          <reference field="1" count="0"/>
        </references>
      </pivotArea>
    </format>
    <format dxfId="525">
      <pivotArea dataOnly="0" labelOnly="1" grandRow="1" outline="0" fieldPosition="0"/>
    </format>
    <format dxfId="524">
      <pivotArea dataOnly="0" labelOnly="1" outline="0" axis="axisValues" fieldPosition="0"/>
    </format>
  </formats>
  <chartFormats count="4">
    <chartFormat chart="42"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 chart="48" format="5"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AF870C-84C8-44AF-99F0-E143D6C6FBB6}"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1:Q22" firstHeaderRow="0" firstDataRow="1" firstDataCol="0"/>
  <pivotFields count="4">
    <pivotField showAll="0">
      <items count="6">
        <item h="1" x="0"/>
        <item h="1" x="1"/>
        <item x="2"/>
        <item h="1" x="3"/>
        <item h="1"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D54CDB-5DBA-417E-A835-AFB25939FD4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C28" firstHeaderRow="0" firstDataRow="1" firstDataCol="1"/>
  <pivotFields count="4">
    <pivotField showAll="0">
      <items count="6">
        <item h="1" x="0"/>
        <item h="1" x="1"/>
        <item x="2"/>
        <item h="1" x="3"/>
        <item h="1" x="4"/>
        <item t="default"/>
      </items>
    </pivotField>
    <pivotField axis="axisRow" showAll="0">
      <items count="7">
        <item x="4"/>
        <item x="5"/>
        <item x="0"/>
        <item x="2"/>
        <item x="3"/>
        <item x="1"/>
        <item t="default"/>
      </items>
    </pivotField>
    <pivotField dataField="1" numFmtId="1" showAll="0"/>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numFmtId="165"/>
    <dataField name="Sum of Amount2" fld="2" showDataAs="percentOfCol" baseField="0" baseItem="0" numFmtId="10"/>
  </dataFields>
  <formats count="1">
    <format dxfId="53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01AA4C-345F-470F-9658-F39883FFAB8F}"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C39" firstHeaderRow="0" firstDataRow="1" firstDataCol="1"/>
  <pivotFields count="4">
    <pivotField showAll="0">
      <items count="6">
        <item h="1" x="0"/>
        <item h="1" x="1"/>
        <item x="2"/>
        <item h="1" x="3"/>
        <item h="1"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5"/>
    </i>
    <i>
      <x v="2"/>
    </i>
    <i>
      <x v="3"/>
    </i>
    <i>
      <x v="4"/>
    </i>
    <i>
      <x/>
    </i>
    <i>
      <x v="1"/>
    </i>
    <i t="grand">
      <x/>
    </i>
  </rowItems>
  <colFields count="1">
    <field x="-2"/>
  </colFields>
  <colItems count="2">
    <i>
      <x/>
    </i>
    <i i="1">
      <x v="1"/>
    </i>
  </colItems>
  <dataFields count="2">
    <dataField name="Sum of Amount" fld="2" baseField="0" baseItem="0" numFmtId="165"/>
    <dataField name="Sum of Amount2" fld="2" showDataAs="percentOfCol" baseField="0" baseItem="0" numFmtId="10"/>
  </dataFields>
  <formats count="1">
    <format dxfId="53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3996209-952A-4F1F-9976-F2F1BCCD57B6}" sourceName="Year">
  <pivotTables>
    <pivotTable tabId="4" name="PivotTable1"/>
    <pivotTable tabId="4" name="PivotTable3"/>
    <pivotTable tabId="4" name="PivotTable2"/>
    <pivotTable tabId="4" name="PivotTable4"/>
    <pivotTable tabId="4" name="PivotTable5"/>
    <pivotTable tabId="4" name="PivotTable6"/>
  </pivotTables>
  <data>
    <tabular pivotCacheId="925699436">
      <items count="5">
        <i x="0"/>
        <i x="1"/>
        <i x="2"/>
        <i x="3"/>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38EBA806-CB23-4BD6-B426-60F491B5D566}" sourceName="Year">
  <pivotTables>
    <pivotTable tabId="4" name="PivotTable7"/>
    <pivotTable tabId="4" name="PivotTable11"/>
    <pivotTable tabId="4" name="PivotTable12"/>
  </pivotTables>
  <data>
    <tabular pivotCacheId="45449782">
      <items count="5">
        <i x="0"/>
        <i x="1"/>
        <i x="2" s="1"/>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50BB84DD-76F0-46FF-B2B3-13624C9FF656}" cache="Slicer_Year" caption="Year" columnCount="5" showCaption="0" style="SlicerStyleDark3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74B764B-32E5-45E2-824E-4BB0E37A7015}" cache="Slicer_Year1" caption="Year" columnCount="5" showCaption="0" style="SlicerStyleDark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554" dataDxfId="552" headerRowBorderDxfId="553" tableBorderDxfId="551">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550"/>
    <tableColumn id="2" xr3:uid="{A68E4C5E-63A7-44F3-94A9-B3DC035142E3}" name="Month" dataDxfId="549"/>
    <tableColumn id="3" xr3:uid="{FCFD0908-B2CD-4A82-AD2C-8F47574C7344}" name="Income sources" dataDxfId="548"/>
    <tableColumn id="4" xr3:uid="{B21922F0-2DEC-409B-A10C-800CA1A1B0C5}" name="Income Breakdowns" dataDxfId="547"/>
    <tableColumn id="5" xr3:uid="{065303FF-72C4-4F8F-BB0C-F9118DF0DFDF}" name="Counts" dataDxfId="546"/>
    <tableColumn id="6" xr3:uid="{DABCF258-4449-4DEA-86B9-64B7C52EA6A0}" name="Income" dataDxfId="545"/>
    <tableColumn id="7" xr3:uid="{21324F5C-E6CA-43C7-8626-2541ACD89257}" name="Target Income" dataDxfId="544"/>
    <tableColumn id="8" xr3:uid="{A4C67C2A-7CF2-4AF9-8525-5806E64C6993}" name="operating profit" dataDxfId="543"/>
    <tableColumn id="9" xr3:uid="{C6352437-E1F6-2340-AE38-441D5A24EB63}" name="Marketing Strategies" dataDxfId="542"/>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F76DD4-F502-4095-82CA-6D14345996AE}" name="Map" displayName="Map" ref="L1:O31" totalsRowShown="0" headerRowDxfId="541" dataDxfId="540">
  <autoFilter ref="L1:O31" xr:uid="{D8F76DD4-F502-4095-82CA-6D14345996AE}"/>
  <sortState xmlns:xlrd2="http://schemas.microsoft.com/office/spreadsheetml/2017/richdata2" ref="L2:O31">
    <sortCondition ref="L1:L31"/>
  </sortState>
  <tableColumns count="4">
    <tableColumn id="1" xr3:uid="{47FB8CF1-853D-4A5E-94EA-D0E2B1FBFB91}" name="Year" dataDxfId="539"/>
    <tableColumn id="2" xr3:uid="{E0FAB14C-438C-4391-8903-1C459FFF642E}" name="Country" dataDxfId="538"/>
    <tableColumn id="3" xr3:uid="{B7A666FA-17DA-45B7-81A1-298B39DC678C}" name="Amount" dataDxfId="537"/>
    <tableColumn id="4" xr3:uid="{05EDEC28-EFDB-4F6F-94C6-2D6162B5A13B}" name="Target" dataDxfId="536"/>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0C2EF61-C393-4350-992C-4F05456146E3}" name="Table6" displayName="Table6" ref="H3:S9" totalsRowShown="0" dataDxfId="482" dataCellStyle="Comma">
  <autoFilter ref="H3:S9" xr:uid="{10C2EF61-C393-4350-992C-4F05456146E3}"/>
  <tableColumns count="12">
    <tableColumn id="1" xr3:uid="{CD595106-672F-4105-A724-1171A450A6E9}" name="Column1" dataDxfId="481"/>
    <tableColumn id="9" xr3:uid="{3CCAE61D-0788-4E88-AB70-7719AB195748}" name="Column12" dataDxfId="480"/>
    <tableColumn id="2" xr3:uid="{8D27833A-3B6F-4C0A-AB43-09B2C36B5724}" name="X"/>
    <tableColumn id="3" xr3:uid="{9C7200D5-4560-4974-BD1C-D487562BCE19}" name="Y" dataDxfId="479"/>
    <tableColumn id="12" xr3:uid="{1EE632ED-71F5-4E87-BAF9-31CAEAA4AED9}" name="Column7"/>
    <tableColumn id="11" xr3:uid="{3AA59740-C802-45FA-B58E-52E38108F17B}" name="Column6"/>
    <tableColumn id="10" xr3:uid="{4E8904BF-4356-4740-A276-FB19176D76AB}" name="Column5"/>
    <tableColumn id="4" xr3:uid="{393C2DAA-FFF6-4858-899C-6B8672C271C6}" name="Column2" dataDxfId="478" dataCellStyle="Comma"/>
    <tableColumn id="5" xr3:uid="{349155FA-FED8-4E59-956B-68640B034F95}" name="Column3" dataDxfId="477" dataCellStyle="Comma">
      <calculatedColumnFormula>IF(O4 =MAX($O$4:$O$9), O4,"")</calculatedColumnFormula>
    </tableColumn>
    <tableColumn id="6" xr3:uid="{40483AA3-FCAB-4153-9536-543D5A14EC11}" name="Column4" dataDxfId="476" dataCellStyle="Comma">
      <calculatedColumnFormula>IF(O4=MAX($O$4:$O$9),"",O4)</calculatedColumnFormula>
    </tableColumn>
    <tableColumn id="7" xr3:uid="{ED88675C-973C-4226-ACF9-07A7C05035DA}" name="Count" dataDxfId="475" dataCellStyle="Comma">
      <calculatedColumnFormula>VLOOKUP(D14,A4:D9,3,TRUE)</calculatedColumnFormula>
    </tableColumn>
    <tableColumn id="8" xr3:uid="{1CC6C48B-1AF0-45D2-A98D-6609E94CD13D}" name="count%" dataDxfId="474" dataCellStyle="Percent">
      <calculatedColumnFormula>VLOOKUP(D14,A4:D9,4,TRUE)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27AD8E-73F5-469C-A55C-AA3F38B6C7BD}" name="Table2" displayName="Table2" ref="E21:G28" totalsRowShown="0" headerRowDxfId="473" dataDxfId="472">
  <autoFilter ref="E21:G28" xr:uid="{9327AD8E-73F5-469C-A55C-AA3F38B6C7BD}"/>
  <tableColumns count="3">
    <tableColumn id="1" xr3:uid="{75BA7E5F-1FA8-48D7-B84A-77028D3521A1}" name="Row Labels" dataDxfId="471"/>
    <tableColumn id="2" xr3:uid="{62D29972-1DBA-4422-B1E8-E27B941D4B1C}" name="Sum of Amount" dataDxfId="470"/>
    <tableColumn id="3" xr3:uid="{0FA1C1F5-7F36-427F-A9FF-C7B8F701834B}" name="Sum of Amount2" dataDxfId="469" dataCellStyle="Percent"/>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6AF87E5-4E1E-4A4D-B663-C3931F9558EA}" name="Table7" displayName="Table7" ref="E32:I38" totalsRowShown="0">
  <autoFilter ref="E32:I38" xr:uid="{C6AF87E5-4E1E-4A4D-B663-C3931F9558EA}"/>
  <tableColumns count="5">
    <tableColumn id="1" xr3:uid="{6A32E9BD-F4D0-44F5-BF75-265789B665C4}" name="Column1" dataDxfId="468"/>
    <tableColumn id="2" xr3:uid="{5B0CC397-97F7-4F2D-B1EB-6A07242F8DC4}" name="Column2" dataDxfId="467">
      <calculatedColumnFormula>IF(Table7[[#This Row],[Column1]]=$A$33,"", "")</calculatedColumnFormula>
    </tableColumn>
    <tableColumn id="3" xr3:uid="{4EA98CAD-9A20-4D2E-B3EC-D79BF861389D}" name="Column3" dataDxfId="466">
      <calculatedColumnFormula>IF(Table7[[#This Row],[Column1]]=$A$33,"", "")</calculatedColumnFormula>
    </tableColumn>
    <tableColumn id="4" xr3:uid="{4E638DD3-FC79-4CA3-9996-08D7C12EF5F1}" name="Column4" dataDxfId="465">
      <calculatedColumnFormula>IF(Table7[[#This Row],[Column1]]=$A$33,"", "")</calculatedColumnFormula>
    </tableColumn>
    <tableColumn id="5" xr3:uid="{12E2F201-08A9-4BE5-9413-B48071E57C08}" name="Column5" dataDxfId="464">
      <calculatedColumnFormula>IF(Table7[[#This Row],[Column1]]=$A$33,"",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4A5D335-5500-44BB-81F7-3AC86DDFD3F7}" name="Table8" displayName="Table8" ref="E43:I45" totalsRowShown="0">
  <autoFilter ref="E43:I45" xr:uid="{A4A5D335-5500-44BB-81F7-3AC86DDFD3F7}"/>
  <tableColumns count="5">
    <tableColumn id="1" xr3:uid="{9C5A369A-5726-4CEA-83A3-C5109AD8A862}" name="Payroll Taxes" dataDxfId="463"/>
    <tableColumn id="2" xr3:uid="{390AD4A3-9DA8-4A34-93D0-056382091D90}" name="Property Taxes" dataDxfId="462"/>
    <tableColumn id="3" xr3:uid="{AB0FD56C-72D2-4267-9F07-DB089595DCB1}" name="Excise Taxes" dataDxfId="461"/>
    <tableColumn id="4" xr3:uid="{54C56FD8-97BB-4246-9845-BE561B32569E}" name="Column1" dataDxfId="460">
      <calculatedColumnFormula>SUM(Table8[[#This Row],[Payroll Taxes]:[Excise Taxes]])</calculatedColumnFormula>
    </tableColumn>
    <tableColumn id="5" xr3:uid="{2CF279A5-92C1-432F-892C-A31D9CB7CF5C}" name="Column2" dataDxfId="459">
      <calculatedColumnFormula>100%-Table8[[#This Row],[Column1]]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5.xml"/><Relationship Id="rId5" Type="http://schemas.openxmlformats.org/officeDocument/2006/relationships/pivotTable" Target="../pivotTables/pivotTable5.xml"/><Relationship Id="rId15" Type="http://schemas.openxmlformats.org/officeDocument/2006/relationships/table" Target="../tables/table6.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73CFF-C1CE-43F8-ADCF-C1E7AFDF6430}">
  <dimension ref="I16:P25"/>
  <sheetViews>
    <sheetView showGridLines="0" showRowColHeaders="0" tabSelected="1" zoomScale="90" zoomScaleNormal="90" workbookViewId="0">
      <selection activeCell="Q35" sqref="Q35"/>
    </sheetView>
  </sheetViews>
  <sheetFormatPr defaultRowHeight="15"/>
  <cols>
    <col min="1" max="16384" width="9.140625" style="24"/>
  </cols>
  <sheetData>
    <row r="16" spans="9:9">
      <c r="I16" s="23"/>
    </row>
    <row r="25" spans="16:16">
      <c r="P25" s="24" t="s">
        <v>59</v>
      </c>
    </row>
  </sheetData>
  <sheetProtection algorithmName="SHA-512" hashValue="izn9a+zHx+BmpyrEsFZ6GDSEJMhFhwSO3Ug4fu8CV1wRVl+Gt35+EZUUJOtuDJIs8liWfb2QR89kTTYUU3nKtg==" saltValue="sba3dgntVP2KMzVvpkBVJw=="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32D85-081B-4C52-8182-5506FE911F1F}">
  <dimension ref="E30:W32"/>
  <sheetViews>
    <sheetView showGridLines="0" showRowColHeaders="0" zoomScale="90" zoomScaleNormal="90" workbookViewId="0">
      <selection activeCell="F19" sqref="F19"/>
    </sheetView>
  </sheetViews>
  <sheetFormatPr defaultRowHeight="15"/>
  <cols>
    <col min="1" max="16384" width="9.140625" style="46"/>
  </cols>
  <sheetData>
    <row r="30" spans="5:23">
      <c r="E30" s="45"/>
    </row>
    <row r="32" spans="5:23">
      <c r="W32" s="46" t="s">
        <v>59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O901"/>
  <sheetViews>
    <sheetView showGridLines="0" topLeftCell="B1" zoomScaleNormal="85" workbookViewId="0">
      <selection activeCell="E27" sqref="E27"/>
    </sheetView>
  </sheetViews>
  <sheetFormatPr defaultColWidth="8.85546875" defaultRowHeight="18" customHeight="1"/>
  <cols>
    <col min="1" max="1" width="10" style="1" bestFit="1" customWidth="1"/>
    <col min="2" max="2" width="11.85546875" style="1" bestFit="1" customWidth="1"/>
    <col min="3" max="3" width="20.140625" style="1" bestFit="1" customWidth="1"/>
    <col min="4" max="4" width="24.28515625" style="1" bestFit="1" customWidth="1"/>
    <col min="5" max="6" width="12.7109375" style="1" bestFit="1" customWidth="1"/>
    <col min="7" max="7" width="18.85546875" style="1" bestFit="1" customWidth="1"/>
    <col min="8" max="8" width="20" style="1" bestFit="1" customWidth="1"/>
    <col min="9" max="9" width="24.28515625" style="1" bestFit="1" customWidth="1"/>
    <col min="10" max="16384" width="8.85546875" style="1"/>
  </cols>
  <sheetData>
    <row r="1" spans="1:15" ht="29.1" customHeight="1">
      <c r="A1" s="8" t="s">
        <v>16</v>
      </c>
      <c r="B1" s="8" t="s">
        <v>17</v>
      </c>
      <c r="C1" s="8" t="s">
        <v>18</v>
      </c>
      <c r="D1" s="8" t="s">
        <v>19</v>
      </c>
      <c r="E1" s="8" t="s">
        <v>20</v>
      </c>
      <c r="F1" s="8" t="s">
        <v>21</v>
      </c>
      <c r="G1" s="8" t="s">
        <v>22</v>
      </c>
      <c r="H1" s="8" t="s">
        <v>39</v>
      </c>
      <c r="I1" s="8" t="s">
        <v>41</v>
      </c>
      <c r="L1" s="9" t="s">
        <v>16</v>
      </c>
      <c r="M1" s="10" t="s">
        <v>43</v>
      </c>
      <c r="N1" s="9" t="s">
        <v>44</v>
      </c>
      <c r="O1" s="9" t="s">
        <v>45</v>
      </c>
    </row>
    <row r="2" spans="1:15" ht="18" customHeight="1">
      <c r="A2" s="1">
        <v>2020</v>
      </c>
      <c r="B2" s="1" t="s">
        <v>0</v>
      </c>
      <c r="C2" s="1" t="s">
        <v>14</v>
      </c>
      <c r="D2" s="2" t="s">
        <v>36</v>
      </c>
      <c r="E2" s="3">
        <v>3566</v>
      </c>
      <c r="F2" s="3">
        <v>5492.76</v>
      </c>
      <c r="G2" s="3">
        <v>5126.576</v>
      </c>
      <c r="H2" s="3">
        <v>1098.5520000000001</v>
      </c>
      <c r="I2" s="4" t="s">
        <v>40</v>
      </c>
      <c r="L2" s="11">
        <v>2020</v>
      </c>
      <c r="M2" s="11" t="s">
        <v>46</v>
      </c>
      <c r="N2" s="12">
        <v>364236</v>
      </c>
      <c r="O2" s="13">
        <v>501558.1999999999</v>
      </c>
    </row>
    <row r="3" spans="1:15" ht="18" customHeight="1">
      <c r="A3" s="1">
        <v>2020</v>
      </c>
      <c r="B3" s="1" t="s">
        <v>0</v>
      </c>
      <c r="C3" s="1" t="s">
        <v>14</v>
      </c>
      <c r="D3" s="2" t="s">
        <v>37</v>
      </c>
      <c r="E3" s="3">
        <v>2498</v>
      </c>
      <c r="F3" s="3">
        <v>9600</v>
      </c>
      <c r="G3" s="3">
        <v>8960</v>
      </c>
      <c r="H3" s="3">
        <v>1920</v>
      </c>
      <c r="I3" s="4" t="s">
        <v>40</v>
      </c>
      <c r="L3" s="11">
        <v>2020</v>
      </c>
      <c r="M3" s="11" t="s">
        <v>47</v>
      </c>
      <c r="N3" s="12">
        <v>197480</v>
      </c>
      <c r="O3" s="13">
        <v>360897.68000000005</v>
      </c>
    </row>
    <row r="4" spans="1:15" ht="18" customHeight="1">
      <c r="A4" s="1">
        <v>2020</v>
      </c>
      <c r="B4" s="1" t="s">
        <v>0</v>
      </c>
      <c r="C4" s="1" t="s">
        <v>13</v>
      </c>
      <c r="D4" s="2" t="s">
        <v>35</v>
      </c>
      <c r="E4" s="3">
        <v>1245</v>
      </c>
      <c r="F4" s="3">
        <v>5492.6399999999994</v>
      </c>
      <c r="G4" s="3">
        <v>5126.4639999999999</v>
      </c>
      <c r="H4" s="3">
        <v>1098.528</v>
      </c>
      <c r="I4" s="4" t="s">
        <v>40</v>
      </c>
      <c r="L4" s="11">
        <v>2020</v>
      </c>
      <c r="M4" s="11" t="s">
        <v>48</v>
      </c>
      <c r="N4" s="12">
        <v>187412</v>
      </c>
      <c r="O4" s="13">
        <v>227490.12000000002</v>
      </c>
    </row>
    <row r="5" spans="1:15" ht="18" customHeight="1">
      <c r="A5" s="1">
        <v>2020</v>
      </c>
      <c r="B5" s="1" t="s">
        <v>0</v>
      </c>
      <c r="C5" s="1" t="s">
        <v>38</v>
      </c>
      <c r="D5" s="5" t="s">
        <v>30</v>
      </c>
      <c r="E5" s="6">
        <v>644</v>
      </c>
      <c r="F5" s="6">
        <v>6892.2</v>
      </c>
      <c r="G5" s="6">
        <v>6432.72</v>
      </c>
      <c r="H5" s="3">
        <v>1378.44</v>
      </c>
      <c r="I5" s="4" t="s">
        <v>40</v>
      </c>
      <c r="L5" s="11">
        <v>2020</v>
      </c>
      <c r="M5" s="11" t="s">
        <v>49</v>
      </c>
      <c r="N5" s="12">
        <v>167840</v>
      </c>
      <c r="O5" s="13">
        <v>281795.8000000001</v>
      </c>
    </row>
    <row r="6" spans="1:15" ht="18" customHeight="1">
      <c r="A6" s="1">
        <v>2020</v>
      </c>
      <c r="B6" s="1" t="s">
        <v>0</v>
      </c>
      <c r="C6" s="1" t="s">
        <v>12</v>
      </c>
      <c r="D6" s="5" t="s">
        <v>29</v>
      </c>
      <c r="E6" s="6">
        <v>643</v>
      </c>
      <c r="F6" s="6">
        <v>7700</v>
      </c>
      <c r="G6" s="6">
        <v>7840</v>
      </c>
      <c r="H6" s="3">
        <v>1540</v>
      </c>
      <c r="I6" s="4" t="s">
        <v>40</v>
      </c>
      <c r="L6" s="11">
        <v>2020</v>
      </c>
      <c r="M6" s="11" t="s">
        <v>50</v>
      </c>
      <c r="N6" s="12">
        <v>126472</v>
      </c>
      <c r="O6" s="13">
        <v>206264.59999999995</v>
      </c>
    </row>
    <row r="7" spans="1:15" ht="18" customHeight="1">
      <c r="A7" s="1">
        <v>2020</v>
      </c>
      <c r="B7" s="1" t="s">
        <v>0</v>
      </c>
      <c r="C7" s="1" t="s">
        <v>38</v>
      </c>
      <c r="D7" s="5" t="s">
        <v>31</v>
      </c>
      <c r="E7" s="6">
        <v>455</v>
      </c>
      <c r="F7" s="6">
        <v>5265.39</v>
      </c>
      <c r="G7" s="6">
        <v>5128.0320000000002</v>
      </c>
      <c r="H7" s="3">
        <v>1053.0780000000002</v>
      </c>
      <c r="I7" s="4" t="s">
        <v>40</v>
      </c>
      <c r="L7" s="11">
        <v>2020</v>
      </c>
      <c r="M7" s="11" t="s">
        <v>51</v>
      </c>
      <c r="N7" s="12">
        <v>125960</v>
      </c>
      <c r="O7" s="13">
        <v>202419.35999999975</v>
      </c>
    </row>
    <row r="8" spans="1:15" ht="18" customHeight="1">
      <c r="A8" s="1">
        <v>2020</v>
      </c>
      <c r="B8" s="1" t="s">
        <v>0</v>
      </c>
      <c r="C8" s="1" t="s">
        <v>12</v>
      </c>
      <c r="D8" s="5" t="s">
        <v>28</v>
      </c>
      <c r="E8" s="7">
        <v>345</v>
      </c>
      <c r="F8" s="7">
        <v>9016</v>
      </c>
      <c r="G8" s="7">
        <v>7840</v>
      </c>
      <c r="H8" s="3">
        <v>1803.2</v>
      </c>
      <c r="I8" s="4" t="s">
        <v>40</v>
      </c>
      <c r="L8" s="11">
        <v>2021</v>
      </c>
      <c r="M8" s="11" t="s">
        <v>46</v>
      </c>
      <c r="N8" s="12">
        <v>342724</v>
      </c>
      <c r="O8" s="13">
        <v>509978.03999999992</v>
      </c>
    </row>
    <row r="9" spans="1:15" ht="18" customHeight="1">
      <c r="A9" s="1">
        <v>2020</v>
      </c>
      <c r="B9" s="1" t="s">
        <v>0</v>
      </c>
      <c r="C9" s="1" t="s">
        <v>13</v>
      </c>
      <c r="D9" s="2" t="s">
        <v>33</v>
      </c>
      <c r="E9" s="3">
        <v>122</v>
      </c>
      <c r="F9" s="3">
        <v>2696.75</v>
      </c>
      <c r="G9" s="3">
        <v>112</v>
      </c>
      <c r="H9" s="3">
        <v>539.35</v>
      </c>
      <c r="I9" s="4" t="s">
        <v>40</v>
      </c>
      <c r="L9" s="11">
        <v>2021</v>
      </c>
      <c r="M9" s="11" t="s">
        <v>47</v>
      </c>
      <c r="N9" s="12">
        <v>238460</v>
      </c>
      <c r="O9" s="13">
        <v>280188.47999999992</v>
      </c>
    </row>
    <row r="10" spans="1:15" ht="18" customHeight="1">
      <c r="A10" s="1">
        <v>2020</v>
      </c>
      <c r="B10" s="1" t="s">
        <v>0</v>
      </c>
      <c r="C10" s="1" t="s">
        <v>15</v>
      </c>
      <c r="D10" s="5" t="s">
        <v>26</v>
      </c>
      <c r="E10" s="6">
        <v>78</v>
      </c>
      <c r="F10" s="6">
        <v>5492.6399999999994</v>
      </c>
      <c r="G10" s="6">
        <v>5126.4639999999999</v>
      </c>
      <c r="H10" s="3">
        <v>1098.528</v>
      </c>
      <c r="I10" s="4" t="s">
        <v>40</v>
      </c>
      <c r="L10" s="11">
        <v>2021</v>
      </c>
      <c r="M10" s="11" t="s">
        <v>48</v>
      </c>
      <c r="N10" s="12">
        <v>231288</v>
      </c>
      <c r="O10" s="13">
        <v>209586.52000000019</v>
      </c>
    </row>
    <row r="11" spans="1:15" ht="18" customHeight="1">
      <c r="A11" s="1">
        <v>2020</v>
      </c>
      <c r="B11" s="1" t="s">
        <v>0</v>
      </c>
      <c r="C11" s="1" t="s">
        <v>15</v>
      </c>
      <c r="D11" s="5" t="s">
        <v>24</v>
      </c>
      <c r="E11" s="6">
        <v>76</v>
      </c>
      <c r="F11" s="6">
        <v>5492.28</v>
      </c>
      <c r="G11" s="6">
        <v>5126.1279999999997</v>
      </c>
      <c r="H11" s="3">
        <v>1098.4559999999999</v>
      </c>
      <c r="I11" s="4" t="s">
        <v>40</v>
      </c>
      <c r="L11" s="11">
        <v>2021</v>
      </c>
      <c r="M11" s="11" t="s">
        <v>49</v>
      </c>
      <c r="N11" s="12">
        <v>210228</v>
      </c>
      <c r="O11" s="13">
        <v>273633.36</v>
      </c>
    </row>
    <row r="12" spans="1:15" ht="18" customHeight="1">
      <c r="A12" s="1">
        <v>2020</v>
      </c>
      <c r="B12" s="1" t="s">
        <v>0</v>
      </c>
      <c r="C12" s="1" t="s">
        <v>15</v>
      </c>
      <c r="D12" s="5" t="s">
        <v>25</v>
      </c>
      <c r="E12" s="6">
        <v>46</v>
      </c>
      <c r="F12" s="6">
        <v>240</v>
      </c>
      <c r="G12" s="6">
        <v>224</v>
      </c>
      <c r="H12" s="3">
        <v>48</v>
      </c>
      <c r="I12" s="4" t="s">
        <v>40</v>
      </c>
      <c r="L12" s="11">
        <v>2021</v>
      </c>
      <c r="M12" s="11" t="s">
        <v>51</v>
      </c>
      <c r="N12" s="12">
        <v>135984</v>
      </c>
      <c r="O12" s="13">
        <v>204158.23999999973</v>
      </c>
    </row>
    <row r="13" spans="1:15" ht="18" customHeight="1">
      <c r="A13" s="1">
        <v>2020</v>
      </c>
      <c r="B13" s="1" t="s">
        <v>0</v>
      </c>
      <c r="C13" s="1" t="s">
        <v>15</v>
      </c>
      <c r="D13" s="5" t="s">
        <v>23</v>
      </c>
      <c r="E13" s="6">
        <v>34</v>
      </c>
      <c r="F13" s="6">
        <v>5492.16</v>
      </c>
      <c r="G13" s="6">
        <v>5126.0160000000005</v>
      </c>
      <c r="H13" s="3">
        <v>1098.432</v>
      </c>
      <c r="I13" s="4" t="s">
        <v>40</v>
      </c>
      <c r="L13" s="11">
        <v>2021</v>
      </c>
      <c r="M13" s="11" t="s">
        <v>50</v>
      </c>
      <c r="N13" s="12">
        <v>128888</v>
      </c>
      <c r="O13" s="13">
        <v>275347.0400000001</v>
      </c>
    </row>
    <row r="14" spans="1:15" ht="18" customHeight="1">
      <c r="A14" s="1">
        <v>2020</v>
      </c>
      <c r="B14" s="1" t="s">
        <v>0</v>
      </c>
      <c r="C14" s="1" t="s">
        <v>13</v>
      </c>
      <c r="D14" s="2" t="s">
        <v>34</v>
      </c>
      <c r="E14" s="3">
        <v>7</v>
      </c>
      <c r="F14" s="3">
        <v>3666.3</v>
      </c>
      <c r="G14" s="3">
        <v>224</v>
      </c>
      <c r="H14" s="3">
        <v>733.2600000000001</v>
      </c>
      <c r="I14" s="4" t="s">
        <v>40</v>
      </c>
      <c r="L14" s="11">
        <v>2022</v>
      </c>
      <c r="M14" s="11" t="s">
        <v>46</v>
      </c>
      <c r="N14" s="12">
        <v>365892</v>
      </c>
      <c r="O14" s="13">
        <v>524449.6399999999</v>
      </c>
    </row>
    <row r="15" spans="1:15" ht="18" customHeight="1">
      <c r="A15" s="1">
        <v>2020</v>
      </c>
      <c r="B15" s="1" t="s">
        <v>0</v>
      </c>
      <c r="C15" s="1" t="s">
        <v>32</v>
      </c>
      <c r="D15" s="5" t="s">
        <v>32</v>
      </c>
      <c r="E15" s="6">
        <v>3</v>
      </c>
      <c r="F15" s="6">
        <v>7260</v>
      </c>
      <c r="G15" s="6">
        <v>7392</v>
      </c>
      <c r="H15" s="3">
        <v>1452</v>
      </c>
      <c r="I15" s="4" t="s">
        <v>40</v>
      </c>
      <c r="L15" s="11">
        <v>2022</v>
      </c>
      <c r="M15" s="11" t="s">
        <v>48</v>
      </c>
      <c r="N15" s="12">
        <v>188312</v>
      </c>
      <c r="O15" s="13">
        <v>201424.08000000007</v>
      </c>
    </row>
    <row r="16" spans="1:15" ht="18" customHeight="1">
      <c r="A16" s="1">
        <v>2020</v>
      </c>
      <c r="B16" s="1" t="s">
        <v>0</v>
      </c>
      <c r="C16" s="1" t="s">
        <v>15</v>
      </c>
      <c r="D16" s="5" t="s">
        <v>27</v>
      </c>
      <c r="E16" s="6">
        <v>3</v>
      </c>
      <c r="F16" s="6">
        <v>5035.0300000000007</v>
      </c>
      <c r="G16" s="6">
        <v>5126.576</v>
      </c>
      <c r="H16" s="3">
        <v>1007.0060000000002</v>
      </c>
      <c r="I16" s="4" t="s">
        <v>40</v>
      </c>
      <c r="L16" s="11">
        <v>2022</v>
      </c>
      <c r="M16" s="11" t="s">
        <v>47</v>
      </c>
      <c r="N16" s="12">
        <v>387584</v>
      </c>
      <c r="O16" s="13">
        <v>700000</v>
      </c>
    </row>
    <row r="17" spans="1:15" ht="18" customHeight="1">
      <c r="A17" s="1">
        <v>2020</v>
      </c>
      <c r="B17" s="1" t="s">
        <v>1</v>
      </c>
      <c r="C17" s="1" t="s">
        <v>14</v>
      </c>
      <c r="D17" s="2" t="s">
        <v>36</v>
      </c>
      <c r="E17" s="3">
        <v>3566</v>
      </c>
      <c r="F17" s="3">
        <v>5035.0300000000007</v>
      </c>
      <c r="G17" s="3">
        <v>5126.576</v>
      </c>
      <c r="H17" s="3">
        <v>1007.0060000000002</v>
      </c>
      <c r="I17" s="4" t="s">
        <v>40</v>
      </c>
      <c r="L17" s="11">
        <v>2022</v>
      </c>
      <c r="M17" s="11" t="s">
        <v>49</v>
      </c>
      <c r="N17" s="12">
        <v>178572</v>
      </c>
      <c r="O17" s="13">
        <v>255357.95999999996</v>
      </c>
    </row>
    <row r="18" spans="1:15" ht="18" customHeight="1">
      <c r="A18" s="1">
        <v>2020</v>
      </c>
      <c r="B18" s="1" t="s">
        <v>1</v>
      </c>
      <c r="C18" s="1" t="s">
        <v>14</v>
      </c>
      <c r="D18" s="2" t="s">
        <v>37</v>
      </c>
      <c r="E18" s="3">
        <v>2498</v>
      </c>
      <c r="F18" s="3">
        <v>8800</v>
      </c>
      <c r="G18" s="3">
        <v>8960</v>
      </c>
      <c r="H18" s="3">
        <v>1760</v>
      </c>
      <c r="I18" s="4" t="s">
        <v>40</v>
      </c>
      <c r="L18" s="11">
        <v>2022</v>
      </c>
      <c r="M18" s="11" t="s">
        <v>50</v>
      </c>
      <c r="N18" s="12">
        <v>127296</v>
      </c>
      <c r="O18" s="13">
        <v>181256.00000000003</v>
      </c>
    </row>
    <row r="19" spans="1:15" ht="18" customHeight="1">
      <c r="A19" s="1">
        <v>2020</v>
      </c>
      <c r="B19" s="1" t="s">
        <v>1</v>
      </c>
      <c r="C19" s="1" t="s">
        <v>13</v>
      </c>
      <c r="D19" s="2" t="s">
        <v>35</v>
      </c>
      <c r="E19" s="3">
        <v>1245</v>
      </c>
      <c r="F19" s="3">
        <v>5034.92</v>
      </c>
      <c r="G19" s="3">
        <v>5126.4639999999999</v>
      </c>
      <c r="H19" s="3">
        <v>1006.984</v>
      </c>
      <c r="I19" s="4" t="s">
        <v>40</v>
      </c>
      <c r="L19" s="11">
        <v>2022</v>
      </c>
      <c r="M19" s="11" t="s">
        <v>51</v>
      </c>
      <c r="N19" s="12">
        <v>125136</v>
      </c>
      <c r="O19" s="13">
        <v>199811.0399999998</v>
      </c>
    </row>
    <row r="20" spans="1:15" ht="18" customHeight="1">
      <c r="A20" s="1">
        <v>2020</v>
      </c>
      <c r="B20" s="1" t="s">
        <v>1</v>
      </c>
      <c r="C20" s="1" t="s">
        <v>38</v>
      </c>
      <c r="D20" s="5" t="s">
        <v>30</v>
      </c>
      <c r="E20" s="6">
        <v>644</v>
      </c>
      <c r="F20" s="6">
        <v>6317.85</v>
      </c>
      <c r="G20" s="6">
        <v>6432.72</v>
      </c>
      <c r="H20" s="3">
        <v>1263.5700000000002</v>
      </c>
      <c r="I20" s="4" t="s">
        <v>40</v>
      </c>
      <c r="L20" s="11">
        <v>2023</v>
      </c>
      <c r="M20" s="11" t="s">
        <v>46</v>
      </c>
      <c r="N20" s="12">
        <v>204528</v>
      </c>
      <c r="O20" s="13">
        <v>292475.04000000004</v>
      </c>
    </row>
    <row r="21" spans="1:15" ht="18" customHeight="1">
      <c r="A21" s="1">
        <v>2020</v>
      </c>
      <c r="B21" s="1" t="s">
        <v>1</v>
      </c>
      <c r="C21" s="1" t="s">
        <v>12</v>
      </c>
      <c r="D21" s="5" t="s">
        <v>29</v>
      </c>
      <c r="E21" s="6">
        <v>643</v>
      </c>
      <c r="F21" s="6">
        <v>7000</v>
      </c>
      <c r="G21" s="6">
        <v>7840</v>
      </c>
      <c r="H21" s="3">
        <v>1400</v>
      </c>
      <c r="I21" s="4" t="s">
        <v>40</v>
      </c>
      <c r="L21" s="11">
        <v>2023</v>
      </c>
      <c r="M21" s="11" t="s">
        <v>49</v>
      </c>
      <c r="N21" s="12">
        <v>129304</v>
      </c>
      <c r="O21" s="13">
        <v>184904.72</v>
      </c>
    </row>
    <row r="22" spans="1:15" ht="18" customHeight="1">
      <c r="A22" s="1">
        <v>2020</v>
      </c>
      <c r="B22" s="1" t="s">
        <v>1</v>
      </c>
      <c r="C22" s="1" t="s">
        <v>38</v>
      </c>
      <c r="D22" s="5" t="s">
        <v>31</v>
      </c>
      <c r="E22" s="6">
        <v>455</v>
      </c>
      <c r="F22" s="6">
        <v>4578.6000000000004</v>
      </c>
      <c r="G22" s="6">
        <v>5128.0320000000002</v>
      </c>
      <c r="H22" s="3">
        <v>915.72000000000014</v>
      </c>
      <c r="I22" s="4" t="s">
        <v>40</v>
      </c>
      <c r="L22" s="11">
        <v>2023</v>
      </c>
      <c r="M22" s="11" t="s">
        <v>47</v>
      </c>
      <c r="N22" s="12">
        <v>127904</v>
      </c>
      <c r="O22" s="13">
        <v>182902.72000000003</v>
      </c>
    </row>
    <row r="23" spans="1:15" ht="18" customHeight="1">
      <c r="A23" s="1">
        <v>2020</v>
      </c>
      <c r="B23" s="1" t="s">
        <v>1</v>
      </c>
      <c r="C23" s="1" t="s">
        <v>12</v>
      </c>
      <c r="D23" s="5" t="s">
        <v>28</v>
      </c>
      <c r="E23" s="7">
        <v>345</v>
      </c>
      <c r="F23" s="7">
        <v>7000</v>
      </c>
      <c r="G23" s="7">
        <v>7840</v>
      </c>
      <c r="H23" s="3">
        <v>1400</v>
      </c>
      <c r="I23" s="4" t="s">
        <v>40</v>
      </c>
      <c r="L23" s="11">
        <v>2023</v>
      </c>
      <c r="M23" s="11" t="s">
        <v>48</v>
      </c>
      <c r="N23" s="12">
        <v>219404</v>
      </c>
      <c r="O23" s="13">
        <v>212626.8</v>
      </c>
    </row>
    <row r="24" spans="1:15" ht="18" customHeight="1">
      <c r="A24" s="1">
        <v>2020</v>
      </c>
      <c r="B24" s="1" t="s">
        <v>1</v>
      </c>
      <c r="C24" s="1" t="s">
        <v>13</v>
      </c>
      <c r="D24" s="2" t="s">
        <v>33</v>
      </c>
      <c r="E24" s="3">
        <v>122</v>
      </c>
      <c r="F24" s="3">
        <v>100</v>
      </c>
      <c r="G24" s="3">
        <v>112</v>
      </c>
      <c r="H24" s="3">
        <v>20</v>
      </c>
      <c r="I24" s="4" t="s">
        <v>40</v>
      </c>
      <c r="L24" s="11">
        <v>2023</v>
      </c>
      <c r="M24" s="11" t="s">
        <v>51</v>
      </c>
      <c r="N24" s="12">
        <v>73912</v>
      </c>
      <c r="O24" s="13">
        <v>130072.80000000012</v>
      </c>
    </row>
    <row r="25" spans="1:15" ht="18" customHeight="1">
      <c r="A25" s="1">
        <v>2020</v>
      </c>
      <c r="B25" s="1" t="s">
        <v>1</v>
      </c>
      <c r="C25" s="1" t="s">
        <v>15</v>
      </c>
      <c r="D25" s="5" t="s">
        <v>26</v>
      </c>
      <c r="E25" s="6">
        <v>78</v>
      </c>
      <c r="F25" s="6">
        <v>4577.2</v>
      </c>
      <c r="G25" s="6">
        <v>5126.4639999999999</v>
      </c>
      <c r="H25" s="3">
        <v>915.44</v>
      </c>
      <c r="I25" s="4" t="s">
        <v>40</v>
      </c>
      <c r="L25" s="11">
        <v>2023</v>
      </c>
      <c r="M25" s="11" t="s">
        <v>50</v>
      </c>
      <c r="N25" s="12">
        <v>71992</v>
      </c>
      <c r="O25" s="13">
        <v>104238.15999999999</v>
      </c>
    </row>
    <row r="26" spans="1:15" ht="18" customHeight="1">
      <c r="A26" s="1">
        <v>2020</v>
      </c>
      <c r="B26" s="1" t="s">
        <v>1</v>
      </c>
      <c r="C26" s="1" t="s">
        <v>15</v>
      </c>
      <c r="D26" s="5" t="s">
        <v>24</v>
      </c>
      <c r="E26" s="6">
        <v>76</v>
      </c>
      <c r="F26" s="6">
        <v>4576.8999999999996</v>
      </c>
      <c r="G26" s="6">
        <v>5126.1279999999997</v>
      </c>
      <c r="H26" s="3">
        <v>915.38</v>
      </c>
      <c r="I26" s="4" t="s">
        <v>40</v>
      </c>
      <c r="L26" s="11">
        <v>2024</v>
      </c>
      <c r="M26" s="11" t="s">
        <v>46</v>
      </c>
      <c r="N26" s="12">
        <v>190380</v>
      </c>
      <c r="O26" s="13">
        <v>272243.39999999997</v>
      </c>
    </row>
    <row r="27" spans="1:15" ht="18" customHeight="1">
      <c r="A27" s="1">
        <v>2020</v>
      </c>
      <c r="B27" s="1" t="s">
        <v>1</v>
      </c>
      <c r="C27" s="1" t="s">
        <v>15</v>
      </c>
      <c r="D27" s="5" t="s">
        <v>25</v>
      </c>
      <c r="E27" s="6">
        <v>46</v>
      </c>
      <c r="F27" s="6">
        <v>200</v>
      </c>
      <c r="G27" s="6">
        <v>224</v>
      </c>
      <c r="H27" s="3">
        <v>40</v>
      </c>
      <c r="I27" s="4" t="s">
        <v>40</v>
      </c>
      <c r="L27" s="11">
        <v>2024</v>
      </c>
      <c r="M27" s="11" t="s">
        <v>48</v>
      </c>
      <c r="N27" s="12">
        <v>112620</v>
      </c>
      <c r="O27" s="13">
        <v>107044.07999999994</v>
      </c>
    </row>
    <row r="28" spans="1:15" ht="18" customHeight="1">
      <c r="A28" s="1">
        <v>2020</v>
      </c>
      <c r="B28" s="1" t="s">
        <v>1</v>
      </c>
      <c r="C28" s="1" t="s">
        <v>15</v>
      </c>
      <c r="D28" s="5" t="s">
        <v>23</v>
      </c>
      <c r="E28" s="6">
        <v>34</v>
      </c>
      <c r="F28" s="6">
        <v>4576.8</v>
      </c>
      <c r="G28" s="6">
        <v>5126.0160000000005</v>
      </c>
      <c r="H28" s="3">
        <v>915.36000000000013</v>
      </c>
      <c r="I28" s="4" t="s">
        <v>40</v>
      </c>
      <c r="L28" s="11">
        <v>2024</v>
      </c>
      <c r="M28" s="11" t="s">
        <v>47</v>
      </c>
      <c r="N28" s="12">
        <v>109940</v>
      </c>
      <c r="O28" s="13">
        <v>157214.20000000007</v>
      </c>
    </row>
    <row r="29" spans="1:15" ht="18" customHeight="1">
      <c r="A29" s="1">
        <v>2020</v>
      </c>
      <c r="B29" s="1" t="s">
        <v>1</v>
      </c>
      <c r="C29" s="1" t="s">
        <v>13</v>
      </c>
      <c r="D29" s="2" t="s">
        <v>34</v>
      </c>
      <c r="E29" s="3">
        <v>7</v>
      </c>
      <c r="F29" s="3">
        <v>200</v>
      </c>
      <c r="G29" s="3">
        <v>224</v>
      </c>
      <c r="H29" s="3">
        <v>40</v>
      </c>
      <c r="I29" s="4" t="s">
        <v>40</v>
      </c>
      <c r="L29" s="11">
        <v>2024</v>
      </c>
      <c r="M29" s="11" t="s">
        <v>49</v>
      </c>
      <c r="N29" s="12">
        <v>106948</v>
      </c>
      <c r="O29" s="13">
        <v>152935.63999999998</v>
      </c>
    </row>
    <row r="30" spans="1:15" ht="18" customHeight="1">
      <c r="A30" s="1">
        <v>2020</v>
      </c>
      <c r="B30" s="1" t="s">
        <v>1</v>
      </c>
      <c r="C30" s="1" t="s">
        <v>15</v>
      </c>
      <c r="D30" s="5" t="s">
        <v>27</v>
      </c>
      <c r="E30" s="6">
        <v>3</v>
      </c>
      <c r="F30" s="6">
        <v>4577.3</v>
      </c>
      <c r="G30" s="6">
        <v>5126.576</v>
      </c>
      <c r="H30" s="3">
        <v>915.46</v>
      </c>
      <c r="I30" s="4" t="s">
        <v>40</v>
      </c>
      <c r="L30" s="11">
        <v>2024</v>
      </c>
      <c r="M30" s="11" t="s">
        <v>51</v>
      </c>
      <c r="N30" s="12">
        <v>62256</v>
      </c>
      <c r="O30" s="13">
        <v>100660.56000000013</v>
      </c>
    </row>
    <row r="31" spans="1:15" ht="18" customHeight="1">
      <c r="A31" s="1">
        <v>2020</v>
      </c>
      <c r="B31" s="1" t="s">
        <v>1</v>
      </c>
      <c r="C31" s="1" t="s">
        <v>32</v>
      </c>
      <c r="D31" s="5" t="s">
        <v>32</v>
      </c>
      <c r="E31" s="6">
        <v>2</v>
      </c>
      <c r="F31" s="6">
        <v>6600</v>
      </c>
      <c r="G31" s="6">
        <v>7392</v>
      </c>
      <c r="H31" s="3">
        <v>1320</v>
      </c>
      <c r="I31" s="4" t="s">
        <v>40</v>
      </c>
      <c r="L31" s="11">
        <v>2024</v>
      </c>
      <c r="M31" s="11" t="s">
        <v>50</v>
      </c>
      <c r="N31" s="12">
        <v>62240</v>
      </c>
      <c r="O31" s="13">
        <v>90151.200000000041</v>
      </c>
    </row>
    <row r="32" spans="1:15" ht="18" customHeight="1">
      <c r="A32" s="1">
        <v>2020</v>
      </c>
      <c r="B32" s="1" t="s">
        <v>2</v>
      </c>
      <c r="C32" s="1" t="s">
        <v>14</v>
      </c>
      <c r="D32" s="2" t="s">
        <v>36</v>
      </c>
      <c r="E32" s="3">
        <v>3566</v>
      </c>
      <c r="F32" s="3">
        <v>4577.3</v>
      </c>
      <c r="G32" s="3">
        <v>5126.576</v>
      </c>
      <c r="H32" s="3">
        <v>915.46</v>
      </c>
      <c r="I32" s="4" t="s">
        <v>40</v>
      </c>
    </row>
    <row r="33" spans="1:9" ht="18" customHeight="1">
      <c r="A33" s="1">
        <v>2020</v>
      </c>
      <c r="B33" s="1" t="s">
        <v>2</v>
      </c>
      <c r="C33" s="1" t="s">
        <v>14</v>
      </c>
      <c r="D33" s="2" t="s">
        <v>37</v>
      </c>
      <c r="E33" s="3">
        <v>2498</v>
      </c>
      <c r="F33" s="3">
        <v>8000</v>
      </c>
      <c r="G33" s="3">
        <v>8960</v>
      </c>
      <c r="H33" s="3">
        <v>1600</v>
      </c>
      <c r="I33" s="4" t="s">
        <v>40</v>
      </c>
    </row>
    <row r="34" spans="1:9" ht="18" customHeight="1">
      <c r="A34" s="1">
        <v>2020</v>
      </c>
      <c r="B34" s="1" t="s">
        <v>2</v>
      </c>
      <c r="C34" s="1" t="s">
        <v>13</v>
      </c>
      <c r="D34" s="2" t="s">
        <v>35</v>
      </c>
      <c r="E34" s="3">
        <v>1245</v>
      </c>
      <c r="F34" s="3">
        <v>4577.2</v>
      </c>
      <c r="G34" s="3">
        <v>5126.4639999999999</v>
      </c>
      <c r="H34" s="3">
        <v>915.44</v>
      </c>
      <c r="I34" s="4" t="s">
        <v>40</v>
      </c>
    </row>
    <row r="35" spans="1:9" ht="18" customHeight="1">
      <c r="A35" s="1">
        <v>2020</v>
      </c>
      <c r="B35" s="1" t="s">
        <v>2</v>
      </c>
      <c r="C35" s="1" t="s">
        <v>38</v>
      </c>
      <c r="D35" s="5" t="s">
        <v>30</v>
      </c>
      <c r="E35" s="6">
        <v>644</v>
      </c>
      <c r="F35" s="6">
        <v>5743.5</v>
      </c>
      <c r="G35" s="6">
        <v>6432.72</v>
      </c>
      <c r="H35" s="3">
        <v>1148.7</v>
      </c>
      <c r="I35" s="4" t="s">
        <v>40</v>
      </c>
    </row>
    <row r="36" spans="1:9" ht="18" customHeight="1">
      <c r="A36" s="1">
        <v>2020</v>
      </c>
      <c r="B36" s="1" t="s">
        <v>2</v>
      </c>
      <c r="C36" s="1" t="s">
        <v>12</v>
      </c>
      <c r="D36" s="5" t="s">
        <v>29</v>
      </c>
      <c r="E36" s="6">
        <v>643</v>
      </c>
      <c r="F36" s="6">
        <v>7000</v>
      </c>
      <c r="G36" s="6">
        <v>7840</v>
      </c>
      <c r="H36" s="3">
        <v>1400</v>
      </c>
      <c r="I36" s="4" t="s">
        <v>40</v>
      </c>
    </row>
    <row r="37" spans="1:9" ht="18" customHeight="1">
      <c r="A37" s="1">
        <v>2020</v>
      </c>
      <c r="B37" s="1" t="s">
        <v>2</v>
      </c>
      <c r="C37" s="1" t="s">
        <v>38</v>
      </c>
      <c r="D37" s="5" t="s">
        <v>31</v>
      </c>
      <c r="E37" s="6">
        <v>455</v>
      </c>
      <c r="F37" s="6">
        <v>4578.6000000000004</v>
      </c>
      <c r="G37" s="6">
        <v>5128.0320000000002</v>
      </c>
      <c r="H37" s="3">
        <v>915.72000000000014</v>
      </c>
      <c r="I37" s="4" t="s">
        <v>40</v>
      </c>
    </row>
    <row r="38" spans="1:9" ht="18" customHeight="1">
      <c r="A38" s="1">
        <v>2020</v>
      </c>
      <c r="B38" s="1" t="s">
        <v>2</v>
      </c>
      <c r="C38" s="1" t="s">
        <v>12</v>
      </c>
      <c r="D38" s="5" t="s">
        <v>28</v>
      </c>
      <c r="E38" s="7">
        <v>345</v>
      </c>
      <c r="F38" s="7">
        <v>7000</v>
      </c>
      <c r="G38" s="7">
        <v>7840</v>
      </c>
      <c r="H38" s="3">
        <v>1400</v>
      </c>
      <c r="I38" s="4" t="s">
        <v>40</v>
      </c>
    </row>
    <row r="39" spans="1:9" ht="18" customHeight="1">
      <c r="A39" s="1">
        <v>2020</v>
      </c>
      <c r="B39" s="1" t="s">
        <v>2</v>
      </c>
      <c r="C39" s="1" t="s">
        <v>13</v>
      </c>
      <c r="D39" s="2" t="s">
        <v>33</v>
      </c>
      <c r="E39" s="3">
        <v>122</v>
      </c>
      <c r="F39" s="3">
        <v>100</v>
      </c>
      <c r="G39" s="3">
        <v>112</v>
      </c>
      <c r="H39" s="3">
        <v>20</v>
      </c>
      <c r="I39" s="4" t="s">
        <v>40</v>
      </c>
    </row>
    <row r="40" spans="1:9" ht="18" customHeight="1">
      <c r="A40" s="1">
        <v>2020</v>
      </c>
      <c r="B40" s="1" t="s">
        <v>2</v>
      </c>
      <c r="C40" s="1" t="s">
        <v>15</v>
      </c>
      <c r="D40" s="5" t="s">
        <v>26</v>
      </c>
      <c r="E40" s="6">
        <v>78</v>
      </c>
      <c r="F40" s="6">
        <v>4577.2</v>
      </c>
      <c r="G40" s="6">
        <v>5126.4639999999999</v>
      </c>
      <c r="H40" s="3">
        <v>915.44</v>
      </c>
      <c r="I40" s="4" t="s">
        <v>40</v>
      </c>
    </row>
    <row r="41" spans="1:9" ht="18" customHeight="1">
      <c r="A41" s="1">
        <v>2020</v>
      </c>
      <c r="B41" s="1" t="s">
        <v>2</v>
      </c>
      <c r="C41" s="1" t="s">
        <v>15</v>
      </c>
      <c r="D41" s="5" t="s">
        <v>24</v>
      </c>
      <c r="E41" s="6">
        <v>76</v>
      </c>
      <c r="F41" s="6">
        <v>4576.8999999999996</v>
      </c>
      <c r="G41" s="6">
        <v>5126.1279999999997</v>
      </c>
      <c r="H41" s="3">
        <v>915.38</v>
      </c>
      <c r="I41" s="4" t="s">
        <v>40</v>
      </c>
    </row>
    <row r="42" spans="1:9" ht="18" customHeight="1">
      <c r="A42" s="1">
        <v>2020</v>
      </c>
      <c r="B42" s="1" t="s">
        <v>2</v>
      </c>
      <c r="C42" s="1" t="s">
        <v>15</v>
      </c>
      <c r="D42" s="5" t="s">
        <v>25</v>
      </c>
      <c r="E42" s="6">
        <v>46</v>
      </c>
      <c r="F42" s="6">
        <v>200</v>
      </c>
      <c r="G42" s="6">
        <v>224</v>
      </c>
      <c r="H42" s="3">
        <v>40</v>
      </c>
      <c r="I42" s="4" t="s">
        <v>40</v>
      </c>
    </row>
    <row r="43" spans="1:9" ht="18" customHeight="1">
      <c r="A43" s="1">
        <v>2020</v>
      </c>
      <c r="B43" s="1" t="s">
        <v>2</v>
      </c>
      <c r="C43" s="1" t="s">
        <v>15</v>
      </c>
      <c r="D43" s="5" t="s">
        <v>23</v>
      </c>
      <c r="E43" s="6">
        <v>34</v>
      </c>
      <c r="F43" s="6">
        <v>4576.8</v>
      </c>
      <c r="G43" s="6">
        <v>5126.0160000000005</v>
      </c>
      <c r="H43" s="3">
        <v>915.36000000000013</v>
      </c>
      <c r="I43" s="4" t="s">
        <v>42</v>
      </c>
    </row>
    <row r="44" spans="1:9" ht="18" customHeight="1">
      <c r="A44" s="1">
        <v>2020</v>
      </c>
      <c r="B44" s="1" t="s">
        <v>2</v>
      </c>
      <c r="C44" s="1" t="s">
        <v>13</v>
      </c>
      <c r="D44" s="2" t="s">
        <v>34</v>
      </c>
      <c r="E44" s="3">
        <v>7</v>
      </c>
      <c r="F44" s="3">
        <v>200</v>
      </c>
      <c r="G44" s="3">
        <v>224</v>
      </c>
      <c r="H44" s="3">
        <v>40</v>
      </c>
      <c r="I44" s="4" t="s">
        <v>42</v>
      </c>
    </row>
    <row r="45" spans="1:9" ht="18" customHeight="1">
      <c r="A45" s="1">
        <v>2020</v>
      </c>
      <c r="B45" s="1" t="s">
        <v>2</v>
      </c>
      <c r="C45" s="1" t="s">
        <v>15</v>
      </c>
      <c r="D45" s="5" t="s">
        <v>27</v>
      </c>
      <c r="E45" s="6">
        <v>3</v>
      </c>
      <c r="F45" s="6">
        <v>3333</v>
      </c>
      <c r="G45" s="6">
        <v>5126.576</v>
      </c>
      <c r="H45" s="3">
        <v>666.6</v>
      </c>
      <c r="I45" s="4" t="s">
        <v>42</v>
      </c>
    </row>
    <row r="46" spans="1:9" ht="18" customHeight="1">
      <c r="A46" s="1">
        <v>2020</v>
      </c>
      <c r="B46" s="1" t="s">
        <v>2</v>
      </c>
      <c r="C46" s="1" t="s">
        <v>32</v>
      </c>
      <c r="D46" s="5" t="s">
        <v>32</v>
      </c>
      <c r="E46" s="6">
        <v>2</v>
      </c>
      <c r="F46" s="6">
        <v>6600</v>
      </c>
      <c r="G46" s="6">
        <v>7392</v>
      </c>
      <c r="H46" s="3">
        <v>1320</v>
      </c>
      <c r="I46" s="4" t="s">
        <v>42</v>
      </c>
    </row>
    <row r="47" spans="1:9" ht="18" customHeight="1">
      <c r="A47" s="1">
        <v>2020</v>
      </c>
      <c r="B47" s="1" t="s">
        <v>3</v>
      </c>
      <c r="C47" s="1" t="s">
        <v>14</v>
      </c>
      <c r="D47" s="2" t="s">
        <v>36</v>
      </c>
      <c r="E47" s="3">
        <v>3566</v>
      </c>
      <c r="F47" s="3">
        <v>4577.3</v>
      </c>
      <c r="G47" s="3">
        <v>5126.576</v>
      </c>
      <c r="H47" s="3">
        <v>915.46</v>
      </c>
      <c r="I47" s="4" t="s">
        <v>42</v>
      </c>
    </row>
    <row r="48" spans="1:9" ht="18" customHeight="1">
      <c r="A48" s="1">
        <v>2020</v>
      </c>
      <c r="B48" s="1" t="s">
        <v>3</v>
      </c>
      <c r="C48" s="1" t="s">
        <v>14</v>
      </c>
      <c r="D48" s="2" t="s">
        <v>37</v>
      </c>
      <c r="E48" s="3">
        <v>2498</v>
      </c>
      <c r="F48" s="3">
        <v>8000</v>
      </c>
      <c r="G48" s="3">
        <v>8960</v>
      </c>
      <c r="H48" s="3">
        <v>1600</v>
      </c>
      <c r="I48" s="4" t="s">
        <v>42</v>
      </c>
    </row>
    <row r="49" spans="1:9" ht="18" customHeight="1">
      <c r="A49" s="1">
        <v>2020</v>
      </c>
      <c r="B49" s="1" t="s">
        <v>3</v>
      </c>
      <c r="C49" s="1" t="s">
        <v>13</v>
      </c>
      <c r="D49" s="2" t="s">
        <v>35</v>
      </c>
      <c r="E49" s="3">
        <v>1245</v>
      </c>
      <c r="F49" s="3">
        <v>4577.2</v>
      </c>
      <c r="G49" s="3">
        <v>5126.4639999999999</v>
      </c>
      <c r="H49" s="3">
        <v>915.44</v>
      </c>
      <c r="I49" s="4" t="s">
        <v>42</v>
      </c>
    </row>
    <row r="50" spans="1:9" ht="18" customHeight="1">
      <c r="A50" s="1">
        <v>2020</v>
      </c>
      <c r="B50" s="1" t="s">
        <v>3</v>
      </c>
      <c r="C50" s="1" t="s">
        <v>38</v>
      </c>
      <c r="D50" s="5" t="s">
        <v>30</v>
      </c>
      <c r="E50" s="6">
        <v>644</v>
      </c>
      <c r="F50" s="6">
        <v>5743.5</v>
      </c>
      <c r="G50" s="6">
        <v>6432.72</v>
      </c>
      <c r="H50" s="3">
        <v>1148.7</v>
      </c>
      <c r="I50" s="4" t="s">
        <v>42</v>
      </c>
    </row>
    <row r="51" spans="1:9" ht="18" customHeight="1">
      <c r="A51" s="1">
        <v>2020</v>
      </c>
      <c r="B51" s="1" t="s">
        <v>3</v>
      </c>
      <c r="C51" s="1" t="s">
        <v>12</v>
      </c>
      <c r="D51" s="5" t="s">
        <v>29</v>
      </c>
      <c r="E51" s="6">
        <v>643</v>
      </c>
      <c r="F51" s="6">
        <v>7000</v>
      </c>
      <c r="G51" s="6">
        <v>7840</v>
      </c>
      <c r="H51" s="3">
        <v>1400</v>
      </c>
      <c r="I51" s="4" t="s">
        <v>42</v>
      </c>
    </row>
    <row r="52" spans="1:9" ht="18" customHeight="1">
      <c r="A52" s="1">
        <v>2020</v>
      </c>
      <c r="B52" s="1" t="s">
        <v>3</v>
      </c>
      <c r="C52" s="1" t="s">
        <v>38</v>
      </c>
      <c r="D52" s="5" t="s">
        <v>31</v>
      </c>
      <c r="E52" s="6">
        <v>455</v>
      </c>
      <c r="F52" s="6">
        <v>4578.6000000000004</v>
      </c>
      <c r="G52" s="6">
        <v>5128.0320000000002</v>
      </c>
      <c r="H52" s="3">
        <v>915.72000000000014</v>
      </c>
      <c r="I52" s="4" t="s">
        <v>42</v>
      </c>
    </row>
    <row r="53" spans="1:9" ht="18" customHeight="1">
      <c r="A53" s="1">
        <v>2020</v>
      </c>
      <c r="B53" s="1" t="s">
        <v>3</v>
      </c>
      <c r="C53" s="1" t="s">
        <v>12</v>
      </c>
      <c r="D53" s="5" t="s">
        <v>28</v>
      </c>
      <c r="E53" s="7">
        <v>345</v>
      </c>
      <c r="F53" s="7">
        <v>7000</v>
      </c>
      <c r="G53" s="7">
        <v>7840</v>
      </c>
      <c r="H53" s="3">
        <v>1400</v>
      </c>
      <c r="I53" s="4" t="s">
        <v>42</v>
      </c>
    </row>
    <row r="54" spans="1:9" ht="18" customHeight="1">
      <c r="A54" s="1">
        <v>2020</v>
      </c>
      <c r="B54" s="1" t="s">
        <v>3</v>
      </c>
      <c r="C54" s="1" t="s">
        <v>13</v>
      </c>
      <c r="D54" s="2" t="s">
        <v>33</v>
      </c>
      <c r="E54" s="3">
        <v>122</v>
      </c>
      <c r="F54" s="3">
        <v>100</v>
      </c>
      <c r="G54" s="3">
        <v>112</v>
      </c>
      <c r="H54" s="3">
        <v>20</v>
      </c>
      <c r="I54" s="4" t="s">
        <v>42</v>
      </c>
    </row>
    <row r="55" spans="1:9" ht="18" customHeight="1">
      <c r="A55" s="1">
        <v>2020</v>
      </c>
      <c r="B55" s="1" t="s">
        <v>3</v>
      </c>
      <c r="C55" s="1" t="s">
        <v>15</v>
      </c>
      <c r="D55" s="5" t="s">
        <v>26</v>
      </c>
      <c r="E55" s="6">
        <v>78</v>
      </c>
      <c r="F55" s="6">
        <v>4577.2</v>
      </c>
      <c r="G55" s="6">
        <v>5126.4639999999999</v>
      </c>
      <c r="H55" s="3">
        <v>915.44</v>
      </c>
      <c r="I55" s="4" t="s">
        <v>42</v>
      </c>
    </row>
    <row r="56" spans="1:9" ht="18" customHeight="1">
      <c r="A56" s="1">
        <v>2020</v>
      </c>
      <c r="B56" s="1" t="s">
        <v>3</v>
      </c>
      <c r="C56" s="1" t="s">
        <v>15</v>
      </c>
      <c r="D56" s="5" t="s">
        <v>24</v>
      </c>
      <c r="E56" s="6">
        <v>76</v>
      </c>
      <c r="F56" s="6">
        <v>4576.8999999999996</v>
      </c>
      <c r="G56" s="6">
        <v>5126.1279999999997</v>
      </c>
      <c r="H56" s="3">
        <v>915.38</v>
      </c>
      <c r="I56" s="4" t="s">
        <v>42</v>
      </c>
    </row>
    <row r="57" spans="1:9" ht="18" customHeight="1">
      <c r="A57" s="1">
        <v>2020</v>
      </c>
      <c r="B57" s="1" t="s">
        <v>3</v>
      </c>
      <c r="C57" s="1" t="s">
        <v>15</v>
      </c>
      <c r="D57" s="5" t="s">
        <v>25</v>
      </c>
      <c r="E57" s="6">
        <v>46</v>
      </c>
      <c r="F57" s="6">
        <v>200</v>
      </c>
      <c r="G57" s="6">
        <v>224</v>
      </c>
      <c r="H57" s="3">
        <v>40</v>
      </c>
      <c r="I57" s="4" t="s">
        <v>42</v>
      </c>
    </row>
    <row r="58" spans="1:9" ht="18" customHeight="1">
      <c r="A58" s="1">
        <v>2020</v>
      </c>
      <c r="B58" s="1" t="s">
        <v>3</v>
      </c>
      <c r="C58" s="1" t="s">
        <v>15</v>
      </c>
      <c r="D58" s="5" t="s">
        <v>23</v>
      </c>
      <c r="E58" s="6">
        <v>34</v>
      </c>
      <c r="F58" s="6">
        <v>4576.8</v>
      </c>
      <c r="G58" s="6">
        <v>5126.0160000000005</v>
      </c>
      <c r="H58" s="3">
        <v>915.36000000000013</v>
      </c>
      <c r="I58" s="4" t="s">
        <v>42</v>
      </c>
    </row>
    <row r="59" spans="1:9" ht="18" customHeight="1">
      <c r="A59" s="1">
        <v>2020</v>
      </c>
      <c r="B59" s="1" t="s">
        <v>3</v>
      </c>
      <c r="C59" s="1" t="s">
        <v>13</v>
      </c>
      <c r="D59" s="2" t="s">
        <v>34</v>
      </c>
      <c r="E59" s="3">
        <v>7</v>
      </c>
      <c r="F59" s="3">
        <v>200</v>
      </c>
      <c r="G59" s="3">
        <v>224</v>
      </c>
      <c r="H59" s="3">
        <v>40</v>
      </c>
      <c r="I59" s="4" t="s">
        <v>42</v>
      </c>
    </row>
    <row r="60" spans="1:9" ht="18" customHeight="1">
      <c r="A60" s="1">
        <v>2020</v>
      </c>
      <c r="B60" s="1" t="s">
        <v>3</v>
      </c>
      <c r="C60" s="1" t="s">
        <v>15</v>
      </c>
      <c r="D60" s="5" t="s">
        <v>27</v>
      </c>
      <c r="E60" s="6">
        <v>3</v>
      </c>
      <c r="F60" s="6">
        <v>4577.3</v>
      </c>
      <c r="G60" s="6">
        <v>5126.576</v>
      </c>
      <c r="H60" s="3">
        <v>915.46</v>
      </c>
      <c r="I60" s="4" t="s">
        <v>42</v>
      </c>
    </row>
    <row r="61" spans="1:9" ht="18" customHeight="1">
      <c r="A61" s="1">
        <v>2020</v>
      </c>
      <c r="B61" s="1" t="s">
        <v>3</v>
      </c>
      <c r="C61" s="1" t="s">
        <v>32</v>
      </c>
      <c r="D61" s="5" t="s">
        <v>32</v>
      </c>
      <c r="E61" s="6">
        <v>2</v>
      </c>
      <c r="F61" s="6">
        <v>6600</v>
      </c>
      <c r="G61" s="6">
        <v>7392</v>
      </c>
      <c r="H61" s="3">
        <v>1320</v>
      </c>
      <c r="I61" s="4" t="s">
        <v>42</v>
      </c>
    </row>
    <row r="62" spans="1:9" ht="18" customHeight="1">
      <c r="A62" s="1">
        <v>2020</v>
      </c>
      <c r="B62" s="1" t="s">
        <v>4</v>
      </c>
      <c r="C62" s="1" t="s">
        <v>14</v>
      </c>
      <c r="D62" s="2" t="s">
        <v>36</v>
      </c>
      <c r="E62" s="3">
        <v>3566</v>
      </c>
      <c r="F62" s="3">
        <v>4577.3</v>
      </c>
      <c r="G62" s="3">
        <v>5126.576</v>
      </c>
      <c r="H62" s="3">
        <v>915.46</v>
      </c>
      <c r="I62" s="4" t="s">
        <v>42</v>
      </c>
    </row>
    <row r="63" spans="1:9" ht="18" customHeight="1">
      <c r="A63" s="1">
        <v>2020</v>
      </c>
      <c r="B63" s="1" t="s">
        <v>4</v>
      </c>
      <c r="C63" s="1" t="s">
        <v>14</v>
      </c>
      <c r="D63" s="2" t="s">
        <v>37</v>
      </c>
      <c r="E63" s="3">
        <v>2498</v>
      </c>
      <c r="F63" s="3">
        <v>8000</v>
      </c>
      <c r="G63" s="3">
        <v>8960</v>
      </c>
      <c r="H63" s="3">
        <v>1600</v>
      </c>
      <c r="I63" s="4" t="s">
        <v>42</v>
      </c>
    </row>
    <row r="64" spans="1:9" ht="18" customHeight="1">
      <c r="A64" s="1">
        <v>2020</v>
      </c>
      <c r="B64" s="1" t="s">
        <v>4</v>
      </c>
      <c r="C64" s="1" t="s">
        <v>13</v>
      </c>
      <c r="D64" s="2" t="s">
        <v>35</v>
      </c>
      <c r="E64" s="3">
        <v>1245</v>
      </c>
      <c r="F64" s="3">
        <v>4577.2</v>
      </c>
      <c r="G64" s="3">
        <v>5126.4639999999999</v>
      </c>
      <c r="H64" s="3">
        <v>915.44</v>
      </c>
      <c r="I64" s="4" t="s">
        <v>42</v>
      </c>
    </row>
    <row r="65" spans="1:9" ht="18" customHeight="1">
      <c r="A65" s="1">
        <v>2020</v>
      </c>
      <c r="B65" s="1" t="s">
        <v>4</v>
      </c>
      <c r="C65" s="1" t="s">
        <v>38</v>
      </c>
      <c r="D65" s="5" t="s">
        <v>30</v>
      </c>
      <c r="E65" s="6">
        <v>644</v>
      </c>
      <c r="F65" s="6">
        <v>5743.5</v>
      </c>
      <c r="G65" s="6">
        <v>6432.72</v>
      </c>
      <c r="H65" s="3">
        <v>1148.7</v>
      </c>
      <c r="I65" s="4" t="s">
        <v>42</v>
      </c>
    </row>
    <row r="66" spans="1:9" ht="18" customHeight="1">
      <c r="A66" s="1">
        <v>2020</v>
      </c>
      <c r="B66" s="1" t="s">
        <v>4</v>
      </c>
      <c r="C66" s="1" t="s">
        <v>12</v>
      </c>
      <c r="D66" s="5" t="s">
        <v>29</v>
      </c>
      <c r="E66" s="6">
        <v>643</v>
      </c>
      <c r="F66" s="6">
        <v>7000</v>
      </c>
      <c r="G66" s="6">
        <v>7840</v>
      </c>
      <c r="H66" s="3">
        <v>1400</v>
      </c>
      <c r="I66" s="4" t="s">
        <v>40</v>
      </c>
    </row>
    <row r="67" spans="1:9" ht="18" customHeight="1">
      <c r="A67" s="1">
        <v>2020</v>
      </c>
      <c r="B67" s="1" t="s">
        <v>4</v>
      </c>
      <c r="C67" s="1" t="s">
        <v>38</v>
      </c>
      <c r="D67" s="5" t="s">
        <v>31</v>
      </c>
      <c r="E67" s="6">
        <v>455</v>
      </c>
      <c r="F67" s="6">
        <v>4578.6000000000004</v>
      </c>
      <c r="G67" s="6">
        <v>5128.0320000000002</v>
      </c>
      <c r="H67" s="3">
        <v>915.72000000000014</v>
      </c>
      <c r="I67" s="4" t="s">
        <v>40</v>
      </c>
    </row>
    <row r="68" spans="1:9" ht="18" customHeight="1">
      <c r="A68" s="1">
        <v>2020</v>
      </c>
      <c r="B68" s="1" t="s">
        <v>4</v>
      </c>
      <c r="C68" s="1" t="s">
        <v>12</v>
      </c>
      <c r="D68" s="5" t="s">
        <v>28</v>
      </c>
      <c r="E68" s="7">
        <v>345</v>
      </c>
      <c r="F68" s="7">
        <v>7000</v>
      </c>
      <c r="G68" s="7">
        <v>7840</v>
      </c>
      <c r="H68" s="3">
        <v>1400</v>
      </c>
      <c r="I68" s="4" t="s">
        <v>40</v>
      </c>
    </row>
    <row r="69" spans="1:9" ht="18" customHeight="1">
      <c r="A69" s="1">
        <v>2020</v>
      </c>
      <c r="B69" s="1" t="s">
        <v>4</v>
      </c>
      <c r="C69" s="1" t="s">
        <v>13</v>
      </c>
      <c r="D69" s="2" t="s">
        <v>33</v>
      </c>
      <c r="E69" s="3">
        <v>122</v>
      </c>
      <c r="F69" s="3">
        <v>100</v>
      </c>
      <c r="G69" s="3">
        <v>112</v>
      </c>
      <c r="H69" s="3">
        <v>20</v>
      </c>
      <c r="I69" s="4" t="s">
        <v>40</v>
      </c>
    </row>
    <row r="70" spans="1:9" ht="18" customHeight="1">
      <c r="A70" s="1">
        <v>2020</v>
      </c>
      <c r="B70" s="1" t="s">
        <v>4</v>
      </c>
      <c r="C70" s="1" t="s">
        <v>15</v>
      </c>
      <c r="D70" s="5" t="s">
        <v>26</v>
      </c>
      <c r="E70" s="6">
        <v>78</v>
      </c>
      <c r="F70" s="6">
        <v>4577.2</v>
      </c>
      <c r="G70" s="6">
        <v>5126.4639999999999</v>
      </c>
      <c r="H70" s="3">
        <v>915.44</v>
      </c>
      <c r="I70" s="4" t="s">
        <v>40</v>
      </c>
    </row>
    <row r="71" spans="1:9" ht="18" customHeight="1">
      <c r="A71" s="1">
        <v>2020</v>
      </c>
      <c r="B71" s="1" t="s">
        <v>4</v>
      </c>
      <c r="C71" s="1" t="s">
        <v>15</v>
      </c>
      <c r="D71" s="5" t="s">
        <v>24</v>
      </c>
      <c r="E71" s="6">
        <v>76</v>
      </c>
      <c r="F71" s="6">
        <v>4576.8999999999996</v>
      </c>
      <c r="G71" s="6">
        <v>5126.1279999999997</v>
      </c>
      <c r="H71" s="3">
        <v>915.38</v>
      </c>
      <c r="I71" s="4" t="s">
        <v>40</v>
      </c>
    </row>
    <row r="72" spans="1:9" ht="18" customHeight="1">
      <c r="A72" s="1">
        <v>2020</v>
      </c>
      <c r="B72" s="1" t="s">
        <v>4</v>
      </c>
      <c r="C72" s="1" t="s">
        <v>15</v>
      </c>
      <c r="D72" s="5" t="s">
        <v>25</v>
      </c>
      <c r="E72" s="6">
        <v>46</v>
      </c>
      <c r="F72" s="6">
        <v>200</v>
      </c>
      <c r="G72" s="6">
        <v>224</v>
      </c>
      <c r="H72" s="3">
        <v>40</v>
      </c>
      <c r="I72" s="4" t="s">
        <v>40</v>
      </c>
    </row>
    <row r="73" spans="1:9" ht="18" customHeight="1">
      <c r="A73" s="1">
        <v>2020</v>
      </c>
      <c r="B73" s="1" t="s">
        <v>4</v>
      </c>
      <c r="C73" s="1" t="s">
        <v>15</v>
      </c>
      <c r="D73" s="5" t="s">
        <v>23</v>
      </c>
      <c r="E73" s="6">
        <v>34</v>
      </c>
      <c r="F73" s="6">
        <v>4576.8</v>
      </c>
      <c r="G73" s="6">
        <v>5126.0160000000005</v>
      </c>
      <c r="H73" s="3">
        <v>915.36000000000013</v>
      </c>
      <c r="I73" s="4" t="s">
        <v>40</v>
      </c>
    </row>
    <row r="74" spans="1:9" ht="18" customHeight="1">
      <c r="A74" s="1">
        <v>2020</v>
      </c>
      <c r="B74" s="1" t="s">
        <v>4</v>
      </c>
      <c r="C74" s="1" t="s">
        <v>13</v>
      </c>
      <c r="D74" s="2" t="s">
        <v>34</v>
      </c>
      <c r="E74" s="3">
        <v>7</v>
      </c>
      <c r="F74" s="3">
        <v>200</v>
      </c>
      <c r="G74" s="3">
        <v>224</v>
      </c>
      <c r="H74" s="3">
        <v>40</v>
      </c>
      <c r="I74" s="4" t="s">
        <v>40</v>
      </c>
    </row>
    <row r="75" spans="1:9" ht="18" customHeight="1">
      <c r="A75" s="1">
        <v>2020</v>
      </c>
      <c r="B75" s="1" t="s">
        <v>4</v>
      </c>
      <c r="C75" s="1" t="s">
        <v>15</v>
      </c>
      <c r="D75" s="5" t="s">
        <v>27</v>
      </c>
      <c r="E75" s="6">
        <v>3</v>
      </c>
      <c r="F75" s="6">
        <v>4577.3</v>
      </c>
      <c r="G75" s="6">
        <v>5126.576</v>
      </c>
      <c r="H75" s="3">
        <v>915.46</v>
      </c>
      <c r="I75" s="4" t="s">
        <v>40</v>
      </c>
    </row>
    <row r="76" spans="1:9" ht="18" customHeight="1">
      <c r="A76" s="1">
        <v>2020</v>
      </c>
      <c r="B76" s="1" t="s">
        <v>4</v>
      </c>
      <c r="C76" s="1" t="s">
        <v>32</v>
      </c>
      <c r="D76" s="5" t="s">
        <v>32</v>
      </c>
      <c r="E76" s="6">
        <v>2</v>
      </c>
      <c r="F76" s="6">
        <v>6600</v>
      </c>
      <c r="G76" s="6">
        <v>7392</v>
      </c>
      <c r="H76" s="3">
        <v>1320</v>
      </c>
      <c r="I76" s="4" t="s">
        <v>40</v>
      </c>
    </row>
    <row r="77" spans="1:9" ht="18" customHeight="1">
      <c r="A77" s="1">
        <v>2020</v>
      </c>
      <c r="B77" s="1" t="s">
        <v>5</v>
      </c>
      <c r="C77" s="1" t="s">
        <v>14</v>
      </c>
      <c r="D77" s="2" t="s">
        <v>36</v>
      </c>
      <c r="E77" s="3">
        <v>3566</v>
      </c>
      <c r="F77" s="3">
        <v>4577.3</v>
      </c>
      <c r="G77" s="3">
        <v>5126.576</v>
      </c>
      <c r="H77" s="3">
        <v>915.46</v>
      </c>
      <c r="I77" s="4" t="s">
        <v>40</v>
      </c>
    </row>
    <row r="78" spans="1:9" ht="18" customHeight="1">
      <c r="A78" s="1">
        <v>2020</v>
      </c>
      <c r="B78" s="1" t="s">
        <v>5</v>
      </c>
      <c r="C78" s="1" t="s">
        <v>14</v>
      </c>
      <c r="D78" s="2" t="s">
        <v>37</v>
      </c>
      <c r="E78" s="3">
        <v>2498</v>
      </c>
      <c r="F78" s="3">
        <v>8000</v>
      </c>
      <c r="G78" s="3">
        <v>8960</v>
      </c>
      <c r="H78" s="3">
        <v>1600</v>
      </c>
      <c r="I78" s="4" t="s">
        <v>40</v>
      </c>
    </row>
    <row r="79" spans="1:9" ht="18" customHeight="1">
      <c r="A79" s="1">
        <v>2020</v>
      </c>
      <c r="B79" s="1" t="s">
        <v>5</v>
      </c>
      <c r="C79" s="1" t="s">
        <v>13</v>
      </c>
      <c r="D79" s="2" t="s">
        <v>35</v>
      </c>
      <c r="E79" s="3">
        <v>1245</v>
      </c>
      <c r="F79" s="3">
        <v>4577.2</v>
      </c>
      <c r="G79" s="3">
        <v>5126.4639999999999</v>
      </c>
      <c r="H79" s="3">
        <v>915.44</v>
      </c>
      <c r="I79" s="4" t="s">
        <v>40</v>
      </c>
    </row>
    <row r="80" spans="1:9" ht="18" customHeight="1">
      <c r="A80" s="1">
        <v>2020</v>
      </c>
      <c r="B80" s="1" t="s">
        <v>5</v>
      </c>
      <c r="C80" s="1" t="s">
        <v>38</v>
      </c>
      <c r="D80" s="5" t="s">
        <v>30</v>
      </c>
      <c r="E80" s="6">
        <v>644</v>
      </c>
      <c r="F80" s="6">
        <v>5743.5</v>
      </c>
      <c r="G80" s="6">
        <v>6432.72</v>
      </c>
      <c r="H80" s="3">
        <v>1148.7</v>
      </c>
      <c r="I80" s="4" t="s">
        <v>40</v>
      </c>
    </row>
    <row r="81" spans="1:9" ht="18" customHeight="1">
      <c r="A81" s="1">
        <v>2020</v>
      </c>
      <c r="B81" s="1" t="s">
        <v>5</v>
      </c>
      <c r="C81" s="1" t="s">
        <v>12</v>
      </c>
      <c r="D81" s="5" t="s">
        <v>29</v>
      </c>
      <c r="E81" s="6">
        <v>643</v>
      </c>
      <c r="F81" s="6">
        <v>7000</v>
      </c>
      <c r="G81" s="6">
        <v>7840</v>
      </c>
      <c r="H81" s="3">
        <v>1400</v>
      </c>
      <c r="I81" s="4" t="s">
        <v>40</v>
      </c>
    </row>
    <row r="82" spans="1:9" ht="18" customHeight="1">
      <c r="A82" s="1">
        <v>2020</v>
      </c>
      <c r="B82" s="1" t="s">
        <v>5</v>
      </c>
      <c r="C82" s="1" t="s">
        <v>38</v>
      </c>
      <c r="D82" s="5" t="s">
        <v>31</v>
      </c>
      <c r="E82" s="6">
        <v>455</v>
      </c>
      <c r="F82" s="6">
        <v>4578.6000000000004</v>
      </c>
      <c r="G82" s="6">
        <v>5128.0320000000002</v>
      </c>
      <c r="H82" s="3">
        <v>915.72000000000014</v>
      </c>
      <c r="I82" s="4" t="s">
        <v>40</v>
      </c>
    </row>
    <row r="83" spans="1:9" ht="18" customHeight="1">
      <c r="A83" s="1">
        <v>2020</v>
      </c>
      <c r="B83" s="1" t="s">
        <v>5</v>
      </c>
      <c r="C83" s="1" t="s">
        <v>12</v>
      </c>
      <c r="D83" s="5" t="s">
        <v>28</v>
      </c>
      <c r="E83" s="7">
        <v>345</v>
      </c>
      <c r="F83" s="7">
        <v>7000</v>
      </c>
      <c r="G83" s="7">
        <v>7840</v>
      </c>
      <c r="H83" s="3">
        <v>1400</v>
      </c>
      <c r="I83" s="4" t="s">
        <v>40</v>
      </c>
    </row>
    <row r="84" spans="1:9" ht="18" customHeight="1">
      <c r="A84" s="1">
        <v>2020</v>
      </c>
      <c r="B84" s="1" t="s">
        <v>5</v>
      </c>
      <c r="C84" s="1" t="s">
        <v>13</v>
      </c>
      <c r="D84" s="2" t="s">
        <v>33</v>
      </c>
      <c r="E84" s="3">
        <v>122</v>
      </c>
      <c r="F84" s="3">
        <v>100</v>
      </c>
      <c r="G84" s="3">
        <v>112</v>
      </c>
      <c r="H84" s="3">
        <v>20</v>
      </c>
      <c r="I84" s="4" t="s">
        <v>40</v>
      </c>
    </row>
    <row r="85" spans="1:9" ht="18" customHeight="1">
      <c r="A85" s="1">
        <v>2020</v>
      </c>
      <c r="B85" s="1" t="s">
        <v>5</v>
      </c>
      <c r="C85" s="1" t="s">
        <v>15</v>
      </c>
      <c r="D85" s="5" t="s">
        <v>26</v>
      </c>
      <c r="E85" s="6">
        <v>78</v>
      </c>
      <c r="F85" s="6">
        <v>4577.2</v>
      </c>
      <c r="G85" s="6">
        <v>5126.4639999999999</v>
      </c>
      <c r="H85" s="3">
        <v>915.44</v>
      </c>
      <c r="I85" s="4" t="s">
        <v>40</v>
      </c>
    </row>
    <row r="86" spans="1:9" ht="18" customHeight="1">
      <c r="A86" s="1">
        <v>2020</v>
      </c>
      <c r="B86" s="1" t="s">
        <v>5</v>
      </c>
      <c r="C86" s="1" t="s">
        <v>15</v>
      </c>
      <c r="D86" s="5" t="s">
        <v>24</v>
      </c>
      <c r="E86" s="6">
        <v>76</v>
      </c>
      <c r="F86" s="6">
        <v>4576.8999999999996</v>
      </c>
      <c r="G86" s="6">
        <v>5126.1279999999997</v>
      </c>
      <c r="H86" s="3">
        <v>915.38</v>
      </c>
      <c r="I86" s="4" t="s">
        <v>40</v>
      </c>
    </row>
    <row r="87" spans="1:9" ht="18" customHeight="1">
      <c r="A87" s="1">
        <v>2020</v>
      </c>
      <c r="B87" s="1" t="s">
        <v>5</v>
      </c>
      <c r="C87" s="1" t="s">
        <v>15</v>
      </c>
      <c r="D87" s="5" t="s">
        <v>25</v>
      </c>
      <c r="E87" s="6">
        <v>46</v>
      </c>
      <c r="F87" s="6">
        <v>200</v>
      </c>
      <c r="G87" s="6">
        <v>224</v>
      </c>
      <c r="H87" s="3">
        <v>40</v>
      </c>
      <c r="I87" s="4" t="s">
        <v>40</v>
      </c>
    </row>
    <row r="88" spans="1:9" ht="18" customHeight="1">
      <c r="A88" s="1">
        <v>2020</v>
      </c>
      <c r="B88" s="1" t="s">
        <v>5</v>
      </c>
      <c r="C88" s="1" t="s">
        <v>15</v>
      </c>
      <c r="D88" s="5" t="s">
        <v>23</v>
      </c>
      <c r="E88" s="6">
        <v>34</v>
      </c>
      <c r="F88" s="6">
        <v>4576.8</v>
      </c>
      <c r="G88" s="6">
        <v>5126.0160000000005</v>
      </c>
      <c r="H88" s="3">
        <v>915.36000000000013</v>
      </c>
      <c r="I88" s="4" t="s">
        <v>40</v>
      </c>
    </row>
    <row r="89" spans="1:9" ht="18" customHeight="1">
      <c r="A89" s="1">
        <v>2020</v>
      </c>
      <c r="B89" s="1" t="s">
        <v>5</v>
      </c>
      <c r="C89" s="1" t="s">
        <v>13</v>
      </c>
      <c r="D89" s="2" t="s">
        <v>34</v>
      </c>
      <c r="E89" s="3">
        <v>7</v>
      </c>
      <c r="F89" s="3">
        <v>200</v>
      </c>
      <c r="G89" s="3">
        <v>224</v>
      </c>
      <c r="H89" s="3">
        <v>40</v>
      </c>
      <c r="I89" s="4" t="s">
        <v>40</v>
      </c>
    </row>
    <row r="90" spans="1:9" ht="18" customHeight="1">
      <c r="A90" s="1">
        <v>2020</v>
      </c>
      <c r="B90" s="1" t="s">
        <v>5</v>
      </c>
      <c r="C90" s="1" t="s">
        <v>32</v>
      </c>
      <c r="D90" s="5" t="s">
        <v>32</v>
      </c>
      <c r="E90" s="6">
        <v>3</v>
      </c>
      <c r="F90" s="6">
        <v>6600</v>
      </c>
      <c r="G90" s="6">
        <v>7392</v>
      </c>
      <c r="H90" s="3">
        <v>1320</v>
      </c>
      <c r="I90" s="4" t="s">
        <v>40</v>
      </c>
    </row>
    <row r="91" spans="1:9" ht="18" customHeight="1">
      <c r="A91" s="1">
        <v>2020</v>
      </c>
      <c r="B91" s="1" t="s">
        <v>5</v>
      </c>
      <c r="C91" s="1" t="s">
        <v>15</v>
      </c>
      <c r="D91" s="5" t="s">
        <v>27</v>
      </c>
      <c r="E91" s="6">
        <v>3</v>
      </c>
      <c r="F91" s="6">
        <v>4577.3</v>
      </c>
      <c r="G91" s="6">
        <v>5126.576</v>
      </c>
      <c r="H91" s="3">
        <v>915.46</v>
      </c>
      <c r="I91" s="4" t="s">
        <v>40</v>
      </c>
    </row>
    <row r="92" spans="1:9" ht="18" customHeight="1">
      <c r="A92" s="1">
        <v>2020</v>
      </c>
      <c r="B92" s="1" t="s">
        <v>6</v>
      </c>
      <c r="C92" s="1" t="s">
        <v>14</v>
      </c>
      <c r="D92" s="2" t="s">
        <v>36</v>
      </c>
      <c r="E92" s="3">
        <v>3566</v>
      </c>
      <c r="F92" s="3">
        <v>4577.3</v>
      </c>
      <c r="G92" s="3">
        <v>5126.576</v>
      </c>
      <c r="H92" s="3">
        <v>915.46</v>
      </c>
      <c r="I92" s="4" t="s">
        <v>40</v>
      </c>
    </row>
    <row r="93" spans="1:9" ht="18" customHeight="1">
      <c r="A93" s="1">
        <v>2020</v>
      </c>
      <c r="B93" s="1" t="s">
        <v>6</v>
      </c>
      <c r="C93" s="1" t="s">
        <v>14</v>
      </c>
      <c r="D93" s="2" t="s">
        <v>37</v>
      </c>
      <c r="E93" s="3">
        <v>2498</v>
      </c>
      <c r="F93" s="3">
        <v>8000</v>
      </c>
      <c r="G93" s="3">
        <v>8960</v>
      </c>
      <c r="H93" s="3">
        <v>1600</v>
      </c>
      <c r="I93" s="4" t="s">
        <v>40</v>
      </c>
    </row>
    <row r="94" spans="1:9" ht="18" customHeight="1">
      <c r="A94" s="1">
        <v>2020</v>
      </c>
      <c r="B94" s="1" t="s">
        <v>6</v>
      </c>
      <c r="C94" s="1" t="s">
        <v>13</v>
      </c>
      <c r="D94" s="2" t="s">
        <v>35</v>
      </c>
      <c r="E94" s="3">
        <v>1245</v>
      </c>
      <c r="F94" s="3">
        <v>4577.2</v>
      </c>
      <c r="G94" s="3">
        <v>5126.4639999999999</v>
      </c>
      <c r="H94" s="3">
        <v>915.44</v>
      </c>
      <c r="I94" s="4" t="s">
        <v>40</v>
      </c>
    </row>
    <row r="95" spans="1:9" ht="18" customHeight="1">
      <c r="A95" s="1">
        <v>2020</v>
      </c>
      <c r="B95" s="1" t="s">
        <v>6</v>
      </c>
      <c r="C95" s="1" t="s">
        <v>38</v>
      </c>
      <c r="D95" s="5" t="s">
        <v>30</v>
      </c>
      <c r="E95" s="6">
        <v>644</v>
      </c>
      <c r="F95" s="6">
        <v>5743.5</v>
      </c>
      <c r="G95" s="6">
        <v>6432.72</v>
      </c>
      <c r="H95" s="3">
        <v>1148.7</v>
      </c>
      <c r="I95" s="4" t="s">
        <v>40</v>
      </c>
    </row>
    <row r="96" spans="1:9" ht="18" customHeight="1">
      <c r="A96" s="1">
        <v>2020</v>
      </c>
      <c r="B96" s="1" t="s">
        <v>6</v>
      </c>
      <c r="C96" s="1" t="s">
        <v>12</v>
      </c>
      <c r="D96" s="5" t="s">
        <v>29</v>
      </c>
      <c r="E96" s="6">
        <v>643</v>
      </c>
      <c r="F96" s="6">
        <v>7000</v>
      </c>
      <c r="G96" s="6">
        <v>7840</v>
      </c>
      <c r="H96" s="3">
        <v>1400</v>
      </c>
      <c r="I96" s="4" t="s">
        <v>40</v>
      </c>
    </row>
    <row r="97" spans="1:9" ht="18" customHeight="1">
      <c r="A97" s="1">
        <v>2020</v>
      </c>
      <c r="B97" s="1" t="s">
        <v>6</v>
      </c>
      <c r="C97" s="1" t="s">
        <v>38</v>
      </c>
      <c r="D97" s="5" t="s">
        <v>31</v>
      </c>
      <c r="E97" s="6">
        <v>455</v>
      </c>
      <c r="F97" s="6">
        <v>4578.6000000000004</v>
      </c>
      <c r="G97" s="6">
        <v>5128.0320000000002</v>
      </c>
      <c r="H97" s="3">
        <v>915.72000000000014</v>
      </c>
      <c r="I97" s="4" t="s">
        <v>40</v>
      </c>
    </row>
    <row r="98" spans="1:9" ht="18" customHeight="1">
      <c r="A98" s="1">
        <v>2020</v>
      </c>
      <c r="B98" s="1" t="s">
        <v>6</v>
      </c>
      <c r="C98" s="1" t="s">
        <v>12</v>
      </c>
      <c r="D98" s="5" t="s">
        <v>28</v>
      </c>
      <c r="E98" s="7">
        <v>345</v>
      </c>
      <c r="F98" s="7">
        <v>7000</v>
      </c>
      <c r="G98" s="7">
        <v>7840</v>
      </c>
      <c r="H98" s="3">
        <v>1400</v>
      </c>
      <c r="I98" s="4" t="s">
        <v>40</v>
      </c>
    </row>
    <row r="99" spans="1:9" ht="18" customHeight="1">
      <c r="A99" s="1">
        <v>2020</v>
      </c>
      <c r="B99" s="1" t="s">
        <v>6</v>
      </c>
      <c r="C99" s="1" t="s">
        <v>13</v>
      </c>
      <c r="D99" s="2" t="s">
        <v>33</v>
      </c>
      <c r="E99" s="3">
        <v>122</v>
      </c>
      <c r="F99" s="3">
        <v>100</v>
      </c>
      <c r="G99" s="3">
        <v>112</v>
      </c>
      <c r="H99" s="3">
        <v>20</v>
      </c>
      <c r="I99" s="4" t="s">
        <v>40</v>
      </c>
    </row>
    <row r="100" spans="1:9" ht="18" customHeight="1">
      <c r="A100" s="1">
        <v>2020</v>
      </c>
      <c r="B100" s="1" t="s">
        <v>6</v>
      </c>
      <c r="C100" s="1" t="s">
        <v>15</v>
      </c>
      <c r="D100" s="5" t="s">
        <v>26</v>
      </c>
      <c r="E100" s="6">
        <v>78</v>
      </c>
      <c r="F100" s="6">
        <v>4577.2</v>
      </c>
      <c r="G100" s="6">
        <v>5126.4639999999999</v>
      </c>
      <c r="H100" s="3">
        <v>915.44</v>
      </c>
      <c r="I100" s="4" t="s">
        <v>40</v>
      </c>
    </row>
    <row r="101" spans="1:9" ht="18" customHeight="1">
      <c r="A101" s="1">
        <v>2020</v>
      </c>
      <c r="B101" s="1" t="s">
        <v>6</v>
      </c>
      <c r="C101" s="1" t="s">
        <v>15</v>
      </c>
      <c r="D101" s="5" t="s">
        <v>24</v>
      </c>
      <c r="E101" s="6">
        <v>76</v>
      </c>
      <c r="F101" s="6">
        <v>4576.8999999999996</v>
      </c>
      <c r="G101" s="6">
        <v>5126.1279999999997</v>
      </c>
      <c r="H101" s="3">
        <v>915.38</v>
      </c>
      <c r="I101" s="4" t="s">
        <v>40</v>
      </c>
    </row>
    <row r="102" spans="1:9" ht="18" customHeight="1">
      <c r="A102" s="1">
        <v>2020</v>
      </c>
      <c r="B102" s="1" t="s">
        <v>6</v>
      </c>
      <c r="C102" s="1" t="s">
        <v>15</v>
      </c>
      <c r="D102" s="5" t="s">
        <v>25</v>
      </c>
      <c r="E102" s="6">
        <v>46</v>
      </c>
      <c r="F102" s="6">
        <v>200</v>
      </c>
      <c r="G102" s="6">
        <v>224</v>
      </c>
      <c r="H102" s="3">
        <v>40</v>
      </c>
      <c r="I102" s="4" t="s">
        <v>40</v>
      </c>
    </row>
    <row r="103" spans="1:9" ht="18" customHeight="1">
      <c r="A103" s="1">
        <v>2020</v>
      </c>
      <c r="B103" s="1" t="s">
        <v>6</v>
      </c>
      <c r="C103" s="1" t="s">
        <v>15</v>
      </c>
      <c r="D103" s="5" t="s">
        <v>23</v>
      </c>
      <c r="E103" s="6">
        <v>34</v>
      </c>
      <c r="F103" s="6">
        <v>4576.8</v>
      </c>
      <c r="G103" s="6">
        <v>5126.0160000000005</v>
      </c>
      <c r="H103" s="3">
        <v>915.36000000000013</v>
      </c>
      <c r="I103" s="4" t="s">
        <v>40</v>
      </c>
    </row>
    <row r="104" spans="1:9" ht="18" customHeight="1">
      <c r="A104" s="1">
        <v>2020</v>
      </c>
      <c r="B104" s="1" t="s">
        <v>6</v>
      </c>
      <c r="C104" s="1" t="s">
        <v>13</v>
      </c>
      <c r="D104" s="2" t="s">
        <v>34</v>
      </c>
      <c r="E104" s="3">
        <v>7</v>
      </c>
      <c r="F104" s="3">
        <v>200</v>
      </c>
      <c r="G104" s="3">
        <v>224</v>
      </c>
      <c r="H104" s="3">
        <v>40</v>
      </c>
      <c r="I104" s="4" t="s">
        <v>40</v>
      </c>
    </row>
    <row r="105" spans="1:9" ht="18" customHeight="1">
      <c r="A105" s="1">
        <v>2020</v>
      </c>
      <c r="B105" s="1" t="s">
        <v>6</v>
      </c>
      <c r="C105" s="1" t="s">
        <v>15</v>
      </c>
      <c r="D105" s="5" t="s">
        <v>27</v>
      </c>
      <c r="E105" s="6">
        <v>3</v>
      </c>
      <c r="F105" s="6">
        <v>4577.3</v>
      </c>
      <c r="G105" s="6">
        <v>5126.576</v>
      </c>
      <c r="H105" s="3">
        <v>915.46</v>
      </c>
      <c r="I105" s="4" t="s">
        <v>40</v>
      </c>
    </row>
    <row r="106" spans="1:9" ht="18" customHeight="1">
      <c r="A106" s="1">
        <v>2020</v>
      </c>
      <c r="B106" s="1" t="s">
        <v>6</v>
      </c>
      <c r="C106" s="1" t="s">
        <v>32</v>
      </c>
      <c r="D106" s="5" t="s">
        <v>32</v>
      </c>
      <c r="E106" s="6">
        <v>2</v>
      </c>
      <c r="F106" s="6">
        <v>6600</v>
      </c>
      <c r="G106" s="6">
        <v>7392</v>
      </c>
      <c r="H106" s="3">
        <v>1320</v>
      </c>
      <c r="I106" s="4" t="s">
        <v>40</v>
      </c>
    </row>
    <row r="107" spans="1:9" ht="18" customHeight="1">
      <c r="A107" s="1">
        <v>2020</v>
      </c>
      <c r="B107" s="1" t="s">
        <v>7</v>
      </c>
      <c r="C107" s="1" t="s">
        <v>14</v>
      </c>
      <c r="D107" s="2" t="s">
        <v>36</v>
      </c>
      <c r="E107" s="3">
        <v>3566</v>
      </c>
      <c r="F107" s="3">
        <v>4577.3</v>
      </c>
      <c r="G107" s="3">
        <v>5126.576</v>
      </c>
      <c r="H107" s="3">
        <v>915.46</v>
      </c>
      <c r="I107" s="4" t="s">
        <v>40</v>
      </c>
    </row>
    <row r="108" spans="1:9" ht="18" customHeight="1">
      <c r="A108" s="1">
        <v>2020</v>
      </c>
      <c r="B108" s="1" t="s">
        <v>7</v>
      </c>
      <c r="C108" s="1" t="s">
        <v>14</v>
      </c>
      <c r="D108" s="2" t="s">
        <v>37</v>
      </c>
      <c r="E108" s="3">
        <v>2498</v>
      </c>
      <c r="F108" s="3">
        <v>8000</v>
      </c>
      <c r="G108" s="3">
        <v>8960</v>
      </c>
      <c r="H108" s="3">
        <v>1600</v>
      </c>
      <c r="I108" s="4" t="s">
        <v>42</v>
      </c>
    </row>
    <row r="109" spans="1:9" ht="18" customHeight="1">
      <c r="A109" s="1">
        <v>2020</v>
      </c>
      <c r="B109" s="1" t="s">
        <v>7</v>
      </c>
      <c r="C109" s="1" t="s">
        <v>13</v>
      </c>
      <c r="D109" s="2" t="s">
        <v>35</v>
      </c>
      <c r="E109" s="3">
        <v>1245</v>
      </c>
      <c r="F109" s="3">
        <v>4577.2</v>
      </c>
      <c r="G109" s="3">
        <v>5126.4639999999999</v>
      </c>
      <c r="H109" s="3">
        <v>915.44</v>
      </c>
      <c r="I109" s="4" t="s">
        <v>42</v>
      </c>
    </row>
    <row r="110" spans="1:9" ht="18" customHeight="1">
      <c r="A110" s="1">
        <v>2020</v>
      </c>
      <c r="B110" s="1" t="s">
        <v>7</v>
      </c>
      <c r="C110" s="1" t="s">
        <v>38</v>
      </c>
      <c r="D110" s="5" t="s">
        <v>30</v>
      </c>
      <c r="E110" s="6">
        <v>644</v>
      </c>
      <c r="F110" s="6">
        <v>5743.5</v>
      </c>
      <c r="G110" s="6">
        <v>6432.72</v>
      </c>
      <c r="H110" s="3">
        <v>1148.7</v>
      </c>
      <c r="I110" s="4" t="s">
        <v>42</v>
      </c>
    </row>
    <row r="111" spans="1:9" ht="18" customHeight="1">
      <c r="A111" s="1">
        <v>2020</v>
      </c>
      <c r="B111" s="1" t="s">
        <v>7</v>
      </c>
      <c r="C111" s="1" t="s">
        <v>12</v>
      </c>
      <c r="D111" s="5" t="s">
        <v>29</v>
      </c>
      <c r="E111" s="6">
        <v>643</v>
      </c>
      <c r="F111" s="6">
        <v>7000</v>
      </c>
      <c r="G111" s="6">
        <v>7840</v>
      </c>
      <c r="H111" s="3">
        <v>1400</v>
      </c>
      <c r="I111" s="4" t="s">
        <v>42</v>
      </c>
    </row>
    <row r="112" spans="1:9" ht="18" customHeight="1">
      <c r="A112" s="1">
        <v>2020</v>
      </c>
      <c r="B112" s="1" t="s">
        <v>7</v>
      </c>
      <c r="C112" s="1" t="s">
        <v>38</v>
      </c>
      <c r="D112" s="5" t="s">
        <v>31</v>
      </c>
      <c r="E112" s="6">
        <v>455</v>
      </c>
      <c r="F112" s="6">
        <v>4578.6000000000004</v>
      </c>
      <c r="G112" s="6">
        <v>5128.0320000000002</v>
      </c>
      <c r="H112" s="3">
        <v>915.72000000000014</v>
      </c>
      <c r="I112" s="4" t="s">
        <v>42</v>
      </c>
    </row>
    <row r="113" spans="1:9" ht="18" customHeight="1">
      <c r="A113" s="1">
        <v>2020</v>
      </c>
      <c r="B113" s="1" t="s">
        <v>7</v>
      </c>
      <c r="C113" s="1" t="s">
        <v>12</v>
      </c>
      <c r="D113" s="5" t="s">
        <v>28</v>
      </c>
      <c r="E113" s="7">
        <v>345</v>
      </c>
      <c r="F113" s="7">
        <v>7000</v>
      </c>
      <c r="G113" s="7">
        <v>7840</v>
      </c>
      <c r="H113" s="3">
        <v>1400</v>
      </c>
      <c r="I113" s="4" t="s">
        <v>42</v>
      </c>
    </row>
    <row r="114" spans="1:9" ht="18" customHeight="1">
      <c r="A114" s="1">
        <v>2020</v>
      </c>
      <c r="B114" s="1" t="s">
        <v>7</v>
      </c>
      <c r="C114" s="1" t="s">
        <v>13</v>
      </c>
      <c r="D114" s="2" t="s">
        <v>33</v>
      </c>
      <c r="E114" s="3">
        <v>122</v>
      </c>
      <c r="F114" s="3">
        <v>100</v>
      </c>
      <c r="G114" s="3">
        <v>112</v>
      </c>
      <c r="H114" s="3">
        <v>20</v>
      </c>
      <c r="I114" s="4" t="s">
        <v>42</v>
      </c>
    </row>
    <row r="115" spans="1:9" ht="18" customHeight="1">
      <c r="A115" s="1">
        <v>2020</v>
      </c>
      <c r="B115" s="1" t="s">
        <v>7</v>
      </c>
      <c r="C115" s="1" t="s">
        <v>15</v>
      </c>
      <c r="D115" s="5" t="s">
        <v>26</v>
      </c>
      <c r="E115" s="6">
        <v>78</v>
      </c>
      <c r="F115" s="6">
        <v>4577.2</v>
      </c>
      <c r="G115" s="6">
        <v>5126.4639999999999</v>
      </c>
      <c r="H115" s="3">
        <v>915.44</v>
      </c>
      <c r="I115" s="4" t="s">
        <v>42</v>
      </c>
    </row>
    <row r="116" spans="1:9" ht="18" customHeight="1">
      <c r="A116" s="1">
        <v>2020</v>
      </c>
      <c r="B116" s="1" t="s">
        <v>7</v>
      </c>
      <c r="C116" s="1" t="s">
        <v>15</v>
      </c>
      <c r="D116" s="5" t="s">
        <v>24</v>
      </c>
      <c r="E116" s="6">
        <v>76</v>
      </c>
      <c r="F116" s="6">
        <v>4576.8999999999996</v>
      </c>
      <c r="G116" s="6">
        <v>5126.1279999999997</v>
      </c>
      <c r="H116" s="3">
        <v>915.38</v>
      </c>
      <c r="I116" s="4" t="s">
        <v>42</v>
      </c>
    </row>
    <row r="117" spans="1:9" ht="18" customHeight="1">
      <c r="A117" s="1">
        <v>2020</v>
      </c>
      <c r="B117" s="1" t="s">
        <v>7</v>
      </c>
      <c r="C117" s="1" t="s">
        <v>15</v>
      </c>
      <c r="D117" s="5" t="s">
        <v>25</v>
      </c>
      <c r="E117" s="6">
        <v>46</v>
      </c>
      <c r="F117" s="6">
        <v>200</v>
      </c>
      <c r="G117" s="6">
        <v>224</v>
      </c>
      <c r="H117" s="3">
        <v>40</v>
      </c>
      <c r="I117" s="4" t="s">
        <v>42</v>
      </c>
    </row>
    <row r="118" spans="1:9" ht="18" customHeight="1">
      <c r="A118" s="1">
        <v>2020</v>
      </c>
      <c r="B118" s="1" t="s">
        <v>7</v>
      </c>
      <c r="C118" s="1" t="s">
        <v>15</v>
      </c>
      <c r="D118" s="5" t="s">
        <v>23</v>
      </c>
      <c r="E118" s="6">
        <v>34</v>
      </c>
      <c r="F118" s="6">
        <v>4576.8</v>
      </c>
      <c r="G118" s="6">
        <v>5126.0160000000005</v>
      </c>
      <c r="H118" s="3">
        <v>915.36000000000013</v>
      </c>
      <c r="I118" s="4" t="s">
        <v>42</v>
      </c>
    </row>
    <row r="119" spans="1:9" ht="18" customHeight="1">
      <c r="A119" s="1">
        <v>2020</v>
      </c>
      <c r="B119" s="1" t="s">
        <v>7</v>
      </c>
      <c r="C119" s="1" t="s">
        <v>13</v>
      </c>
      <c r="D119" s="2" t="s">
        <v>34</v>
      </c>
      <c r="E119" s="3">
        <v>7</v>
      </c>
      <c r="F119" s="3">
        <v>200</v>
      </c>
      <c r="G119" s="3">
        <v>224</v>
      </c>
      <c r="H119" s="3">
        <v>40</v>
      </c>
      <c r="I119" s="4" t="s">
        <v>42</v>
      </c>
    </row>
    <row r="120" spans="1:9" ht="18" customHeight="1">
      <c r="A120" s="1">
        <v>2020</v>
      </c>
      <c r="B120" s="1" t="s">
        <v>7</v>
      </c>
      <c r="C120" s="1" t="s">
        <v>15</v>
      </c>
      <c r="D120" s="5" t="s">
        <v>27</v>
      </c>
      <c r="E120" s="6">
        <v>3</v>
      </c>
      <c r="F120" s="6">
        <v>4577.3</v>
      </c>
      <c r="G120" s="6">
        <v>5126.576</v>
      </c>
      <c r="H120" s="3">
        <v>915.46</v>
      </c>
      <c r="I120" s="4" t="s">
        <v>42</v>
      </c>
    </row>
    <row r="121" spans="1:9" ht="18" customHeight="1">
      <c r="A121" s="1">
        <v>2020</v>
      </c>
      <c r="B121" s="1" t="s">
        <v>7</v>
      </c>
      <c r="C121" s="1" t="s">
        <v>32</v>
      </c>
      <c r="D121" s="5" t="s">
        <v>32</v>
      </c>
      <c r="E121" s="6">
        <v>2</v>
      </c>
      <c r="F121" s="6">
        <v>6600</v>
      </c>
      <c r="G121" s="6">
        <v>7392</v>
      </c>
      <c r="H121" s="3">
        <v>1320</v>
      </c>
      <c r="I121" s="4" t="s">
        <v>42</v>
      </c>
    </row>
    <row r="122" spans="1:9" ht="18" customHeight="1">
      <c r="A122" s="1">
        <v>2020</v>
      </c>
      <c r="B122" s="1" t="s">
        <v>8</v>
      </c>
      <c r="C122" s="1" t="s">
        <v>14</v>
      </c>
      <c r="D122" s="2" t="s">
        <v>36</v>
      </c>
      <c r="E122" s="3">
        <v>3566</v>
      </c>
      <c r="F122" s="3">
        <v>4577.3</v>
      </c>
      <c r="G122" s="3">
        <v>5126.576</v>
      </c>
      <c r="H122" s="3">
        <v>915.46</v>
      </c>
      <c r="I122" s="4" t="s">
        <v>42</v>
      </c>
    </row>
    <row r="123" spans="1:9" ht="18" customHeight="1">
      <c r="A123" s="1">
        <v>2020</v>
      </c>
      <c r="B123" s="1" t="s">
        <v>8</v>
      </c>
      <c r="C123" s="1" t="s">
        <v>14</v>
      </c>
      <c r="D123" s="2" t="s">
        <v>37</v>
      </c>
      <c r="E123" s="3">
        <v>2498</v>
      </c>
      <c r="F123" s="3">
        <v>8000</v>
      </c>
      <c r="G123" s="3">
        <v>8960</v>
      </c>
      <c r="H123" s="3">
        <v>1600</v>
      </c>
      <c r="I123" s="4" t="s">
        <v>42</v>
      </c>
    </row>
    <row r="124" spans="1:9" ht="18" customHeight="1">
      <c r="A124" s="1">
        <v>2020</v>
      </c>
      <c r="B124" s="1" t="s">
        <v>8</v>
      </c>
      <c r="C124" s="1" t="s">
        <v>13</v>
      </c>
      <c r="D124" s="2" t="s">
        <v>35</v>
      </c>
      <c r="E124" s="3">
        <v>1245</v>
      </c>
      <c r="F124" s="3">
        <v>4577.2</v>
      </c>
      <c r="G124" s="3">
        <v>5126.4639999999999</v>
      </c>
      <c r="H124" s="3">
        <v>915.44</v>
      </c>
      <c r="I124" s="4" t="s">
        <v>42</v>
      </c>
    </row>
    <row r="125" spans="1:9" ht="18" customHeight="1">
      <c r="A125" s="1">
        <v>2020</v>
      </c>
      <c r="B125" s="1" t="s">
        <v>8</v>
      </c>
      <c r="C125" s="1" t="s">
        <v>38</v>
      </c>
      <c r="D125" s="5" t="s">
        <v>30</v>
      </c>
      <c r="E125" s="6">
        <v>644</v>
      </c>
      <c r="F125" s="6">
        <v>5743.5</v>
      </c>
      <c r="G125" s="6">
        <v>6432.72</v>
      </c>
      <c r="H125" s="3">
        <v>1148.7</v>
      </c>
      <c r="I125" s="4" t="s">
        <v>42</v>
      </c>
    </row>
    <row r="126" spans="1:9" ht="18" customHeight="1">
      <c r="A126" s="1">
        <v>2020</v>
      </c>
      <c r="B126" s="1" t="s">
        <v>8</v>
      </c>
      <c r="C126" s="1" t="s">
        <v>12</v>
      </c>
      <c r="D126" s="5" t="s">
        <v>29</v>
      </c>
      <c r="E126" s="6">
        <v>643</v>
      </c>
      <c r="F126" s="6">
        <v>7000</v>
      </c>
      <c r="G126" s="6">
        <v>7840</v>
      </c>
      <c r="H126" s="3">
        <v>1400</v>
      </c>
      <c r="I126" s="4" t="s">
        <v>42</v>
      </c>
    </row>
    <row r="127" spans="1:9" ht="18" customHeight="1">
      <c r="A127" s="1">
        <v>2020</v>
      </c>
      <c r="B127" s="1" t="s">
        <v>8</v>
      </c>
      <c r="C127" s="1" t="s">
        <v>38</v>
      </c>
      <c r="D127" s="5" t="s">
        <v>31</v>
      </c>
      <c r="E127" s="6">
        <v>455</v>
      </c>
      <c r="F127" s="6">
        <v>4578.6000000000004</v>
      </c>
      <c r="G127" s="6">
        <v>5128.0320000000002</v>
      </c>
      <c r="H127" s="3">
        <v>915.72000000000014</v>
      </c>
      <c r="I127" s="4" t="s">
        <v>42</v>
      </c>
    </row>
    <row r="128" spans="1:9" ht="18" customHeight="1">
      <c r="A128" s="1">
        <v>2020</v>
      </c>
      <c r="B128" s="1" t="s">
        <v>8</v>
      </c>
      <c r="C128" s="1" t="s">
        <v>12</v>
      </c>
      <c r="D128" s="5" t="s">
        <v>28</v>
      </c>
      <c r="E128" s="7">
        <v>345</v>
      </c>
      <c r="F128" s="7">
        <v>7000</v>
      </c>
      <c r="G128" s="7">
        <v>7840</v>
      </c>
      <c r="H128" s="3">
        <v>1400</v>
      </c>
      <c r="I128" s="4" t="s">
        <v>42</v>
      </c>
    </row>
    <row r="129" spans="1:9" ht="18" customHeight="1">
      <c r="A129" s="1">
        <v>2020</v>
      </c>
      <c r="B129" s="1" t="s">
        <v>8</v>
      </c>
      <c r="C129" s="1" t="s">
        <v>13</v>
      </c>
      <c r="D129" s="2" t="s">
        <v>33</v>
      </c>
      <c r="E129" s="3">
        <v>122</v>
      </c>
      <c r="F129" s="3">
        <v>100</v>
      </c>
      <c r="G129" s="3">
        <v>112</v>
      </c>
      <c r="H129" s="3">
        <v>20</v>
      </c>
      <c r="I129" s="4" t="s">
        <v>42</v>
      </c>
    </row>
    <row r="130" spans="1:9" ht="18" customHeight="1">
      <c r="A130" s="1">
        <v>2020</v>
      </c>
      <c r="B130" s="1" t="s">
        <v>8</v>
      </c>
      <c r="C130" s="1" t="s">
        <v>15</v>
      </c>
      <c r="D130" s="5" t="s">
        <v>26</v>
      </c>
      <c r="E130" s="6">
        <v>78</v>
      </c>
      <c r="F130" s="6">
        <v>4577.2</v>
      </c>
      <c r="G130" s="6">
        <v>5126.4639999999999</v>
      </c>
      <c r="H130" s="3">
        <v>915.44</v>
      </c>
      <c r="I130" s="4" t="s">
        <v>42</v>
      </c>
    </row>
    <row r="131" spans="1:9" ht="18" customHeight="1">
      <c r="A131" s="1">
        <v>2020</v>
      </c>
      <c r="B131" s="1" t="s">
        <v>8</v>
      </c>
      <c r="C131" s="1" t="s">
        <v>15</v>
      </c>
      <c r="D131" s="5" t="s">
        <v>24</v>
      </c>
      <c r="E131" s="6">
        <v>76</v>
      </c>
      <c r="F131" s="6">
        <v>4576.8999999999996</v>
      </c>
      <c r="G131" s="6">
        <v>5126.1279999999997</v>
      </c>
      <c r="H131" s="3">
        <v>915.38</v>
      </c>
      <c r="I131" s="4" t="s">
        <v>42</v>
      </c>
    </row>
    <row r="132" spans="1:9" ht="18" customHeight="1">
      <c r="A132" s="1">
        <v>2020</v>
      </c>
      <c r="B132" s="1" t="s">
        <v>8</v>
      </c>
      <c r="C132" s="1" t="s">
        <v>15</v>
      </c>
      <c r="D132" s="5" t="s">
        <v>25</v>
      </c>
      <c r="E132" s="6">
        <v>46</v>
      </c>
      <c r="F132" s="6">
        <v>200</v>
      </c>
      <c r="G132" s="6">
        <v>224</v>
      </c>
      <c r="H132" s="3">
        <v>40</v>
      </c>
      <c r="I132" s="4" t="s">
        <v>42</v>
      </c>
    </row>
    <row r="133" spans="1:9" ht="18" customHeight="1">
      <c r="A133" s="1">
        <v>2020</v>
      </c>
      <c r="B133" s="1" t="s">
        <v>8</v>
      </c>
      <c r="C133" s="1" t="s">
        <v>15</v>
      </c>
      <c r="D133" s="5" t="s">
        <v>23</v>
      </c>
      <c r="E133" s="6">
        <v>34</v>
      </c>
      <c r="F133" s="6">
        <v>4576.8</v>
      </c>
      <c r="G133" s="6">
        <v>5126.0160000000005</v>
      </c>
      <c r="H133" s="3">
        <v>915.36000000000013</v>
      </c>
      <c r="I133" s="4" t="s">
        <v>40</v>
      </c>
    </row>
    <row r="134" spans="1:9" ht="18" customHeight="1">
      <c r="A134" s="1">
        <v>2020</v>
      </c>
      <c r="B134" s="1" t="s">
        <v>8</v>
      </c>
      <c r="C134" s="1" t="s">
        <v>13</v>
      </c>
      <c r="D134" s="2" t="s">
        <v>34</v>
      </c>
      <c r="E134" s="3">
        <v>7</v>
      </c>
      <c r="F134" s="3">
        <v>200</v>
      </c>
      <c r="G134" s="3">
        <v>224</v>
      </c>
      <c r="H134" s="3">
        <v>40</v>
      </c>
      <c r="I134" s="4" t="s">
        <v>40</v>
      </c>
    </row>
    <row r="135" spans="1:9" ht="18" customHeight="1">
      <c r="A135" s="1">
        <v>2020</v>
      </c>
      <c r="B135" s="1" t="s">
        <v>8</v>
      </c>
      <c r="C135" s="1" t="s">
        <v>15</v>
      </c>
      <c r="D135" s="5" t="s">
        <v>27</v>
      </c>
      <c r="E135" s="6">
        <v>3</v>
      </c>
      <c r="F135" s="6">
        <v>4577.3</v>
      </c>
      <c r="G135" s="6">
        <v>5126.576</v>
      </c>
      <c r="H135" s="3">
        <v>915.46</v>
      </c>
      <c r="I135" s="4" t="s">
        <v>40</v>
      </c>
    </row>
    <row r="136" spans="1:9" ht="18" customHeight="1">
      <c r="A136" s="1">
        <v>2020</v>
      </c>
      <c r="B136" s="1" t="s">
        <v>8</v>
      </c>
      <c r="C136" s="1" t="s">
        <v>32</v>
      </c>
      <c r="D136" s="5" t="s">
        <v>32</v>
      </c>
      <c r="E136" s="6">
        <v>2</v>
      </c>
      <c r="F136" s="6">
        <v>6600</v>
      </c>
      <c r="G136" s="6">
        <v>7392</v>
      </c>
      <c r="H136" s="3">
        <v>1320</v>
      </c>
      <c r="I136" s="4" t="s">
        <v>40</v>
      </c>
    </row>
    <row r="137" spans="1:9" ht="18" customHeight="1">
      <c r="A137" s="1">
        <v>2020</v>
      </c>
      <c r="B137" s="1" t="s">
        <v>9</v>
      </c>
      <c r="C137" s="1" t="s">
        <v>14</v>
      </c>
      <c r="D137" s="2" t="s">
        <v>36</v>
      </c>
      <c r="E137" s="3">
        <v>3566</v>
      </c>
      <c r="F137" s="3">
        <v>4577.3</v>
      </c>
      <c r="G137" s="3">
        <v>5126.576</v>
      </c>
      <c r="H137" s="3">
        <v>915.46</v>
      </c>
      <c r="I137" s="4" t="s">
        <v>40</v>
      </c>
    </row>
    <row r="138" spans="1:9" ht="18" customHeight="1">
      <c r="A138" s="1">
        <v>2020</v>
      </c>
      <c r="B138" s="1" t="s">
        <v>9</v>
      </c>
      <c r="C138" s="1" t="s">
        <v>14</v>
      </c>
      <c r="D138" s="2" t="s">
        <v>37</v>
      </c>
      <c r="E138" s="3">
        <v>2498</v>
      </c>
      <c r="F138" s="3">
        <v>8000</v>
      </c>
      <c r="G138" s="3">
        <v>8960</v>
      </c>
      <c r="H138" s="3">
        <v>1600</v>
      </c>
      <c r="I138" s="4" t="s">
        <v>40</v>
      </c>
    </row>
    <row r="139" spans="1:9" ht="18" customHeight="1">
      <c r="A139" s="1">
        <v>2020</v>
      </c>
      <c r="B139" s="1" t="s">
        <v>9</v>
      </c>
      <c r="C139" s="1" t="s">
        <v>13</v>
      </c>
      <c r="D139" s="2" t="s">
        <v>35</v>
      </c>
      <c r="E139" s="3">
        <v>1245</v>
      </c>
      <c r="F139" s="3">
        <v>4577.2</v>
      </c>
      <c r="G139" s="3">
        <v>5126.4639999999999</v>
      </c>
      <c r="H139" s="3">
        <v>915.44</v>
      </c>
      <c r="I139" s="4" t="s">
        <v>40</v>
      </c>
    </row>
    <row r="140" spans="1:9" ht="18" customHeight="1">
      <c r="A140" s="1">
        <v>2020</v>
      </c>
      <c r="B140" s="1" t="s">
        <v>9</v>
      </c>
      <c r="C140" s="1" t="s">
        <v>38</v>
      </c>
      <c r="D140" s="5" t="s">
        <v>30</v>
      </c>
      <c r="E140" s="6">
        <v>644</v>
      </c>
      <c r="F140" s="6">
        <v>5743.5</v>
      </c>
      <c r="G140" s="6">
        <v>6432.72</v>
      </c>
      <c r="H140" s="3">
        <v>1148.7</v>
      </c>
      <c r="I140" s="4" t="s">
        <v>40</v>
      </c>
    </row>
    <row r="141" spans="1:9" ht="18" customHeight="1">
      <c r="A141" s="1">
        <v>2020</v>
      </c>
      <c r="B141" s="1" t="s">
        <v>9</v>
      </c>
      <c r="C141" s="1" t="s">
        <v>12</v>
      </c>
      <c r="D141" s="5" t="s">
        <v>29</v>
      </c>
      <c r="E141" s="6">
        <v>643</v>
      </c>
      <c r="F141" s="6">
        <v>7000</v>
      </c>
      <c r="G141" s="6">
        <v>7840</v>
      </c>
      <c r="H141" s="3">
        <v>1400</v>
      </c>
      <c r="I141" s="4" t="s">
        <v>40</v>
      </c>
    </row>
    <row r="142" spans="1:9" ht="18" customHeight="1">
      <c r="A142" s="1">
        <v>2020</v>
      </c>
      <c r="B142" s="1" t="s">
        <v>9</v>
      </c>
      <c r="C142" s="1" t="s">
        <v>38</v>
      </c>
      <c r="D142" s="5" t="s">
        <v>31</v>
      </c>
      <c r="E142" s="6">
        <v>455</v>
      </c>
      <c r="F142" s="6">
        <v>4578.6000000000004</v>
      </c>
      <c r="G142" s="6">
        <v>5128.0320000000002</v>
      </c>
      <c r="H142" s="3">
        <v>915.72000000000014</v>
      </c>
      <c r="I142" s="4" t="s">
        <v>40</v>
      </c>
    </row>
    <row r="143" spans="1:9" ht="18" customHeight="1">
      <c r="A143" s="1">
        <v>2020</v>
      </c>
      <c r="B143" s="1" t="s">
        <v>9</v>
      </c>
      <c r="C143" s="1" t="s">
        <v>12</v>
      </c>
      <c r="D143" s="5" t="s">
        <v>28</v>
      </c>
      <c r="E143" s="7">
        <v>345</v>
      </c>
      <c r="F143" s="7">
        <v>7000</v>
      </c>
      <c r="G143" s="7">
        <v>7840</v>
      </c>
      <c r="H143" s="3">
        <v>1400</v>
      </c>
      <c r="I143" s="4" t="s">
        <v>40</v>
      </c>
    </row>
    <row r="144" spans="1:9" ht="18" customHeight="1">
      <c r="A144" s="1">
        <v>2020</v>
      </c>
      <c r="B144" s="1" t="s">
        <v>9</v>
      </c>
      <c r="C144" s="1" t="s">
        <v>13</v>
      </c>
      <c r="D144" s="2" t="s">
        <v>33</v>
      </c>
      <c r="E144" s="3">
        <v>122</v>
      </c>
      <c r="F144" s="3">
        <v>100</v>
      </c>
      <c r="G144" s="3">
        <v>112</v>
      </c>
      <c r="H144" s="3">
        <v>20</v>
      </c>
      <c r="I144" s="4" t="s">
        <v>40</v>
      </c>
    </row>
    <row r="145" spans="1:9" ht="18" customHeight="1">
      <c r="A145" s="1">
        <v>2020</v>
      </c>
      <c r="B145" s="1" t="s">
        <v>9</v>
      </c>
      <c r="C145" s="1" t="s">
        <v>15</v>
      </c>
      <c r="D145" s="5" t="s">
        <v>26</v>
      </c>
      <c r="E145" s="6">
        <v>78</v>
      </c>
      <c r="F145" s="6">
        <v>4577.2</v>
      </c>
      <c r="G145" s="6">
        <v>5126.4639999999999</v>
      </c>
      <c r="H145" s="3">
        <v>915.44</v>
      </c>
      <c r="I145" s="4" t="s">
        <v>40</v>
      </c>
    </row>
    <row r="146" spans="1:9" ht="18" customHeight="1">
      <c r="A146" s="1">
        <v>2020</v>
      </c>
      <c r="B146" s="1" t="s">
        <v>9</v>
      </c>
      <c r="C146" s="1" t="s">
        <v>15</v>
      </c>
      <c r="D146" s="5" t="s">
        <v>24</v>
      </c>
      <c r="E146" s="6">
        <v>76</v>
      </c>
      <c r="F146" s="6">
        <v>4576.8999999999996</v>
      </c>
      <c r="G146" s="6">
        <v>5126.1279999999997</v>
      </c>
      <c r="H146" s="3">
        <v>915.38</v>
      </c>
      <c r="I146" s="4" t="s">
        <v>40</v>
      </c>
    </row>
    <row r="147" spans="1:9" ht="18" customHeight="1">
      <c r="A147" s="1">
        <v>2020</v>
      </c>
      <c r="B147" s="1" t="s">
        <v>9</v>
      </c>
      <c r="C147" s="1" t="s">
        <v>15</v>
      </c>
      <c r="D147" s="5" t="s">
        <v>25</v>
      </c>
      <c r="E147" s="6">
        <v>46</v>
      </c>
      <c r="F147" s="6">
        <v>200</v>
      </c>
      <c r="G147" s="6">
        <v>224</v>
      </c>
      <c r="H147" s="3">
        <v>40</v>
      </c>
      <c r="I147" s="4" t="s">
        <v>40</v>
      </c>
    </row>
    <row r="148" spans="1:9" ht="18" customHeight="1">
      <c r="A148" s="1">
        <v>2020</v>
      </c>
      <c r="B148" s="1" t="s">
        <v>9</v>
      </c>
      <c r="C148" s="1" t="s">
        <v>15</v>
      </c>
      <c r="D148" s="5" t="s">
        <v>23</v>
      </c>
      <c r="E148" s="6">
        <v>34</v>
      </c>
      <c r="F148" s="6">
        <v>4576.8</v>
      </c>
      <c r="G148" s="6">
        <v>5126.0160000000005</v>
      </c>
      <c r="H148" s="3">
        <v>915.36000000000013</v>
      </c>
      <c r="I148" s="4" t="s">
        <v>40</v>
      </c>
    </row>
    <row r="149" spans="1:9" ht="18" customHeight="1">
      <c r="A149" s="1">
        <v>2020</v>
      </c>
      <c r="B149" s="1" t="s">
        <v>9</v>
      </c>
      <c r="C149" s="1" t="s">
        <v>13</v>
      </c>
      <c r="D149" s="2" t="s">
        <v>34</v>
      </c>
      <c r="E149" s="3">
        <v>7</v>
      </c>
      <c r="F149" s="3">
        <v>200</v>
      </c>
      <c r="G149" s="3">
        <v>224</v>
      </c>
      <c r="H149" s="3">
        <v>40</v>
      </c>
      <c r="I149" s="4" t="s">
        <v>40</v>
      </c>
    </row>
    <row r="150" spans="1:9" ht="18" customHeight="1">
      <c r="A150" s="1">
        <v>2020</v>
      </c>
      <c r="B150" s="1" t="s">
        <v>9</v>
      </c>
      <c r="C150" s="1" t="s">
        <v>15</v>
      </c>
      <c r="D150" s="5" t="s">
        <v>27</v>
      </c>
      <c r="E150" s="6">
        <v>3</v>
      </c>
      <c r="F150" s="6">
        <v>4577.3</v>
      </c>
      <c r="G150" s="6">
        <v>5126.576</v>
      </c>
      <c r="H150" s="3">
        <v>915.46</v>
      </c>
      <c r="I150" s="4" t="s">
        <v>42</v>
      </c>
    </row>
    <row r="151" spans="1:9" ht="18" customHeight="1">
      <c r="A151" s="1">
        <v>2020</v>
      </c>
      <c r="B151" s="1" t="s">
        <v>9</v>
      </c>
      <c r="C151" s="1" t="s">
        <v>32</v>
      </c>
      <c r="D151" s="5" t="s">
        <v>32</v>
      </c>
      <c r="E151" s="6">
        <v>2</v>
      </c>
      <c r="F151" s="6">
        <v>6600</v>
      </c>
      <c r="G151" s="6">
        <v>7392</v>
      </c>
      <c r="H151" s="3">
        <v>1320</v>
      </c>
      <c r="I151" s="4" t="s">
        <v>42</v>
      </c>
    </row>
    <row r="152" spans="1:9" ht="18" customHeight="1">
      <c r="A152" s="1">
        <v>2020</v>
      </c>
      <c r="B152" s="1" t="s">
        <v>10</v>
      </c>
      <c r="C152" s="1" t="s">
        <v>14</v>
      </c>
      <c r="D152" s="2" t="s">
        <v>36</v>
      </c>
      <c r="E152" s="3">
        <v>3566</v>
      </c>
      <c r="F152" s="3">
        <v>4577.3</v>
      </c>
      <c r="G152" s="3">
        <v>5126.576</v>
      </c>
      <c r="H152" s="3">
        <v>915.46</v>
      </c>
      <c r="I152" s="4" t="s">
        <v>42</v>
      </c>
    </row>
    <row r="153" spans="1:9" ht="18" customHeight="1">
      <c r="A153" s="1">
        <v>2020</v>
      </c>
      <c r="B153" s="1" t="s">
        <v>10</v>
      </c>
      <c r="C153" s="1" t="s">
        <v>14</v>
      </c>
      <c r="D153" s="2" t="s">
        <v>37</v>
      </c>
      <c r="E153" s="3">
        <v>2498</v>
      </c>
      <c r="F153" s="3">
        <v>8000</v>
      </c>
      <c r="G153" s="3">
        <v>8960</v>
      </c>
      <c r="H153" s="3">
        <v>1600</v>
      </c>
      <c r="I153" s="4" t="s">
        <v>42</v>
      </c>
    </row>
    <row r="154" spans="1:9" ht="18" customHeight="1">
      <c r="A154" s="1">
        <v>2020</v>
      </c>
      <c r="B154" s="1" t="s">
        <v>10</v>
      </c>
      <c r="C154" s="1" t="s">
        <v>13</v>
      </c>
      <c r="D154" s="2" t="s">
        <v>35</v>
      </c>
      <c r="E154" s="3">
        <v>1245</v>
      </c>
      <c r="F154" s="3">
        <v>4577.2</v>
      </c>
      <c r="G154" s="3">
        <v>5126.4639999999999</v>
      </c>
      <c r="H154" s="3">
        <v>915.44</v>
      </c>
      <c r="I154" s="4" t="s">
        <v>42</v>
      </c>
    </row>
    <row r="155" spans="1:9" ht="18" customHeight="1">
      <c r="A155" s="1">
        <v>2020</v>
      </c>
      <c r="B155" s="1" t="s">
        <v>10</v>
      </c>
      <c r="C155" s="1" t="s">
        <v>38</v>
      </c>
      <c r="D155" s="5" t="s">
        <v>30</v>
      </c>
      <c r="E155" s="6">
        <v>644</v>
      </c>
      <c r="F155" s="6">
        <v>5743.5</v>
      </c>
      <c r="G155" s="6">
        <v>6432.72</v>
      </c>
      <c r="H155" s="3">
        <v>1148.7</v>
      </c>
      <c r="I155" s="4" t="s">
        <v>42</v>
      </c>
    </row>
    <row r="156" spans="1:9" ht="18" customHeight="1">
      <c r="A156" s="1">
        <v>2020</v>
      </c>
      <c r="B156" s="1" t="s">
        <v>10</v>
      </c>
      <c r="C156" s="1" t="s">
        <v>12</v>
      </c>
      <c r="D156" s="5" t="s">
        <v>29</v>
      </c>
      <c r="E156" s="6">
        <v>643</v>
      </c>
      <c r="F156" s="6">
        <v>7000</v>
      </c>
      <c r="G156" s="6">
        <v>7840</v>
      </c>
      <c r="H156" s="3">
        <v>1400</v>
      </c>
      <c r="I156" s="4" t="s">
        <v>42</v>
      </c>
    </row>
    <row r="157" spans="1:9" ht="18" customHeight="1">
      <c r="A157" s="1">
        <v>2020</v>
      </c>
      <c r="B157" s="1" t="s">
        <v>10</v>
      </c>
      <c r="C157" s="1" t="s">
        <v>38</v>
      </c>
      <c r="D157" s="5" t="s">
        <v>31</v>
      </c>
      <c r="E157" s="6">
        <v>455</v>
      </c>
      <c r="F157" s="6">
        <v>4578.6000000000004</v>
      </c>
      <c r="G157" s="6">
        <v>5128.0320000000002</v>
      </c>
      <c r="H157" s="3">
        <v>915.72000000000014</v>
      </c>
      <c r="I157" s="4" t="s">
        <v>42</v>
      </c>
    </row>
    <row r="158" spans="1:9" ht="18" customHeight="1">
      <c r="A158" s="1">
        <v>2020</v>
      </c>
      <c r="B158" s="1" t="s">
        <v>10</v>
      </c>
      <c r="C158" s="1" t="s">
        <v>12</v>
      </c>
      <c r="D158" s="5" t="s">
        <v>28</v>
      </c>
      <c r="E158" s="7">
        <v>345</v>
      </c>
      <c r="F158" s="7">
        <v>7000</v>
      </c>
      <c r="G158" s="7">
        <v>7840</v>
      </c>
      <c r="H158" s="3">
        <v>1400</v>
      </c>
      <c r="I158" s="4" t="s">
        <v>42</v>
      </c>
    </row>
    <row r="159" spans="1:9" ht="18" customHeight="1">
      <c r="A159" s="1">
        <v>2020</v>
      </c>
      <c r="B159" s="1" t="s">
        <v>10</v>
      </c>
      <c r="C159" s="1" t="s">
        <v>13</v>
      </c>
      <c r="D159" s="2" t="s">
        <v>33</v>
      </c>
      <c r="E159" s="3">
        <v>122</v>
      </c>
      <c r="F159" s="3">
        <v>100</v>
      </c>
      <c r="G159" s="3">
        <v>112</v>
      </c>
      <c r="H159" s="3">
        <v>20</v>
      </c>
      <c r="I159" s="4" t="s">
        <v>42</v>
      </c>
    </row>
    <row r="160" spans="1:9" ht="18" customHeight="1">
      <c r="A160" s="1">
        <v>2020</v>
      </c>
      <c r="B160" s="1" t="s">
        <v>10</v>
      </c>
      <c r="C160" s="1" t="s">
        <v>15</v>
      </c>
      <c r="D160" s="5" t="s">
        <v>26</v>
      </c>
      <c r="E160" s="6">
        <v>78</v>
      </c>
      <c r="F160" s="6">
        <v>4577.2</v>
      </c>
      <c r="G160" s="6">
        <v>5126.4639999999999</v>
      </c>
      <c r="H160" s="3">
        <v>915.44</v>
      </c>
      <c r="I160" s="4" t="s">
        <v>42</v>
      </c>
    </row>
    <row r="161" spans="1:9" ht="18" customHeight="1">
      <c r="A161" s="1">
        <v>2020</v>
      </c>
      <c r="B161" s="1" t="s">
        <v>10</v>
      </c>
      <c r="C161" s="1" t="s">
        <v>15</v>
      </c>
      <c r="D161" s="5" t="s">
        <v>24</v>
      </c>
      <c r="E161" s="6">
        <v>76</v>
      </c>
      <c r="F161" s="6">
        <v>4576.8999999999996</v>
      </c>
      <c r="G161" s="6">
        <v>5126.1279999999997</v>
      </c>
      <c r="H161" s="3">
        <v>915.38</v>
      </c>
      <c r="I161" s="4" t="s">
        <v>42</v>
      </c>
    </row>
    <row r="162" spans="1:9" ht="18" customHeight="1">
      <c r="A162" s="1">
        <v>2020</v>
      </c>
      <c r="B162" s="1" t="s">
        <v>10</v>
      </c>
      <c r="C162" s="1" t="s">
        <v>15</v>
      </c>
      <c r="D162" s="5" t="s">
        <v>25</v>
      </c>
      <c r="E162" s="6">
        <v>46</v>
      </c>
      <c r="F162" s="6">
        <v>200</v>
      </c>
      <c r="G162" s="6">
        <v>224</v>
      </c>
      <c r="H162" s="3">
        <v>40</v>
      </c>
      <c r="I162" s="4" t="s">
        <v>42</v>
      </c>
    </row>
    <row r="163" spans="1:9" ht="18" customHeight="1">
      <c r="A163" s="1">
        <v>2020</v>
      </c>
      <c r="B163" s="1" t="s">
        <v>10</v>
      </c>
      <c r="C163" s="1" t="s">
        <v>15</v>
      </c>
      <c r="D163" s="5" t="s">
        <v>23</v>
      </c>
      <c r="E163" s="6">
        <v>34</v>
      </c>
      <c r="F163" s="6">
        <v>4576.8</v>
      </c>
      <c r="G163" s="6">
        <v>5126.0160000000005</v>
      </c>
      <c r="H163" s="3">
        <v>915.36000000000013</v>
      </c>
      <c r="I163" s="4" t="s">
        <v>42</v>
      </c>
    </row>
    <row r="164" spans="1:9" ht="18" customHeight="1">
      <c r="A164" s="1">
        <v>2020</v>
      </c>
      <c r="B164" s="1" t="s">
        <v>10</v>
      </c>
      <c r="C164" s="1" t="s">
        <v>13</v>
      </c>
      <c r="D164" s="2" t="s">
        <v>34</v>
      </c>
      <c r="E164" s="3">
        <v>7</v>
      </c>
      <c r="F164" s="3">
        <v>200</v>
      </c>
      <c r="G164" s="3">
        <v>224</v>
      </c>
      <c r="H164" s="3">
        <v>40</v>
      </c>
      <c r="I164" s="4" t="s">
        <v>42</v>
      </c>
    </row>
    <row r="165" spans="1:9" ht="18" customHeight="1">
      <c r="A165" s="1">
        <v>2020</v>
      </c>
      <c r="B165" s="1" t="s">
        <v>10</v>
      </c>
      <c r="C165" s="1" t="s">
        <v>15</v>
      </c>
      <c r="D165" s="5" t="s">
        <v>27</v>
      </c>
      <c r="E165" s="6">
        <v>3</v>
      </c>
      <c r="F165" s="6">
        <v>4577.3</v>
      </c>
      <c r="G165" s="6">
        <v>5126.576</v>
      </c>
      <c r="H165" s="3">
        <v>915.46</v>
      </c>
      <c r="I165" s="4" t="s">
        <v>42</v>
      </c>
    </row>
    <row r="166" spans="1:9" ht="18" customHeight="1">
      <c r="A166" s="1">
        <v>2020</v>
      </c>
      <c r="B166" s="1" t="s">
        <v>10</v>
      </c>
      <c r="C166" s="1" t="s">
        <v>32</v>
      </c>
      <c r="D166" s="5" t="s">
        <v>32</v>
      </c>
      <c r="E166" s="6">
        <v>2</v>
      </c>
      <c r="F166" s="6">
        <v>6600</v>
      </c>
      <c r="G166" s="6">
        <v>7392</v>
      </c>
      <c r="H166" s="3">
        <v>1320</v>
      </c>
      <c r="I166" s="4" t="s">
        <v>40</v>
      </c>
    </row>
    <row r="167" spans="1:9" ht="18" customHeight="1">
      <c r="A167" s="1">
        <v>2020</v>
      </c>
      <c r="B167" s="1" t="s">
        <v>11</v>
      </c>
      <c r="C167" s="1" t="s">
        <v>14</v>
      </c>
      <c r="D167" s="2" t="s">
        <v>36</v>
      </c>
      <c r="E167" s="3">
        <v>3566</v>
      </c>
      <c r="F167" s="3">
        <v>4577.3</v>
      </c>
      <c r="G167" s="3">
        <v>5126.576</v>
      </c>
      <c r="H167" s="3">
        <v>915.46</v>
      </c>
      <c r="I167" s="4" t="s">
        <v>40</v>
      </c>
    </row>
    <row r="168" spans="1:9" ht="18" customHeight="1">
      <c r="A168" s="1">
        <v>2020</v>
      </c>
      <c r="B168" s="1" t="s">
        <v>11</v>
      </c>
      <c r="C168" s="1" t="s">
        <v>14</v>
      </c>
      <c r="D168" s="2" t="s">
        <v>37</v>
      </c>
      <c r="E168" s="3">
        <v>2498</v>
      </c>
      <c r="F168" s="3">
        <v>8000</v>
      </c>
      <c r="G168" s="3">
        <v>8960</v>
      </c>
      <c r="H168" s="3">
        <v>1600</v>
      </c>
      <c r="I168" s="4" t="s">
        <v>40</v>
      </c>
    </row>
    <row r="169" spans="1:9" ht="18" customHeight="1">
      <c r="A169" s="1">
        <v>2020</v>
      </c>
      <c r="B169" s="1" t="s">
        <v>11</v>
      </c>
      <c r="C169" s="1" t="s">
        <v>13</v>
      </c>
      <c r="D169" s="2" t="s">
        <v>35</v>
      </c>
      <c r="E169" s="3">
        <v>1245</v>
      </c>
      <c r="F169" s="3">
        <v>4577.2</v>
      </c>
      <c r="G169" s="3">
        <v>5126.4639999999999</v>
      </c>
      <c r="H169" s="3">
        <v>915.44</v>
      </c>
      <c r="I169" s="4" t="s">
        <v>40</v>
      </c>
    </row>
    <row r="170" spans="1:9" ht="18" customHeight="1">
      <c r="A170" s="1">
        <v>2020</v>
      </c>
      <c r="B170" s="1" t="s">
        <v>11</v>
      </c>
      <c r="C170" s="1" t="s">
        <v>38</v>
      </c>
      <c r="D170" s="5" t="s">
        <v>30</v>
      </c>
      <c r="E170" s="6">
        <v>644</v>
      </c>
      <c r="F170" s="6">
        <v>5743.5</v>
      </c>
      <c r="G170" s="6">
        <v>6432.72</v>
      </c>
      <c r="H170" s="3">
        <v>1148.7</v>
      </c>
      <c r="I170" s="4" t="s">
        <v>40</v>
      </c>
    </row>
    <row r="171" spans="1:9" ht="18" customHeight="1">
      <c r="A171" s="1">
        <v>2020</v>
      </c>
      <c r="B171" s="1" t="s">
        <v>11</v>
      </c>
      <c r="C171" s="1" t="s">
        <v>12</v>
      </c>
      <c r="D171" s="5" t="s">
        <v>29</v>
      </c>
      <c r="E171" s="6">
        <v>643</v>
      </c>
      <c r="F171" s="6">
        <v>7000</v>
      </c>
      <c r="G171" s="6">
        <v>7840</v>
      </c>
      <c r="H171" s="3">
        <v>1400</v>
      </c>
      <c r="I171" s="4" t="s">
        <v>42</v>
      </c>
    </row>
    <row r="172" spans="1:9" ht="18" customHeight="1">
      <c r="A172" s="1">
        <v>2020</v>
      </c>
      <c r="B172" s="1" t="s">
        <v>11</v>
      </c>
      <c r="C172" s="1" t="s">
        <v>38</v>
      </c>
      <c r="D172" s="5" t="s">
        <v>31</v>
      </c>
      <c r="E172" s="6">
        <v>455</v>
      </c>
      <c r="F172" s="6">
        <v>4578.6000000000004</v>
      </c>
      <c r="G172" s="6">
        <v>5128.0320000000002</v>
      </c>
      <c r="H172" s="3">
        <v>915.72000000000014</v>
      </c>
      <c r="I172" s="4" t="s">
        <v>42</v>
      </c>
    </row>
    <row r="173" spans="1:9" ht="18" customHeight="1">
      <c r="A173" s="1">
        <v>2020</v>
      </c>
      <c r="B173" s="1" t="s">
        <v>11</v>
      </c>
      <c r="C173" s="1" t="s">
        <v>12</v>
      </c>
      <c r="D173" s="5" t="s">
        <v>28</v>
      </c>
      <c r="E173" s="7">
        <v>345</v>
      </c>
      <c r="F173" s="7">
        <v>7000</v>
      </c>
      <c r="G173" s="7">
        <v>7840</v>
      </c>
      <c r="H173" s="3">
        <v>1400</v>
      </c>
      <c r="I173" s="4" t="s">
        <v>42</v>
      </c>
    </row>
    <row r="174" spans="1:9" ht="18" customHeight="1">
      <c r="A174" s="1">
        <v>2020</v>
      </c>
      <c r="B174" s="1" t="s">
        <v>11</v>
      </c>
      <c r="C174" s="1" t="s">
        <v>13</v>
      </c>
      <c r="D174" s="2" t="s">
        <v>33</v>
      </c>
      <c r="E174" s="3">
        <v>122</v>
      </c>
      <c r="F174" s="3">
        <v>100</v>
      </c>
      <c r="G174" s="3">
        <v>112</v>
      </c>
      <c r="H174" s="3">
        <v>20</v>
      </c>
      <c r="I174" s="4" t="s">
        <v>42</v>
      </c>
    </row>
    <row r="175" spans="1:9" ht="18" customHeight="1">
      <c r="A175" s="1">
        <v>2020</v>
      </c>
      <c r="B175" s="1" t="s">
        <v>11</v>
      </c>
      <c r="C175" s="1" t="s">
        <v>15</v>
      </c>
      <c r="D175" s="5" t="s">
        <v>26</v>
      </c>
      <c r="E175" s="6">
        <v>78</v>
      </c>
      <c r="F175" s="6">
        <v>4577.2</v>
      </c>
      <c r="G175" s="6">
        <v>5126.4639999999999</v>
      </c>
      <c r="H175" s="3">
        <v>915.44</v>
      </c>
      <c r="I175" s="4" t="s">
        <v>42</v>
      </c>
    </row>
    <row r="176" spans="1:9" ht="18" customHeight="1">
      <c r="A176" s="1">
        <v>2020</v>
      </c>
      <c r="B176" s="1" t="s">
        <v>11</v>
      </c>
      <c r="C176" s="1" t="s">
        <v>15</v>
      </c>
      <c r="D176" s="5" t="s">
        <v>24</v>
      </c>
      <c r="E176" s="6">
        <v>76</v>
      </c>
      <c r="F176" s="6">
        <v>4576.8999999999996</v>
      </c>
      <c r="G176" s="6">
        <v>5126.1279999999997</v>
      </c>
      <c r="H176" s="3">
        <v>915.38</v>
      </c>
      <c r="I176" s="4" t="s">
        <v>42</v>
      </c>
    </row>
    <row r="177" spans="1:9" ht="18" customHeight="1">
      <c r="A177" s="1">
        <v>2020</v>
      </c>
      <c r="B177" s="1" t="s">
        <v>11</v>
      </c>
      <c r="C177" s="1" t="s">
        <v>15</v>
      </c>
      <c r="D177" s="5" t="s">
        <v>25</v>
      </c>
      <c r="E177" s="6">
        <v>46</v>
      </c>
      <c r="F177" s="6">
        <v>200</v>
      </c>
      <c r="G177" s="6">
        <v>224</v>
      </c>
      <c r="H177" s="3">
        <v>40</v>
      </c>
      <c r="I177" s="4" t="s">
        <v>42</v>
      </c>
    </row>
    <row r="178" spans="1:9" ht="18" customHeight="1">
      <c r="A178" s="1">
        <v>2020</v>
      </c>
      <c r="B178" s="1" t="s">
        <v>11</v>
      </c>
      <c r="C178" s="1" t="s">
        <v>15</v>
      </c>
      <c r="D178" s="5" t="s">
        <v>23</v>
      </c>
      <c r="E178" s="6">
        <v>34</v>
      </c>
      <c r="F178" s="6">
        <v>4576.8</v>
      </c>
      <c r="G178" s="6">
        <v>5126.0160000000005</v>
      </c>
      <c r="H178" s="3">
        <v>915.36000000000013</v>
      </c>
      <c r="I178" s="4" t="s">
        <v>42</v>
      </c>
    </row>
    <row r="179" spans="1:9" ht="18" customHeight="1">
      <c r="A179" s="1">
        <v>2020</v>
      </c>
      <c r="B179" s="1" t="s">
        <v>11</v>
      </c>
      <c r="C179" s="1" t="s">
        <v>13</v>
      </c>
      <c r="D179" s="2" t="s">
        <v>34</v>
      </c>
      <c r="E179" s="3">
        <v>7</v>
      </c>
      <c r="F179" s="3">
        <v>200</v>
      </c>
      <c r="G179" s="3">
        <v>224</v>
      </c>
      <c r="H179" s="3">
        <v>40</v>
      </c>
      <c r="I179" s="4" t="s">
        <v>42</v>
      </c>
    </row>
    <row r="180" spans="1:9" ht="18" customHeight="1">
      <c r="A180" s="1">
        <v>2020</v>
      </c>
      <c r="B180" s="1" t="s">
        <v>11</v>
      </c>
      <c r="C180" s="1" t="s">
        <v>15</v>
      </c>
      <c r="D180" s="5" t="s">
        <v>27</v>
      </c>
      <c r="E180" s="6">
        <v>3</v>
      </c>
      <c r="F180" s="6">
        <v>4577.3</v>
      </c>
      <c r="G180" s="6">
        <v>5126.576</v>
      </c>
      <c r="H180" s="3">
        <v>915.46</v>
      </c>
      <c r="I180" s="4" t="s">
        <v>40</v>
      </c>
    </row>
    <row r="181" spans="1:9" ht="18" customHeight="1">
      <c r="A181" s="1">
        <v>2020</v>
      </c>
      <c r="B181" s="1" t="s">
        <v>11</v>
      </c>
      <c r="C181" s="1" t="s">
        <v>32</v>
      </c>
      <c r="D181" s="5" t="s">
        <v>32</v>
      </c>
      <c r="E181" s="6">
        <v>2</v>
      </c>
      <c r="F181" s="6">
        <v>6600</v>
      </c>
      <c r="G181" s="6">
        <v>7392</v>
      </c>
      <c r="H181" s="3">
        <v>1320</v>
      </c>
      <c r="I181" s="4" t="s">
        <v>42</v>
      </c>
    </row>
    <row r="182" spans="1:9" ht="18" customHeight="1">
      <c r="A182" s="1">
        <v>2021</v>
      </c>
      <c r="B182" s="1" t="s">
        <v>0</v>
      </c>
      <c r="C182" s="1" t="s">
        <v>14</v>
      </c>
      <c r="D182" s="2" t="s">
        <v>36</v>
      </c>
      <c r="E182" s="3">
        <v>6591.1679999999997</v>
      </c>
      <c r="F182" s="3">
        <v>4577.3</v>
      </c>
      <c r="G182" s="3">
        <v>5126.576</v>
      </c>
      <c r="H182" s="3">
        <v>915.46</v>
      </c>
      <c r="I182" s="4" t="s">
        <v>40</v>
      </c>
    </row>
    <row r="183" spans="1:9" ht="18" customHeight="1">
      <c r="A183" s="1">
        <v>2021</v>
      </c>
      <c r="B183" s="1" t="s">
        <v>0</v>
      </c>
      <c r="C183" s="1" t="s">
        <v>14</v>
      </c>
      <c r="D183" s="2" t="s">
        <v>37</v>
      </c>
      <c r="E183" s="3">
        <v>8270.64</v>
      </c>
      <c r="F183" s="3">
        <v>8800</v>
      </c>
      <c r="G183" s="3">
        <v>8960</v>
      </c>
      <c r="H183" s="3">
        <v>1760</v>
      </c>
      <c r="I183" s="4" t="s">
        <v>40</v>
      </c>
    </row>
    <row r="184" spans="1:9" ht="18" customHeight="1">
      <c r="A184" s="1">
        <v>2021</v>
      </c>
      <c r="B184" s="1" t="s">
        <v>0</v>
      </c>
      <c r="C184" s="1" t="s">
        <v>13</v>
      </c>
      <c r="D184" s="2" t="s">
        <v>35</v>
      </c>
      <c r="E184" s="3">
        <v>8470</v>
      </c>
      <c r="F184" s="3">
        <v>5034.92</v>
      </c>
      <c r="G184" s="3">
        <v>5126.4639999999999</v>
      </c>
      <c r="H184" s="3">
        <v>1006.984</v>
      </c>
      <c r="I184" s="4" t="s">
        <v>40</v>
      </c>
    </row>
    <row r="185" spans="1:9" ht="18" customHeight="1">
      <c r="A185" s="1">
        <v>2021</v>
      </c>
      <c r="B185" s="1" t="s">
        <v>0</v>
      </c>
      <c r="C185" s="1" t="s">
        <v>38</v>
      </c>
      <c r="D185" s="5" t="s">
        <v>30</v>
      </c>
      <c r="E185" s="6">
        <v>6055.1985000000004</v>
      </c>
      <c r="F185" s="6">
        <v>6317.85</v>
      </c>
      <c r="G185" s="6">
        <v>6432.72</v>
      </c>
      <c r="H185" s="3">
        <v>1263.5700000000002</v>
      </c>
      <c r="I185" s="4" t="s">
        <v>40</v>
      </c>
    </row>
    <row r="186" spans="1:9" ht="18" customHeight="1">
      <c r="A186" s="1">
        <v>2021</v>
      </c>
      <c r="B186" s="1" t="s">
        <v>0</v>
      </c>
      <c r="C186" s="1" t="s">
        <v>12</v>
      </c>
      <c r="D186" s="5" t="s">
        <v>29</v>
      </c>
      <c r="E186" s="6">
        <v>10368.4</v>
      </c>
      <c r="F186" s="6">
        <v>7700</v>
      </c>
      <c r="G186" s="6">
        <v>7840</v>
      </c>
      <c r="H186" s="3">
        <v>1540</v>
      </c>
      <c r="I186" s="4" t="s">
        <v>40</v>
      </c>
    </row>
    <row r="187" spans="1:9" ht="18" customHeight="1">
      <c r="A187" s="1">
        <v>2021</v>
      </c>
      <c r="B187" s="1" t="s">
        <v>0</v>
      </c>
      <c r="C187" s="1" t="s">
        <v>38</v>
      </c>
      <c r="D187" s="5" t="s">
        <v>31</v>
      </c>
      <c r="E187" s="6">
        <v>3101.2624999999998</v>
      </c>
      <c r="F187" s="6">
        <v>5036.46</v>
      </c>
      <c r="G187" s="6">
        <v>5128.0320000000002</v>
      </c>
      <c r="H187" s="3">
        <v>1007.292</v>
      </c>
      <c r="I187" s="4" t="s">
        <v>40</v>
      </c>
    </row>
    <row r="188" spans="1:9" ht="18" customHeight="1">
      <c r="A188" s="1">
        <v>2021</v>
      </c>
      <c r="B188" s="1" t="s">
        <v>0</v>
      </c>
      <c r="C188" s="1" t="s">
        <v>12</v>
      </c>
      <c r="D188" s="5" t="s">
        <v>28</v>
      </c>
      <c r="E188" s="7">
        <v>6591.1679999999997</v>
      </c>
      <c r="F188" s="7">
        <v>7700</v>
      </c>
      <c r="G188" s="7">
        <v>7840</v>
      </c>
      <c r="H188" s="3">
        <v>1540</v>
      </c>
      <c r="I188" s="4" t="s">
        <v>40</v>
      </c>
    </row>
    <row r="189" spans="1:9" ht="18" customHeight="1">
      <c r="A189" s="1">
        <v>2021</v>
      </c>
      <c r="B189" s="1" t="s">
        <v>0</v>
      </c>
      <c r="C189" s="1" t="s">
        <v>13</v>
      </c>
      <c r="D189" s="2" t="s">
        <v>33</v>
      </c>
      <c r="E189" s="3">
        <v>6590.7359999999999</v>
      </c>
      <c r="F189" s="3">
        <v>110</v>
      </c>
      <c r="G189" s="3">
        <v>112</v>
      </c>
      <c r="H189" s="3">
        <v>22</v>
      </c>
      <c r="I189" s="4" t="s">
        <v>40</v>
      </c>
    </row>
    <row r="190" spans="1:9" ht="18" customHeight="1">
      <c r="A190" s="1">
        <v>2021</v>
      </c>
      <c r="B190" s="1" t="s">
        <v>0</v>
      </c>
      <c r="C190" s="1" t="s">
        <v>15</v>
      </c>
      <c r="D190" s="5" t="s">
        <v>26</v>
      </c>
      <c r="E190" s="6">
        <v>288</v>
      </c>
      <c r="F190" s="6">
        <v>5034.92</v>
      </c>
      <c r="G190" s="6">
        <v>5126.4639999999999</v>
      </c>
      <c r="H190" s="3">
        <v>1006.984</v>
      </c>
      <c r="I190" s="4" t="s">
        <v>40</v>
      </c>
    </row>
    <row r="191" spans="1:9" ht="18" customHeight="1">
      <c r="A191" s="1">
        <v>2021</v>
      </c>
      <c r="B191" s="1" t="s">
        <v>0</v>
      </c>
      <c r="C191" s="1" t="s">
        <v>15</v>
      </c>
      <c r="D191" s="5" t="s">
        <v>24</v>
      </c>
      <c r="E191" s="6">
        <v>6590.5919999999996</v>
      </c>
      <c r="F191" s="6">
        <v>4576.8999999999996</v>
      </c>
      <c r="G191" s="6">
        <v>5126.1279999999997</v>
      </c>
      <c r="H191" s="3">
        <v>915.38</v>
      </c>
      <c r="I191" s="4" t="s">
        <v>40</v>
      </c>
    </row>
    <row r="192" spans="1:9" ht="18" customHeight="1">
      <c r="A192" s="1">
        <v>2021</v>
      </c>
      <c r="B192" s="1" t="s">
        <v>0</v>
      </c>
      <c r="C192" s="1" t="s">
        <v>15</v>
      </c>
      <c r="D192" s="5" t="s">
        <v>25</v>
      </c>
      <c r="E192" s="6">
        <v>4032.9300000000003</v>
      </c>
      <c r="F192" s="6">
        <v>200</v>
      </c>
      <c r="G192" s="6">
        <v>224</v>
      </c>
      <c r="H192" s="3">
        <v>40</v>
      </c>
      <c r="I192" s="4" t="s">
        <v>40</v>
      </c>
    </row>
    <row r="193" spans="1:9" ht="18" customHeight="1">
      <c r="A193" s="1">
        <v>2021</v>
      </c>
      <c r="B193" s="1" t="s">
        <v>0</v>
      </c>
      <c r="C193" s="1" t="s">
        <v>15</v>
      </c>
      <c r="D193" s="5" t="s">
        <v>23</v>
      </c>
      <c r="E193" s="6">
        <v>7986</v>
      </c>
      <c r="F193" s="6">
        <v>4576.8</v>
      </c>
      <c r="G193" s="6">
        <v>5126.0160000000005</v>
      </c>
      <c r="H193" s="3">
        <v>915.36000000000013</v>
      </c>
      <c r="I193" s="4" t="s">
        <v>40</v>
      </c>
    </row>
    <row r="194" spans="1:9" ht="18" customHeight="1">
      <c r="A194" s="1">
        <v>2021</v>
      </c>
      <c r="B194" s="1" t="s">
        <v>0</v>
      </c>
      <c r="C194" s="1" t="s">
        <v>13</v>
      </c>
      <c r="D194" s="2" t="s">
        <v>34</v>
      </c>
      <c r="E194" s="3">
        <v>5538.5330000000004</v>
      </c>
      <c r="F194" s="3">
        <v>200</v>
      </c>
      <c r="G194" s="3">
        <v>224</v>
      </c>
      <c r="H194" s="3">
        <v>40</v>
      </c>
      <c r="I194" s="4" t="s">
        <v>40</v>
      </c>
    </row>
    <row r="195" spans="1:9" ht="18" customHeight="1">
      <c r="A195" s="1">
        <v>2021</v>
      </c>
      <c r="B195" s="1" t="s">
        <v>0</v>
      </c>
      <c r="C195" s="1" t="s">
        <v>32</v>
      </c>
      <c r="D195" s="5" t="s">
        <v>32</v>
      </c>
      <c r="E195" s="6">
        <v>3</v>
      </c>
      <c r="F195" s="6">
        <v>6600</v>
      </c>
      <c r="G195" s="6">
        <v>7392</v>
      </c>
      <c r="H195" s="3">
        <v>1320</v>
      </c>
      <c r="I195" s="4" t="s">
        <v>40</v>
      </c>
    </row>
    <row r="196" spans="1:9" ht="18" customHeight="1">
      <c r="A196" s="1">
        <v>2021</v>
      </c>
      <c r="B196" s="1" t="s">
        <v>0</v>
      </c>
      <c r="C196" s="1" t="s">
        <v>15</v>
      </c>
      <c r="D196" s="5" t="s">
        <v>27</v>
      </c>
      <c r="E196" s="6">
        <v>3</v>
      </c>
      <c r="F196" s="6">
        <v>4577.3</v>
      </c>
      <c r="G196" s="6">
        <v>5126.576</v>
      </c>
      <c r="H196" s="3">
        <v>915.46</v>
      </c>
      <c r="I196" s="4" t="s">
        <v>40</v>
      </c>
    </row>
    <row r="197" spans="1:9" ht="18" customHeight="1">
      <c r="A197" s="1">
        <v>2021</v>
      </c>
      <c r="B197" s="1" t="s">
        <v>1</v>
      </c>
      <c r="C197" s="1" t="s">
        <v>14</v>
      </c>
      <c r="D197" s="2" t="s">
        <v>36</v>
      </c>
      <c r="E197" s="3">
        <v>3566</v>
      </c>
      <c r="F197" s="3">
        <v>4577.3</v>
      </c>
      <c r="G197" s="3">
        <v>5126.576</v>
      </c>
      <c r="H197" s="3">
        <v>915.46</v>
      </c>
      <c r="I197" s="4" t="s">
        <v>40</v>
      </c>
    </row>
    <row r="198" spans="1:9" ht="18" customHeight="1">
      <c r="A198" s="1">
        <v>2021</v>
      </c>
      <c r="B198" s="1" t="s">
        <v>1</v>
      </c>
      <c r="C198" s="1" t="s">
        <v>14</v>
      </c>
      <c r="D198" s="2" t="s">
        <v>37</v>
      </c>
      <c r="E198" s="3">
        <v>2498</v>
      </c>
      <c r="F198" s="3">
        <v>8000</v>
      </c>
      <c r="G198" s="3">
        <v>8960</v>
      </c>
      <c r="H198" s="3">
        <v>1600</v>
      </c>
      <c r="I198" s="4" t="s">
        <v>40</v>
      </c>
    </row>
    <row r="199" spans="1:9" ht="18" customHeight="1">
      <c r="A199" s="1">
        <v>2021</v>
      </c>
      <c r="B199" s="1" t="s">
        <v>1</v>
      </c>
      <c r="C199" s="1" t="s">
        <v>13</v>
      </c>
      <c r="D199" s="2" t="s">
        <v>35</v>
      </c>
      <c r="E199" s="3">
        <v>1245</v>
      </c>
      <c r="F199" s="3">
        <v>4577.2</v>
      </c>
      <c r="G199" s="3">
        <v>5126.4639999999999</v>
      </c>
      <c r="H199" s="3">
        <v>915.44</v>
      </c>
      <c r="I199" s="4" t="s">
        <v>40</v>
      </c>
    </row>
    <row r="200" spans="1:9" ht="18" customHeight="1">
      <c r="A200" s="1">
        <v>2021</v>
      </c>
      <c r="B200" s="1" t="s">
        <v>1</v>
      </c>
      <c r="C200" s="1" t="s">
        <v>38</v>
      </c>
      <c r="D200" s="5" t="s">
        <v>30</v>
      </c>
      <c r="E200" s="6">
        <v>644</v>
      </c>
      <c r="F200" s="6">
        <v>5743.5</v>
      </c>
      <c r="G200" s="6">
        <v>6432.72</v>
      </c>
      <c r="H200" s="3">
        <v>1148.7</v>
      </c>
      <c r="I200" s="4" t="s">
        <v>40</v>
      </c>
    </row>
    <row r="201" spans="1:9" ht="18" customHeight="1">
      <c r="A201" s="1">
        <v>2021</v>
      </c>
      <c r="B201" s="1" t="s">
        <v>1</v>
      </c>
      <c r="C201" s="1" t="s">
        <v>12</v>
      </c>
      <c r="D201" s="5" t="s">
        <v>29</v>
      </c>
      <c r="E201" s="6">
        <v>643</v>
      </c>
      <c r="F201" s="6">
        <v>7000</v>
      </c>
      <c r="G201" s="6">
        <v>7840</v>
      </c>
      <c r="H201" s="3">
        <v>1400</v>
      </c>
      <c r="I201" s="4" t="s">
        <v>40</v>
      </c>
    </row>
    <row r="202" spans="1:9" ht="18" customHeight="1">
      <c r="A202" s="1">
        <v>2021</v>
      </c>
      <c r="B202" s="1" t="s">
        <v>1</v>
      </c>
      <c r="C202" s="1" t="s">
        <v>38</v>
      </c>
      <c r="D202" s="5" t="s">
        <v>31</v>
      </c>
      <c r="E202" s="6">
        <v>455</v>
      </c>
      <c r="F202" s="6">
        <v>4578.6000000000004</v>
      </c>
      <c r="G202" s="6">
        <v>5128.0320000000002</v>
      </c>
      <c r="H202" s="3">
        <v>915.72000000000014</v>
      </c>
      <c r="I202" s="4" t="s">
        <v>40</v>
      </c>
    </row>
    <row r="203" spans="1:9" ht="18" customHeight="1">
      <c r="A203" s="1">
        <v>2021</v>
      </c>
      <c r="B203" s="1" t="s">
        <v>1</v>
      </c>
      <c r="C203" s="1" t="s">
        <v>12</v>
      </c>
      <c r="D203" s="5" t="s">
        <v>28</v>
      </c>
      <c r="E203" s="7">
        <v>345</v>
      </c>
      <c r="F203" s="7">
        <v>7000</v>
      </c>
      <c r="G203" s="7">
        <v>7840</v>
      </c>
      <c r="H203" s="3">
        <v>1400</v>
      </c>
      <c r="I203" s="4" t="s">
        <v>40</v>
      </c>
    </row>
    <row r="204" spans="1:9" ht="18" customHeight="1">
      <c r="A204" s="1">
        <v>2021</v>
      </c>
      <c r="B204" s="1" t="s">
        <v>1</v>
      </c>
      <c r="C204" s="1" t="s">
        <v>13</v>
      </c>
      <c r="D204" s="2" t="s">
        <v>33</v>
      </c>
      <c r="E204" s="3">
        <v>122</v>
      </c>
      <c r="F204" s="3">
        <v>100</v>
      </c>
      <c r="G204" s="3">
        <v>112</v>
      </c>
      <c r="H204" s="3">
        <v>20</v>
      </c>
      <c r="I204" s="4" t="s">
        <v>40</v>
      </c>
    </row>
    <row r="205" spans="1:9" ht="18" customHeight="1">
      <c r="A205" s="1">
        <v>2021</v>
      </c>
      <c r="B205" s="1" t="s">
        <v>1</v>
      </c>
      <c r="C205" s="1" t="s">
        <v>15</v>
      </c>
      <c r="D205" s="5" t="s">
        <v>26</v>
      </c>
      <c r="E205" s="6">
        <v>78</v>
      </c>
      <c r="F205" s="6">
        <v>4577.2</v>
      </c>
      <c r="G205" s="6">
        <v>5126.4639999999999</v>
      </c>
      <c r="H205" s="3">
        <v>915.44</v>
      </c>
      <c r="I205" s="4" t="s">
        <v>40</v>
      </c>
    </row>
    <row r="206" spans="1:9" ht="18" customHeight="1">
      <c r="A206" s="1">
        <v>2021</v>
      </c>
      <c r="B206" s="1" t="s">
        <v>1</v>
      </c>
      <c r="C206" s="1" t="s">
        <v>15</v>
      </c>
      <c r="D206" s="5" t="s">
        <v>24</v>
      </c>
      <c r="E206" s="6">
        <v>240</v>
      </c>
      <c r="F206" s="6">
        <v>4576.8999999999996</v>
      </c>
      <c r="G206" s="6">
        <v>5126.1279999999997</v>
      </c>
      <c r="H206" s="3">
        <v>915.38</v>
      </c>
      <c r="I206" s="4" t="s">
        <v>40</v>
      </c>
    </row>
    <row r="207" spans="1:9" ht="18" customHeight="1">
      <c r="A207" s="1">
        <v>2021</v>
      </c>
      <c r="B207" s="1" t="s">
        <v>1</v>
      </c>
      <c r="C207" s="1" t="s">
        <v>15</v>
      </c>
      <c r="D207" s="5" t="s">
        <v>25</v>
      </c>
      <c r="E207" s="6">
        <v>5492.16</v>
      </c>
      <c r="F207" s="6">
        <v>200</v>
      </c>
      <c r="G207" s="6">
        <v>224</v>
      </c>
      <c r="H207" s="3">
        <v>40</v>
      </c>
      <c r="I207" s="4" t="s">
        <v>40</v>
      </c>
    </row>
    <row r="208" spans="1:9" ht="18" customHeight="1">
      <c r="A208" s="1">
        <v>2021</v>
      </c>
      <c r="B208" s="1" t="s">
        <v>1</v>
      </c>
      <c r="C208" s="1" t="s">
        <v>15</v>
      </c>
      <c r="D208" s="5" t="s">
        <v>23</v>
      </c>
      <c r="E208" s="6">
        <v>240</v>
      </c>
      <c r="F208" s="6">
        <v>4576.8</v>
      </c>
      <c r="G208" s="6">
        <v>5126.0160000000005</v>
      </c>
      <c r="H208" s="3">
        <v>915.36000000000013</v>
      </c>
      <c r="I208" s="4" t="s">
        <v>40</v>
      </c>
    </row>
    <row r="209" spans="1:9" ht="18" customHeight="1">
      <c r="A209" s="1">
        <v>2021</v>
      </c>
      <c r="B209" s="1" t="s">
        <v>1</v>
      </c>
      <c r="C209" s="1" t="s">
        <v>13</v>
      </c>
      <c r="D209" s="2" t="s">
        <v>34</v>
      </c>
      <c r="E209" s="3">
        <v>5492.76</v>
      </c>
      <c r="F209" s="3">
        <v>200</v>
      </c>
      <c r="G209" s="3">
        <v>224</v>
      </c>
      <c r="H209" s="3">
        <v>40</v>
      </c>
      <c r="I209" s="4" t="s">
        <v>40</v>
      </c>
    </row>
    <row r="210" spans="1:9" ht="18" customHeight="1">
      <c r="A210" s="1">
        <v>2021</v>
      </c>
      <c r="B210" s="1" t="s">
        <v>1</v>
      </c>
      <c r="C210" s="1" t="s">
        <v>15</v>
      </c>
      <c r="D210" s="5" t="s">
        <v>27</v>
      </c>
      <c r="E210" s="6">
        <v>7920</v>
      </c>
      <c r="F210" s="6">
        <v>4577.3</v>
      </c>
      <c r="G210" s="6">
        <v>5126.576</v>
      </c>
      <c r="H210" s="3">
        <v>915.46</v>
      </c>
      <c r="I210" s="4" t="s">
        <v>40</v>
      </c>
    </row>
    <row r="211" spans="1:9" ht="18" customHeight="1">
      <c r="A211" s="1">
        <v>2021</v>
      </c>
      <c r="B211" s="1" t="s">
        <v>1</v>
      </c>
      <c r="C211" s="1" t="s">
        <v>32</v>
      </c>
      <c r="D211" s="5" t="s">
        <v>32</v>
      </c>
      <c r="E211" s="6">
        <v>5492.76</v>
      </c>
      <c r="F211" s="6">
        <v>6600</v>
      </c>
      <c r="G211" s="6">
        <v>7392</v>
      </c>
      <c r="H211" s="3">
        <v>1320</v>
      </c>
      <c r="I211" s="4" t="s">
        <v>40</v>
      </c>
    </row>
    <row r="212" spans="1:9" ht="18" customHeight="1">
      <c r="A212" s="1">
        <v>2021</v>
      </c>
      <c r="B212" s="1" t="s">
        <v>2</v>
      </c>
      <c r="C212" s="1" t="s">
        <v>14</v>
      </c>
      <c r="D212" s="2" t="s">
        <v>36</v>
      </c>
      <c r="E212" s="3">
        <v>9600</v>
      </c>
      <c r="F212" s="3">
        <v>4577.3</v>
      </c>
      <c r="G212" s="3">
        <v>5126.576</v>
      </c>
      <c r="H212" s="3">
        <v>915.46</v>
      </c>
      <c r="I212" s="4" t="s">
        <v>40</v>
      </c>
    </row>
    <row r="213" spans="1:9" ht="18" customHeight="1">
      <c r="A213" s="1">
        <v>2021</v>
      </c>
      <c r="B213" s="1" t="s">
        <v>2</v>
      </c>
      <c r="C213" s="1" t="s">
        <v>14</v>
      </c>
      <c r="D213" s="2" t="s">
        <v>37</v>
      </c>
      <c r="E213" s="3">
        <v>5492.6399999999994</v>
      </c>
      <c r="F213" s="3">
        <v>8000</v>
      </c>
      <c r="G213" s="3">
        <v>8960</v>
      </c>
      <c r="H213" s="3">
        <v>1600</v>
      </c>
      <c r="I213" s="4" t="s">
        <v>40</v>
      </c>
    </row>
    <row r="214" spans="1:9" ht="18" customHeight="1">
      <c r="A214" s="1">
        <v>2021</v>
      </c>
      <c r="B214" s="1" t="s">
        <v>2</v>
      </c>
      <c r="C214" s="1" t="s">
        <v>13</v>
      </c>
      <c r="D214" s="2" t="s">
        <v>35</v>
      </c>
      <c r="E214" s="3">
        <v>6892.2</v>
      </c>
      <c r="F214" s="3">
        <v>4577.2</v>
      </c>
      <c r="G214" s="3">
        <v>5126.4639999999999</v>
      </c>
      <c r="H214" s="3">
        <v>915.44</v>
      </c>
      <c r="I214" s="4" t="s">
        <v>40</v>
      </c>
    </row>
    <row r="215" spans="1:9" ht="18" customHeight="1">
      <c r="A215" s="1">
        <v>2021</v>
      </c>
      <c r="B215" s="1" t="s">
        <v>2</v>
      </c>
      <c r="C215" s="1" t="s">
        <v>38</v>
      </c>
      <c r="D215" s="5" t="s">
        <v>30</v>
      </c>
      <c r="E215" s="6">
        <v>644</v>
      </c>
      <c r="F215" s="6">
        <v>5743.5</v>
      </c>
      <c r="G215" s="6">
        <v>6432.72</v>
      </c>
      <c r="H215" s="3">
        <v>1148.7</v>
      </c>
      <c r="I215" s="4" t="s">
        <v>40</v>
      </c>
    </row>
    <row r="216" spans="1:9" ht="18" customHeight="1">
      <c r="A216" s="1">
        <v>2021</v>
      </c>
      <c r="B216" s="1" t="s">
        <v>2</v>
      </c>
      <c r="C216" s="1" t="s">
        <v>12</v>
      </c>
      <c r="D216" s="5" t="s">
        <v>29</v>
      </c>
      <c r="E216" s="6">
        <v>643</v>
      </c>
      <c r="F216" s="6">
        <v>7000</v>
      </c>
      <c r="G216" s="6">
        <v>7840</v>
      </c>
      <c r="H216" s="3">
        <v>1400</v>
      </c>
      <c r="I216" s="4" t="s">
        <v>40</v>
      </c>
    </row>
    <row r="217" spans="1:9" ht="18" customHeight="1">
      <c r="A217" s="1">
        <v>2021</v>
      </c>
      <c r="B217" s="1" t="s">
        <v>2</v>
      </c>
      <c r="C217" s="1" t="s">
        <v>38</v>
      </c>
      <c r="D217" s="5" t="s">
        <v>31</v>
      </c>
      <c r="E217" s="6">
        <v>455</v>
      </c>
      <c r="F217" s="6">
        <v>4578.6000000000004</v>
      </c>
      <c r="G217" s="6">
        <v>5128.0320000000002</v>
      </c>
      <c r="H217" s="3">
        <v>915.72000000000014</v>
      </c>
      <c r="I217" s="4" t="s">
        <v>40</v>
      </c>
    </row>
    <row r="218" spans="1:9" ht="18" customHeight="1">
      <c r="A218" s="1">
        <v>2021</v>
      </c>
      <c r="B218" s="1" t="s">
        <v>2</v>
      </c>
      <c r="C218" s="1" t="s">
        <v>12</v>
      </c>
      <c r="D218" s="5" t="s">
        <v>28</v>
      </c>
      <c r="E218" s="7">
        <v>345</v>
      </c>
      <c r="F218" s="7">
        <v>7000</v>
      </c>
      <c r="G218" s="7">
        <v>7840</v>
      </c>
      <c r="H218" s="3">
        <v>1400</v>
      </c>
      <c r="I218" s="4" t="s">
        <v>40</v>
      </c>
    </row>
    <row r="219" spans="1:9" ht="18" customHeight="1">
      <c r="A219" s="1">
        <v>2021</v>
      </c>
      <c r="B219" s="1" t="s">
        <v>2</v>
      </c>
      <c r="C219" s="1" t="s">
        <v>13</v>
      </c>
      <c r="D219" s="2" t="s">
        <v>33</v>
      </c>
      <c r="E219" s="3">
        <v>122</v>
      </c>
      <c r="F219" s="3">
        <v>100</v>
      </c>
      <c r="G219" s="3">
        <v>112</v>
      </c>
      <c r="H219" s="3">
        <v>20</v>
      </c>
      <c r="I219" s="4" t="s">
        <v>40</v>
      </c>
    </row>
    <row r="220" spans="1:9" ht="18" customHeight="1">
      <c r="A220" s="1">
        <v>2021</v>
      </c>
      <c r="B220" s="1" t="s">
        <v>2</v>
      </c>
      <c r="C220" s="1" t="s">
        <v>15</v>
      </c>
      <c r="D220" s="5" t="s">
        <v>26</v>
      </c>
      <c r="E220" s="6">
        <v>78</v>
      </c>
      <c r="F220" s="6">
        <v>4577.2</v>
      </c>
      <c r="G220" s="6">
        <v>5126.4639999999999</v>
      </c>
      <c r="H220" s="3">
        <v>915.44</v>
      </c>
      <c r="I220" s="4" t="s">
        <v>40</v>
      </c>
    </row>
    <row r="221" spans="1:9" ht="18" customHeight="1">
      <c r="A221" s="1">
        <v>2021</v>
      </c>
      <c r="B221" s="1" t="s">
        <v>2</v>
      </c>
      <c r="C221" s="1" t="s">
        <v>15</v>
      </c>
      <c r="D221" s="5" t="s">
        <v>24</v>
      </c>
      <c r="E221" s="6">
        <v>76</v>
      </c>
      <c r="F221" s="6">
        <v>4576.8999999999996</v>
      </c>
      <c r="G221" s="6">
        <v>5126.1279999999997</v>
      </c>
      <c r="H221" s="3">
        <v>915.38</v>
      </c>
      <c r="I221" s="4" t="s">
        <v>40</v>
      </c>
    </row>
    <row r="222" spans="1:9" ht="18" customHeight="1">
      <c r="A222" s="1">
        <v>2021</v>
      </c>
      <c r="B222" s="1" t="s">
        <v>2</v>
      </c>
      <c r="C222" s="1" t="s">
        <v>15</v>
      </c>
      <c r="D222" s="5" t="s">
        <v>25</v>
      </c>
      <c r="E222" s="6">
        <v>46</v>
      </c>
      <c r="F222" s="6">
        <v>200</v>
      </c>
      <c r="G222" s="6">
        <v>224</v>
      </c>
      <c r="H222" s="3">
        <v>40</v>
      </c>
      <c r="I222" s="4" t="s">
        <v>40</v>
      </c>
    </row>
    <row r="223" spans="1:9" ht="18" customHeight="1">
      <c r="A223" s="1">
        <v>2021</v>
      </c>
      <c r="B223" s="1" t="s">
        <v>2</v>
      </c>
      <c r="C223" s="1" t="s">
        <v>15</v>
      </c>
      <c r="D223" s="5" t="s">
        <v>23</v>
      </c>
      <c r="E223" s="6">
        <v>34</v>
      </c>
      <c r="F223" s="6">
        <v>4576.8</v>
      </c>
      <c r="G223" s="6">
        <v>5126.0160000000005</v>
      </c>
      <c r="H223" s="3">
        <v>915.36000000000013</v>
      </c>
      <c r="I223" s="4" t="s">
        <v>40</v>
      </c>
    </row>
    <row r="224" spans="1:9" ht="18" customHeight="1">
      <c r="A224" s="1">
        <v>2021</v>
      </c>
      <c r="B224" s="1" t="s">
        <v>2</v>
      </c>
      <c r="C224" s="1" t="s">
        <v>13</v>
      </c>
      <c r="D224" s="2" t="s">
        <v>34</v>
      </c>
      <c r="E224" s="3">
        <v>7</v>
      </c>
      <c r="F224" s="3">
        <v>200</v>
      </c>
      <c r="G224" s="3">
        <v>224</v>
      </c>
      <c r="H224" s="3">
        <v>40</v>
      </c>
      <c r="I224" s="4" t="s">
        <v>40</v>
      </c>
    </row>
    <row r="225" spans="1:9" ht="18" customHeight="1">
      <c r="A225" s="1">
        <v>2021</v>
      </c>
      <c r="B225" s="1" t="s">
        <v>2</v>
      </c>
      <c r="C225" s="1" t="s">
        <v>15</v>
      </c>
      <c r="D225" s="5" t="s">
        <v>27</v>
      </c>
      <c r="E225" s="6">
        <v>3</v>
      </c>
      <c r="F225" s="6">
        <v>4577.3</v>
      </c>
      <c r="G225" s="6">
        <v>5126.576</v>
      </c>
      <c r="H225" s="3">
        <v>915.46</v>
      </c>
      <c r="I225" s="4" t="s">
        <v>40</v>
      </c>
    </row>
    <row r="226" spans="1:9" ht="18" customHeight="1">
      <c r="A226" s="1">
        <v>2021</v>
      </c>
      <c r="B226" s="1" t="s">
        <v>2</v>
      </c>
      <c r="C226" s="1" t="s">
        <v>32</v>
      </c>
      <c r="D226" s="5" t="s">
        <v>32</v>
      </c>
      <c r="E226" s="6">
        <v>2</v>
      </c>
      <c r="F226" s="6">
        <v>6600</v>
      </c>
      <c r="G226" s="6">
        <v>7392</v>
      </c>
      <c r="H226" s="3">
        <v>1320</v>
      </c>
      <c r="I226" s="4" t="s">
        <v>40</v>
      </c>
    </row>
    <row r="227" spans="1:9" ht="18" customHeight="1">
      <c r="A227" s="1">
        <v>2021</v>
      </c>
      <c r="B227" s="1" t="s">
        <v>3</v>
      </c>
      <c r="C227" s="1" t="s">
        <v>14</v>
      </c>
      <c r="D227" s="2" t="s">
        <v>36</v>
      </c>
      <c r="E227" s="3">
        <v>3566</v>
      </c>
      <c r="F227" s="3">
        <v>4577.3</v>
      </c>
      <c r="G227" s="3">
        <v>5126.576</v>
      </c>
      <c r="H227" s="3">
        <v>915.46</v>
      </c>
      <c r="I227" s="4" t="s">
        <v>40</v>
      </c>
    </row>
    <row r="228" spans="1:9" ht="18" customHeight="1">
      <c r="A228" s="1">
        <v>2021</v>
      </c>
      <c r="B228" s="1" t="s">
        <v>3</v>
      </c>
      <c r="C228" s="1" t="s">
        <v>14</v>
      </c>
      <c r="D228" s="2" t="s">
        <v>37</v>
      </c>
      <c r="E228" s="3">
        <v>2498</v>
      </c>
      <c r="F228" s="3">
        <v>8000</v>
      </c>
      <c r="G228" s="3">
        <v>8960</v>
      </c>
      <c r="H228" s="3">
        <v>1600</v>
      </c>
      <c r="I228" s="4" t="s">
        <v>40</v>
      </c>
    </row>
    <row r="229" spans="1:9" ht="18" customHeight="1">
      <c r="A229" s="1">
        <v>2021</v>
      </c>
      <c r="B229" s="1" t="s">
        <v>3</v>
      </c>
      <c r="C229" s="1" t="s">
        <v>13</v>
      </c>
      <c r="D229" s="2" t="s">
        <v>35</v>
      </c>
      <c r="E229" s="3">
        <v>1245</v>
      </c>
      <c r="F229" s="3">
        <v>4577.2</v>
      </c>
      <c r="G229" s="3">
        <v>5126.4639999999999</v>
      </c>
      <c r="H229" s="3">
        <v>915.44</v>
      </c>
      <c r="I229" s="4" t="s">
        <v>40</v>
      </c>
    </row>
    <row r="230" spans="1:9" ht="18" customHeight="1">
      <c r="A230" s="1">
        <v>2021</v>
      </c>
      <c r="B230" s="1" t="s">
        <v>3</v>
      </c>
      <c r="C230" s="1" t="s">
        <v>38</v>
      </c>
      <c r="D230" s="5" t="s">
        <v>30</v>
      </c>
      <c r="E230" s="6">
        <v>644</v>
      </c>
      <c r="F230" s="6">
        <v>5743.5</v>
      </c>
      <c r="G230" s="6">
        <v>6432.72</v>
      </c>
      <c r="H230" s="3">
        <v>1148.7</v>
      </c>
      <c r="I230" s="4" t="s">
        <v>40</v>
      </c>
    </row>
    <row r="231" spans="1:9" ht="18" customHeight="1">
      <c r="A231" s="1">
        <v>2021</v>
      </c>
      <c r="B231" s="1" t="s">
        <v>3</v>
      </c>
      <c r="C231" s="1" t="s">
        <v>12</v>
      </c>
      <c r="D231" s="5" t="s">
        <v>29</v>
      </c>
      <c r="E231" s="6">
        <v>643</v>
      </c>
      <c r="F231" s="6">
        <v>7000</v>
      </c>
      <c r="G231" s="6">
        <v>7840</v>
      </c>
      <c r="H231" s="3">
        <v>1400</v>
      </c>
      <c r="I231" s="4" t="s">
        <v>40</v>
      </c>
    </row>
    <row r="232" spans="1:9" ht="18" customHeight="1">
      <c r="A232" s="1">
        <v>2021</v>
      </c>
      <c r="B232" s="1" t="s">
        <v>3</v>
      </c>
      <c r="C232" s="1" t="s">
        <v>38</v>
      </c>
      <c r="D232" s="5" t="s">
        <v>31</v>
      </c>
      <c r="E232" s="6">
        <v>455</v>
      </c>
      <c r="F232" s="6">
        <v>4578.6000000000004</v>
      </c>
      <c r="G232" s="6">
        <v>5128.0320000000002</v>
      </c>
      <c r="H232" s="3">
        <v>915.72000000000014</v>
      </c>
      <c r="I232" s="4" t="s">
        <v>40</v>
      </c>
    </row>
    <row r="233" spans="1:9" ht="18" customHeight="1">
      <c r="A233" s="1">
        <v>2021</v>
      </c>
      <c r="B233" s="1" t="s">
        <v>3</v>
      </c>
      <c r="C233" s="1" t="s">
        <v>12</v>
      </c>
      <c r="D233" s="5" t="s">
        <v>28</v>
      </c>
      <c r="E233" s="7">
        <v>345</v>
      </c>
      <c r="F233" s="7">
        <v>7000</v>
      </c>
      <c r="G233" s="7">
        <v>7840</v>
      </c>
      <c r="H233" s="3">
        <v>1400</v>
      </c>
      <c r="I233" s="4" t="s">
        <v>40</v>
      </c>
    </row>
    <row r="234" spans="1:9" ht="18" customHeight="1">
      <c r="A234" s="1">
        <v>2021</v>
      </c>
      <c r="B234" s="1" t="s">
        <v>3</v>
      </c>
      <c r="C234" s="1" t="s">
        <v>13</v>
      </c>
      <c r="D234" s="2" t="s">
        <v>33</v>
      </c>
      <c r="E234" s="3">
        <v>122</v>
      </c>
      <c r="F234" s="3">
        <v>100</v>
      </c>
      <c r="G234" s="3">
        <v>112</v>
      </c>
      <c r="H234" s="3">
        <v>20</v>
      </c>
      <c r="I234" s="4" t="s">
        <v>40</v>
      </c>
    </row>
    <row r="235" spans="1:9" ht="18" customHeight="1">
      <c r="A235" s="1">
        <v>2021</v>
      </c>
      <c r="B235" s="1" t="s">
        <v>3</v>
      </c>
      <c r="C235" s="1" t="s">
        <v>15</v>
      </c>
      <c r="D235" s="5" t="s">
        <v>26</v>
      </c>
      <c r="E235" s="6">
        <v>78</v>
      </c>
      <c r="F235" s="6">
        <v>4577.2</v>
      </c>
      <c r="G235" s="6">
        <v>5126.4639999999999</v>
      </c>
      <c r="H235" s="3">
        <v>915.44</v>
      </c>
      <c r="I235" s="4" t="s">
        <v>40</v>
      </c>
    </row>
    <row r="236" spans="1:9" ht="18" customHeight="1">
      <c r="A236" s="1">
        <v>2021</v>
      </c>
      <c r="B236" s="1" t="s">
        <v>3</v>
      </c>
      <c r="C236" s="1" t="s">
        <v>15</v>
      </c>
      <c r="D236" s="5" t="s">
        <v>24</v>
      </c>
      <c r="E236" s="6">
        <v>76</v>
      </c>
      <c r="F236" s="6">
        <v>4576.8999999999996</v>
      </c>
      <c r="G236" s="6">
        <v>5126.1279999999997</v>
      </c>
      <c r="H236" s="3">
        <v>915.38</v>
      </c>
      <c r="I236" s="4" t="s">
        <v>40</v>
      </c>
    </row>
    <row r="237" spans="1:9" ht="18" customHeight="1">
      <c r="A237" s="1">
        <v>2021</v>
      </c>
      <c r="B237" s="1" t="s">
        <v>3</v>
      </c>
      <c r="C237" s="1" t="s">
        <v>15</v>
      </c>
      <c r="D237" s="5" t="s">
        <v>25</v>
      </c>
      <c r="E237" s="6">
        <v>46</v>
      </c>
      <c r="F237" s="6">
        <v>200</v>
      </c>
      <c r="G237" s="6">
        <v>224</v>
      </c>
      <c r="H237" s="3">
        <v>40</v>
      </c>
      <c r="I237" s="4" t="s">
        <v>40</v>
      </c>
    </row>
    <row r="238" spans="1:9" ht="18" customHeight="1">
      <c r="A238" s="1">
        <v>2021</v>
      </c>
      <c r="B238" s="1" t="s">
        <v>3</v>
      </c>
      <c r="C238" s="1" t="s">
        <v>15</v>
      </c>
      <c r="D238" s="5" t="s">
        <v>23</v>
      </c>
      <c r="E238" s="6">
        <v>34</v>
      </c>
      <c r="F238" s="6">
        <v>4576.8</v>
      </c>
      <c r="G238" s="6">
        <v>5126.0160000000005</v>
      </c>
      <c r="H238" s="3">
        <v>915.36000000000013</v>
      </c>
      <c r="I238" s="4" t="s">
        <v>40</v>
      </c>
    </row>
    <row r="239" spans="1:9" ht="18" customHeight="1">
      <c r="A239" s="1">
        <v>2021</v>
      </c>
      <c r="B239" s="1" t="s">
        <v>3</v>
      </c>
      <c r="C239" s="1" t="s">
        <v>13</v>
      </c>
      <c r="D239" s="2" t="s">
        <v>34</v>
      </c>
      <c r="E239" s="3">
        <v>7</v>
      </c>
      <c r="F239" s="3">
        <v>200</v>
      </c>
      <c r="G239" s="3">
        <v>224</v>
      </c>
      <c r="H239" s="3">
        <v>40</v>
      </c>
      <c r="I239" s="4" t="s">
        <v>40</v>
      </c>
    </row>
    <row r="240" spans="1:9" ht="18" customHeight="1">
      <c r="A240" s="1">
        <v>2021</v>
      </c>
      <c r="B240" s="1" t="s">
        <v>3</v>
      </c>
      <c r="C240" s="1" t="s">
        <v>15</v>
      </c>
      <c r="D240" s="5" t="s">
        <v>27</v>
      </c>
      <c r="E240" s="6">
        <v>3</v>
      </c>
      <c r="F240" s="6">
        <v>4577.3</v>
      </c>
      <c r="G240" s="6">
        <v>5126.576</v>
      </c>
      <c r="H240" s="3">
        <v>915.46</v>
      </c>
      <c r="I240" s="4" t="s">
        <v>40</v>
      </c>
    </row>
    <row r="241" spans="1:9" ht="18" customHeight="1">
      <c r="A241" s="1">
        <v>2021</v>
      </c>
      <c r="B241" s="1" t="s">
        <v>3</v>
      </c>
      <c r="C241" s="1" t="s">
        <v>32</v>
      </c>
      <c r="D241" s="5" t="s">
        <v>32</v>
      </c>
      <c r="E241" s="6">
        <v>2</v>
      </c>
      <c r="F241" s="6">
        <v>7920</v>
      </c>
      <c r="G241" s="6">
        <v>10296</v>
      </c>
      <c r="H241" s="3">
        <v>1584</v>
      </c>
      <c r="I241" s="4" t="s">
        <v>40</v>
      </c>
    </row>
    <row r="242" spans="1:9" ht="18" customHeight="1">
      <c r="A242" s="1">
        <v>2021</v>
      </c>
      <c r="B242" s="1" t="s">
        <v>4</v>
      </c>
      <c r="C242" s="1" t="s">
        <v>14</v>
      </c>
      <c r="D242" s="2" t="s">
        <v>36</v>
      </c>
      <c r="E242" s="3">
        <v>3566</v>
      </c>
      <c r="F242" s="3">
        <v>5492.76</v>
      </c>
      <c r="G242" s="3">
        <v>7140.5879999999997</v>
      </c>
      <c r="H242" s="3">
        <v>1098.5520000000001</v>
      </c>
      <c r="I242" s="4" t="s">
        <v>40</v>
      </c>
    </row>
    <row r="243" spans="1:9" ht="18" customHeight="1">
      <c r="A243" s="1">
        <v>2021</v>
      </c>
      <c r="B243" s="1" t="s">
        <v>4</v>
      </c>
      <c r="C243" s="1" t="s">
        <v>14</v>
      </c>
      <c r="D243" s="2" t="s">
        <v>37</v>
      </c>
      <c r="E243" s="3">
        <v>2498</v>
      </c>
      <c r="F243" s="3">
        <v>9600</v>
      </c>
      <c r="G243" s="3">
        <v>12480</v>
      </c>
      <c r="H243" s="3">
        <v>1920</v>
      </c>
      <c r="I243" s="4" t="s">
        <v>40</v>
      </c>
    </row>
    <row r="244" spans="1:9" ht="18" customHeight="1">
      <c r="A244" s="1">
        <v>2021</v>
      </c>
      <c r="B244" s="1" t="s">
        <v>4</v>
      </c>
      <c r="C244" s="1" t="s">
        <v>13</v>
      </c>
      <c r="D244" s="2" t="s">
        <v>35</v>
      </c>
      <c r="E244" s="3">
        <v>1245</v>
      </c>
      <c r="F244" s="3">
        <v>5492.6399999999994</v>
      </c>
      <c r="G244" s="3">
        <v>7140.4319999999989</v>
      </c>
      <c r="H244" s="3">
        <v>1098.528</v>
      </c>
      <c r="I244" s="4" t="s">
        <v>40</v>
      </c>
    </row>
    <row r="245" spans="1:9" ht="18" customHeight="1">
      <c r="A245" s="1">
        <v>2021</v>
      </c>
      <c r="B245" s="1" t="s">
        <v>4</v>
      </c>
      <c r="C245" s="1" t="s">
        <v>38</v>
      </c>
      <c r="D245" s="5" t="s">
        <v>30</v>
      </c>
      <c r="E245" s="6">
        <v>644</v>
      </c>
      <c r="F245" s="6">
        <v>6892.2</v>
      </c>
      <c r="G245" s="6">
        <v>8959.86</v>
      </c>
      <c r="H245" s="3">
        <v>1378.44</v>
      </c>
      <c r="I245" s="4" t="s">
        <v>40</v>
      </c>
    </row>
    <row r="246" spans="1:9" ht="18" customHeight="1">
      <c r="A246" s="1">
        <v>2021</v>
      </c>
      <c r="B246" s="1" t="s">
        <v>4</v>
      </c>
      <c r="C246" s="1" t="s">
        <v>12</v>
      </c>
      <c r="D246" s="5" t="s">
        <v>29</v>
      </c>
      <c r="E246" s="6">
        <v>643</v>
      </c>
      <c r="F246" s="6">
        <v>8400</v>
      </c>
      <c r="G246" s="6">
        <v>10920</v>
      </c>
      <c r="H246" s="3">
        <v>1680</v>
      </c>
      <c r="I246" s="4" t="s">
        <v>40</v>
      </c>
    </row>
    <row r="247" spans="1:9" ht="18" customHeight="1">
      <c r="A247" s="1">
        <v>2021</v>
      </c>
      <c r="B247" s="1" t="s">
        <v>4</v>
      </c>
      <c r="C247" s="1" t="s">
        <v>38</v>
      </c>
      <c r="D247" s="5" t="s">
        <v>31</v>
      </c>
      <c r="E247" s="6">
        <v>455</v>
      </c>
      <c r="F247" s="6">
        <v>5494.3200000000006</v>
      </c>
      <c r="G247" s="6">
        <v>7142.6160000000009</v>
      </c>
      <c r="H247" s="3">
        <v>1098.8640000000003</v>
      </c>
      <c r="I247" s="4" t="s">
        <v>40</v>
      </c>
    </row>
    <row r="248" spans="1:9" ht="18" customHeight="1">
      <c r="A248" s="1">
        <v>2021</v>
      </c>
      <c r="B248" s="1" t="s">
        <v>4</v>
      </c>
      <c r="C248" s="1" t="s">
        <v>12</v>
      </c>
      <c r="D248" s="5" t="s">
        <v>28</v>
      </c>
      <c r="E248" s="7">
        <v>345</v>
      </c>
      <c r="F248" s="7">
        <v>8400</v>
      </c>
      <c r="G248" s="7">
        <v>10920</v>
      </c>
      <c r="H248" s="3">
        <v>1680</v>
      </c>
      <c r="I248" s="4" t="s">
        <v>40</v>
      </c>
    </row>
    <row r="249" spans="1:9" ht="18" customHeight="1">
      <c r="A249" s="1">
        <v>2021</v>
      </c>
      <c r="B249" s="1" t="s">
        <v>4</v>
      </c>
      <c r="C249" s="1" t="s">
        <v>13</v>
      </c>
      <c r="D249" s="2" t="s">
        <v>33</v>
      </c>
      <c r="E249" s="3">
        <v>122</v>
      </c>
      <c r="F249" s="3">
        <v>120</v>
      </c>
      <c r="G249" s="3">
        <v>156</v>
      </c>
      <c r="H249" s="3">
        <v>24</v>
      </c>
      <c r="I249" s="4" t="s">
        <v>40</v>
      </c>
    </row>
    <row r="250" spans="1:9" ht="18" customHeight="1">
      <c r="A250" s="1">
        <v>2021</v>
      </c>
      <c r="B250" s="1" t="s">
        <v>4</v>
      </c>
      <c r="C250" s="1" t="s">
        <v>15</v>
      </c>
      <c r="D250" s="5" t="s">
        <v>26</v>
      </c>
      <c r="E250" s="6">
        <v>78</v>
      </c>
      <c r="F250" s="6">
        <v>4577.2</v>
      </c>
      <c r="G250" s="6">
        <v>5126.4639999999999</v>
      </c>
      <c r="H250" s="3">
        <v>915.44</v>
      </c>
      <c r="I250" s="4" t="s">
        <v>40</v>
      </c>
    </row>
    <row r="251" spans="1:9" ht="18" customHeight="1">
      <c r="A251" s="1">
        <v>2021</v>
      </c>
      <c r="B251" s="1" t="s">
        <v>4</v>
      </c>
      <c r="C251" s="1" t="s">
        <v>15</v>
      </c>
      <c r="D251" s="5" t="s">
        <v>24</v>
      </c>
      <c r="E251" s="6">
        <v>76</v>
      </c>
      <c r="F251" s="6">
        <v>4576.8999999999996</v>
      </c>
      <c r="G251" s="6">
        <v>5126.1279999999997</v>
      </c>
      <c r="H251" s="3">
        <v>915.38</v>
      </c>
      <c r="I251" s="4" t="s">
        <v>40</v>
      </c>
    </row>
    <row r="252" spans="1:9" ht="18" customHeight="1">
      <c r="A252" s="1">
        <v>2021</v>
      </c>
      <c r="B252" s="1" t="s">
        <v>4</v>
      </c>
      <c r="C252" s="1" t="s">
        <v>15</v>
      </c>
      <c r="D252" s="5" t="s">
        <v>25</v>
      </c>
      <c r="E252" s="6">
        <v>46</v>
      </c>
      <c r="F252" s="6">
        <v>200</v>
      </c>
      <c r="G252" s="6">
        <v>224</v>
      </c>
      <c r="H252" s="3">
        <v>40</v>
      </c>
      <c r="I252" s="4" t="s">
        <v>40</v>
      </c>
    </row>
    <row r="253" spans="1:9" ht="18" customHeight="1">
      <c r="A253" s="1">
        <v>2021</v>
      </c>
      <c r="B253" s="1" t="s">
        <v>4</v>
      </c>
      <c r="C253" s="1" t="s">
        <v>15</v>
      </c>
      <c r="D253" s="5" t="s">
        <v>23</v>
      </c>
      <c r="E253" s="6">
        <v>34</v>
      </c>
      <c r="F253" s="6">
        <v>4576.8</v>
      </c>
      <c r="G253" s="6">
        <v>5126.0160000000005</v>
      </c>
      <c r="H253" s="3">
        <v>915.36000000000013</v>
      </c>
      <c r="I253" s="4" t="s">
        <v>40</v>
      </c>
    </row>
    <row r="254" spans="1:9" ht="18" customHeight="1">
      <c r="A254" s="1">
        <v>2021</v>
      </c>
      <c r="B254" s="1" t="s">
        <v>4</v>
      </c>
      <c r="C254" s="1" t="s">
        <v>13</v>
      </c>
      <c r="D254" s="2" t="s">
        <v>34</v>
      </c>
      <c r="E254" s="3">
        <v>7</v>
      </c>
      <c r="F254" s="3">
        <v>200</v>
      </c>
      <c r="G254" s="3">
        <v>224</v>
      </c>
      <c r="H254" s="3">
        <v>40</v>
      </c>
      <c r="I254" s="4" t="s">
        <v>40</v>
      </c>
    </row>
    <row r="255" spans="1:9" ht="18" customHeight="1">
      <c r="A255" s="1">
        <v>2021</v>
      </c>
      <c r="B255" s="1" t="s">
        <v>4</v>
      </c>
      <c r="C255" s="1" t="s">
        <v>15</v>
      </c>
      <c r="D255" s="5" t="s">
        <v>27</v>
      </c>
      <c r="E255" s="6">
        <v>3</v>
      </c>
      <c r="F255" s="6">
        <v>4577.3</v>
      </c>
      <c r="G255" s="6">
        <v>5126.576</v>
      </c>
      <c r="H255" s="3">
        <v>915.46</v>
      </c>
      <c r="I255" s="4" t="s">
        <v>40</v>
      </c>
    </row>
    <row r="256" spans="1:9" ht="18" customHeight="1">
      <c r="A256" s="1">
        <v>2021</v>
      </c>
      <c r="B256" s="1" t="s">
        <v>4</v>
      </c>
      <c r="C256" s="1" t="s">
        <v>32</v>
      </c>
      <c r="D256" s="5" t="s">
        <v>32</v>
      </c>
      <c r="E256" s="6">
        <v>2</v>
      </c>
      <c r="F256" s="6">
        <v>6600</v>
      </c>
      <c r="G256" s="6">
        <v>7392</v>
      </c>
      <c r="H256" s="3">
        <v>1320</v>
      </c>
      <c r="I256" s="4" t="s">
        <v>40</v>
      </c>
    </row>
    <row r="257" spans="1:9" ht="18" customHeight="1">
      <c r="A257" s="1">
        <v>2021</v>
      </c>
      <c r="B257" s="1" t="s">
        <v>5</v>
      </c>
      <c r="C257" s="1" t="s">
        <v>14</v>
      </c>
      <c r="D257" s="2" t="s">
        <v>36</v>
      </c>
      <c r="E257" s="3">
        <v>3566</v>
      </c>
      <c r="F257" s="3">
        <v>4577.3</v>
      </c>
      <c r="G257" s="3">
        <v>5126.576</v>
      </c>
      <c r="H257" s="3">
        <v>915.46</v>
      </c>
      <c r="I257" s="4" t="s">
        <v>40</v>
      </c>
    </row>
    <row r="258" spans="1:9" ht="18" customHeight="1">
      <c r="A258" s="1">
        <v>2021</v>
      </c>
      <c r="B258" s="1" t="s">
        <v>5</v>
      </c>
      <c r="C258" s="1" t="s">
        <v>14</v>
      </c>
      <c r="D258" s="2" t="s">
        <v>37</v>
      </c>
      <c r="E258" s="3">
        <v>2498</v>
      </c>
      <c r="F258" s="3">
        <v>8000</v>
      </c>
      <c r="G258" s="3">
        <v>8960</v>
      </c>
      <c r="H258" s="3">
        <v>1600</v>
      </c>
      <c r="I258" s="4" t="s">
        <v>40</v>
      </c>
    </row>
    <row r="259" spans="1:9" ht="18" customHeight="1">
      <c r="A259" s="1">
        <v>2021</v>
      </c>
      <c r="B259" s="1" t="s">
        <v>5</v>
      </c>
      <c r="C259" s="1" t="s">
        <v>13</v>
      </c>
      <c r="D259" s="2" t="s">
        <v>35</v>
      </c>
      <c r="E259" s="3">
        <v>1245</v>
      </c>
      <c r="F259" s="3">
        <v>4577.2</v>
      </c>
      <c r="G259" s="3">
        <v>5126.4639999999999</v>
      </c>
      <c r="H259" s="3">
        <v>915.44</v>
      </c>
      <c r="I259" s="4" t="s">
        <v>40</v>
      </c>
    </row>
    <row r="260" spans="1:9" ht="18" customHeight="1">
      <c r="A260" s="1">
        <v>2021</v>
      </c>
      <c r="B260" s="1" t="s">
        <v>5</v>
      </c>
      <c r="C260" s="1" t="s">
        <v>38</v>
      </c>
      <c r="D260" s="5" t="s">
        <v>30</v>
      </c>
      <c r="E260" s="6">
        <v>644</v>
      </c>
      <c r="F260" s="6">
        <v>5743.5</v>
      </c>
      <c r="G260" s="6">
        <v>6432.72</v>
      </c>
      <c r="H260" s="3">
        <v>1148.7</v>
      </c>
      <c r="I260" s="4" t="s">
        <v>40</v>
      </c>
    </row>
    <row r="261" spans="1:9" ht="18" customHeight="1">
      <c r="A261" s="1">
        <v>2021</v>
      </c>
      <c r="B261" s="1" t="s">
        <v>5</v>
      </c>
      <c r="C261" s="1" t="s">
        <v>12</v>
      </c>
      <c r="D261" s="5" t="s">
        <v>29</v>
      </c>
      <c r="E261" s="6">
        <v>643</v>
      </c>
      <c r="F261" s="6">
        <v>7000</v>
      </c>
      <c r="G261" s="6">
        <v>7840</v>
      </c>
      <c r="H261" s="3">
        <v>1400</v>
      </c>
      <c r="I261" s="4" t="s">
        <v>40</v>
      </c>
    </row>
    <row r="262" spans="1:9" ht="18" customHeight="1">
      <c r="A262" s="1">
        <v>2021</v>
      </c>
      <c r="B262" s="1" t="s">
        <v>5</v>
      </c>
      <c r="C262" s="1" t="s">
        <v>38</v>
      </c>
      <c r="D262" s="5" t="s">
        <v>31</v>
      </c>
      <c r="E262" s="6">
        <v>455</v>
      </c>
      <c r="F262" s="6">
        <v>4578.6000000000004</v>
      </c>
      <c r="G262" s="6">
        <v>5128.0320000000002</v>
      </c>
      <c r="H262" s="3">
        <v>915.72000000000014</v>
      </c>
      <c r="I262" s="4" t="s">
        <v>40</v>
      </c>
    </row>
    <row r="263" spans="1:9" ht="18" customHeight="1">
      <c r="A263" s="1">
        <v>2021</v>
      </c>
      <c r="B263" s="1" t="s">
        <v>5</v>
      </c>
      <c r="C263" s="1" t="s">
        <v>12</v>
      </c>
      <c r="D263" s="5" t="s">
        <v>28</v>
      </c>
      <c r="E263" s="7">
        <v>345</v>
      </c>
      <c r="F263" s="7">
        <v>7000</v>
      </c>
      <c r="G263" s="7">
        <v>7840</v>
      </c>
      <c r="H263" s="3">
        <v>1400</v>
      </c>
      <c r="I263" s="4" t="s">
        <v>40</v>
      </c>
    </row>
    <row r="264" spans="1:9" ht="18" customHeight="1">
      <c r="A264" s="1">
        <v>2021</v>
      </c>
      <c r="B264" s="1" t="s">
        <v>5</v>
      </c>
      <c r="C264" s="1" t="s">
        <v>13</v>
      </c>
      <c r="D264" s="2" t="s">
        <v>33</v>
      </c>
      <c r="E264" s="3">
        <v>122</v>
      </c>
      <c r="F264" s="3">
        <v>100</v>
      </c>
      <c r="G264" s="3">
        <v>112</v>
      </c>
      <c r="H264" s="3">
        <v>20</v>
      </c>
      <c r="I264" s="4" t="s">
        <v>40</v>
      </c>
    </row>
    <row r="265" spans="1:9" ht="18" customHeight="1">
      <c r="A265" s="1">
        <v>2021</v>
      </c>
      <c r="B265" s="1" t="s">
        <v>5</v>
      </c>
      <c r="C265" s="1" t="s">
        <v>15</v>
      </c>
      <c r="D265" s="5" t="s">
        <v>26</v>
      </c>
      <c r="E265" s="6">
        <v>78</v>
      </c>
      <c r="F265" s="6">
        <v>4577.2</v>
      </c>
      <c r="G265" s="6">
        <v>5126.4639999999999</v>
      </c>
      <c r="H265" s="3">
        <v>915.44</v>
      </c>
      <c r="I265" s="4" t="s">
        <v>40</v>
      </c>
    </row>
    <row r="266" spans="1:9" ht="18" customHeight="1">
      <c r="A266" s="1">
        <v>2021</v>
      </c>
      <c r="B266" s="1" t="s">
        <v>5</v>
      </c>
      <c r="C266" s="1" t="s">
        <v>15</v>
      </c>
      <c r="D266" s="5" t="s">
        <v>24</v>
      </c>
      <c r="E266" s="6">
        <v>5034.5899999999992</v>
      </c>
      <c r="F266" s="6">
        <v>4576.8999999999996</v>
      </c>
      <c r="G266" s="6">
        <v>5126.1279999999997</v>
      </c>
      <c r="H266" s="3">
        <v>915.38</v>
      </c>
      <c r="I266" s="4" t="s">
        <v>40</v>
      </c>
    </row>
    <row r="267" spans="1:9" ht="18" customHeight="1">
      <c r="A267" s="1">
        <v>2021</v>
      </c>
      <c r="B267" s="1" t="s">
        <v>5</v>
      </c>
      <c r="C267" s="1" t="s">
        <v>15</v>
      </c>
      <c r="D267" s="5" t="s">
        <v>25</v>
      </c>
      <c r="E267" s="6">
        <v>220</v>
      </c>
      <c r="F267" s="6">
        <v>200</v>
      </c>
      <c r="G267" s="6">
        <v>224</v>
      </c>
      <c r="H267" s="3">
        <v>40</v>
      </c>
      <c r="I267" s="4" t="s">
        <v>40</v>
      </c>
    </row>
    <row r="268" spans="1:9" ht="18" customHeight="1">
      <c r="A268" s="1">
        <v>2021</v>
      </c>
      <c r="B268" s="1" t="s">
        <v>5</v>
      </c>
      <c r="C268" s="1" t="s">
        <v>15</v>
      </c>
      <c r="D268" s="5" t="s">
        <v>23</v>
      </c>
      <c r="E268" s="6">
        <v>5034.4800000000005</v>
      </c>
      <c r="F268" s="6">
        <v>4576.8</v>
      </c>
      <c r="G268" s="6">
        <v>5126.0160000000005</v>
      </c>
      <c r="H268" s="3">
        <v>915.36000000000013</v>
      </c>
      <c r="I268" s="4" t="s">
        <v>40</v>
      </c>
    </row>
    <row r="269" spans="1:9" ht="18" customHeight="1">
      <c r="A269" s="1">
        <v>2021</v>
      </c>
      <c r="B269" s="1" t="s">
        <v>5</v>
      </c>
      <c r="C269" s="1" t="s">
        <v>13</v>
      </c>
      <c r="D269" s="2" t="s">
        <v>34</v>
      </c>
      <c r="E269" s="3">
        <v>220</v>
      </c>
      <c r="F269" s="3">
        <v>200</v>
      </c>
      <c r="G269" s="3">
        <v>224</v>
      </c>
      <c r="H269" s="3">
        <v>40</v>
      </c>
      <c r="I269" s="4" t="s">
        <v>40</v>
      </c>
    </row>
    <row r="270" spans="1:9" ht="18" customHeight="1">
      <c r="A270" s="1">
        <v>2021</v>
      </c>
      <c r="B270" s="1" t="s">
        <v>5</v>
      </c>
      <c r="C270" s="1" t="s">
        <v>32</v>
      </c>
      <c r="D270" s="5" t="s">
        <v>32</v>
      </c>
      <c r="E270" s="6">
        <v>7260</v>
      </c>
      <c r="F270" s="6">
        <v>6600</v>
      </c>
      <c r="G270" s="6">
        <v>7392</v>
      </c>
      <c r="H270" s="3">
        <v>1320</v>
      </c>
      <c r="I270" s="4" t="s">
        <v>40</v>
      </c>
    </row>
    <row r="271" spans="1:9" ht="18" customHeight="1">
      <c r="A271" s="1">
        <v>2021</v>
      </c>
      <c r="B271" s="1" t="s">
        <v>5</v>
      </c>
      <c r="C271" s="1" t="s">
        <v>15</v>
      </c>
      <c r="D271" s="5" t="s">
        <v>27</v>
      </c>
      <c r="E271" s="6">
        <v>5035.0300000000007</v>
      </c>
      <c r="F271" s="6">
        <v>4577.3</v>
      </c>
      <c r="G271" s="6">
        <v>5126.576</v>
      </c>
      <c r="H271" s="3">
        <v>915.46</v>
      </c>
      <c r="I271" s="4" t="s">
        <v>40</v>
      </c>
    </row>
    <row r="272" spans="1:9" ht="18" customHeight="1">
      <c r="A272" s="1">
        <v>2021</v>
      </c>
      <c r="B272" s="1" t="s">
        <v>6</v>
      </c>
      <c r="C272" s="1" t="s">
        <v>14</v>
      </c>
      <c r="D272" s="2" t="s">
        <v>36</v>
      </c>
      <c r="E272" s="3">
        <v>5035.0300000000007</v>
      </c>
      <c r="F272" s="3">
        <v>4577.3</v>
      </c>
      <c r="G272" s="3">
        <v>5126.576</v>
      </c>
      <c r="H272" s="3">
        <v>915.46</v>
      </c>
      <c r="I272" s="4" t="s">
        <v>40</v>
      </c>
    </row>
    <row r="273" spans="1:9" ht="18" customHeight="1">
      <c r="A273" s="1">
        <v>2021</v>
      </c>
      <c r="B273" s="1" t="s">
        <v>6</v>
      </c>
      <c r="C273" s="1" t="s">
        <v>14</v>
      </c>
      <c r="D273" s="2" t="s">
        <v>37</v>
      </c>
      <c r="E273" s="3">
        <v>8800</v>
      </c>
      <c r="F273" s="3">
        <v>8000</v>
      </c>
      <c r="G273" s="3">
        <v>8960</v>
      </c>
      <c r="H273" s="3">
        <v>1600</v>
      </c>
      <c r="I273" s="4" t="s">
        <v>40</v>
      </c>
    </row>
    <row r="274" spans="1:9" ht="18" customHeight="1">
      <c r="A274" s="1">
        <v>2021</v>
      </c>
      <c r="B274" s="1" t="s">
        <v>6</v>
      </c>
      <c r="C274" s="1" t="s">
        <v>13</v>
      </c>
      <c r="D274" s="2" t="s">
        <v>35</v>
      </c>
      <c r="E274" s="3">
        <v>5034.92</v>
      </c>
      <c r="F274" s="3">
        <v>4577.2</v>
      </c>
      <c r="G274" s="3">
        <v>5126.4639999999999</v>
      </c>
      <c r="H274" s="3">
        <v>915.44</v>
      </c>
      <c r="I274" s="4" t="s">
        <v>40</v>
      </c>
    </row>
    <row r="275" spans="1:9" ht="18" customHeight="1">
      <c r="A275" s="1">
        <v>2021</v>
      </c>
      <c r="B275" s="1" t="s">
        <v>6</v>
      </c>
      <c r="C275" s="1" t="s">
        <v>38</v>
      </c>
      <c r="D275" s="5" t="s">
        <v>30</v>
      </c>
      <c r="E275" s="6">
        <v>644</v>
      </c>
      <c r="F275" s="6">
        <v>5743.5</v>
      </c>
      <c r="G275" s="6">
        <v>6432.72</v>
      </c>
      <c r="H275" s="3">
        <v>1148.7</v>
      </c>
      <c r="I275" s="4" t="s">
        <v>40</v>
      </c>
    </row>
    <row r="276" spans="1:9" ht="18" customHeight="1">
      <c r="A276" s="1">
        <v>2021</v>
      </c>
      <c r="B276" s="1" t="s">
        <v>6</v>
      </c>
      <c r="C276" s="1" t="s">
        <v>12</v>
      </c>
      <c r="D276" s="5" t="s">
        <v>29</v>
      </c>
      <c r="E276" s="6">
        <v>643</v>
      </c>
      <c r="F276" s="6">
        <v>7000</v>
      </c>
      <c r="G276" s="6">
        <v>7840</v>
      </c>
      <c r="H276" s="3">
        <v>1400</v>
      </c>
      <c r="I276" s="4" t="s">
        <v>40</v>
      </c>
    </row>
    <row r="277" spans="1:9" ht="18" customHeight="1">
      <c r="A277" s="1">
        <v>2021</v>
      </c>
      <c r="B277" s="1" t="s">
        <v>6</v>
      </c>
      <c r="C277" s="1" t="s">
        <v>38</v>
      </c>
      <c r="D277" s="5" t="s">
        <v>31</v>
      </c>
      <c r="E277" s="6">
        <v>455</v>
      </c>
      <c r="F277" s="6">
        <v>4578.6000000000004</v>
      </c>
      <c r="G277" s="6">
        <v>5128.0320000000002</v>
      </c>
      <c r="H277" s="3">
        <v>915.72000000000014</v>
      </c>
      <c r="I277" s="4" t="s">
        <v>40</v>
      </c>
    </row>
    <row r="278" spans="1:9" ht="18" customHeight="1">
      <c r="A278" s="1">
        <v>2021</v>
      </c>
      <c r="B278" s="1" t="s">
        <v>6</v>
      </c>
      <c r="C278" s="1" t="s">
        <v>12</v>
      </c>
      <c r="D278" s="5" t="s">
        <v>28</v>
      </c>
      <c r="E278" s="7">
        <v>345</v>
      </c>
      <c r="F278" s="7">
        <v>7000</v>
      </c>
      <c r="G278" s="7">
        <v>7840</v>
      </c>
      <c r="H278" s="3">
        <v>1400</v>
      </c>
      <c r="I278" s="4" t="s">
        <v>40</v>
      </c>
    </row>
    <row r="279" spans="1:9" ht="18" customHeight="1">
      <c r="A279" s="1">
        <v>2021</v>
      </c>
      <c r="B279" s="1" t="s">
        <v>6</v>
      </c>
      <c r="C279" s="1" t="s">
        <v>13</v>
      </c>
      <c r="D279" s="2" t="s">
        <v>33</v>
      </c>
      <c r="E279" s="3">
        <v>122</v>
      </c>
      <c r="F279" s="3">
        <v>100</v>
      </c>
      <c r="G279" s="3">
        <v>112</v>
      </c>
      <c r="H279" s="3">
        <v>20</v>
      </c>
      <c r="I279" s="4" t="s">
        <v>40</v>
      </c>
    </row>
    <row r="280" spans="1:9" ht="18" customHeight="1">
      <c r="A280" s="1">
        <v>2021</v>
      </c>
      <c r="B280" s="1" t="s">
        <v>6</v>
      </c>
      <c r="C280" s="1" t="s">
        <v>15</v>
      </c>
      <c r="D280" s="5" t="s">
        <v>26</v>
      </c>
      <c r="E280" s="6">
        <v>78</v>
      </c>
      <c r="F280" s="6">
        <v>4577.2</v>
      </c>
      <c r="G280" s="6">
        <v>5126.4639999999999</v>
      </c>
      <c r="H280" s="3">
        <v>915.44</v>
      </c>
      <c r="I280" s="4" t="s">
        <v>40</v>
      </c>
    </row>
    <row r="281" spans="1:9" ht="18" customHeight="1">
      <c r="A281" s="1">
        <v>2021</v>
      </c>
      <c r="B281" s="1" t="s">
        <v>6</v>
      </c>
      <c r="C281" s="1" t="s">
        <v>15</v>
      </c>
      <c r="D281" s="5" t="s">
        <v>24</v>
      </c>
      <c r="E281" s="6">
        <v>76</v>
      </c>
      <c r="F281" s="6">
        <v>4576.8999999999996</v>
      </c>
      <c r="G281" s="6">
        <v>5126.1279999999997</v>
      </c>
      <c r="H281" s="3">
        <v>915.38</v>
      </c>
      <c r="I281" s="4" t="s">
        <v>40</v>
      </c>
    </row>
    <row r="282" spans="1:9" ht="18" customHeight="1">
      <c r="A282" s="1">
        <v>2021</v>
      </c>
      <c r="B282" s="1" t="s">
        <v>6</v>
      </c>
      <c r="C282" s="1" t="s">
        <v>15</v>
      </c>
      <c r="D282" s="5" t="s">
        <v>25</v>
      </c>
      <c r="E282" s="6">
        <v>46</v>
      </c>
      <c r="F282" s="6">
        <v>200</v>
      </c>
      <c r="G282" s="6">
        <v>224</v>
      </c>
      <c r="H282" s="3">
        <v>40</v>
      </c>
      <c r="I282" s="4" t="s">
        <v>40</v>
      </c>
    </row>
    <row r="283" spans="1:9" ht="18" customHeight="1">
      <c r="A283" s="1">
        <v>2021</v>
      </c>
      <c r="B283" s="1" t="s">
        <v>6</v>
      </c>
      <c r="C283" s="1" t="s">
        <v>15</v>
      </c>
      <c r="D283" s="5" t="s">
        <v>23</v>
      </c>
      <c r="E283" s="6">
        <v>34</v>
      </c>
      <c r="F283" s="6">
        <v>4576.8</v>
      </c>
      <c r="G283" s="6">
        <v>5126.0160000000005</v>
      </c>
      <c r="H283" s="3">
        <v>915.36000000000013</v>
      </c>
      <c r="I283" s="4" t="s">
        <v>40</v>
      </c>
    </row>
    <row r="284" spans="1:9" ht="18" customHeight="1">
      <c r="A284" s="1">
        <v>2021</v>
      </c>
      <c r="B284" s="1" t="s">
        <v>6</v>
      </c>
      <c r="C284" s="1" t="s">
        <v>13</v>
      </c>
      <c r="D284" s="2" t="s">
        <v>34</v>
      </c>
      <c r="E284" s="3">
        <v>7</v>
      </c>
      <c r="F284" s="3">
        <v>200</v>
      </c>
      <c r="G284" s="3">
        <v>224</v>
      </c>
      <c r="H284" s="3">
        <v>40</v>
      </c>
      <c r="I284" s="4" t="s">
        <v>40</v>
      </c>
    </row>
    <row r="285" spans="1:9" ht="18" customHeight="1">
      <c r="A285" s="1">
        <v>2021</v>
      </c>
      <c r="B285" s="1" t="s">
        <v>6</v>
      </c>
      <c r="C285" s="1" t="s">
        <v>15</v>
      </c>
      <c r="D285" s="5" t="s">
        <v>27</v>
      </c>
      <c r="E285" s="6">
        <v>3</v>
      </c>
      <c r="F285" s="6">
        <v>4577.3</v>
      </c>
      <c r="G285" s="6">
        <v>5126.576</v>
      </c>
      <c r="H285" s="3">
        <v>915.46</v>
      </c>
      <c r="I285" s="4" t="s">
        <v>40</v>
      </c>
    </row>
    <row r="286" spans="1:9" ht="18" customHeight="1">
      <c r="A286" s="1">
        <v>2021</v>
      </c>
      <c r="B286" s="1" t="s">
        <v>6</v>
      </c>
      <c r="C286" s="1" t="s">
        <v>32</v>
      </c>
      <c r="D286" s="5" t="s">
        <v>32</v>
      </c>
      <c r="E286" s="6">
        <v>2</v>
      </c>
      <c r="F286" s="6">
        <v>6600</v>
      </c>
      <c r="G286" s="6">
        <v>7392</v>
      </c>
      <c r="H286" s="3">
        <v>1320</v>
      </c>
      <c r="I286" s="4" t="s">
        <v>40</v>
      </c>
    </row>
    <row r="287" spans="1:9" ht="18" customHeight="1">
      <c r="A287" s="1">
        <v>2021</v>
      </c>
      <c r="B287" s="1" t="s">
        <v>7</v>
      </c>
      <c r="C287" s="1" t="s">
        <v>14</v>
      </c>
      <c r="D287" s="2" t="s">
        <v>36</v>
      </c>
      <c r="E287" s="3">
        <v>3566</v>
      </c>
      <c r="F287" s="3">
        <v>4577.3</v>
      </c>
      <c r="G287" s="3">
        <v>5126.576</v>
      </c>
      <c r="H287" s="3">
        <v>915.46</v>
      </c>
      <c r="I287" s="4" t="s">
        <v>40</v>
      </c>
    </row>
    <row r="288" spans="1:9" ht="18" customHeight="1">
      <c r="A288" s="1">
        <v>2021</v>
      </c>
      <c r="B288" s="1" t="s">
        <v>7</v>
      </c>
      <c r="C288" s="1" t="s">
        <v>14</v>
      </c>
      <c r="D288" s="2" t="s">
        <v>37</v>
      </c>
      <c r="E288" s="3">
        <v>2498</v>
      </c>
      <c r="F288" s="3">
        <v>8000</v>
      </c>
      <c r="G288" s="3">
        <v>8960</v>
      </c>
      <c r="H288" s="3">
        <v>1600</v>
      </c>
      <c r="I288" s="4" t="s">
        <v>40</v>
      </c>
    </row>
    <row r="289" spans="1:9" ht="18" customHeight="1">
      <c r="A289" s="1">
        <v>2021</v>
      </c>
      <c r="B289" s="1" t="s">
        <v>7</v>
      </c>
      <c r="C289" s="1" t="s">
        <v>13</v>
      </c>
      <c r="D289" s="2" t="s">
        <v>35</v>
      </c>
      <c r="E289" s="3">
        <v>1245</v>
      </c>
      <c r="F289" s="3">
        <v>4577.2</v>
      </c>
      <c r="G289" s="3">
        <v>5126.4639999999999</v>
      </c>
      <c r="H289" s="3">
        <v>915.44</v>
      </c>
      <c r="I289" s="4" t="s">
        <v>40</v>
      </c>
    </row>
    <row r="290" spans="1:9" ht="18" customHeight="1">
      <c r="A290" s="1">
        <v>2021</v>
      </c>
      <c r="B290" s="1" t="s">
        <v>7</v>
      </c>
      <c r="C290" s="1" t="s">
        <v>38</v>
      </c>
      <c r="D290" s="5" t="s">
        <v>30</v>
      </c>
      <c r="E290" s="6">
        <v>644</v>
      </c>
      <c r="F290" s="6">
        <v>5743.5</v>
      </c>
      <c r="G290" s="6">
        <v>6432.72</v>
      </c>
      <c r="H290" s="3">
        <v>1148.7</v>
      </c>
      <c r="I290" s="4" t="s">
        <v>40</v>
      </c>
    </row>
    <row r="291" spans="1:9" ht="18" customHeight="1">
      <c r="A291" s="1">
        <v>2021</v>
      </c>
      <c r="B291" s="1" t="s">
        <v>7</v>
      </c>
      <c r="C291" s="1" t="s">
        <v>12</v>
      </c>
      <c r="D291" s="5" t="s">
        <v>29</v>
      </c>
      <c r="E291" s="6">
        <v>643</v>
      </c>
      <c r="F291" s="6">
        <v>7000</v>
      </c>
      <c r="G291" s="6">
        <v>7840</v>
      </c>
      <c r="H291" s="3">
        <v>1400</v>
      </c>
      <c r="I291" s="4" t="s">
        <v>40</v>
      </c>
    </row>
    <row r="292" spans="1:9" ht="18" customHeight="1">
      <c r="A292" s="1">
        <v>2021</v>
      </c>
      <c r="B292" s="1" t="s">
        <v>7</v>
      </c>
      <c r="C292" s="1" t="s">
        <v>38</v>
      </c>
      <c r="D292" s="5" t="s">
        <v>31</v>
      </c>
      <c r="E292" s="6">
        <v>455</v>
      </c>
      <c r="F292" s="6">
        <v>5036.46</v>
      </c>
      <c r="G292" s="6">
        <v>5128.0320000000002</v>
      </c>
      <c r="H292" s="3">
        <v>1007.292</v>
      </c>
      <c r="I292" s="4" t="s">
        <v>40</v>
      </c>
    </row>
    <row r="293" spans="1:9" ht="18" customHeight="1">
      <c r="A293" s="1">
        <v>2021</v>
      </c>
      <c r="B293" s="1" t="s">
        <v>7</v>
      </c>
      <c r="C293" s="1" t="s">
        <v>12</v>
      </c>
      <c r="D293" s="5" t="s">
        <v>28</v>
      </c>
      <c r="E293" s="7">
        <v>345</v>
      </c>
      <c r="F293" s="7">
        <v>7700</v>
      </c>
      <c r="G293" s="7">
        <v>7840</v>
      </c>
      <c r="H293" s="3">
        <v>1540</v>
      </c>
      <c r="I293" s="4" t="s">
        <v>40</v>
      </c>
    </row>
    <row r="294" spans="1:9" ht="18" customHeight="1">
      <c r="A294" s="1">
        <v>2021</v>
      </c>
      <c r="B294" s="1" t="s">
        <v>7</v>
      </c>
      <c r="C294" s="1" t="s">
        <v>13</v>
      </c>
      <c r="D294" s="2" t="s">
        <v>33</v>
      </c>
      <c r="E294" s="3">
        <v>122</v>
      </c>
      <c r="F294" s="3">
        <v>110</v>
      </c>
      <c r="G294" s="3">
        <v>112</v>
      </c>
      <c r="H294" s="3">
        <v>22</v>
      </c>
      <c r="I294" s="4" t="s">
        <v>40</v>
      </c>
    </row>
    <row r="295" spans="1:9" ht="18" customHeight="1">
      <c r="A295" s="1">
        <v>2021</v>
      </c>
      <c r="B295" s="1" t="s">
        <v>7</v>
      </c>
      <c r="C295" s="1" t="s">
        <v>15</v>
      </c>
      <c r="D295" s="5" t="s">
        <v>26</v>
      </c>
      <c r="E295" s="6">
        <v>78</v>
      </c>
      <c r="F295" s="6">
        <v>5034.92</v>
      </c>
      <c r="G295" s="6">
        <v>5126.4639999999999</v>
      </c>
      <c r="H295" s="3">
        <v>1006.984</v>
      </c>
      <c r="I295" s="4" t="s">
        <v>40</v>
      </c>
    </row>
    <row r="296" spans="1:9" ht="18" customHeight="1">
      <c r="A296" s="1">
        <v>2021</v>
      </c>
      <c r="B296" s="1" t="s">
        <v>7</v>
      </c>
      <c r="C296" s="1" t="s">
        <v>15</v>
      </c>
      <c r="D296" s="5" t="s">
        <v>24</v>
      </c>
      <c r="E296" s="6">
        <v>76</v>
      </c>
      <c r="F296" s="6">
        <v>5034.5899999999992</v>
      </c>
      <c r="G296" s="6">
        <v>5126.1279999999997</v>
      </c>
      <c r="H296" s="3">
        <v>1006.9179999999999</v>
      </c>
      <c r="I296" s="4" t="s">
        <v>40</v>
      </c>
    </row>
    <row r="297" spans="1:9" ht="18" customHeight="1">
      <c r="A297" s="1">
        <v>2021</v>
      </c>
      <c r="B297" s="1" t="s">
        <v>7</v>
      </c>
      <c r="C297" s="1" t="s">
        <v>15</v>
      </c>
      <c r="D297" s="5" t="s">
        <v>25</v>
      </c>
      <c r="E297" s="6">
        <v>46</v>
      </c>
      <c r="F297" s="6">
        <v>230</v>
      </c>
      <c r="G297" s="6">
        <v>224</v>
      </c>
      <c r="H297" s="3">
        <v>46</v>
      </c>
      <c r="I297" s="4" t="s">
        <v>40</v>
      </c>
    </row>
    <row r="298" spans="1:9" ht="18" customHeight="1">
      <c r="A298" s="1">
        <v>2021</v>
      </c>
      <c r="B298" s="1" t="s">
        <v>7</v>
      </c>
      <c r="C298" s="1" t="s">
        <v>15</v>
      </c>
      <c r="D298" s="5" t="s">
        <v>23</v>
      </c>
      <c r="E298" s="6">
        <v>34</v>
      </c>
      <c r="F298" s="6">
        <v>5263.32</v>
      </c>
      <c r="G298" s="6">
        <v>5126.0160000000005</v>
      </c>
      <c r="H298" s="3">
        <v>1052.664</v>
      </c>
      <c r="I298" s="4" t="s">
        <v>40</v>
      </c>
    </row>
    <row r="299" spans="1:9" ht="18" customHeight="1">
      <c r="A299" s="1">
        <v>2021</v>
      </c>
      <c r="B299" s="1" t="s">
        <v>7</v>
      </c>
      <c r="C299" s="1" t="s">
        <v>13</v>
      </c>
      <c r="D299" s="2" t="s">
        <v>34</v>
      </c>
      <c r="E299" s="3">
        <v>7</v>
      </c>
      <c r="F299" s="3">
        <v>230</v>
      </c>
      <c r="G299" s="3">
        <v>224</v>
      </c>
      <c r="H299" s="3">
        <v>46</v>
      </c>
      <c r="I299" s="4" t="s">
        <v>42</v>
      </c>
    </row>
    <row r="300" spans="1:9" ht="18" customHeight="1">
      <c r="A300" s="1">
        <v>2021</v>
      </c>
      <c r="B300" s="1" t="s">
        <v>7</v>
      </c>
      <c r="C300" s="1" t="s">
        <v>15</v>
      </c>
      <c r="D300" s="5" t="s">
        <v>27</v>
      </c>
      <c r="E300" s="6">
        <v>3</v>
      </c>
      <c r="F300" s="6">
        <v>5263.8950000000004</v>
      </c>
      <c r="G300" s="6">
        <v>5126.576</v>
      </c>
      <c r="H300" s="3">
        <v>1052.7790000000002</v>
      </c>
      <c r="I300" s="4" t="s">
        <v>42</v>
      </c>
    </row>
    <row r="301" spans="1:9" ht="18" customHeight="1">
      <c r="A301" s="1">
        <v>2021</v>
      </c>
      <c r="B301" s="1" t="s">
        <v>7</v>
      </c>
      <c r="C301" s="1" t="s">
        <v>32</v>
      </c>
      <c r="D301" s="5" t="s">
        <v>32</v>
      </c>
      <c r="E301" s="6">
        <v>2</v>
      </c>
      <c r="F301" s="6">
        <v>7590</v>
      </c>
      <c r="G301" s="6">
        <v>7392</v>
      </c>
      <c r="H301" s="3">
        <v>1518</v>
      </c>
      <c r="I301" s="4" t="s">
        <v>42</v>
      </c>
    </row>
    <row r="302" spans="1:9" ht="18" customHeight="1">
      <c r="A302" s="1">
        <v>2021</v>
      </c>
      <c r="B302" s="1" t="s">
        <v>8</v>
      </c>
      <c r="C302" s="1" t="s">
        <v>14</v>
      </c>
      <c r="D302" s="2" t="s">
        <v>36</v>
      </c>
      <c r="E302" s="3">
        <v>3566</v>
      </c>
      <c r="F302" s="3">
        <v>5263.8950000000004</v>
      </c>
      <c r="G302" s="3">
        <v>5126.576</v>
      </c>
      <c r="H302" s="3">
        <v>1052.7790000000002</v>
      </c>
      <c r="I302" s="4" t="s">
        <v>42</v>
      </c>
    </row>
    <row r="303" spans="1:9" ht="18" customHeight="1">
      <c r="A303" s="1">
        <v>2021</v>
      </c>
      <c r="B303" s="1" t="s">
        <v>8</v>
      </c>
      <c r="C303" s="1" t="s">
        <v>14</v>
      </c>
      <c r="D303" s="2" t="s">
        <v>37</v>
      </c>
      <c r="E303" s="3">
        <v>2498</v>
      </c>
      <c r="F303" s="3">
        <v>8800</v>
      </c>
      <c r="G303" s="3">
        <v>8960</v>
      </c>
      <c r="H303" s="3">
        <v>1760</v>
      </c>
      <c r="I303" s="4" t="s">
        <v>42</v>
      </c>
    </row>
    <row r="304" spans="1:9" ht="18" customHeight="1">
      <c r="A304" s="1">
        <v>2021</v>
      </c>
      <c r="B304" s="1" t="s">
        <v>8</v>
      </c>
      <c r="C304" s="1" t="s">
        <v>13</v>
      </c>
      <c r="D304" s="2" t="s">
        <v>35</v>
      </c>
      <c r="E304" s="3">
        <v>1245</v>
      </c>
      <c r="F304" s="3">
        <v>5034.92</v>
      </c>
      <c r="G304" s="3">
        <v>5126.4639999999999</v>
      </c>
      <c r="H304" s="3">
        <v>1006.984</v>
      </c>
      <c r="I304" s="4" t="s">
        <v>42</v>
      </c>
    </row>
    <row r="305" spans="1:9" ht="18" customHeight="1">
      <c r="A305" s="1">
        <v>2021</v>
      </c>
      <c r="B305" s="1" t="s">
        <v>8</v>
      </c>
      <c r="C305" s="1" t="s">
        <v>38</v>
      </c>
      <c r="D305" s="5" t="s">
        <v>30</v>
      </c>
      <c r="E305" s="6">
        <v>644</v>
      </c>
      <c r="F305" s="6">
        <v>6317.85</v>
      </c>
      <c r="G305" s="6">
        <v>6432.72</v>
      </c>
      <c r="H305" s="3">
        <v>1263.5700000000002</v>
      </c>
      <c r="I305" s="4" t="s">
        <v>42</v>
      </c>
    </row>
    <row r="306" spans="1:9" ht="18" customHeight="1">
      <c r="A306" s="1">
        <v>2021</v>
      </c>
      <c r="B306" s="1" t="s">
        <v>8</v>
      </c>
      <c r="C306" s="1" t="s">
        <v>12</v>
      </c>
      <c r="D306" s="5" t="s">
        <v>29</v>
      </c>
      <c r="E306" s="6">
        <v>643</v>
      </c>
      <c r="F306" s="6">
        <v>7700</v>
      </c>
      <c r="G306" s="6">
        <v>7840</v>
      </c>
      <c r="H306" s="3">
        <v>1540</v>
      </c>
      <c r="I306" s="4" t="s">
        <v>42</v>
      </c>
    </row>
    <row r="307" spans="1:9" ht="18" customHeight="1">
      <c r="A307" s="1">
        <v>2021</v>
      </c>
      <c r="B307" s="1" t="s">
        <v>8</v>
      </c>
      <c r="C307" s="1" t="s">
        <v>38</v>
      </c>
      <c r="D307" s="5" t="s">
        <v>31</v>
      </c>
      <c r="E307" s="6">
        <v>455</v>
      </c>
      <c r="F307" s="6">
        <v>5036.46</v>
      </c>
      <c r="G307" s="6">
        <v>5128.0320000000002</v>
      </c>
      <c r="H307" s="3">
        <v>1007.292</v>
      </c>
      <c r="I307" s="4" t="s">
        <v>42</v>
      </c>
    </row>
    <row r="308" spans="1:9" ht="18" customHeight="1">
      <c r="A308" s="1">
        <v>2021</v>
      </c>
      <c r="B308" s="1" t="s">
        <v>8</v>
      </c>
      <c r="C308" s="1" t="s">
        <v>12</v>
      </c>
      <c r="D308" s="5" t="s">
        <v>28</v>
      </c>
      <c r="E308" s="7">
        <v>345</v>
      </c>
      <c r="F308" s="7">
        <v>7700</v>
      </c>
      <c r="G308" s="7">
        <v>7840</v>
      </c>
      <c r="H308" s="3">
        <v>1540</v>
      </c>
      <c r="I308" s="4" t="s">
        <v>42</v>
      </c>
    </row>
    <row r="309" spans="1:9" ht="18" customHeight="1">
      <c r="A309" s="1">
        <v>2021</v>
      </c>
      <c r="B309" s="1" t="s">
        <v>8</v>
      </c>
      <c r="C309" s="1" t="s">
        <v>13</v>
      </c>
      <c r="D309" s="2" t="s">
        <v>33</v>
      </c>
      <c r="E309" s="3">
        <v>122</v>
      </c>
      <c r="F309" s="3">
        <v>110</v>
      </c>
      <c r="G309" s="3">
        <v>112</v>
      </c>
      <c r="H309" s="3">
        <v>22</v>
      </c>
      <c r="I309" s="4" t="s">
        <v>42</v>
      </c>
    </row>
    <row r="310" spans="1:9" ht="18" customHeight="1">
      <c r="A310" s="1">
        <v>2021</v>
      </c>
      <c r="B310" s="1" t="s">
        <v>8</v>
      </c>
      <c r="C310" s="1" t="s">
        <v>15</v>
      </c>
      <c r="D310" s="5" t="s">
        <v>26</v>
      </c>
      <c r="E310" s="6">
        <v>78</v>
      </c>
      <c r="F310" s="6">
        <v>5034.92</v>
      </c>
      <c r="G310" s="6">
        <v>5126.4639999999999</v>
      </c>
      <c r="H310" s="3">
        <v>1006.984</v>
      </c>
      <c r="I310" s="4" t="s">
        <v>42</v>
      </c>
    </row>
    <row r="311" spans="1:9" ht="18" customHeight="1">
      <c r="A311" s="1">
        <v>2021</v>
      </c>
      <c r="B311" s="1" t="s">
        <v>8</v>
      </c>
      <c r="C311" s="1" t="s">
        <v>15</v>
      </c>
      <c r="D311" s="5" t="s">
        <v>24</v>
      </c>
      <c r="E311" s="6">
        <v>76</v>
      </c>
      <c r="F311" s="6">
        <v>4576.8999999999996</v>
      </c>
      <c r="G311" s="6">
        <v>5126.1279999999997</v>
      </c>
      <c r="H311" s="3">
        <v>915.38</v>
      </c>
      <c r="I311" s="4" t="s">
        <v>42</v>
      </c>
    </row>
    <row r="312" spans="1:9" ht="18" customHeight="1">
      <c r="A312" s="1">
        <v>2021</v>
      </c>
      <c r="B312" s="1" t="s">
        <v>8</v>
      </c>
      <c r="C312" s="1" t="s">
        <v>15</v>
      </c>
      <c r="D312" s="5" t="s">
        <v>25</v>
      </c>
      <c r="E312" s="6">
        <v>46</v>
      </c>
      <c r="F312" s="6">
        <v>200</v>
      </c>
      <c r="G312" s="6">
        <v>224</v>
      </c>
      <c r="H312" s="3">
        <v>40</v>
      </c>
      <c r="I312" s="4" t="s">
        <v>42</v>
      </c>
    </row>
    <row r="313" spans="1:9" ht="18" customHeight="1">
      <c r="A313" s="1">
        <v>2021</v>
      </c>
      <c r="B313" s="1" t="s">
        <v>8</v>
      </c>
      <c r="C313" s="1" t="s">
        <v>15</v>
      </c>
      <c r="D313" s="5" t="s">
        <v>23</v>
      </c>
      <c r="E313" s="6">
        <v>34</v>
      </c>
      <c r="F313" s="6">
        <v>4576.8</v>
      </c>
      <c r="G313" s="6">
        <v>5126.0160000000005</v>
      </c>
      <c r="H313" s="3">
        <v>915.36000000000013</v>
      </c>
      <c r="I313" s="4" t="s">
        <v>42</v>
      </c>
    </row>
    <row r="314" spans="1:9" ht="18" customHeight="1">
      <c r="A314" s="1">
        <v>2021</v>
      </c>
      <c r="B314" s="1" t="s">
        <v>8</v>
      </c>
      <c r="C314" s="1" t="s">
        <v>13</v>
      </c>
      <c r="D314" s="2" t="s">
        <v>34</v>
      </c>
      <c r="E314" s="3">
        <v>7</v>
      </c>
      <c r="F314" s="3">
        <v>200</v>
      </c>
      <c r="G314" s="3">
        <v>224</v>
      </c>
      <c r="H314" s="3">
        <v>40</v>
      </c>
      <c r="I314" s="4" t="s">
        <v>42</v>
      </c>
    </row>
    <row r="315" spans="1:9" ht="18" customHeight="1">
      <c r="A315" s="1">
        <v>2021</v>
      </c>
      <c r="B315" s="1" t="s">
        <v>8</v>
      </c>
      <c r="C315" s="1" t="s">
        <v>15</v>
      </c>
      <c r="D315" s="5" t="s">
        <v>27</v>
      </c>
      <c r="E315" s="6">
        <v>3</v>
      </c>
      <c r="F315" s="6">
        <v>4577.3</v>
      </c>
      <c r="G315" s="6">
        <v>5126.576</v>
      </c>
      <c r="H315" s="3">
        <v>915.46</v>
      </c>
      <c r="I315" s="4" t="s">
        <v>42</v>
      </c>
    </row>
    <row r="316" spans="1:9" ht="18" customHeight="1">
      <c r="A316" s="1">
        <v>2021</v>
      </c>
      <c r="B316" s="1" t="s">
        <v>8</v>
      </c>
      <c r="C316" s="1" t="s">
        <v>32</v>
      </c>
      <c r="D316" s="5" t="s">
        <v>32</v>
      </c>
      <c r="E316" s="6">
        <v>2</v>
      </c>
      <c r="F316" s="6">
        <v>6600</v>
      </c>
      <c r="G316" s="6">
        <v>7392</v>
      </c>
      <c r="H316" s="3">
        <v>1320</v>
      </c>
      <c r="I316" s="4" t="s">
        <v>42</v>
      </c>
    </row>
    <row r="317" spans="1:9" ht="18" customHeight="1">
      <c r="A317" s="1">
        <v>2021</v>
      </c>
      <c r="B317" s="1" t="s">
        <v>9</v>
      </c>
      <c r="C317" s="1" t="s">
        <v>14</v>
      </c>
      <c r="D317" s="2" t="s">
        <v>36</v>
      </c>
      <c r="E317" s="3">
        <v>3566</v>
      </c>
      <c r="F317" s="3">
        <v>4577.3</v>
      </c>
      <c r="G317" s="3">
        <v>5126.576</v>
      </c>
      <c r="H317" s="3">
        <v>915.46</v>
      </c>
      <c r="I317" s="4" t="s">
        <v>42</v>
      </c>
    </row>
    <row r="318" spans="1:9" ht="18" customHeight="1">
      <c r="A318" s="1">
        <v>2021</v>
      </c>
      <c r="B318" s="1" t="s">
        <v>9</v>
      </c>
      <c r="C318" s="1" t="s">
        <v>14</v>
      </c>
      <c r="D318" s="2" t="s">
        <v>37</v>
      </c>
      <c r="E318" s="3">
        <v>2498</v>
      </c>
      <c r="F318" s="3">
        <v>8000</v>
      </c>
      <c r="G318" s="3">
        <v>8960</v>
      </c>
      <c r="H318" s="3">
        <v>1600</v>
      </c>
      <c r="I318" s="4" t="s">
        <v>42</v>
      </c>
    </row>
    <row r="319" spans="1:9" ht="18" customHeight="1">
      <c r="A319" s="1">
        <v>2021</v>
      </c>
      <c r="B319" s="1" t="s">
        <v>9</v>
      </c>
      <c r="C319" s="1" t="s">
        <v>13</v>
      </c>
      <c r="D319" s="2" t="s">
        <v>35</v>
      </c>
      <c r="E319" s="3">
        <v>1245</v>
      </c>
      <c r="F319" s="3">
        <v>4577.2</v>
      </c>
      <c r="G319" s="3">
        <v>5126.4639999999999</v>
      </c>
      <c r="H319" s="3">
        <v>915.44</v>
      </c>
      <c r="I319" s="4" t="s">
        <v>42</v>
      </c>
    </row>
    <row r="320" spans="1:9" ht="18" customHeight="1">
      <c r="A320" s="1">
        <v>2021</v>
      </c>
      <c r="B320" s="1" t="s">
        <v>9</v>
      </c>
      <c r="C320" s="1" t="s">
        <v>38</v>
      </c>
      <c r="D320" s="5" t="s">
        <v>30</v>
      </c>
      <c r="E320" s="6">
        <v>644</v>
      </c>
      <c r="F320" s="6">
        <v>5743.5</v>
      </c>
      <c r="G320" s="6">
        <v>6432.72</v>
      </c>
      <c r="H320" s="3">
        <v>1148.7</v>
      </c>
      <c r="I320" s="4" t="s">
        <v>42</v>
      </c>
    </row>
    <row r="321" spans="1:9" ht="18" customHeight="1">
      <c r="A321" s="1">
        <v>2021</v>
      </c>
      <c r="B321" s="1" t="s">
        <v>9</v>
      </c>
      <c r="C321" s="1" t="s">
        <v>12</v>
      </c>
      <c r="D321" s="5" t="s">
        <v>29</v>
      </c>
      <c r="E321" s="6">
        <v>643</v>
      </c>
      <c r="F321" s="6">
        <v>7000</v>
      </c>
      <c r="G321" s="6">
        <v>7840</v>
      </c>
      <c r="H321" s="3">
        <v>1400</v>
      </c>
      <c r="I321" s="4" t="s">
        <v>42</v>
      </c>
    </row>
    <row r="322" spans="1:9" ht="18" customHeight="1">
      <c r="A322" s="1">
        <v>2021</v>
      </c>
      <c r="B322" s="1" t="s">
        <v>9</v>
      </c>
      <c r="C322" s="1" t="s">
        <v>38</v>
      </c>
      <c r="D322" s="5" t="s">
        <v>31</v>
      </c>
      <c r="E322" s="6">
        <v>455</v>
      </c>
      <c r="F322" s="6">
        <v>4578.6000000000004</v>
      </c>
      <c r="G322" s="6">
        <v>5128.0320000000002</v>
      </c>
      <c r="H322" s="3">
        <v>915.72000000000014</v>
      </c>
      <c r="I322" s="4" t="s">
        <v>40</v>
      </c>
    </row>
    <row r="323" spans="1:9" ht="18" customHeight="1">
      <c r="A323" s="1">
        <v>2021</v>
      </c>
      <c r="B323" s="1" t="s">
        <v>9</v>
      </c>
      <c r="C323" s="1" t="s">
        <v>12</v>
      </c>
      <c r="D323" s="5" t="s">
        <v>28</v>
      </c>
      <c r="E323" s="7">
        <v>345</v>
      </c>
      <c r="F323" s="7">
        <v>7000</v>
      </c>
      <c r="G323" s="7">
        <v>7840</v>
      </c>
      <c r="H323" s="3">
        <v>1400</v>
      </c>
      <c r="I323" s="4" t="s">
        <v>40</v>
      </c>
    </row>
    <row r="324" spans="1:9" ht="18" customHeight="1">
      <c r="A324" s="1">
        <v>2021</v>
      </c>
      <c r="B324" s="1" t="s">
        <v>9</v>
      </c>
      <c r="C324" s="1" t="s">
        <v>13</v>
      </c>
      <c r="D324" s="2" t="s">
        <v>33</v>
      </c>
      <c r="E324" s="3">
        <v>122</v>
      </c>
      <c r="F324" s="3">
        <v>100</v>
      </c>
      <c r="G324" s="3">
        <v>112</v>
      </c>
      <c r="H324" s="3">
        <v>20</v>
      </c>
      <c r="I324" s="4" t="s">
        <v>40</v>
      </c>
    </row>
    <row r="325" spans="1:9" ht="18" customHeight="1">
      <c r="A325" s="1">
        <v>2021</v>
      </c>
      <c r="B325" s="1" t="s">
        <v>9</v>
      </c>
      <c r="C325" s="1" t="s">
        <v>15</v>
      </c>
      <c r="D325" s="5" t="s">
        <v>26</v>
      </c>
      <c r="E325" s="6">
        <v>78</v>
      </c>
      <c r="F325" s="6">
        <v>4577.2</v>
      </c>
      <c r="G325" s="6">
        <v>5126.4639999999999</v>
      </c>
      <c r="H325" s="3">
        <v>915.44</v>
      </c>
      <c r="I325" s="4" t="s">
        <v>40</v>
      </c>
    </row>
    <row r="326" spans="1:9" ht="18" customHeight="1">
      <c r="A326" s="1">
        <v>2021</v>
      </c>
      <c r="B326" s="1" t="s">
        <v>9</v>
      </c>
      <c r="C326" s="1" t="s">
        <v>15</v>
      </c>
      <c r="D326" s="5" t="s">
        <v>24</v>
      </c>
      <c r="E326" s="6">
        <v>76</v>
      </c>
      <c r="F326" s="6">
        <v>4576.8999999999996</v>
      </c>
      <c r="G326" s="6">
        <v>5126.1279999999997</v>
      </c>
      <c r="H326" s="3">
        <v>915.38</v>
      </c>
      <c r="I326" s="4" t="s">
        <v>40</v>
      </c>
    </row>
    <row r="327" spans="1:9" ht="18" customHeight="1">
      <c r="A327" s="1">
        <v>2021</v>
      </c>
      <c r="B327" s="1" t="s">
        <v>9</v>
      </c>
      <c r="C327" s="1" t="s">
        <v>15</v>
      </c>
      <c r="D327" s="5" t="s">
        <v>25</v>
      </c>
      <c r="E327" s="6">
        <v>46</v>
      </c>
      <c r="F327" s="6">
        <v>200</v>
      </c>
      <c r="G327" s="6">
        <v>224</v>
      </c>
      <c r="H327" s="3">
        <v>40</v>
      </c>
      <c r="I327" s="4" t="s">
        <v>40</v>
      </c>
    </row>
    <row r="328" spans="1:9" ht="18" customHeight="1">
      <c r="A328" s="1">
        <v>2021</v>
      </c>
      <c r="B328" s="1" t="s">
        <v>9</v>
      </c>
      <c r="C328" s="1" t="s">
        <v>15</v>
      </c>
      <c r="D328" s="5" t="s">
        <v>23</v>
      </c>
      <c r="E328" s="6">
        <v>34</v>
      </c>
      <c r="F328" s="6">
        <v>4576.8</v>
      </c>
      <c r="G328" s="6">
        <v>5126.0160000000005</v>
      </c>
      <c r="H328" s="3">
        <v>915.36000000000013</v>
      </c>
      <c r="I328" s="4" t="s">
        <v>40</v>
      </c>
    </row>
    <row r="329" spans="1:9" ht="18" customHeight="1">
      <c r="A329" s="1">
        <v>2021</v>
      </c>
      <c r="B329" s="1" t="s">
        <v>9</v>
      </c>
      <c r="C329" s="1" t="s">
        <v>13</v>
      </c>
      <c r="D329" s="2" t="s">
        <v>34</v>
      </c>
      <c r="E329" s="3">
        <v>7</v>
      </c>
      <c r="F329" s="3">
        <v>200</v>
      </c>
      <c r="G329" s="3">
        <v>224</v>
      </c>
      <c r="H329" s="3">
        <v>40</v>
      </c>
      <c r="I329" s="4" t="s">
        <v>40</v>
      </c>
    </row>
    <row r="330" spans="1:9" ht="18" customHeight="1">
      <c r="A330" s="1">
        <v>2021</v>
      </c>
      <c r="B330" s="1" t="s">
        <v>9</v>
      </c>
      <c r="C330" s="1" t="s">
        <v>15</v>
      </c>
      <c r="D330" s="5" t="s">
        <v>27</v>
      </c>
      <c r="E330" s="6">
        <v>3</v>
      </c>
      <c r="F330" s="6">
        <v>4577.3</v>
      </c>
      <c r="G330" s="6">
        <v>5126.576</v>
      </c>
      <c r="H330" s="3">
        <v>915.46</v>
      </c>
      <c r="I330" s="4" t="s">
        <v>40</v>
      </c>
    </row>
    <row r="331" spans="1:9" ht="18" customHeight="1">
      <c r="A331" s="1">
        <v>2021</v>
      </c>
      <c r="B331" s="1" t="s">
        <v>9</v>
      </c>
      <c r="C331" s="1" t="s">
        <v>32</v>
      </c>
      <c r="D331" s="5" t="s">
        <v>32</v>
      </c>
      <c r="E331" s="6">
        <v>2</v>
      </c>
      <c r="F331" s="6">
        <v>6600</v>
      </c>
      <c r="G331" s="6">
        <v>7392</v>
      </c>
      <c r="H331" s="3">
        <v>1320</v>
      </c>
      <c r="I331" s="4" t="s">
        <v>40</v>
      </c>
    </row>
    <row r="332" spans="1:9" ht="18" customHeight="1">
      <c r="A332" s="1">
        <v>2021</v>
      </c>
      <c r="B332" s="1" t="s">
        <v>10</v>
      </c>
      <c r="C332" s="1" t="s">
        <v>14</v>
      </c>
      <c r="D332" s="2" t="s">
        <v>36</v>
      </c>
      <c r="E332" s="3">
        <v>3566</v>
      </c>
      <c r="F332" s="3">
        <v>4577.3</v>
      </c>
      <c r="G332" s="3">
        <v>5126.576</v>
      </c>
      <c r="H332" s="3">
        <v>915.46</v>
      </c>
      <c r="I332" s="4" t="s">
        <v>40</v>
      </c>
    </row>
    <row r="333" spans="1:9" ht="18" customHeight="1">
      <c r="A333" s="1">
        <v>2021</v>
      </c>
      <c r="B333" s="1" t="s">
        <v>10</v>
      </c>
      <c r="C333" s="1" t="s">
        <v>14</v>
      </c>
      <c r="D333" s="2" t="s">
        <v>37</v>
      </c>
      <c r="E333" s="3">
        <v>2498</v>
      </c>
      <c r="F333" s="3">
        <v>8000</v>
      </c>
      <c r="G333" s="3">
        <v>8960</v>
      </c>
      <c r="H333" s="3">
        <v>1600</v>
      </c>
      <c r="I333" s="4" t="s">
        <v>40</v>
      </c>
    </row>
    <row r="334" spans="1:9" ht="18" customHeight="1">
      <c r="A334" s="1">
        <v>2021</v>
      </c>
      <c r="B334" s="1" t="s">
        <v>10</v>
      </c>
      <c r="C334" s="1" t="s">
        <v>13</v>
      </c>
      <c r="D334" s="2" t="s">
        <v>35</v>
      </c>
      <c r="E334" s="3">
        <v>1245</v>
      </c>
      <c r="F334" s="3">
        <v>4577.2</v>
      </c>
      <c r="G334" s="3">
        <v>5126.4639999999999</v>
      </c>
      <c r="H334" s="3">
        <v>915.44</v>
      </c>
      <c r="I334" s="4" t="s">
        <v>40</v>
      </c>
    </row>
    <row r="335" spans="1:9" ht="18" customHeight="1">
      <c r="A335" s="1">
        <v>2021</v>
      </c>
      <c r="B335" s="1" t="s">
        <v>10</v>
      </c>
      <c r="C335" s="1" t="s">
        <v>38</v>
      </c>
      <c r="D335" s="5" t="s">
        <v>30</v>
      </c>
      <c r="E335" s="6">
        <v>644</v>
      </c>
      <c r="F335" s="6">
        <v>5743.5</v>
      </c>
      <c r="G335" s="6">
        <v>6432.72</v>
      </c>
      <c r="H335" s="3">
        <v>1148.7</v>
      </c>
      <c r="I335" s="4" t="s">
        <v>40</v>
      </c>
    </row>
    <row r="336" spans="1:9" ht="18" customHeight="1">
      <c r="A336" s="1">
        <v>2021</v>
      </c>
      <c r="B336" s="1" t="s">
        <v>10</v>
      </c>
      <c r="C336" s="1" t="s">
        <v>12</v>
      </c>
      <c r="D336" s="5" t="s">
        <v>29</v>
      </c>
      <c r="E336" s="6">
        <v>643</v>
      </c>
      <c r="F336" s="6">
        <v>7000</v>
      </c>
      <c r="G336" s="6">
        <v>7840</v>
      </c>
      <c r="H336" s="3">
        <v>1400</v>
      </c>
      <c r="I336" s="4" t="s">
        <v>40</v>
      </c>
    </row>
    <row r="337" spans="1:9" ht="18" customHeight="1">
      <c r="A337" s="1">
        <v>2021</v>
      </c>
      <c r="B337" s="1" t="s">
        <v>10</v>
      </c>
      <c r="C337" s="1" t="s">
        <v>38</v>
      </c>
      <c r="D337" s="5" t="s">
        <v>31</v>
      </c>
      <c r="E337" s="6">
        <v>455</v>
      </c>
      <c r="F337" s="6">
        <v>4578.6000000000004</v>
      </c>
      <c r="G337" s="6">
        <v>5128.0320000000002</v>
      </c>
      <c r="H337" s="3">
        <v>915.72000000000014</v>
      </c>
      <c r="I337" s="4" t="s">
        <v>40</v>
      </c>
    </row>
    <row r="338" spans="1:9" ht="18" customHeight="1">
      <c r="A338" s="1">
        <v>2021</v>
      </c>
      <c r="B338" s="1" t="s">
        <v>10</v>
      </c>
      <c r="C338" s="1" t="s">
        <v>12</v>
      </c>
      <c r="D338" s="5" t="s">
        <v>28</v>
      </c>
      <c r="E338" s="7">
        <v>345</v>
      </c>
      <c r="F338" s="7">
        <v>7000</v>
      </c>
      <c r="G338" s="7">
        <v>7840</v>
      </c>
      <c r="H338" s="3">
        <v>1400</v>
      </c>
      <c r="I338" s="4" t="s">
        <v>40</v>
      </c>
    </row>
    <row r="339" spans="1:9" ht="18" customHeight="1">
      <c r="A339" s="1">
        <v>2021</v>
      </c>
      <c r="B339" s="1" t="s">
        <v>10</v>
      </c>
      <c r="C339" s="1" t="s">
        <v>13</v>
      </c>
      <c r="D339" s="2" t="s">
        <v>33</v>
      </c>
      <c r="E339" s="3">
        <v>122</v>
      </c>
      <c r="F339" s="3">
        <v>100</v>
      </c>
      <c r="G339" s="3">
        <v>112</v>
      </c>
      <c r="H339" s="3">
        <v>20</v>
      </c>
      <c r="I339" s="4" t="s">
        <v>40</v>
      </c>
    </row>
    <row r="340" spans="1:9" ht="18" customHeight="1">
      <c r="A340" s="1">
        <v>2021</v>
      </c>
      <c r="B340" s="1" t="s">
        <v>10</v>
      </c>
      <c r="C340" s="1" t="s">
        <v>15</v>
      </c>
      <c r="D340" s="5" t="s">
        <v>26</v>
      </c>
      <c r="E340" s="6">
        <v>78</v>
      </c>
      <c r="F340" s="6">
        <v>4577.2</v>
      </c>
      <c r="G340" s="6">
        <v>5126.4639999999999</v>
      </c>
      <c r="H340" s="3">
        <v>915.44</v>
      </c>
      <c r="I340" s="4" t="s">
        <v>40</v>
      </c>
    </row>
    <row r="341" spans="1:9" ht="18" customHeight="1">
      <c r="A341" s="1">
        <v>2021</v>
      </c>
      <c r="B341" s="1" t="s">
        <v>10</v>
      </c>
      <c r="C341" s="1" t="s">
        <v>15</v>
      </c>
      <c r="D341" s="5" t="s">
        <v>24</v>
      </c>
      <c r="E341" s="6">
        <v>76</v>
      </c>
      <c r="F341" s="6">
        <v>4576.8999999999996</v>
      </c>
      <c r="G341" s="6">
        <v>5126.1279999999997</v>
      </c>
      <c r="H341" s="3">
        <v>915.38</v>
      </c>
      <c r="I341" s="4" t="s">
        <v>40</v>
      </c>
    </row>
    <row r="342" spans="1:9" ht="18" customHeight="1">
      <c r="A342" s="1">
        <v>2021</v>
      </c>
      <c r="B342" s="1" t="s">
        <v>10</v>
      </c>
      <c r="C342" s="1" t="s">
        <v>15</v>
      </c>
      <c r="D342" s="5" t="s">
        <v>25</v>
      </c>
      <c r="E342" s="6">
        <v>46</v>
      </c>
      <c r="F342" s="6">
        <v>200</v>
      </c>
      <c r="G342" s="6">
        <v>224</v>
      </c>
      <c r="H342" s="3">
        <v>40</v>
      </c>
      <c r="I342" s="4" t="s">
        <v>40</v>
      </c>
    </row>
    <row r="343" spans="1:9" ht="18" customHeight="1">
      <c r="A343" s="1">
        <v>2021</v>
      </c>
      <c r="B343" s="1" t="s">
        <v>10</v>
      </c>
      <c r="C343" s="1" t="s">
        <v>15</v>
      </c>
      <c r="D343" s="5" t="s">
        <v>23</v>
      </c>
      <c r="E343" s="6">
        <v>34</v>
      </c>
      <c r="F343" s="6">
        <v>5492.16</v>
      </c>
      <c r="G343" s="6">
        <v>5126.0160000000005</v>
      </c>
      <c r="H343" s="3">
        <v>1098.432</v>
      </c>
      <c r="I343" s="4" t="s">
        <v>40</v>
      </c>
    </row>
    <row r="344" spans="1:9" ht="18" customHeight="1">
      <c r="A344" s="1">
        <v>2021</v>
      </c>
      <c r="B344" s="1" t="s">
        <v>10</v>
      </c>
      <c r="C344" s="1" t="s">
        <v>13</v>
      </c>
      <c r="D344" s="2" t="s">
        <v>34</v>
      </c>
      <c r="E344" s="3">
        <v>7</v>
      </c>
      <c r="F344" s="3">
        <v>240</v>
      </c>
      <c r="G344" s="3">
        <v>224</v>
      </c>
      <c r="H344" s="3">
        <v>48</v>
      </c>
      <c r="I344" s="4" t="s">
        <v>40</v>
      </c>
    </row>
    <row r="345" spans="1:9" ht="18" customHeight="1">
      <c r="A345" s="1">
        <v>2021</v>
      </c>
      <c r="B345" s="1" t="s">
        <v>10</v>
      </c>
      <c r="C345" s="1" t="s">
        <v>15</v>
      </c>
      <c r="D345" s="5" t="s">
        <v>27</v>
      </c>
      <c r="E345" s="6">
        <v>3</v>
      </c>
      <c r="F345" s="6">
        <v>5492.76</v>
      </c>
      <c r="G345" s="6">
        <v>5126.576</v>
      </c>
      <c r="H345" s="3">
        <v>1098.5520000000001</v>
      </c>
      <c r="I345" s="4" t="s">
        <v>40</v>
      </c>
    </row>
    <row r="346" spans="1:9" ht="18" customHeight="1">
      <c r="A346" s="1">
        <v>2021</v>
      </c>
      <c r="B346" s="1" t="s">
        <v>10</v>
      </c>
      <c r="C346" s="1" t="s">
        <v>32</v>
      </c>
      <c r="D346" s="5" t="s">
        <v>32</v>
      </c>
      <c r="E346" s="6">
        <v>2</v>
      </c>
      <c r="F346" s="6">
        <v>7920</v>
      </c>
      <c r="G346" s="6">
        <v>7392</v>
      </c>
      <c r="H346" s="3">
        <v>1584</v>
      </c>
      <c r="I346" s="4" t="s">
        <v>40</v>
      </c>
    </row>
    <row r="347" spans="1:9" ht="18" customHeight="1">
      <c r="A347" s="1">
        <v>2021</v>
      </c>
      <c r="B347" s="1" t="s">
        <v>11</v>
      </c>
      <c r="C347" s="1" t="s">
        <v>14</v>
      </c>
      <c r="D347" s="2" t="s">
        <v>36</v>
      </c>
      <c r="E347" s="3">
        <v>3566</v>
      </c>
      <c r="F347" s="3">
        <v>4577.3</v>
      </c>
      <c r="G347" s="3">
        <v>5126.576</v>
      </c>
      <c r="H347" s="3">
        <v>915.46</v>
      </c>
      <c r="I347" s="4" t="s">
        <v>40</v>
      </c>
    </row>
    <row r="348" spans="1:9" ht="18" customHeight="1">
      <c r="A348" s="1">
        <v>2021</v>
      </c>
      <c r="B348" s="1" t="s">
        <v>11</v>
      </c>
      <c r="C348" s="1" t="s">
        <v>14</v>
      </c>
      <c r="D348" s="2" t="s">
        <v>37</v>
      </c>
      <c r="E348" s="3">
        <v>2498</v>
      </c>
      <c r="F348" s="3">
        <v>8000</v>
      </c>
      <c r="G348" s="3">
        <v>8960</v>
      </c>
      <c r="H348" s="3">
        <v>1600</v>
      </c>
      <c r="I348" s="4" t="s">
        <v>40</v>
      </c>
    </row>
    <row r="349" spans="1:9" ht="18" customHeight="1">
      <c r="A349" s="1">
        <v>2021</v>
      </c>
      <c r="B349" s="1" t="s">
        <v>11</v>
      </c>
      <c r="C349" s="1" t="s">
        <v>13</v>
      </c>
      <c r="D349" s="2" t="s">
        <v>35</v>
      </c>
      <c r="E349" s="3">
        <v>1245</v>
      </c>
      <c r="F349" s="3">
        <v>4577.2</v>
      </c>
      <c r="G349" s="3">
        <v>5126.4639999999999</v>
      </c>
      <c r="H349" s="3">
        <v>915.44</v>
      </c>
      <c r="I349" s="4" t="s">
        <v>40</v>
      </c>
    </row>
    <row r="350" spans="1:9" ht="18" customHeight="1">
      <c r="A350" s="1">
        <v>2021</v>
      </c>
      <c r="B350" s="1" t="s">
        <v>11</v>
      </c>
      <c r="C350" s="1" t="s">
        <v>38</v>
      </c>
      <c r="D350" s="5" t="s">
        <v>30</v>
      </c>
      <c r="E350" s="6">
        <v>644</v>
      </c>
      <c r="F350" s="6">
        <v>5743.5</v>
      </c>
      <c r="G350" s="6">
        <v>6432.72</v>
      </c>
      <c r="H350" s="3">
        <v>1148.7</v>
      </c>
      <c r="I350" s="4" t="s">
        <v>40</v>
      </c>
    </row>
    <row r="351" spans="1:9" ht="18" customHeight="1">
      <c r="A351" s="1">
        <v>2021</v>
      </c>
      <c r="B351" s="1" t="s">
        <v>11</v>
      </c>
      <c r="C351" s="1" t="s">
        <v>12</v>
      </c>
      <c r="D351" s="5" t="s">
        <v>29</v>
      </c>
      <c r="E351" s="6">
        <v>643</v>
      </c>
      <c r="F351" s="6">
        <v>7000</v>
      </c>
      <c r="G351" s="6">
        <v>7840</v>
      </c>
      <c r="H351" s="3">
        <v>1400</v>
      </c>
      <c r="I351" s="4" t="s">
        <v>40</v>
      </c>
    </row>
    <row r="352" spans="1:9" ht="18" customHeight="1">
      <c r="A352" s="1">
        <v>2021</v>
      </c>
      <c r="B352" s="1" t="s">
        <v>11</v>
      </c>
      <c r="C352" s="1" t="s">
        <v>38</v>
      </c>
      <c r="D352" s="5" t="s">
        <v>31</v>
      </c>
      <c r="E352" s="6">
        <v>455</v>
      </c>
      <c r="F352" s="6">
        <v>4578.6000000000004</v>
      </c>
      <c r="G352" s="6">
        <v>5128.0320000000002</v>
      </c>
      <c r="H352" s="3">
        <v>915.72000000000014</v>
      </c>
      <c r="I352" s="4" t="s">
        <v>40</v>
      </c>
    </row>
    <row r="353" spans="1:9" ht="18" customHeight="1">
      <c r="A353" s="1">
        <v>2021</v>
      </c>
      <c r="B353" s="1" t="s">
        <v>11</v>
      </c>
      <c r="C353" s="1" t="s">
        <v>12</v>
      </c>
      <c r="D353" s="5" t="s">
        <v>28</v>
      </c>
      <c r="E353" s="7">
        <v>345</v>
      </c>
      <c r="F353" s="7">
        <v>7000</v>
      </c>
      <c r="G353" s="7">
        <v>7840</v>
      </c>
      <c r="H353" s="3">
        <v>1400</v>
      </c>
      <c r="I353" s="4" t="s">
        <v>40</v>
      </c>
    </row>
    <row r="354" spans="1:9" ht="18" customHeight="1">
      <c r="A354" s="1">
        <v>2021</v>
      </c>
      <c r="B354" s="1" t="s">
        <v>11</v>
      </c>
      <c r="C354" s="1" t="s">
        <v>13</v>
      </c>
      <c r="D354" s="2" t="s">
        <v>33</v>
      </c>
      <c r="E354" s="3">
        <v>122</v>
      </c>
      <c r="F354" s="3">
        <v>100</v>
      </c>
      <c r="G354" s="3">
        <v>112</v>
      </c>
      <c r="H354" s="3">
        <v>20</v>
      </c>
      <c r="I354" s="4" t="s">
        <v>40</v>
      </c>
    </row>
    <row r="355" spans="1:9" ht="18" customHeight="1">
      <c r="A355" s="1">
        <v>2021</v>
      </c>
      <c r="B355" s="1" t="s">
        <v>11</v>
      </c>
      <c r="C355" s="1" t="s">
        <v>15</v>
      </c>
      <c r="D355" s="5" t="s">
        <v>26</v>
      </c>
      <c r="E355" s="6">
        <v>78</v>
      </c>
      <c r="F355" s="6">
        <v>4577.2</v>
      </c>
      <c r="G355" s="6">
        <v>5126.4639999999999</v>
      </c>
      <c r="H355" s="3">
        <v>915.44</v>
      </c>
      <c r="I355" s="4" t="s">
        <v>40</v>
      </c>
    </row>
    <row r="356" spans="1:9" ht="18" customHeight="1">
      <c r="A356" s="1">
        <v>2021</v>
      </c>
      <c r="B356" s="1" t="s">
        <v>11</v>
      </c>
      <c r="C356" s="1" t="s">
        <v>15</v>
      </c>
      <c r="D356" s="5" t="s">
        <v>24</v>
      </c>
      <c r="E356" s="6">
        <v>76</v>
      </c>
      <c r="F356" s="6">
        <v>4576.8999999999996</v>
      </c>
      <c r="G356" s="6">
        <v>5126.1279999999997</v>
      </c>
      <c r="H356" s="3">
        <v>915.38</v>
      </c>
      <c r="I356" s="4" t="s">
        <v>40</v>
      </c>
    </row>
    <row r="357" spans="1:9" ht="18" customHeight="1">
      <c r="A357" s="1">
        <v>2021</v>
      </c>
      <c r="B357" s="1" t="s">
        <v>11</v>
      </c>
      <c r="C357" s="1" t="s">
        <v>15</v>
      </c>
      <c r="D357" s="5" t="s">
        <v>25</v>
      </c>
      <c r="E357" s="6">
        <v>46</v>
      </c>
      <c r="F357" s="6">
        <v>200</v>
      </c>
      <c r="G357" s="6">
        <v>224</v>
      </c>
      <c r="H357" s="3">
        <v>40</v>
      </c>
      <c r="I357" s="4" t="s">
        <v>40</v>
      </c>
    </row>
    <row r="358" spans="1:9" ht="18" customHeight="1">
      <c r="A358" s="1">
        <v>2021</v>
      </c>
      <c r="B358" s="1" t="s">
        <v>11</v>
      </c>
      <c r="C358" s="1" t="s">
        <v>15</v>
      </c>
      <c r="D358" s="5" t="s">
        <v>23</v>
      </c>
      <c r="E358" s="6">
        <v>34</v>
      </c>
      <c r="F358" s="6">
        <v>4576.8</v>
      </c>
      <c r="G358" s="6">
        <v>5126.0160000000005</v>
      </c>
      <c r="H358" s="3">
        <v>915.36000000000013</v>
      </c>
      <c r="I358" s="4" t="s">
        <v>40</v>
      </c>
    </row>
    <row r="359" spans="1:9" ht="18" customHeight="1">
      <c r="A359" s="1">
        <v>2021</v>
      </c>
      <c r="B359" s="1" t="s">
        <v>11</v>
      </c>
      <c r="C359" s="1" t="s">
        <v>13</v>
      </c>
      <c r="D359" s="2" t="s">
        <v>34</v>
      </c>
      <c r="E359" s="3">
        <v>7</v>
      </c>
      <c r="F359" s="3">
        <v>200</v>
      </c>
      <c r="G359" s="3">
        <v>224</v>
      </c>
      <c r="H359" s="3">
        <v>40</v>
      </c>
      <c r="I359" s="4" t="s">
        <v>40</v>
      </c>
    </row>
    <row r="360" spans="1:9" ht="18" customHeight="1">
      <c r="A360" s="1">
        <v>2021</v>
      </c>
      <c r="B360" s="1" t="s">
        <v>11</v>
      </c>
      <c r="C360" s="1" t="s">
        <v>15</v>
      </c>
      <c r="D360" s="5" t="s">
        <v>27</v>
      </c>
      <c r="E360" s="6">
        <v>3</v>
      </c>
      <c r="F360" s="6">
        <v>4577.3</v>
      </c>
      <c r="G360" s="6">
        <v>5126.576</v>
      </c>
      <c r="H360" s="3">
        <v>915.46</v>
      </c>
      <c r="I360" s="4" t="s">
        <v>40</v>
      </c>
    </row>
    <row r="361" spans="1:9" ht="18" customHeight="1">
      <c r="A361" s="1">
        <v>2021</v>
      </c>
      <c r="B361" s="1" t="s">
        <v>11</v>
      </c>
      <c r="C361" s="1" t="s">
        <v>32</v>
      </c>
      <c r="D361" s="5" t="s">
        <v>32</v>
      </c>
      <c r="E361" s="6">
        <v>2</v>
      </c>
      <c r="F361" s="6">
        <v>6600</v>
      </c>
      <c r="G361" s="6">
        <v>7392</v>
      </c>
      <c r="H361" s="3">
        <v>1320</v>
      </c>
      <c r="I361" s="4" t="s">
        <v>40</v>
      </c>
    </row>
    <row r="362" spans="1:9" ht="18" customHeight="1">
      <c r="A362" s="1">
        <v>2022</v>
      </c>
      <c r="B362" s="1" t="s">
        <v>0</v>
      </c>
      <c r="C362" s="1" t="s">
        <v>14</v>
      </c>
      <c r="D362" s="2" t="s">
        <v>36</v>
      </c>
      <c r="E362" s="3">
        <v>3566</v>
      </c>
      <c r="F362" s="3">
        <v>5492.76</v>
      </c>
      <c r="G362" s="3">
        <v>5126.576</v>
      </c>
      <c r="H362" s="3">
        <v>1098.5520000000001</v>
      </c>
      <c r="I362" s="4" t="s">
        <v>40</v>
      </c>
    </row>
    <row r="363" spans="1:9" ht="18" customHeight="1">
      <c r="A363" s="1">
        <v>2022</v>
      </c>
      <c r="B363" s="1" t="s">
        <v>0</v>
      </c>
      <c r="C363" s="1" t="s">
        <v>14</v>
      </c>
      <c r="D363" s="2" t="s">
        <v>37</v>
      </c>
      <c r="E363" s="3">
        <v>2498</v>
      </c>
      <c r="F363" s="3">
        <v>9600</v>
      </c>
      <c r="G363" s="3">
        <v>8960</v>
      </c>
      <c r="H363" s="3">
        <v>1920</v>
      </c>
      <c r="I363" s="4" t="s">
        <v>40</v>
      </c>
    </row>
    <row r="364" spans="1:9" ht="18" customHeight="1">
      <c r="A364" s="1">
        <v>2022</v>
      </c>
      <c r="B364" s="1" t="s">
        <v>0</v>
      </c>
      <c r="C364" s="1" t="s">
        <v>13</v>
      </c>
      <c r="D364" s="2" t="s">
        <v>35</v>
      </c>
      <c r="E364" s="3">
        <v>1245</v>
      </c>
      <c r="F364" s="3">
        <v>5492.6399999999994</v>
      </c>
      <c r="G364" s="3">
        <v>5126.4639999999999</v>
      </c>
      <c r="H364" s="3">
        <v>1098.528</v>
      </c>
      <c r="I364" s="4" t="s">
        <v>42</v>
      </c>
    </row>
    <row r="365" spans="1:9" ht="18" customHeight="1">
      <c r="A365" s="1">
        <v>2022</v>
      </c>
      <c r="B365" s="1" t="s">
        <v>0</v>
      </c>
      <c r="C365" s="1" t="s">
        <v>38</v>
      </c>
      <c r="D365" s="5" t="s">
        <v>30</v>
      </c>
      <c r="E365" s="6">
        <v>644</v>
      </c>
      <c r="F365" s="6">
        <v>6892.2</v>
      </c>
      <c r="G365" s="6">
        <v>6432.72</v>
      </c>
      <c r="H365" s="3">
        <v>1378.44</v>
      </c>
      <c r="I365" s="4" t="s">
        <v>42</v>
      </c>
    </row>
    <row r="366" spans="1:9" ht="18" customHeight="1">
      <c r="A366" s="1">
        <v>2022</v>
      </c>
      <c r="B366" s="1" t="s">
        <v>0</v>
      </c>
      <c r="C366" s="1" t="s">
        <v>12</v>
      </c>
      <c r="D366" s="5" t="s">
        <v>29</v>
      </c>
      <c r="E366" s="6">
        <v>643</v>
      </c>
      <c r="F366" s="6">
        <v>8400</v>
      </c>
      <c r="G366" s="6">
        <v>7840</v>
      </c>
      <c r="H366" s="3">
        <v>1680</v>
      </c>
      <c r="I366" s="4" t="s">
        <v>42</v>
      </c>
    </row>
    <row r="367" spans="1:9" ht="18" customHeight="1">
      <c r="A367" s="1">
        <v>2022</v>
      </c>
      <c r="B367" s="1" t="s">
        <v>0</v>
      </c>
      <c r="C367" s="1" t="s">
        <v>38</v>
      </c>
      <c r="D367" s="5" t="s">
        <v>31</v>
      </c>
      <c r="E367" s="6">
        <v>455</v>
      </c>
      <c r="F367" s="6">
        <v>5494.3200000000006</v>
      </c>
      <c r="G367" s="6">
        <v>5128.0320000000002</v>
      </c>
      <c r="H367" s="3">
        <v>1098.8640000000003</v>
      </c>
      <c r="I367" s="4" t="s">
        <v>42</v>
      </c>
    </row>
    <row r="368" spans="1:9" ht="18" customHeight="1">
      <c r="A368" s="1">
        <v>2022</v>
      </c>
      <c r="B368" s="1" t="s">
        <v>0</v>
      </c>
      <c r="C368" s="1" t="s">
        <v>12</v>
      </c>
      <c r="D368" s="5" t="s">
        <v>28</v>
      </c>
      <c r="E368" s="7">
        <v>345</v>
      </c>
      <c r="F368" s="7">
        <v>8400</v>
      </c>
      <c r="G368" s="7">
        <v>7840</v>
      </c>
      <c r="H368" s="3">
        <v>1680</v>
      </c>
      <c r="I368" s="4" t="s">
        <v>42</v>
      </c>
    </row>
    <row r="369" spans="1:9" ht="18" customHeight="1">
      <c r="A369" s="1">
        <v>2022</v>
      </c>
      <c r="B369" s="1" t="s">
        <v>0</v>
      </c>
      <c r="C369" s="1" t="s">
        <v>13</v>
      </c>
      <c r="D369" s="2" t="s">
        <v>33</v>
      </c>
      <c r="E369" s="3">
        <v>122</v>
      </c>
      <c r="F369" s="3">
        <v>120</v>
      </c>
      <c r="G369" s="3">
        <v>112</v>
      </c>
      <c r="H369" s="3">
        <v>24</v>
      </c>
      <c r="I369" s="4" t="s">
        <v>42</v>
      </c>
    </row>
    <row r="370" spans="1:9" ht="18" customHeight="1">
      <c r="A370" s="1">
        <v>2022</v>
      </c>
      <c r="B370" s="1" t="s">
        <v>0</v>
      </c>
      <c r="C370" s="1" t="s">
        <v>15</v>
      </c>
      <c r="D370" s="5" t="s">
        <v>26</v>
      </c>
      <c r="E370" s="6">
        <v>78</v>
      </c>
      <c r="F370" s="6">
        <v>2288.6</v>
      </c>
      <c r="G370" s="6">
        <v>5126.4639999999999</v>
      </c>
      <c r="H370" s="3">
        <v>457.72</v>
      </c>
      <c r="I370" s="4" t="s">
        <v>42</v>
      </c>
    </row>
    <row r="371" spans="1:9" ht="18" customHeight="1">
      <c r="A371" s="1">
        <v>2022</v>
      </c>
      <c r="B371" s="1" t="s">
        <v>0</v>
      </c>
      <c r="C371" s="1" t="s">
        <v>15</v>
      </c>
      <c r="D371" s="5" t="s">
        <v>24</v>
      </c>
      <c r="E371" s="6">
        <v>76</v>
      </c>
      <c r="F371" s="6">
        <v>2288.4499999999998</v>
      </c>
      <c r="G371" s="6">
        <v>5126.1279999999997</v>
      </c>
      <c r="H371" s="3">
        <v>457.69</v>
      </c>
      <c r="I371" s="4" t="s">
        <v>42</v>
      </c>
    </row>
    <row r="372" spans="1:9" ht="18" customHeight="1">
      <c r="A372" s="1">
        <v>2022</v>
      </c>
      <c r="B372" s="1" t="s">
        <v>0</v>
      </c>
      <c r="C372" s="1" t="s">
        <v>15</v>
      </c>
      <c r="D372" s="5" t="s">
        <v>25</v>
      </c>
      <c r="E372" s="6">
        <v>46</v>
      </c>
      <c r="F372" s="6">
        <v>100</v>
      </c>
      <c r="G372" s="6">
        <v>224</v>
      </c>
      <c r="H372" s="3">
        <v>20</v>
      </c>
      <c r="I372" s="4" t="s">
        <v>42</v>
      </c>
    </row>
    <row r="373" spans="1:9" ht="18" customHeight="1">
      <c r="A373" s="1">
        <v>2022</v>
      </c>
      <c r="B373" s="1" t="s">
        <v>0</v>
      </c>
      <c r="C373" s="1" t="s">
        <v>15</v>
      </c>
      <c r="D373" s="5" t="s">
        <v>23</v>
      </c>
      <c r="E373" s="6">
        <v>34</v>
      </c>
      <c r="F373" s="6">
        <v>2288.4</v>
      </c>
      <c r="G373" s="6">
        <v>5126.0160000000005</v>
      </c>
      <c r="H373" s="3">
        <v>457.68000000000006</v>
      </c>
      <c r="I373" s="4" t="s">
        <v>42</v>
      </c>
    </row>
    <row r="374" spans="1:9" ht="18" customHeight="1">
      <c r="A374" s="1">
        <v>2022</v>
      </c>
      <c r="B374" s="1" t="s">
        <v>0</v>
      </c>
      <c r="C374" s="1" t="s">
        <v>13</v>
      </c>
      <c r="D374" s="2" t="s">
        <v>34</v>
      </c>
      <c r="E374" s="3">
        <v>7</v>
      </c>
      <c r="F374" s="3">
        <v>200</v>
      </c>
      <c r="G374" s="3">
        <v>224</v>
      </c>
      <c r="H374" s="3">
        <v>40</v>
      </c>
      <c r="I374" s="4" t="s">
        <v>42</v>
      </c>
    </row>
    <row r="375" spans="1:9" ht="18" customHeight="1">
      <c r="A375" s="1">
        <v>2022</v>
      </c>
      <c r="B375" s="1" t="s">
        <v>0</v>
      </c>
      <c r="C375" s="1" t="s">
        <v>32</v>
      </c>
      <c r="D375" s="5" t="s">
        <v>32</v>
      </c>
      <c r="E375" s="6">
        <v>3</v>
      </c>
      <c r="F375" s="6">
        <v>4577.3</v>
      </c>
      <c r="G375" s="6">
        <v>7392</v>
      </c>
      <c r="H375" s="3">
        <v>915.46</v>
      </c>
      <c r="I375" s="4" t="s">
        <v>42</v>
      </c>
    </row>
    <row r="376" spans="1:9" ht="18" customHeight="1">
      <c r="A376" s="1">
        <v>2022</v>
      </c>
      <c r="B376" s="1" t="s">
        <v>0</v>
      </c>
      <c r="C376" s="1" t="s">
        <v>15</v>
      </c>
      <c r="D376" s="5" t="s">
        <v>27</v>
      </c>
      <c r="E376" s="6">
        <v>3</v>
      </c>
      <c r="F376" s="6">
        <v>3300</v>
      </c>
      <c r="G376" s="6">
        <v>5126.576</v>
      </c>
      <c r="H376" s="3">
        <v>660</v>
      </c>
      <c r="I376" s="4" t="s">
        <v>42</v>
      </c>
    </row>
    <row r="377" spans="1:9" ht="18" customHeight="1">
      <c r="A377" s="1">
        <v>2022</v>
      </c>
      <c r="B377" s="1" t="s">
        <v>1</v>
      </c>
      <c r="C377" s="1" t="s">
        <v>14</v>
      </c>
      <c r="D377" s="2" t="s">
        <v>36</v>
      </c>
      <c r="E377" s="3">
        <v>3566</v>
      </c>
      <c r="F377" s="3">
        <v>4577.3</v>
      </c>
      <c r="G377" s="3">
        <v>5126.576</v>
      </c>
      <c r="H377" s="3">
        <v>915.46</v>
      </c>
      <c r="I377" s="4" t="s">
        <v>42</v>
      </c>
    </row>
    <row r="378" spans="1:9" ht="18" customHeight="1">
      <c r="A378" s="1">
        <v>2022</v>
      </c>
      <c r="B378" s="1" t="s">
        <v>1</v>
      </c>
      <c r="C378" s="1" t="s">
        <v>14</v>
      </c>
      <c r="D378" s="2" t="s">
        <v>37</v>
      </c>
      <c r="E378" s="3">
        <v>2498</v>
      </c>
      <c r="F378" s="3">
        <v>8000</v>
      </c>
      <c r="G378" s="3">
        <v>8960</v>
      </c>
      <c r="H378" s="3">
        <v>1600</v>
      </c>
      <c r="I378" s="4" t="s">
        <v>42</v>
      </c>
    </row>
    <row r="379" spans="1:9" ht="18" customHeight="1">
      <c r="A379" s="1">
        <v>2022</v>
      </c>
      <c r="B379" s="1" t="s">
        <v>1</v>
      </c>
      <c r="C379" s="1" t="s">
        <v>13</v>
      </c>
      <c r="D379" s="2" t="s">
        <v>35</v>
      </c>
      <c r="E379" s="3">
        <v>1245</v>
      </c>
      <c r="F379" s="3">
        <v>4577.2</v>
      </c>
      <c r="G379" s="3">
        <v>5126.4639999999999</v>
      </c>
      <c r="H379" s="3">
        <v>915.44</v>
      </c>
      <c r="I379" s="4" t="s">
        <v>42</v>
      </c>
    </row>
    <row r="380" spans="1:9" ht="18" customHeight="1">
      <c r="A380" s="1">
        <v>2022</v>
      </c>
      <c r="B380" s="1" t="s">
        <v>1</v>
      </c>
      <c r="C380" s="1" t="s">
        <v>38</v>
      </c>
      <c r="D380" s="5" t="s">
        <v>30</v>
      </c>
      <c r="E380" s="6">
        <v>644</v>
      </c>
      <c r="F380" s="6">
        <v>5743.5</v>
      </c>
      <c r="G380" s="6">
        <v>6432.72</v>
      </c>
      <c r="H380" s="3">
        <v>1148.7</v>
      </c>
      <c r="I380" s="4" t="s">
        <v>42</v>
      </c>
    </row>
    <row r="381" spans="1:9" ht="18" customHeight="1">
      <c r="A381" s="1">
        <v>2022</v>
      </c>
      <c r="B381" s="1" t="s">
        <v>1</v>
      </c>
      <c r="C381" s="1" t="s">
        <v>12</v>
      </c>
      <c r="D381" s="5" t="s">
        <v>29</v>
      </c>
      <c r="E381" s="6">
        <v>643</v>
      </c>
      <c r="F381" s="6">
        <v>7000</v>
      </c>
      <c r="G381" s="6">
        <v>7840</v>
      </c>
      <c r="H381" s="3">
        <v>1400</v>
      </c>
      <c r="I381" s="4" t="s">
        <v>42</v>
      </c>
    </row>
    <row r="382" spans="1:9" ht="18" customHeight="1">
      <c r="A382" s="1">
        <v>2022</v>
      </c>
      <c r="B382" s="1" t="s">
        <v>1</v>
      </c>
      <c r="C382" s="1" t="s">
        <v>38</v>
      </c>
      <c r="D382" s="5" t="s">
        <v>31</v>
      </c>
      <c r="E382" s="6">
        <v>455</v>
      </c>
      <c r="F382" s="6">
        <v>4578.6000000000004</v>
      </c>
      <c r="G382" s="6">
        <v>5128.0320000000002</v>
      </c>
      <c r="H382" s="3">
        <v>915.72000000000014</v>
      </c>
      <c r="I382" s="4" t="s">
        <v>42</v>
      </c>
    </row>
    <row r="383" spans="1:9" ht="18" customHeight="1">
      <c r="A383" s="1">
        <v>2022</v>
      </c>
      <c r="B383" s="1" t="s">
        <v>1</v>
      </c>
      <c r="C383" s="1" t="s">
        <v>12</v>
      </c>
      <c r="D383" s="5" t="s">
        <v>28</v>
      </c>
      <c r="E383" s="7">
        <v>345</v>
      </c>
      <c r="F383" s="7">
        <v>7000</v>
      </c>
      <c r="G383" s="7">
        <v>7840</v>
      </c>
      <c r="H383" s="3">
        <v>1400</v>
      </c>
      <c r="I383" s="4" t="s">
        <v>42</v>
      </c>
    </row>
    <row r="384" spans="1:9" ht="18" customHeight="1">
      <c r="A384" s="1">
        <v>2022</v>
      </c>
      <c r="B384" s="1" t="s">
        <v>1</v>
      </c>
      <c r="C384" s="1" t="s">
        <v>13</v>
      </c>
      <c r="D384" s="2" t="s">
        <v>33</v>
      </c>
      <c r="E384" s="3">
        <v>122</v>
      </c>
      <c r="F384" s="3">
        <v>100</v>
      </c>
      <c r="G384" s="3">
        <v>112</v>
      </c>
      <c r="H384" s="3">
        <v>20</v>
      </c>
      <c r="I384" s="4" t="s">
        <v>42</v>
      </c>
    </row>
    <row r="385" spans="1:9" ht="18" customHeight="1">
      <c r="A385" s="1">
        <v>2022</v>
      </c>
      <c r="B385" s="1" t="s">
        <v>1</v>
      </c>
      <c r="C385" s="1" t="s">
        <v>15</v>
      </c>
      <c r="D385" s="5" t="s">
        <v>26</v>
      </c>
      <c r="E385" s="6">
        <v>78</v>
      </c>
      <c r="F385" s="6">
        <v>2288.6</v>
      </c>
      <c r="G385" s="6">
        <v>5126.4639999999999</v>
      </c>
      <c r="H385" s="3">
        <v>457.72</v>
      </c>
      <c r="I385" s="4" t="s">
        <v>42</v>
      </c>
    </row>
    <row r="386" spans="1:9" ht="18" customHeight="1">
      <c r="A386" s="1">
        <v>2022</v>
      </c>
      <c r="B386" s="1" t="s">
        <v>1</v>
      </c>
      <c r="C386" s="1" t="s">
        <v>15</v>
      </c>
      <c r="D386" s="5" t="s">
        <v>24</v>
      </c>
      <c r="E386" s="6">
        <v>76</v>
      </c>
      <c r="F386" s="6">
        <v>2288.4499999999998</v>
      </c>
      <c r="G386" s="6">
        <v>5126.1279999999997</v>
      </c>
      <c r="H386" s="3">
        <v>457.69</v>
      </c>
      <c r="I386" s="4" t="s">
        <v>42</v>
      </c>
    </row>
    <row r="387" spans="1:9" ht="18" customHeight="1">
      <c r="A387" s="1">
        <v>2022</v>
      </c>
      <c r="B387" s="1" t="s">
        <v>1</v>
      </c>
      <c r="C387" s="1" t="s">
        <v>15</v>
      </c>
      <c r="D387" s="5" t="s">
        <v>25</v>
      </c>
      <c r="E387" s="6">
        <v>46</v>
      </c>
      <c r="F387" s="6">
        <v>100</v>
      </c>
      <c r="G387" s="6">
        <v>224</v>
      </c>
      <c r="H387" s="3">
        <v>20</v>
      </c>
      <c r="I387" s="4" t="s">
        <v>42</v>
      </c>
    </row>
    <row r="388" spans="1:9" ht="18" customHeight="1">
      <c r="A388" s="1">
        <v>2022</v>
      </c>
      <c r="B388" s="1" t="s">
        <v>1</v>
      </c>
      <c r="C388" s="1" t="s">
        <v>15</v>
      </c>
      <c r="D388" s="5" t="s">
        <v>23</v>
      </c>
      <c r="E388" s="6">
        <v>34</v>
      </c>
      <c r="F388" s="6">
        <v>2288.4</v>
      </c>
      <c r="G388" s="6">
        <v>5126.0160000000005</v>
      </c>
      <c r="H388" s="3">
        <v>457.68000000000006</v>
      </c>
      <c r="I388" s="4" t="s">
        <v>42</v>
      </c>
    </row>
    <row r="389" spans="1:9" ht="18" customHeight="1">
      <c r="A389" s="1">
        <v>2022</v>
      </c>
      <c r="B389" s="1" t="s">
        <v>1</v>
      </c>
      <c r="C389" s="1" t="s">
        <v>13</v>
      </c>
      <c r="D389" s="2" t="s">
        <v>34</v>
      </c>
      <c r="E389" s="3">
        <v>7</v>
      </c>
      <c r="F389" s="3">
        <v>200</v>
      </c>
      <c r="G389" s="3">
        <v>224</v>
      </c>
      <c r="H389" s="3">
        <v>40</v>
      </c>
      <c r="I389" s="4" t="s">
        <v>40</v>
      </c>
    </row>
    <row r="390" spans="1:9" ht="18" customHeight="1">
      <c r="A390" s="1">
        <v>2022</v>
      </c>
      <c r="B390" s="1" t="s">
        <v>1</v>
      </c>
      <c r="C390" s="1" t="s">
        <v>15</v>
      </c>
      <c r="D390" s="5" t="s">
        <v>27</v>
      </c>
      <c r="E390" s="6">
        <v>3</v>
      </c>
      <c r="F390" s="6">
        <v>3300</v>
      </c>
      <c r="G390" s="6">
        <v>5126.576</v>
      </c>
      <c r="H390" s="3">
        <v>660</v>
      </c>
      <c r="I390" s="4" t="s">
        <v>40</v>
      </c>
    </row>
    <row r="391" spans="1:9" ht="18" customHeight="1">
      <c r="A391" s="1">
        <v>2022</v>
      </c>
      <c r="B391" s="1" t="s">
        <v>1</v>
      </c>
      <c r="C391" s="1" t="s">
        <v>32</v>
      </c>
      <c r="D391" s="5" t="s">
        <v>32</v>
      </c>
      <c r="E391" s="6">
        <v>2</v>
      </c>
      <c r="F391" s="6">
        <v>6600</v>
      </c>
      <c r="G391" s="6">
        <v>7392</v>
      </c>
      <c r="H391" s="3">
        <v>1320</v>
      </c>
      <c r="I391" s="4" t="s">
        <v>40</v>
      </c>
    </row>
    <row r="392" spans="1:9" ht="18" customHeight="1">
      <c r="A392" s="1">
        <v>2022</v>
      </c>
      <c r="B392" s="1" t="s">
        <v>2</v>
      </c>
      <c r="C392" s="1" t="s">
        <v>14</v>
      </c>
      <c r="D392" s="2" t="s">
        <v>36</v>
      </c>
      <c r="E392" s="3">
        <v>3566</v>
      </c>
      <c r="F392" s="3">
        <v>4577.3</v>
      </c>
      <c r="G392" s="3">
        <v>5126.576</v>
      </c>
      <c r="H392" s="3">
        <v>915.46</v>
      </c>
      <c r="I392" s="4" t="s">
        <v>40</v>
      </c>
    </row>
    <row r="393" spans="1:9" ht="18" customHeight="1">
      <c r="A393" s="1">
        <v>2022</v>
      </c>
      <c r="B393" s="1" t="s">
        <v>2</v>
      </c>
      <c r="C393" s="1" t="s">
        <v>14</v>
      </c>
      <c r="D393" s="2" t="s">
        <v>37</v>
      </c>
      <c r="E393" s="3">
        <v>2498</v>
      </c>
      <c r="F393" s="3">
        <v>8000</v>
      </c>
      <c r="G393" s="3">
        <v>8960</v>
      </c>
      <c r="H393" s="3">
        <v>1600</v>
      </c>
      <c r="I393" s="4" t="s">
        <v>40</v>
      </c>
    </row>
    <row r="394" spans="1:9" ht="18" customHeight="1">
      <c r="A394" s="1">
        <v>2022</v>
      </c>
      <c r="B394" s="1" t="s">
        <v>2</v>
      </c>
      <c r="C394" s="1" t="s">
        <v>13</v>
      </c>
      <c r="D394" s="2" t="s">
        <v>35</v>
      </c>
      <c r="E394" s="3">
        <v>1245</v>
      </c>
      <c r="F394" s="3">
        <v>4577.2</v>
      </c>
      <c r="G394" s="3">
        <v>5126.4639999999999</v>
      </c>
      <c r="H394" s="3">
        <v>915.44</v>
      </c>
      <c r="I394" s="4" t="s">
        <v>40</v>
      </c>
    </row>
    <row r="395" spans="1:9" ht="18" customHeight="1">
      <c r="A395" s="1">
        <v>2022</v>
      </c>
      <c r="B395" s="1" t="s">
        <v>2</v>
      </c>
      <c r="C395" s="1" t="s">
        <v>38</v>
      </c>
      <c r="D395" s="5" t="s">
        <v>30</v>
      </c>
      <c r="E395" s="6">
        <v>644</v>
      </c>
      <c r="F395" s="6">
        <v>5743.5</v>
      </c>
      <c r="G395" s="6">
        <v>6432.72</v>
      </c>
      <c r="H395" s="3">
        <v>1148.7</v>
      </c>
      <c r="I395" s="4" t="s">
        <v>40</v>
      </c>
    </row>
    <row r="396" spans="1:9" ht="18" customHeight="1">
      <c r="A396" s="1">
        <v>2022</v>
      </c>
      <c r="B396" s="1" t="s">
        <v>2</v>
      </c>
      <c r="C396" s="1" t="s">
        <v>12</v>
      </c>
      <c r="D396" s="5" t="s">
        <v>29</v>
      </c>
      <c r="E396" s="6">
        <v>643</v>
      </c>
      <c r="F396" s="6">
        <v>7000</v>
      </c>
      <c r="G396" s="6">
        <v>7840</v>
      </c>
      <c r="H396" s="3">
        <v>1400</v>
      </c>
      <c r="I396" s="4" t="s">
        <v>40</v>
      </c>
    </row>
    <row r="397" spans="1:9" ht="18" customHeight="1">
      <c r="A397" s="1">
        <v>2022</v>
      </c>
      <c r="B397" s="1" t="s">
        <v>2</v>
      </c>
      <c r="C397" s="1" t="s">
        <v>38</v>
      </c>
      <c r="D397" s="5" t="s">
        <v>31</v>
      </c>
      <c r="E397" s="6">
        <v>455</v>
      </c>
      <c r="F397" s="6">
        <v>4578.6000000000004</v>
      </c>
      <c r="G397" s="6">
        <v>5128.0320000000002</v>
      </c>
      <c r="H397" s="3">
        <v>915.72000000000014</v>
      </c>
      <c r="I397" s="4" t="s">
        <v>40</v>
      </c>
    </row>
    <row r="398" spans="1:9" ht="18" customHeight="1">
      <c r="A398" s="1">
        <v>2022</v>
      </c>
      <c r="B398" s="1" t="s">
        <v>2</v>
      </c>
      <c r="C398" s="1" t="s">
        <v>12</v>
      </c>
      <c r="D398" s="5" t="s">
        <v>28</v>
      </c>
      <c r="E398" s="7">
        <v>345</v>
      </c>
      <c r="F398" s="7">
        <v>7000</v>
      </c>
      <c r="G398" s="7">
        <v>7840</v>
      </c>
      <c r="H398" s="3">
        <v>1400</v>
      </c>
      <c r="I398" s="4" t="s">
        <v>40</v>
      </c>
    </row>
    <row r="399" spans="1:9" ht="18" customHeight="1">
      <c r="A399" s="1">
        <v>2022</v>
      </c>
      <c r="B399" s="1" t="s">
        <v>2</v>
      </c>
      <c r="C399" s="1" t="s">
        <v>13</v>
      </c>
      <c r="D399" s="2" t="s">
        <v>33</v>
      </c>
      <c r="E399" s="3">
        <v>122</v>
      </c>
      <c r="F399" s="3">
        <v>100</v>
      </c>
      <c r="G399" s="3">
        <v>112</v>
      </c>
      <c r="H399" s="3">
        <v>20</v>
      </c>
      <c r="I399" s="4" t="s">
        <v>40</v>
      </c>
    </row>
    <row r="400" spans="1:9" ht="18" customHeight="1">
      <c r="A400" s="1">
        <v>2022</v>
      </c>
      <c r="B400" s="1" t="s">
        <v>2</v>
      </c>
      <c r="C400" s="1" t="s">
        <v>15</v>
      </c>
      <c r="D400" s="5" t="s">
        <v>26</v>
      </c>
      <c r="E400" s="6">
        <v>78</v>
      </c>
      <c r="F400" s="6">
        <v>2288.6</v>
      </c>
      <c r="G400" s="6">
        <v>5126.4639999999999</v>
      </c>
      <c r="H400" s="3">
        <v>457.72</v>
      </c>
      <c r="I400" s="4" t="s">
        <v>40</v>
      </c>
    </row>
    <row r="401" spans="1:9" ht="18" customHeight="1">
      <c r="A401" s="1">
        <v>2022</v>
      </c>
      <c r="B401" s="1" t="s">
        <v>2</v>
      </c>
      <c r="C401" s="1" t="s">
        <v>15</v>
      </c>
      <c r="D401" s="5" t="s">
        <v>24</v>
      </c>
      <c r="E401" s="6">
        <v>76</v>
      </c>
      <c r="F401" s="6">
        <v>2288.4499999999998</v>
      </c>
      <c r="G401" s="6">
        <v>5126.1279999999997</v>
      </c>
      <c r="H401" s="3">
        <v>457.69</v>
      </c>
      <c r="I401" s="4" t="s">
        <v>40</v>
      </c>
    </row>
    <row r="402" spans="1:9" ht="18" customHeight="1">
      <c r="A402" s="1">
        <v>2022</v>
      </c>
      <c r="B402" s="1" t="s">
        <v>2</v>
      </c>
      <c r="C402" s="1" t="s">
        <v>15</v>
      </c>
      <c r="D402" s="5" t="s">
        <v>25</v>
      </c>
      <c r="E402" s="6">
        <v>46</v>
      </c>
      <c r="F402" s="6">
        <v>100</v>
      </c>
      <c r="G402" s="6">
        <v>224</v>
      </c>
      <c r="H402" s="3">
        <v>20</v>
      </c>
      <c r="I402" s="4" t="s">
        <v>40</v>
      </c>
    </row>
    <row r="403" spans="1:9" ht="18" customHeight="1">
      <c r="A403" s="1">
        <v>2022</v>
      </c>
      <c r="B403" s="1" t="s">
        <v>2</v>
      </c>
      <c r="C403" s="1" t="s">
        <v>15</v>
      </c>
      <c r="D403" s="5" t="s">
        <v>23</v>
      </c>
      <c r="E403" s="6">
        <v>34</v>
      </c>
      <c r="F403" s="6">
        <v>2288.4</v>
      </c>
      <c r="G403" s="6">
        <v>5126.0160000000005</v>
      </c>
      <c r="H403" s="3">
        <v>457.68000000000006</v>
      </c>
      <c r="I403" s="4" t="s">
        <v>40</v>
      </c>
    </row>
    <row r="404" spans="1:9" ht="18" customHeight="1">
      <c r="A404" s="1">
        <v>2022</v>
      </c>
      <c r="B404" s="1" t="s">
        <v>2</v>
      </c>
      <c r="C404" s="1" t="s">
        <v>13</v>
      </c>
      <c r="D404" s="2" t="s">
        <v>34</v>
      </c>
      <c r="E404" s="3">
        <v>7</v>
      </c>
      <c r="F404" s="3">
        <v>200</v>
      </c>
      <c r="G404" s="3">
        <v>224</v>
      </c>
      <c r="H404" s="3">
        <v>40</v>
      </c>
      <c r="I404" s="4" t="s">
        <v>40</v>
      </c>
    </row>
    <row r="405" spans="1:9" ht="18" customHeight="1">
      <c r="A405" s="1">
        <v>2022</v>
      </c>
      <c r="B405" s="1" t="s">
        <v>2</v>
      </c>
      <c r="C405" s="1" t="s">
        <v>15</v>
      </c>
      <c r="D405" s="5" t="s">
        <v>27</v>
      </c>
      <c r="E405" s="6">
        <v>3</v>
      </c>
      <c r="F405" s="6">
        <v>2288.65</v>
      </c>
      <c r="G405" s="6">
        <v>5126.576</v>
      </c>
      <c r="H405" s="3">
        <v>457.73</v>
      </c>
      <c r="I405" s="4" t="s">
        <v>40</v>
      </c>
    </row>
    <row r="406" spans="1:9" ht="18" customHeight="1">
      <c r="A406" s="1">
        <v>2022</v>
      </c>
      <c r="B406" s="1" t="s">
        <v>2</v>
      </c>
      <c r="C406" s="1" t="s">
        <v>32</v>
      </c>
      <c r="D406" s="5" t="s">
        <v>32</v>
      </c>
      <c r="E406" s="6">
        <v>2</v>
      </c>
      <c r="F406" s="6">
        <v>6600</v>
      </c>
      <c r="G406" s="6">
        <v>7392</v>
      </c>
      <c r="H406" s="3">
        <v>1320</v>
      </c>
      <c r="I406" s="4" t="s">
        <v>42</v>
      </c>
    </row>
    <row r="407" spans="1:9" ht="18" customHeight="1">
      <c r="A407" s="1">
        <v>2022</v>
      </c>
      <c r="B407" s="1" t="s">
        <v>3</v>
      </c>
      <c r="C407" s="1" t="s">
        <v>14</v>
      </c>
      <c r="D407" s="2" t="s">
        <v>36</v>
      </c>
      <c r="E407" s="3">
        <v>3566</v>
      </c>
      <c r="F407" s="3">
        <v>4577.3</v>
      </c>
      <c r="G407" s="3">
        <v>5126.576</v>
      </c>
      <c r="H407" s="3">
        <v>915.46</v>
      </c>
      <c r="I407" s="4" t="s">
        <v>42</v>
      </c>
    </row>
    <row r="408" spans="1:9" ht="18" customHeight="1">
      <c r="A408" s="1">
        <v>2022</v>
      </c>
      <c r="B408" s="1" t="s">
        <v>3</v>
      </c>
      <c r="C408" s="1" t="s">
        <v>14</v>
      </c>
      <c r="D408" s="2" t="s">
        <v>37</v>
      </c>
      <c r="E408" s="3">
        <v>2498</v>
      </c>
      <c r="F408" s="3">
        <v>8000</v>
      </c>
      <c r="G408" s="3">
        <v>8960</v>
      </c>
      <c r="H408" s="3">
        <v>1600</v>
      </c>
      <c r="I408" s="4" t="s">
        <v>42</v>
      </c>
    </row>
    <row r="409" spans="1:9" ht="18" customHeight="1">
      <c r="A409" s="1">
        <v>2022</v>
      </c>
      <c r="B409" s="1" t="s">
        <v>3</v>
      </c>
      <c r="C409" s="1" t="s">
        <v>13</v>
      </c>
      <c r="D409" s="2" t="s">
        <v>35</v>
      </c>
      <c r="E409" s="3">
        <v>1245</v>
      </c>
      <c r="F409" s="3">
        <v>4577.2</v>
      </c>
      <c r="G409" s="3">
        <v>5126.4639999999999</v>
      </c>
      <c r="H409" s="3">
        <v>915.44</v>
      </c>
      <c r="I409" s="4" t="s">
        <v>42</v>
      </c>
    </row>
    <row r="410" spans="1:9" ht="18" customHeight="1">
      <c r="A410" s="1">
        <v>2022</v>
      </c>
      <c r="B410" s="1" t="s">
        <v>3</v>
      </c>
      <c r="C410" s="1" t="s">
        <v>38</v>
      </c>
      <c r="D410" s="5" t="s">
        <v>30</v>
      </c>
      <c r="E410" s="6">
        <v>644</v>
      </c>
      <c r="F410" s="6">
        <v>5743.5</v>
      </c>
      <c r="G410" s="6">
        <v>6432.72</v>
      </c>
      <c r="H410" s="3">
        <v>1148.7</v>
      </c>
      <c r="I410" s="4" t="s">
        <v>42</v>
      </c>
    </row>
    <row r="411" spans="1:9" ht="18" customHeight="1">
      <c r="A411" s="1">
        <v>2022</v>
      </c>
      <c r="B411" s="1" t="s">
        <v>3</v>
      </c>
      <c r="C411" s="1" t="s">
        <v>12</v>
      </c>
      <c r="D411" s="5" t="s">
        <v>29</v>
      </c>
      <c r="E411" s="6">
        <v>643</v>
      </c>
      <c r="F411" s="6">
        <v>7000</v>
      </c>
      <c r="G411" s="6">
        <v>7840</v>
      </c>
      <c r="H411" s="3">
        <v>1400</v>
      </c>
      <c r="I411" s="4" t="s">
        <v>42</v>
      </c>
    </row>
    <row r="412" spans="1:9" ht="18" customHeight="1">
      <c r="A412" s="1">
        <v>2022</v>
      </c>
      <c r="B412" s="1" t="s">
        <v>3</v>
      </c>
      <c r="C412" s="1" t="s">
        <v>38</v>
      </c>
      <c r="D412" s="5" t="s">
        <v>31</v>
      </c>
      <c r="E412" s="6">
        <v>455</v>
      </c>
      <c r="F412" s="6">
        <v>4578.6000000000004</v>
      </c>
      <c r="G412" s="6">
        <v>5128.0320000000002</v>
      </c>
      <c r="H412" s="3">
        <v>915.72000000000014</v>
      </c>
      <c r="I412" s="4" t="s">
        <v>42</v>
      </c>
    </row>
    <row r="413" spans="1:9" ht="18" customHeight="1">
      <c r="A413" s="1">
        <v>2022</v>
      </c>
      <c r="B413" s="1" t="s">
        <v>3</v>
      </c>
      <c r="C413" s="1" t="s">
        <v>12</v>
      </c>
      <c r="D413" s="5" t="s">
        <v>28</v>
      </c>
      <c r="E413" s="7">
        <v>345</v>
      </c>
      <c r="F413" s="7">
        <v>7000</v>
      </c>
      <c r="G413" s="7">
        <v>7840</v>
      </c>
      <c r="H413" s="3">
        <v>1400</v>
      </c>
      <c r="I413" s="4" t="s">
        <v>42</v>
      </c>
    </row>
    <row r="414" spans="1:9" ht="18" customHeight="1">
      <c r="A414" s="1">
        <v>2022</v>
      </c>
      <c r="B414" s="1" t="s">
        <v>3</v>
      </c>
      <c r="C414" s="1" t="s">
        <v>13</v>
      </c>
      <c r="D414" s="2" t="s">
        <v>33</v>
      </c>
      <c r="E414" s="3">
        <v>122</v>
      </c>
      <c r="F414" s="3">
        <v>100</v>
      </c>
      <c r="G414" s="3">
        <v>112</v>
      </c>
      <c r="H414" s="3">
        <v>20</v>
      </c>
      <c r="I414" s="4" t="s">
        <v>42</v>
      </c>
    </row>
    <row r="415" spans="1:9" ht="18" customHeight="1">
      <c r="A415" s="1">
        <v>2022</v>
      </c>
      <c r="B415" s="1" t="s">
        <v>3</v>
      </c>
      <c r="C415" s="1" t="s">
        <v>15</v>
      </c>
      <c r="D415" s="5" t="s">
        <v>26</v>
      </c>
      <c r="E415" s="6">
        <v>78</v>
      </c>
      <c r="F415" s="6">
        <v>2288.6</v>
      </c>
      <c r="G415" s="6">
        <v>5126.4639999999999</v>
      </c>
      <c r="H415" s="3">
        <v>457.72</v>
      </c>
      <c r="I415" s="4" t="s">
        <v>42</v>
      </c>
    </row>
    <row r="416" spans="1:9" ht="18" customHeight="1">
      <c r="A416" s="1">
        <v>2022</v>
      </c>
      <c r="B416" s="1" t="s">
        <v>3</v>
      </c>
      <c r="C416" s="1" t="s">
        <v>15</v>
      </c>
      <c r="D416" s="5" t="s">
        <v>24</v>
      </c>
      <c r="E416" s="6">
        <v>76</v>
      </c>
      <c r="F416" s="6">
        <v>2288.4499999999998</v>
      </c>
      <c r="G416" s="6">
        <v>5126.1279999999997</v>
      </c>
      <c r="H416" s="3">
        <v>457.69</v>
      </c>
      <c r="I416" s="4" t="s">
        <v>42</v>
      </c>
    </row>
    <row r="417" spans="1:9" ht="18" customHeight="1">
      <c r="A417" s="1">
        <v>2022</v>
      </c>
      <c r="B417" s="1" t="s">
        <v>3</v>
      </c>
      <c r="C417" s="1" t="s">
        <v>15</v>
      </c>
      <c r="D417" s="5" t="s">
        <v>25</v>
      </c>
      <c r="E417" s="6">
        <v>46</v>
      </c>
      <c r="F417" s="6">
        <v>100</v>
      </c>
      <c r="G417" s="6">
        <v>224</v>
      </c>
      <c r="H417" s="3">
        <v>20</v>
      </c>
      <c r="I417" s="4" t="s">
        <v>42</v>
      </c>
    </row>
    <row r="418" spans="1:9" ht="18" customHeight="1">
      <c r="A418" s="1">
        <v>2022</v>
      </c>
      <c r="B418" s="1" t="s">
        <v>3</v>
      </c>
      <c r="C418" s="1" t="s">
        <v>15</v>
      </c>
      <c r="D418" s="5" t="s">
        <v>23</v>
      </c>
      <c r="E418" s="6">
        <v>34</v>
      </c>
      <c r="F418" s="6">
        <v>2288.4</v>
      </c>
      <c r="G418" s="6">
        <v>5126.0160000000005</v>
      </c>
      <c r="H418" s="3">
        <v>457.68000000000006</v>
      </c>
      <c r="I418" s="4" t="s">
        <v>42</v>
      </c>
    </row>
    <row r="419" spans="1:9" ht="18" customHeight="1">
      <c r="A419" s="1">
        <v>2022</v>
      </c>
      <c r="B419" s="1" t="s">
        <v>3</v>
      </c>
      <c r="C419" s="1" t="s">
        <v>13</v>
      </c>
      <c r="D419" s="2" t="s">
        <v>34</v>
      </c>
      <c r="E419" s="3">
        <v>7</v>
      </c>
      <c r="F419" s="3">
        <v>200</v>
      </c>
      <c r="G419" s="3">
        <v>224</v>
      </c>
      <c r="H419" s="3">
        <v>40</v>
      </c>
      <c r="I419" s="4" t="s">
        <v>42</v>
      </c>
    </row>
    <row r="420" spans="1:9" ht="18" customHeight="1">
      <c r="A420" s="1">
        <v>2022</v>
      </c>
      <c r="B420" s="1" t="s">
        <v>3</v>
      </c>
      <c r="C420" s="1" t="s">
        <v>15</v>
      </c>
      <c r="D420" s="5" t="s">
        <v>27</v>
      </c>
      <c r="E420" s="6">
        <v>3</v>
      </c>
      <c r="F420" s="6">
        <v>2288.65</v>
      </c>
      <c r="G420" s="6">
        <v>5126.576</v>
      </c>
      <c r="H420" s="3">
        <v>457.73</v>
      </c>
      <c r="I420" s="4" t="s">
        <v>42</v>
      </c>
    </row>
    <row r="421" spans="1:9" ht="18" customHeight="1">
      <c r="A421" s="1">
        <v>2022</v>
      </c>
      <c r="B421" s="1" t="s">
        <v>3</v>
      </c>
      <c r="C421" s="1" t="s">
        <v>32</v>
      </c>
      <c r="D421" s="5" t="s">
        <v>32</v>
      </c>
      <c r="E421" s="6">
        <v>2</v>
      </c>
      <c r="F421" s="6">
        <v>7920</v>
      </c>
      <c r="G421" s="6">
        <v>7392</v>
      </c>
      <c r="H421" s="3">
        <v>1584</v>
      </c>
      <c r="I421" s="4" t="s">
        <v>42</v>
      </c>
    </row>
    <row r="422" spans="1:9" ht="18" customHeight="1">
      <c r="A422" s="1">
        <v>2022</v>
      </c>
      <c r="B422" s="1" t="s">
        <v>4</v>
      </c>
      <c r="C422" s="1" t="s">
        <v>14</v>
      </c>
      <c r="D422" s="2" t="s">
        <v>36</v>
      </c>
      <c r="E422" s="3">
        <v>3566</v>
      </c>
      <c r="F422" s="3">
        <v>4577.3</v>
      </c>
      <c r="G422" s="3">
        <v>5126.576</v>
      </c>
      <c r="H422" s="3">
        <v>915.46</v>
      </c>
      <c r="I422" s="4" t="s">
        <v>40</v>
      </c>
    </row>
    <row r="423" spans="1:9" ht="18" customHeight="1">
      <c r="A423" s="1">
        <v>2022</v>
      </c>
      <c r="B423" s="1" t="s">
        <v>4</v>
      </c>
      <c r="C423" s="1" t="s">
        <v>14</v>
      </c>
      <c r="D423" s="2" t="s">
        <v>37</v>
      </c>
      <c r="E423" s="3">
        <v>2498</v>
      </c>
      <c r="F423" s="3">
        <v>8800</v>
      </c>
      <c r="G423" s="3">
        <v>8960</v>
      </c>
      <c r="H423" s="3">
        <v>1760</v>
      </c>
      <c r="I423" s="4" t="s">
        <v>40</v>
      </c>
    </row>
    <row r="424" spans="1:9" ht="18" customHeight="1">
      <c r="A424" s="1">
        <v>2022</v>
      </c>
      <c r="B424" s="1" t="s">
        <v>4</v>
      </c>
      <c r="C424" s="1" t="s">
        <v>13</v>
      </c>
      <c r="D424" s="2" t="s">
        <v>35</v>
      </c>
      <c r="E424" s="3">
        <v>1245</v>
      </c>
      <c r="F424" s="3">
        <v>5034.92</v>
      </c>
      <c r="G424" s="3">
        <v>5126.4639999999999</v>
      </c>
      <c r="H424" s="3">
        <v>1006.984</v>
      </c>
      <c r="I424" s="4" t="s">
        <v>40</v>
      </c>
    </row>
    <row r="425" spans="1:9" ht="18" customHeight="1">
      <c r="A425" s="1">
        <v>2022</v>
      </c>
      <c r="B425" s="1" t="s">
        <v>4</v>
      </c>
      <c r="C425" s="1" t="s">
        <v>38</v>
      </c>
      <c r="D425" s="5" t="s">
        <v>30</v>
      </c>
      <c r="E425" s="6">
        <v>644</v>
      </c>
      <c r="F425" s="6">
        <v>6317.85</v>
      </c>
      <c r="G425" s="6">
        <v>6432.72</v>
      </c>
      <c r="H425" s="3">
        <v>1263.5700000000002</v>
      </c>
      <c r="I425" s="4" t="s">
        <v>40</v>
      </c>
    </row>
    <row r="426" spans="1:9" ht="18" customHeight="1">
      <c r="A426" s="1">
        <v>2022</v>
      </c>
      <c r="B426" s="1" t="s">
        <v>4</v>
      </c>
      <c r="C426" s="1" t="s">
        <v>12</v>
      </c>
      <c r="D426" s="5" t="s">
        <v>29</v>
      </c>
      <c r="E426" s="6">
        <v>643</v>
      </c>
      <c r="F426" s="6">
        <v>7700</v>
      </c>
      <c r="G426" s="6">
        <v>7840</v>
      </c>
      <c r="H426" s="3">
        <v>1540</v>
      </c>
      <c r="I426" s="4" t="s">
        <v>40</v>
      </c>
    </row>
    <row r="427" spans="1:9" ht="18" customHeight="1">
      <c r="A427" s="1">
        <v>2022</v>
      </c>
      <c r="B427" s="1" t="s">
        <v>4</v>
      </c>
      <c r="C427" s="1" t="s">
        <v>38</v>
      </c>
      <c r="D427" s="5" t="s">
        <v>31</v>
      </c>
      <c r="E427" s="6">
        <v>455</v>
      </c>
      <c r="F427" s="6">
        <v>5036.46</v>
      </c>
      <c r="G427" s="6">
        <v>5128.0320000000002</v>
      </c>
      <c r="H427" s="3">
        <v>1007.292</v>
      </c>
      <c r="I427" s="4" t="s">
        <v>42</v>
      </c>
    </row>
    <row r="428" spans="1:9" ht="18" customHeight="1">
      <c r="A428" s="1">
        <v>2022</v>
      </c>
      <c r="B428" s="1" t="s">
        <v>4</v>
      </c>
      <c r="C428" s="1" t="s">
        <v>12</v>
      </c>
      <c r="D428" s="5" t="s">
        <v>28</v>
      </c>
      <c r="E428" s="7">
        <v>345</v>
      </c>
      <c r="F428" s="7">
        <v>7700</v>
      </c>
      <c r="G428" s="7">
        <v>7840</v>
      </c>
      <c r="H428" s="3">
        <v>1540</v>
      </c>
      <c r="I428" s="4" t="s">
        <v>42</v>
      </c>
    </row>
    <row r="429" spans="1:9" ht="18" customHeight="1">
      <c r="A429" s="1">
        <v>2022</v>
      </c>
      <c r="B429" s="1" t="s">
        <v>4</v>
      </c>
      <c r="C429" s="1" t="s">
        <v>13</v>
      </c>
      <c r="D429" s="2" t="s">
        <v>33</v>
      </c>
      <c r="E429" s="3">
        <v>122</v>
      </c>
      <c r="F429" s="3">
        <v>110</v>
      </c>
      <c r="G429" s="3">
        <v>112</v>
      </c>
      <c r="H429" s="3">
        <v>22</v>
      </c>
      <c r="I429" s="4" t="s">
        <v>42</v>
      </c>
    </row>
    <row r="430" spans="1:9" ht="18" customHeight="1">
      <c r="A430" s="1">
        <v>2022</v>
      </c>
      <c r="B430" s="1" t="s">
        <v>4</v>
      </c>
      <c r="C430" s="1" t="s">
        <v>15</v>
      </c>
      <c r="D430" s="5" t="s">
        <v>26</v>
      </c>
      <c r="E430" s="6">
        <v>78</v>
      </c>
      <c r="F430" s="6">
        <v>2517.46</v>
      </c>
      <c r="G430" s="6">
        <v>5126.4639999999999</v>
      </c>
      <c r="H430" s="3">
        <v>503.49200000000002</v>
      </c>
      <c r="I430" s="4" t="s">
        <v>42</v>
      </c>
    </row>
    <row r="431" spans="1:9" ht="18" customHeight="1">
      <c r="A431" s="1">
        <v>2022</v>
      </c>
      <c r="B431" s="1" t="s">
        <v>4</v>
      </c>
      <c r="C431" s="1" t="s">
        <v>15</v>
      </c>
      <c r="D431" s="5" t="s">
        <v>24</v>
      </c>
      <c r="E431" s="6">
        <v>76</v>
      </c>
      <c r="F431" s="6">
        <v>2288.4499999999998</v>
      </c>
      <c r="G431" s="6">
        <v>5126.1279999999997</v>
      </c>
      <c r="H431" s="3">
        <v>457.69</v>
      </c>
      <c r="I431" s="4" t="s">
        <v>42</v>
      </c>
    </row>
    <row r="432" spans="1:9" ht="18" customHeight="1">
      <c r="A432" s="1">
        <v>2022</v>
      </c>
      <c r="B432" s="1" t="s">
        <v>4</v>
      </c>
      <c r="C432" s="1" t="s">
        <v>15</v>
      </c>
      <c r="D432" s="5" t="s">
        <v>25</v>
      </c>
      <c r="E432" s="6">
        <v>46</v>
      </c>
      <c r="F432" s="6">
        <v>100</v>
      </c>
      <c r="G432" s="6">
        <v>224</v>
      </c>
      <c r="H432" s="3">
        <v>20</v>
      </c>
      <c r="I432" s="4" t="s">
        <v>42</v>
      </c>
    </row>
    <row r="433" spans="1:9" ht="18" customHeight="1">
      <c r="A433" s="1">
        <v>2022</v>
      </c>
      <c r="B433" s="1" t="s">
        <v>4</v>
      </c>
      <c r="C433" s="1" t="s">
        <v>15</v>
      </c>
      <c r="D433" s="5" t="s">
        <v>23</v>
      </c>
      <c r="E433" s="6">
        <v>34</v>
      </c>
      <c r="F433" s="6">
        <v>2288.4</v>
      </c>
      <c r="G433" s="6">
        <v>5126.0160000000005</v>
      </c>
      <c r="H433" s="3">
        <v>457.68000000000006</v>
      </c>
      <c r="I433" s="4" t="s">
        <v>42</v>
      </c>
    </row>
    <row r="434" spans="1:9" ht="18" customHeight="1">
      <c r="A434" s="1">
        <v>2022</v>
      </c>
      <c r="B434" s="1" t="s">
        <v>4</v>
      </c>
      <c r="C434" s="1" t="s">
        <v>13</v>
      </c>
      <c r="D434" s="2" t="s">
        <v>34</v>
      </c>
      <c r="E434" s="3">
        <v>7</v>
      </c>
      <c r="F434" s="3">
        <v>200</v>
      </c>
      <c r="G434" s="3">
        <v>224</v>
      </c>
      <c r="H434" s="3">
        <v>40</v>
      </c>
      <c r="I434" s="4" t="s">
        <v>42</v>
      </c>
    </row>
    <row r="435" spans="1:9" ht="18" customHeight="1">
      <c r="A435" s="1">
        <v>2022</v>
      </c>
      <c r="B435" s="1" t="s">
        <v>4</v>
      </c>
      <c r="C435" s="1" t="s">
        <v>15</v>
      </c>
      <c r="D435" s="5" t="s">
        <v>27</v>
      </c>
      <c r="E435" s="6">
        <v>3</v>
      </c>
      <c r="F435" s="6">
        <v>3300</v>
      </c>
      <c r="G435" s="6">
        <v>5126.576</v>
      </c>
      <c r="H435" s="3">
        <v>660</v>
      </c>
      <c r="I435" s="4" t="s">
        <v>42</v>
      </c>
    </row>
    <row r="436" spans="1:9" ht="18" customHeight="1">
      <c r="A436" s="1">
        <v>2022</v>
      </c>
      <c r="B436" s="1" t="s">
        <v>4</v>
      </c>
      <c r="C436" s="1" t="s">
        <v>32</v>
      </c>
      <c r="D436" s="5" t="s">
        <v>32</v>
      </c>
      <c r="E436" s="6">
        <v>2</v>
      </c>
      <c r="F436" s="6">
        <v>4577.3</v>
      </c>
      <c r="G436" s="6">
        <v>7392</v>
      </c>
      <c r="H436" s="3">
        <v>915.46</v>
      </c>
      <c r="I436" s="4" t="s">
        <v>40</v>
      </c>
    </row>
    <row r="437" spans="1:9" ht="18" customHeight="1">
      <c r="A437" s="1">
        <v>2022</v>
      </c>
      <c r="B437" s="1" t="s">
        <v>5</v>
      </c>
      <c r="C437" s="1" t="s">
        <v>14</v>
      </c>
      <c r="D437" s="2" t="s">
        <v>36</v>
      </c>
      <c r="E437" s="3">
        <v>3566</v>
      </c>
      <c r="F437" s="3">
        <v>4577.3</v>
      </c>
      <c r="G437" s="3">
        <v>5126.576</v>
      </c>
      <c r="H437" s="3">
        <v>915.46</v>
      </c>
      <c r="I437" s="4" t="s">
        <v>42</v>
      </c>
    </row>
    <row r="438" spans="1:9" ht="18" customHeight="1">
      <c r="A438" s="1">
        <v>2022</v>
      </c>
      <c r="B438" s="1" t="s">
        <v>5</v>
      </c>
      <c r="C438" s="1" t="s">
        <v>14</v>
      </c>
      <c r="D438" s="2" t="s">
        <v>37</v>
      </c>
      <c r="E438" s="3">
        <v>2498</v>
      </c>
      <c r="F438" s="3">
        <v>8000</v>
      </c>
      <c r="G438" s="3">
        <v>8960</v>
      </c>
      <c r="H438" s="3">
        <v>1600</v>
      </c>
      <c r="I438" s="4" t="s">
        <v>40</v>
      </c>
    </row>
    <row r="439" spans="1:9" ht="18" customHeight="1">
      <c r="A439" s="1">
        <v>2022</v>
      </c>
      <c r="B439" s="1" t="s">
        <v>5</v>
      </c>
      <c r="C439" s="1" t="s">
        <v>13</v>
      </c>
      <c r="D439" s="2" t="s">
        <v>35</v>
      </c>
      <c r="E439" s="3">
        <v>1245</v>
      </c>
      <c r="F439" s="3">
        <v>4577.2</v>
      </c>
      <c r="G439" s="3">
        <v>5126.4639999999999</v>
      </c>
      <c r="H439" s="3">
        <v>915.44</v>
      </c>
      <c r="I439" s="4" t="s">
        <v>40</v>
      </c>
    </row>
    <row r="440" spans="1:9" ht="18" customHeight="1">
      <c r="A440" s="1">
        <v>2022</v>
      </c>
      <c r="B440" s="1" t="s">
        <v>5</v>
      </c>
      <c r="C440" s="1" t="s">
        <v>38</v>
      </c>
      <c r="D440" s="5" t="s">
        <v>30</v>
      </c>
      <c r="E440" s="6">
        <v>644</v>
      </c>
      <c r="F440" s="6">
        <v>5743.5</v>
      </c>
      <c r="G440" s="6">
        <v>6432.72</v>
      </c>
      <c r="H440" s="3">
        <v>1148.7</v>
      </c>
      <c r="I440" s="4" t="s">
        <v>40</v>
      </c>
    </row>
    <row r="441" spans="1:9" ht="18" customHeight="1">
      <c r="A441" s="1">
        <v>2022</v>
      </c>
      <c r="B441" s="1" t="s">
        <v>5</v>
      </c>
      <c r="C441" s="1" t="s">
        <v>12</v>
      </c>
      <c r="D441" s="5" t="s">
        <v>29</v>
      </c>
      <c r="E441" s="6">
        <v>643</v>
      </c>
      <c r="F441" s="6">
        <v>7000</v>
      </c>
      <c r="G441" s="6">
        <v>7840</v>
      </c>
      <c r="H441" s="3">
        <v>1400</v>
      </c>
      <c r="I441" s="4" t="s">
        <v>40</v>
      </c>
    </row>
    <row r="442" spans="1:9" ht="18" customHeight="1">
      <c r="A442" s="1">
        <v>2022</v>
      </c>
      <c r="B442" s="1" t="s">
        <v>5</v>
      </c>
      <c r="C442" s="1" t="s">
        <v>38</v>
      </c>
      <c r="D442" s="5" t="s">
        <v>31</v>
      </c>
      <c r="E442" s="6">
        <v>455</v>
      </c>
      <c r="F442" s="6">
        <v>4578.6000000000004</v>
      </c>
      <c r="G442" s="6">
        <v>5128.0320000000002</v>
      </c>
      <c r="H442" s="3">
        <v>915.72000000000014</v>
      </c>
      <c r="I442" s="4" t="s">
        <v>40</v>
      </c>
    </row>
    <row r="443" spans="1:9" ht="18" customHeight="1">
      <c r="A443" s="1">
        <v>2022</v>
      </c>
      <c r="B443" s="1" t="s">
        <v>5</v>
      </c>
      <c r="C443" s="1" t="s">
        <v>12</v>
      </c>
      <c r="D443" s="5" t="s">
        <v>28</v>
      </c>
      <c r="E443" s="7">
        <v>345</v>
      </c>
      <c r="F443" s="7">
        <v>7000</v>
      </c>
      <c r="G443" s="7">
        <v>7840</v>
      </c>
      <c r="H443" s="3">
        <v>1400</v>
      </c>
      <c r="I443" s="4" t="s">
        <v>40</v>
      </c>
    </row>
    <row r="444" spans="1:9" ht="18" customHeight="1">
      <c r="A444" s="1">
        <v>2022</v>
      </c>
      <c r="B444" s="1" t="s">
        <v>5</v>
      </c>
      <c r="C444" s="1" t="s">
        <v>13</v>
      </c>
      <c r="D444" s="2" t="s">
        <v>33</v>
      </c>
      <c r="E444" s="3">
        <v>122</v>
      </c>
      <c r="F444" s="3">
        <v>100</v>
      </c>
      <c r="G444" s="3">
        <v>112</v>
      </c>
      <c r="H444" s="3">
        <v>20</v>
      </c>
      <c r="I444" s="4" t="s">
        <v>40</v>
      </c>
    </row>
    <row r="445" spans="1:9" ht="18" customHeight="1">
      <c r="A445" s="1">
        <v>2022</v>
      </c>
      <c r="B445" s="1" t="s">
        <v>5</v>
      </c>
      <c r="C445" s="1" t="s">
        <v>15</v>
      </c>
      <c r="D445" s="5" t="s">
        <v>26</v>
      </c>
      <c r="E445" s="6">
        <v>78</v>
      </c>
      <c r="F445" s="6">
        <v>2288.6</v>
      </c>
      <c r="G445" s="6">
        <v>5126.4639999999999</v>
      </c>
      <c r="H445" s="3">
        <v>457.72</v>
      </c>
      <c r="I445" s="4" t="s">
        <v>40</v>
      </c>
    </row>
    <row r="446" spans="1:9" ht="18" customHeight="1">
      <c r="A446" s="1">
        <v>2022</v>
      </c>
      <c r="B446" s="1" t="s">
        <v>5</v>
      </c>
      <c r="C446" s="1" t="s">
        <v>15</v>
      </c>
      <c r="D446" s="5" t="s">
        <v>24</v>
      </c>
      <c r="E446" s="6">
        <v>76</v>
      </c>
      <c r="F446" s="6">
        <v>2288.4499999999998</v>
      </c>
      <c r="G446" s="6">
        <v>5126.1279999999997</v>
      </c>
      <c r="H446" s="3">
        <v>457.69</v>
      </c>
      <c r="I446" s="4" t="s">
        <v>40</v>
      </c>
    </row>
    <row r="447" spans="1:9" ht="18" customHeight="1">
      <c r="A447" s="1">
        <v>2022</v>
      </c>
      <c r="B447" s="1" t="s">
        <v>5</v>
      </c>
      <c r="C447" s="1" t="s">
        <v>15</v>
      </c>
      <c r="D447" s="5" t="s">
        <v>25</v>
      </c>
      <c r="E447" s="6">
        <v>46</v>
      </c>
      <c r="F447" s="6">
        <v>100</v>
      </c>
      <c r="G447" s="6">
        <v>224</v>
      </c>
      <c r="H447" s="3">
        <v>20</v>
      </c>
      <c r="I447" s="4" t="s">
        <v>40</v>
      </c>
    </row>
    <row r="448" spans="1:9" ht="18" customHeight="1">
      <c r="A448" s="1">
        <v>2022</v>
      </c>
      <c r="B448" s="1" t="s">
        <v>5</v>
      </c>
      <c r="C448" s="1" t="s">
        <v>15</v>
      </c>
      <c r="D448" s="5" t="s">
        <v>23</v>
      </c>
      <c r="E448" s="6">
        <v>34</v>
      </c>
      <c r="F448" s="6">
        <v>2288.4</v>
      </c>
      <c r="G448" s="6">
        <v>5126.0160000000005</v>
      </c>
      <c r="H448" s="3">
        <v>457.68000000000006</v>
      </c>
      <c r="I448" s="4" t="s">
        <v>40</v>
      </c>
    </row>
    <row r="449" spans="1:9" ht="18" customHeight="1">
      <c r="A449" s="1">
        <v>2022</v>
      </c>
      <c r="B449" s="1" t="s">
        <v>5</v>
      </c>
      <c r="C449" s="1" t="s">
        <v>13</v>
      </c>
      <c r="D449" s="2" t="s">
        <v>34</v>
      </c>
      <c r="E449" s="3">
        <v>7</v>
      </c>
      <c r="F449" s="3">
        <v>200</v>
      </c>
      <c r="G449" s="3">
        <v>224</v>
      </c>
      <c r="H449" s="3">
        <v>40</v>
      </c>
      <c r="I449" s="4" t="s">
        <v>40</v>
      </c>
    </row>
    <row r="450" spans="1:9" ht="18" customHeight="1">
      <c r="A450" s="1">
        <v>2022</v>
      </c>
      <c r="B450" s="1" t="s">
        <v>5</v>
      </c>
      <c r="C450" s="1" t="s">
        <v>32</v>
      </c>
      <c r="D450" s="5" t="s">
        <v>32</v>
      </c>
      <c r="E450" s="6">
        <v>3</v>
      </c>
      <c r="F450" s="6">
        <v>4577.3</v>
      </c>
      <c r="G450" s="6">
        <v>7392</v>
      </c>
      <c r="H450" s="3">
        <v>915.46</v>
      </c>
      <c r="I450" s="4" t="s">
        <v>40</v>
      </c>
    </row>
    <row r="451" spans="1:9" ht="18" customHeight="1">
      <c r="A451" s="1">
        <v>2022</v>
      </c>
      <c r="B451" s="1" t="s">
        <v>5</v>
      </c>
      <c r="C451" s="1" t="s">
        <v>15</v>
      </c>
      <c r="D451" s="5" t="s">
        <v>27</v>
      </c>
      <c r="E451" s="6">
        <v>3</v>
      </c>
      <c r="F451" s="6">
        <v>2288.65</v>
      </c>
      <c r="G451" s="6">
        <v>5126.576</v>
      </c>
      <c r="H451" s="3">
        <v>457.73</v>
      </c>
      <c r="I451" s="4" t="s">
        <v>40</v>
      </c>
    </row>
    <row r="452" spans="1:9" ht="18" customHeight="1">
      <c r="A452" s="1">
        <v>2022</v>
      </c>
      <c r="B452" s="1" t="s">
        <v>6</v>
      </c>
      <c r="C452" s="1" t="s">
        <v>14</v>
      </c>
      <c r="D452" s="2" t="s">
        <v>36</v>
      </c>
      <c r="E452" s="3">
        <v>3566</v>
      </c>
      <c r="F452" s="3">
        <v>4577.3</v>
      </c>
      <c r="G452" s="3">
        <v>5126.576</v>
      </c>
      <c r="H452" s="3">
        <v>915.46</v>
      </c>
      <c r="I452" s="4" t="s">
        <v>40</v>
      </c>
    </row>
    <row r="453" spans="1:9" ht="18" customHeight="1">
      <c r="A453" s="1">
        <v>2022</v>
      </c>
      <c r="B453" s="1" t="s">
        <v>6</v>
      </c>
      <c r="C453" s="1" t="s">
        <v>14</v>
      </c>
      <c r="D453" s="2" t="s">
        <v>37</v>
      </c>
      <c r="E453" s="3">
        <v>2498</v>
      </c>
      <c r="F453" s="3">
        <v>8000</v>
      </c>
      <c r="G453" s="3">
        <v>8960</v>
      </c>
      <c r="H453" s="3">
        <v>1600</v>
      </c>
      <c r="I453" s="4" t="s">
        <v>40</v>
      </c>
    </row>
    <row r="454" spans="1:9" ht="18" customHeight="1">
      <c r="A454" s="1">
        <v>2022</v>
      </c>
      <c r="B454" s="1" t="s">
        <v>6</v>
      </c>
      <c r="C454" s="1" t="s">
        <v>13</v>
      </c>
      <c r="D454" s="2" t="s">
        <v>35</v>
      </c>
      <c r="E454" s="3">
        <v>1245</v>
      </c>
      <c r="F454" s="3">
        <v>4577.2</v>
      </c>
      <c r="G454" s="3">
        <v>5126.4639999999999</v>
      </c>
      <c r="H454" s="3">
        <v>915.44</v>
      </c>
      <c r="I454" s="4" t="s">
        <v>40</v>
      </c>
    </row>
    <row r="455" spans="1:9" ht="18" customHeight="1">
      <c r="A455" s="1">
        <v>2022</v>
      </c>
      <c r="B455" s="1" t="s">
        <v>6</v>
      </c>
      <c r="C455" s="1" t="s">
        <v>38</v>
      </c>
      <c r="D455" s="5" t="s">
        <v>30</v>
      </c>
      <c r="E455" s="6">
        <v>644</v>
      </c>
      <c r="F455" s="6">
        <v>5743.5</v>
      </c>
      <c r="G455" s="6">
        <v>6432.72</v>
      </c>
      <c r="H455" s="3">
        <v>1148.7</v>
      </c>
      <c r="I455" s="4" t="s">
        <v>40</v>
      </c>
    </row>
    <row r="456" spans="1:9" ht="18" customHeight="1">
      <c r="A456" s="1">
        <v>2022</v>
      </c>
      <c r="B456" s="1" t="s">
        <v>6</v>
      </c>
      <c r="C456" s="1" t="s">
        <v>12</v>
      </c>
      <c r="D456" s="5" t="s">
        <v>29</v>
      </c>
      <c r="E456" s="6">
        <v>643</v>
      </c>
      <c r="F456" s="6">
        <v>7000</v>
      </c>
      <c r="G456" s="6">
        <v>7840</v>
      </c>
      <c r="H456" s="3">
        <v>1400</v>
      </c>
      <c r="I456" s="4" t="s">
        <v>40</v>
      </c>
    </row>
    <row r="457" spans="1:9" ht="18" customHeight="1">
      <c r="A457" s="1">
        <v>2022</v>
      </c>
      <c r="B457" s="1" t="s">
        <v>6</v>
      </c>
      <c r="C457" s="1" t="s">
        <v>38</v>
      </c>
      <c r="D457" s="5" t="s">
        <v>31</v>
      </c>
      <c r="E457" s="6">
        <v>455</v>
      </c>
      <c r="F457" s="6">
        <v>4578.6000000000004</v>
      </c>
      <c r="G457" s="6">
        <v>5128.0320000000002</v>
      </c>
      <c r="H457" s="3">
        <v>915.72000000000014</v>
      </c>
      <c r="I457" s="4" t="s">
        <v>40</v>
      </c>
    </row>
    <row r="458" spans="1:9" ht="18" customHeight="1">
      <c r="A458" s="1">
        <v>2022</v>
      </c>
      <c r="B458" s="1" t="s">
        <v>6</v>
      </c>
      <c r="C458" s="1" t="s">
        <v>12</v>
      </c>
      <c r="D458" s="5" t="s">
        <v>28</v>
      </c>
      <c r="E458" s="7">
        <v>345</v>
      </c>
      <c r="F458" s="7">
        <v>7000</v>
      </c>
      <c r="G458" s="7">
        <v>7840</v>
      </c>
      <c r="H458" s="3">
        <v>1400</v>
      </c>
      <c r="I458" s="4" t="s">
        <v>40</v>
      </c>
    </row>
    <row r="459" spans="1:9" ht="18" customHeight="1">
      <c r="A459" s="1">
        <v>2022</v>
      </c>
      <c r="B459" s="1" t="s">
        <v>6</v>
      </c>
      <c r="C459" s="1" t="s">
        <v>13</v>
      </c>
      <c r="D459" s="2" t="s">
        <v>33</v>
      </c>
      <c r="E459" s="3">
        <v>122</v>
      </c>
      <c r="F459" s="3">
        <v>100</v>
      </c>
      <c r="G459" s="3">
        <v>112</v>
      </c>
      <c r="H459" s="3">
        <v>20</v>
      </c>
      <c r="I459" s="4" t="s">
        <v>40</v>
      </c>
    </row>
    <row r="460" spans="1:9" ht="18" customHeight="1">
      <c r="A460" s="1">
        <v>2022</v>
      </c>
      <c r="B460" s="1" t="s">
        <v>6</v>
      </c>
      <c r="C460" s="1" t="s">
        <v>15</v>
      </c>
      <c r="D460" s="5" t="s">
        <v>26</v>
      </c>
      <c r="E460" s="6">
        <v>78</v>
      </c>
      <c r="F460" s="6">
        <v>2288.6</v>
      </c>
      <c r="G460" s="6">
        <v>5126.4639999999999</v>
      </c>
      <c r="H460" s="3">
        <v>457.72</v>
      </c>
      <c r="I460" s="4" t="s">
        <v>40</v>
      </c>
    </row>
    <row r="461" spans="1:9" ht="18" customHeight="1">
      <c r="A461" s="1">
        <v>2022</v>
      </c>
      <c r="B461" s="1" t="s">
        <v>6</v>
      </c>
      <c r="C461" s="1" t="s">
        <v>15</v>
      </c>
      <c r="D461" s="5" t="s">
        <v>24</v>
      </c>
      <c r="E461" s="6">
        <v>76</v>
      </c>
      <c r="F461" s="6">
        <v>2288.4499999999998</v>
      </c>
      <c r="G461" s="6">
        <v>5126.1279999999997</v>
      </c>
      <c r="H461" s="3">
        <v>457.69</v>
      </c>
      <c r="I461" s="4" t="s">
        <v>40</v>
      </c>
    </row>
    <row r="462" spans="1:9" ht="18" customHeight="1">
      <c r="A462" s="1">
        <v>2022</v>
      </c>
      <c r="B462" s="1" t="s">
        <v>6</v>
      </c>
      <c r="C462" s="1" t="s">
        <v>15</v>
      </c>
      <c r="D462" s="5" t="s">
        <v>25</v>
      </c>
      <c r="E462" s="6">
        <v>46</v>
      </c>
      <c r="F462" s="6">
        <v>100</v>
      </c>
      <c r="G462" s="6">
        <v>224</v>
      </c>
      <c r="H462" s="3">
        <v>20</v>
      </c>
      <c r="I462" s="4" t="s">
        <v>40</v>
      </c>
    </row>
    <row r="463" spans="1:9" ht="18" customHeight="1">
      <c r="A463" s="1">
        <v>2022</v>
      </c>
      <c r="B463" s="1" t="s">
        <v>6</v>
      </c>
      <c r="C463" s="1" t="s">
        <v>15</v>
      </c>
      <c r="D463" s="5" t="s">
        <v>23</v>
      </c>
      <c r="E463" s="6">
        <v>34</v>
      </c>
      <c r="F463" s="6">
        <v>2288.4</v>
      </c>
      <c r="G463" s="6">
        <v>5126.0160000000005</v>
      </c>
      <c r="H463" s="3">
        <v>457.68000000000006</v>
      </c>
      <c r="I463" s="4" t="s">
        <v>40</v>
      </c>
    </row>
    <row r="464" spans="1:9" ht="18" customHeight="1">
      <c r="A464" s="1">
        <v>2022</v>
      </c>
      <c r="B464" s="1" t="s">
        <v>6</v>
      </c>
      <c r="C464" s="1" t="s">
        <v>13</v>
      </c>
      <c r="D464" s="2" t="s">
        <v>34</v>
      </c>
      <c r="E464" s="3">
        <v>7</v>
      </c>
      <c r="F464" s="3">
        <v>200</v>
      </c>
      <c r="G464" s="3">
        <v>224</v>
      </c>
      <c r="H464" s="3">
        <v>40</v>
      </c>
      <c r="I464" s="4" t="s">
        <v>40</v>
      </c>
    </row>
    <row r="465" spans="1:9" ht="18" customHeight="1">
      <c r="A465" s="1">
        <v>2022</v>
      </c>
      <c r="B465" s="1" t="s">
        <v>6</v>
      </c>
      <c r="C465" s="1" t="s">
        <v>15</v>
      </c>
      <c r="D465" s="5" t="s">
        <v>27</v>
      </c>
      <c r="E465" s="6">
        <v>3</v>
      </c>
      <c r="F465" s="6">
        <v>2288.65</v>
      </c>
      <c r="G465" s="6">
        <v>5126.576</v>
      </c>
      <c r="H465" s="3">
        <v>457.73</v>
      </c>
      <c r="I465" s="4" t="s">
        <v>40</v>
      </c>
    </row>
    <row r="466" spans="1:9" ht="18" customHeight="1">
      <c r="A466" s="1">
        <v>2022</v>
      </c>
      <c r="B466" s="1" t="s">
        <v>6</v>
      </c>
      <c r="C466" s="1" t="s">
        <v>32</v>
      </c>
      <c r="D466" s="5" t="s">
        <v>32</v>
      </c>
      <c r="E466" s="6">
        <v>2</v>
      </c>
      <c r="F466" s="6">
        <v>6600</v>
      </c>
      <c r="G466" s="6">
        <v>7392</v>
      </c>
      <c r="H466" s="3">
        <v>1320</v>
      </c>
      <c r="I466" s="4" t="s">
        <v>40</v>
      </c>
    </row>
    <row r="467" spans="1:9" ht="18" customHeight="1">
      <c r="A467" s="1">
        <v>2022</v>
      </c>
      <c r="B467" s="1" t="s">
        <v>7</v>
      </c>
      <c r="C467" s="1" t="s">
        <v>14</v>
      </c>
      <c r="D467" s="2" t="s">
        <v>36</v>
      </c>
      <c r="E467" s="3">
        <v>3566</v>
      </c>
      <c r="F467" s="3">
        <v>4577.3</v>
      </c>
      <c r="G467" s="3">
        <v>5126.576</v>
      </c>
      <c r="H467" s="3">
        <v>915.46</v>
      </c>
      <c r="I467" s="4" t="s">
        <v>40</v>
      </c>
    </row>
    <row r="468" spans="1:9" ht="18" customHeight="1">
      <c r="A468" s="1">
        <v>2022</v>
      </c>
      <c r="B468" s="1" t="s">
        <v>7</v>
      </c>
      <c r="C468" s="1" t="s">
        <v>14</v>
      </c>
      <c r="D468" s="2" t="s">
        <v>37</v>
      </c>
      <c r="E468" s="3">
        <v>2498</v>
      </c>
      <c r="F468" s="3">
        <v>8000</v>
      </c>
      <c r="G468" s="3">
        <v>8960</v>
      </c>
      <c r="H468" s="3">
        <v>1600</v>
      </c>
      <c r="I468" s="4" t="s">
        <v>40</v>
      </c>
    </row>
    <row r="469" spans="1:9" ht="18" customHeight="1">
      <c r="A469" s="1">
        <v>2022</v>
      </c>
      <c r="B469" s="1" t="s">
        <v>7</v>
      </c>
      <c r="C469" s="1" t="s">
        <v>13</v>
      </c>
      <c r="D469" s="2" t="s">
        <v>35</v>
      </c>
      <c r="E469" s="3">
        <v>1245</v>
      </c>
      <c r="F469" s="3">
        <v>4577.2</v>
      </c>
      <c r="G469" s="3">
        <v>5126.4639999999999</v>
      </c>
      <c r="H469" s="3">
        <v>915.44</v>
      </c>
      <c r="I469" s="4" t="s">
        <v>40</v>
      </c>
    </row>
    <row r="470" spans="1:9" ht="18" customHeight="1">
      <c r="A470" s="1">
        <v>2022</v>
      </c>
      <c r="B470" s="1" t="s">
        <v>7</v>
      </c>
      <c r="C470" s="1" t="s">
        <v>38</v>
      </c>
      <c r="D470" s="5" t="s">
        <v>30</v>
      </c>
      <c r="E470" s="6">
        <v>644</v>
      </c>
      <c r="F470" s="6">
        <v>5743.5</v>
      </c>
      <c r="G470" s="6">
        <v>6432.72</v>
      </c>
      <c r="H470" s="3">
        <v>1148.7</v>
      </c>
      <c r="I470" s="4" t="s">
        <v>40</v>
      </c>
    </row>
    <row r="471" spans="1:9" ht="18" customHeight="1">
      <c r="A471" s="1">
        <v>2022</v>
      </c>
      <c r="B471" s="1" t="s">
        <v>7</v>
      </c>
      <c r="C471" s="1" t="s">
        <v>12</v>
      </c>
      <c r="D471" s="5" t="s">
        <v>29</v>
      </c>
      <c r="E471" s="6">
        <v>643</v>
      </c>
      <c r="F471" s="6">
        <v>7000</v>
      </c>
      <c r="G471" s="6">
        <v>7840</v>
      </c>
      <c r="H471" s="3">
        <v>1400</v>
      </c>
      <c r="I471" s="4" t="s">
        <v>40</v>
      </c>
    </row>
    <row r="472" spans="1:9" ht="18" customHeight="1">
      <c r="A472" s="1">
        <v>2022</v>
      </c>
      <c r="B472" s="1" t="s">
        <v>7</v>
      </c>
      <c r="C472" s="1" t="s">
        <v>38</v>
      </c>
      <c r="D472" s="5" t="s">
        <v>31</v>
      </c>
      <c r="E472" s="6">
        <v>455</v>
      </c>
      <c r="F472" s="6">
        <v>5036.46</v>
      </c>
      <c r="G472" s="6">
        <v>5128.0320000000002</v>
      </c>
      <c r="H472" s="3">
        <v>1007.292</v>
      </c>
      <c r="I472" s="4" t="s">
        <v>40</v>
      </c>
    </row>
    <row r="473" spans="1:9" ht="18" customHeight="1">
      <c r="A473" s="1">
        <v>2022</v>
      </c>
      <c r="B473" s="1" t="s">
        <v>7</v>
      </c>
      <c r="C473" s="1" t="s">
        <v>12</v>
      </c>
      <c r="D473" s="5" t="s">
        <v>28</v>
      </c>
      <c r="E473" s="7">
        <v>345</v>
      </c>
      <c r="F473" s="7">
        <v>7700</v>
      </c>
      <c r="G473" s="7">
        <v>7840</v>
      </c>
      <c r="H473" s="3">
        <v>1540</v>
      </c>
      <c r="I473" s="4" t="s">
        <v>40</v>
      </c>
    </row>
    <row r="474" spans="1:9" ht="18" customHeight="1">
      <c r="A474" s="1">
        <v>2022</v>
      </c>
      <c r="B474" s="1" t="s">
        <v>7</v>
      </c>
      <c r="C474" s="1" t="s">
        <v>13</v>
      </c>
      <c r="D474" s="2" t="s">
        <v>33</v>
      </c>
      <c r="E474" s="3">
        <v>122</v>
      </c>
      <c r="F474" s="3">
        <v>110</v>
      </c>
      <c r="G474" s="3">
        <v>112</v>
      </c>
      <c r="H474" s="3">
        <v>22</v>
      </c>
      <c r="I474" s="4" t="s">
        <v>40</v>
      </c>
    </row>
    <row r="475" spans="1:9" ht="18" customHeight="1">
      <c r="A475" s="1">
        <v>2022</v>
      </c>
      <c r="B475" s="1" t="s">
        <v>7</v>
      </c>
      <c r="C475" s="1" t="s">
        <v>15</v>
      </c>
      <c r="D475" s="5" t="s">
        <v>26</v>
      </c>
      <c r="E475" s="6">
        <v>78</v>
      </c>
      <c r="F475" s="6">
        <v>2517.46</v>
      </c>
      <c r="G475" s="6">
        <v>5126.4639999999999</v>
      </c>
      <c r="H475" s="3">
        <v>503.49200000000002</v>
      </c>
      <c r="I475" s="4" t="s">
        <v>40</v>
      </c>
    </row>
    <row r="476" spans="1:9" ht="18" customHeight="1">
      <c r="A476" s="1">
        <v>2022</v>
      </c>
      <c r="B476" s="1" t="s">
        <v>7</v>
      </c>
      <c r="C476" s="1" t="s">
        <v>15</v>
      </c>
      <c r="D476" s="5" t="s">
        <v>24</v>
      </c>
      <c r="E476" s="6">
        <v>76</v>
      </c>
      <c r="F476" s="6">
        <v>2517.2949999999996</v>
      </c>
      <c r="G476" s="6">
        <v>5126.1279999999997</v>
      </c>
      <c r="H476" s="3">
        <v>503.45899999999995</v>
      </c>
      <c r="I476" s="4" t="s">
        <v>40</v>
      </c>
    </row>
    <row r="477" spans="1:9" ht="18" customHeight="1">
      <c r="A477" s="1">
        <v>2022</v>
      </c>
      <c r="B477" s="1" t="s">
        <v>7</v>
      </c>
      <c r="C477" s="1" t="s">
        <v>15</v>
      </c>
      <c r="D477" s="5" t="s">
        <v>25</v>
      </c>
      <c r="E477" s="6">
        <v>46</v>
      </c>
      <c r="F477" s="6">
        <v>115</v>
      </c>
      <c r="G477" s="6">
        <v>224</v>
      </c>
      <c r="H477" s="3">
        <v>23</v>
      </c>
      <c r="I477" s="4" t="s">
        <v>40</v>
      </c>
    </row>
    <row r="478" spans="1:9" ht="18" customHeight="1">
      <c r="A478" s="1">
        <v>2022</v>
      </c>
      <c r="B478" s="1" t="s">
        <v>7</v>
      </c>
      <c r="C478" s="1" t="s">
        <v>15</v>
      </c>
      <c r="D478" s="5" t="s">
        <v>23</v>
      </c>
      <c r="E478" s="6">
        <v>34</v>
      </c>
      <c r="F478" s="6">
        <v>2631.66</v>
      </c>
      <c r="G478" s="6">
        <v>5126.0160000000005</v>
      </c>
      <c r="H478" s="3">
        <v>526.33199999999999</v>
      </c>
      <c r="I478" s="4" t="s">
        <v>40</v>
      </c>
    </row>
    <row r="479" spans="1:9" ht="18" customHeight="1">
      <c r="A479" s="1">
        <v>2022</v>
      </c>
      <c r="B479" s="1" t="s">
        <v>7</v>
      </c>
      <c r="C479" s="1" t="s">
        <v>13</v>
      </c>
      <c r="D479" s="2" t="s">
        <v>34</v>
      </c>
      <c r="E479" s="3">
        <v>7</v>
      </c>
      <c r="F479" s="3">
        <v>230</v>
      </c>
      <c r="G479" s="3">
        <v>224</v>
      </c>
      <c r="H479" s="3">
        <v>46</v>
      </c>
      <c r="I479" s="4" t="s">
        <v>40</v>
      </c>
    </row>
    <row r="480" spans="1:9" ht="18" customHeight="1">
      <c r="A480" s="1">
        <v>2022</v>
      </c>
      <c r="B480" s="1" t="s">
        <v>7</v>
      </c>
      <c r="C480" s="1" t="s">
        <v>15</v>
      </c>
      <c r="D480" s="5" t="s">
        <v>27</v>
      </c>
      <c r="E480" s="6">
        <v>3</v>
      </c>
      <c r="F480" s="6">
        <v>2631.9475000000002</v>
      </c>
      <c r="G480" s="6">
        <v>5126.576</v>
      </c>
      <c r="H480" s="3">
        <v>526.38950000000011</v>
      </c>
      <c r="I480" s="4" t="s">
        <v>40</v>
      </c>
    </row>
    <row r="481" spans="1:9" ht="18" customHeight="1">
      <c r="A481" s="1">
        <v>2022</v>
      </c>
      <c r="B481" s="1" t="s">
        <v>7</v>
      </c>
      <c r="C481" s="1" t="s">
        <v>32</v>
      </c>
      <c r="D481" s="5" t="s">
        <v>32</v>
      </c>
      <c r="E481" s="6">
        <v>2</v>
      </c>
      <c r="F481" s="6">
        <v>7590</v>
      </c>
      <c r="G481" s="6">
        <v>7392</v>
      </c>
      <c r="H481" s="3">
        <v>1518</v>
      </c>
      <c r="I481" s="4" t="s">
        <v>40</v>
      </c>
    </row>
    <row r="482" spans="1:9" ht="18" customHeight="1">
      <c r="A482" s="1">
        <v>2022</v>
      </c>
      <c r="B482" s="1" t="s">
        <v>8</v>
      </c>
      <c r="C482" s="1" t="s">
        <v>14</v>
      </c>
      <c r="D482" s="2" t="s">
        <v>36</v>
      </c>
      <c r="E482" s="3">
        <v>3566</v>
      </c>
      <c r="F482" s="3">
        <v>4577.3</v>
      </c>
      <c r="G482" s="3">
        <v>5126.576</v>
      </c>
      <c r="H482" s="3">
        <v>915.46</v>
      </c>
      <c r="I482" s="4" t="s">
        <v>40</v>
      </c>
    </row>
    <row r="483" spans="1:9" ht="18" customHeight="1">
      <c r="A483" s="1">
        <v>2022</v>
      </c>
      <c r="B483" s="1" t="s">
        <v>8</v>
      </c>
      <c r="C483" s="1" t="s">
        <v>14</v>
      </c>
      <c r="D483" s="2" t="s">
        <v>37</v>
      </c>
      <c r="E483" s="3">
        <v>2498</v>
      </c>
      <c r="F483" s="3">
        <v>8000</v>
      </c>
      <c r="G483" s="3">
        <v>8960</v>
      </c>
      <c r="H483" s="3">
        <v>1600</v>
      </c>
      <c r="I483" s="4" t="s">
        <v>40</v>
      </c>
    </row>
    <row r="484" spans="1:9" ht="18" customHeight="1">
      <c r="A484" s="1">
        <v>2022</v>
      </c>
      <c r="B484" s="1" t="s">
        <v>8</v>
      </c>
      <c r="C484" s="1" t="s">
        <v>13</v>
      </c>
      <c r="D484" s="2" t="s">
        <v>35</v>
      </c>
      <c r="E484" s="3">
        <v>1245</v>
      </c>
      <c r="F484" s="3">
        <v>4577.2</v>
      </c>
      <c r="G484" s="3">
        <v>5126.4639999999999</v>
      </c>
      <c r="H484" s="3">
        <v>915.44</v>
      </c>
      <c r="I484" s="4" t="s">
        <v>40</v>
      </c>
    </row>
    <row r="485" spans="1:9" ht="18" customHeight="1">
      <c r="A485" s="1">
        <v>2022</v>
      </c>
      <c r="B485" s="1" t="s">
        <v>8</v>
      </c>
      <c r="C485" s="1" t="s">
        <v>38</v>
      </c>
      <c r="D485" s="5" t="s">
        <v>30</v>
      </c>
      <c r="E485" s="6">
        <v>644</v>
      </c>
      <c r="F485" s="6">
        <v>5743.5</v>
      </c>
      <c r="G485" s="6">
        <v>6432.72</v>
      </c>
      <c r="H485" s="3">
        <v>1148.7</v>
      </c>
      <c r="I485" s="4" t="s">
        <v>40</v>
      </c>
    </row>
    <row r="486" spans="1:9" ht="18" customHeight="1">
      <c r="A486" s="1">
        <v>2022</v>
      </c>
      <c r="B486" s="1" t="s">
        <v>8</v>
      </c>
      <c r="C486" s="1" t="s">
        <v>12</v>
      </c>
      <c r="D486" s="5" t="s">
        <v>29</v>
      </c>
      <c r="E486" s="6">
        <v>643</v>
      </c>
      <c r="F486" s="6">
        <v>7000</v>
      </c>
      <c r="G486" s="6">
        <v>7840</v>
      </c>
      <c r="H486" s="3">
        <v>1400</v>
      </c>
      <c r="I486" s="4" t="s">
        <v>40</v>
      </c>
    </row>
    <row r="487" spans="1:9" ht="18" customHeight="1">
      <c r="A487" s="1">
        <v>2022</v>
      </c>
      <c r="B487" s="1" t="s">
        <v>8</v>
      </c>
      <c r="C487" s="1" t="s">
        <v>38</v>
      </c>
      <c r="D487" s="5" t="s">
        <v>31</v>
      </c>
      <c r="E487" s="6">
        <v>455</v>
      </c>
      <c r="F487" s="6">
        <v>4578.6000000000004</v>
      </c>
      <c r="G487" s="6">
        <v>5128.0320000000002</v>
      </c>
      <c r="H487" s="3">
        <v>915.72000000000014</v>
      </c>
      <c r="I487" s="4" t="s">
        <v>40</v>
      </c>
    </row>
    <row r="488" spans="1:9" ht="18" customHeight="1">
      <c r="A488" s="1">
        <v>2022</v>
      </c>
      <c r="B488" s="1" t="s">
        <v>8</v>
      </c>
      <c r="C488" s="1" t="s">
        <v>12</v>
      </c>
      <c r="D488" s="5" t="s">
        <v>28</v>
      </c>
      <c r="E488" s="7">
        <v>345</v>
      </c>
      <c r="F488" s="7">
        <v>7000</v>
      </c>
      <c r="G488" s="7">
        <v>7840</v>
      </c>
      <c r="H488" s="3">
        <v>1400</v>
      </c>
      <c r="I488" s="4" t="s">
        <v>40</v>
      </c>
    </row>
    <row r="489" spans="1:9" ht="18" customHeight="1">
      <c r="A489" s="1">
        <v>2022</v>
      </c>
      <c r="B489" s="1" t="s">
        <v>8</v>
      </c>
      <c r="C489" s="1" t="s">
        <v>13</v>
      </c>
      <c r="D489" s="2" t="s">
        <v>33</v>
      </c>
      <c r="E489" s="3">
        <v>122</v>
      </c>
      <c r="F489" s="3">
        <v>100</v>
      </c>
      <c r="G489" s="3">
        <v>112</v>
      </c>
      <c r="H489" s="3">
        <v>20</v>
      </c>
      <c r="I489" s="4" t="s">
        <v>40</v>
      </c>
    </row>
    <row r="490" spans="1:9" ht="18" customHeight="1">
      <c r="A490" s="1">
        <v>2022</v>
      </c>
      <c r="B490" s="1" t="s">
        <v>8</v>
      </c>
      <c r="C490" s="1" t="s">
        <v>15</v>
      </c>
      <c r="D490" s="5" t="s">
        <v>26</v>
      </c>
      <c r="E490" s="6">
        <v>78</v>
      </c>
      <c r="F490" s="6">
        <v>2288.6</v>
      </c>
      <c r="G490" s="6">
        <v>5126.4639999999999</v>
      </c>
      <c r="H490" s="3">
        <v>457.72</v>
      </c>
      <c r="I490" s="4" t="s">
        <v>40</v>
      </c>
    </row>
    <row r="491" spans="1:9" ht="18" customHeight="1">
      <c r="A491" s="1">
        <v>2022</v>
      </c>
      <c r="B491" s="1" t="s">
        <v>8</v>
      </c>
      <c r="C491" s="1" t="s">
        <v>15</v>
      </c>
      <c r="D491" s="5" t="s">
        <v>24</v>
      </c>
      <c r="E491" s="6">
        <v>76</v>
      </c>
      <c r="F491" s="6">
        <v>2288.4499999999998</v>
      </c>
      <c r="G491" s="6">
        <v>5126.1279999999997</v>
      </c>
      <c r="H491" s="3">
        <v>457.69</v>
      </c>
      <c r="I491" s="4" t="s">
        <v>40</v>
      </c>
    </row>
    <row r="492" spans="1:9" ht="18" customHeight="1">
      <c r="A492" s="1">
        <v>2022</v>
      </c>
      <c r="B492" s="1" t="s">
        <v>8</v>
      </c>
      <c r="C492" s="1" t="s">
        <v>15</v>
      </c>
      <c r="D492" s="5" t="s">
        <v>25</v>
      </c>
      <c r="E492" s="6">
        <v>46</v>
      </c>
      <c r="F492" s="6">
        <v>100</v>
      </c>
      <c r="G492" s="6">
        <v>224</v>
      </c>
      <c r="H492" s="3">
        <v>20</v>
      </c>
      <c r="I492" s="4" t="s">
        <v>40</v>
      </c>
    </row>
    <row r="493" spans="1:9" ht="18" customHeight="1">
      <c r="A493" s="1">
        <v>2022</v>
      </c>
      <c r="B493" s="1" t="s">
        <v>8</v>
      </c>
      <c r="C493" s="1" t="s">
        <v>15</v>
      </c>
      <c r="D493" s="5" t="s">
        <v>23</v>
      </c>
      <c r="E493" s="6">
        <v>34</v>
      </c>
      <c r="F493" s="6">
        <v>2746.08</v>
      </c>
      <c r="G493" s="6">
        <v>5126.0160000000005</v>
      </c>
      <c r="H493" s="3">
        <v>549.21600000000001</v>
      </c>
      <c r="I493" s="4" t="s">
        <v>40</v>
      </c>
    </row>
    <row r="494" spans="1:9" ht="18" customHeight="1">
      <c r="A494" s="1">
        <v>2022</v>
      </c>
      <c r="B494" s="1" t="s">
        <v>8</v>
      </c>
      <c r="C494" s="1" t="s">
        <v>13</v>
      </c>
      <c r="D494" s="2" t="s">
        <v>34</v>
      </c>
      <c r="E494" s="3">
        <v>7</v>
      </c>
      <c r="F494" s="3">
        <v>240</v>
      </c>
      <c r="G494" s="3">
        <v>224</v>
      </c>
      <c r="H494" s="3">
        <v>48</v>
      </c>
      <c r="I494" s="4" t="s">
        <v>40</v>
      </c>
    </row>
    <row r="495" spans="1:9" ht="18" customHeight="1">
      <c r="A495" s="1">
        <v>2022</v>
      </c>
      <c r="B495" s="1" t="s">
        <v>8</v>
      </c>
      <c r="C495" s="1" t="s">
        <v>15</v>
      </c>
      <c r="D495" s="5" t="s">
        <v>27</v>
      </c>
      <c r="E495" s="6">
        <v>3</v>
      </c>
      <c r="F495" s="6">
        <v>2746.38</v>
      </c>
      <c r="G495" s="6">
        <v>5126.576</v>
      </c>
      <c r="H495" s="3">
        <v>549.27600000000007</v>
      </c>
      <c r="I495" s="4" t="s">
        <v>40</v>
      </c>
    </row>
    <row r="496" spans="1:9" ht="18" customHeight="1">
      <c r="A496" s="1">
        <v>2022</v>
      </c>
      <c r="B496" s="1" t="s">
        <v>8</v>
      </c>
      <c r="C496" s="1" t="s">
        <v>32</v>
      </c>
      <c r="D496" s="5" t="s">
        <v>32</v>
      </c>
      <c r="E496" s="6">
        <v>2</v>
      </c>
      <c r="F496" s="6">
        <v>7920</v>
      </c>
      <c r="G496" s="6">
        <v>7392</v>
      </c>
      <c r="H496" s="3">
        <v>1584</v>
      </c>
      <c r="I496" s="4" t="s">
        <v>40</v>
      </c>
    </row>
    <row r="497" spans="1:9" ht="18" customHeight="1">
      <c r="A497" s="1">
        <v>2022</v>
      </c>
      <c r="B497" s="1" t="s">
        <v>9</v>
      </c>
      <c r="C497" s="1" t="s">
        <v>14</v>
      </c>
      <c r="D497" s="2" t="s">
        <v>36</v>
      </c>
      <c r="E497" s="3">
        <v>3566</v>
      </c>
      <c r="F497" s="3">
        <v>5035.0300000000007</v>
      </c>
      <c r="G497" s="3">
        <v>5126.576</v>
      </c>
      <c r="H497" s="3">
        <v>1007.0060000000002</v>
      </c>
      <c r="I497" s="4" t="s">
        <v>40</v>
      </c>
    </row>
    <row r="498" spans="1:9" ht="18" customHeight="1">
      <c r="A498" s="1">
        <v>2022</v>
      </c>
      <c r="B498" s="1" t="s">
        <v>9</v>
      </c>
      <c r="C498" s="1" t="s">
        <v>14</v>
      </c>
      <c r="D498" s="2" t="s">
        <v>37</v>
      </c>
      <c r="E498" s="3">
        <v>2498</v>
      </c>
      <c r="F498" s="3">
        <v>9200</v>
      </c>
      <c r="G498" s="3">
        <v>8960</v>
      </c>
      <c r="H498" s="3">
        <v>1840</v>
      </c>
      <c r="I498" s="4" t="s">
        <v>40</v>
      </c>
    </row>
    <row r="499" spans="1:9" ht="18" customHeight="1">
      <c r="A499" s="1">
        <v>2022</v>
      </c>
      <c r="B499" s="1" t="s">
        <v>9</v>
      </c>
      <c r="C499" s="1" t="s">
        <v>13</v>
      </c>
      <c r="D499" s="2" t="s">
        <v>35</v>
      </c>
      <c r="E499" s="3">
        <v>1245</v>
      </c>
      <c r="F499" s="3">
        <v>5263.78</v>
      </c>
      <c r="G499" s="3">
        <v>5126.4639999999999</v>
      </c>
      <c r="H499" s="3">
        <v>1052.7560000000001</v>
      </c>
      <c r="I499" s="4" t="s">
        <v>40</v>
      </c>
    </row>
    <row r="500" spans="1:9" ht="18" customHeight="1">
      <c r="A500" s="1">
        <v>2022</v>
      </c>
      <c r="B500" s="1" t="s">
        <v>9</v>
      </c>
      <c r="C500" s="1" t="s">
        <v>38</v>
      </c>
      <c r="D500" s="5" t="s">
        <v>30</v>
      </c>
      <c r="E500" s="6">
        <v>644</v>
      </c>
      <c r="F500" s="6">
        <v>6605.0249999999996</v>
      </c>
      <c r="G500" s="6">
        <v>6432.72</v>
      </c>
      <c r="H500" s="3">
        <v>1321.0050000000001</v>
      </c>
      <c r="I500" s="4" t="s">
        <v>40</v>
      </c>
    </row>
    <row r="501" spans="1:9" ht="18" customHeight="1">
      <c r="A501" s="1">
        <v>2022</v>
      </c>
      <c r="B501" s="1" t="s">
        <v>9</v>
      </c>
      <c r="C501" s="1" t="s">
        <v>12</v>
      </c>
      <c r="D501" s="5" t="s">
        <v>29</v>
      </c>
      <c r="E501" s="6">
        <v>643</v>
      </c>
      <c r="F501" s="6">
        <v>8400</v>
      </c>
      <c r="G501" s="6">
        <v>7840</v>
      </c>
      <c r="H501" s="3">
        <v>1680</v>
      </c>
      <c r="I501" s="4" t="s">
        <v>40</v>
      </c>
    </row>
    <row r="502" spans="1:9" ht="18" customHeight="1">
      <c r="A502" s="1">
        <v>2022</v>
      </c>
      <c r="B502" s="1" t="s">
        <v>9</v>
      </c>
      <c r="C502" s="1" t="s">
        <v>38</v>
      </c>
      <c r="D502" s="5" t="s">
        <v>31</v>
      </c>
      <c r="E502" s="6">
        <v>455</v>
      </c>
      <c r="F502" s="6">
        <v>5494.3200000000006</v>
      </c>
      <c r="G502" s="6">
        <v>5128.0320000000002</v>
      </c>
      <c r="H502" s="3">
        <v>1098.8640000000003</v>
      </c>
      <c r="I502" s="4" t="s">
        <v>40</v>
      </c>
    </row>
    <row r="503" spans="1:9" ht="18" customHeight="1">
      <c r="A503" s="1">
        <v>2022</v>
      </c>
      <c r="B503" s="1" t="s">
        <v>9</v>
      </c>
      <c r="C503" s="1" t="s">
        <v>12</v>
      </c>
      <c r="D503" s="5" t="s">
        <v>28</v>
      </c>
      <c r="E503" s="7">
        <v>345</v>
      </c>
      <c r="F503" s="7">
        <v>8400</v>
      </c>
      <c r="G503" s="7">
        <v>7840</v>
      </c>
      <c r="H503" s="3">
        <v>1680</v>
      </c>
      <c r="I503" s="4" t="s">
        <v>40</v>
      </c>
    </row>
    <row r="504" spans="1:9" ht="18" customHeight="1">
      <c r="A504" s="1">
        <v>2022</v>
      </c>
      <c r="B504" s="1" t="s">
        <v>9</v>
      </c>
      <c r="C504" s="1" t="s">
        <v>13</v>
      </c>
      <c r="D504" s="2" t="s">
        <v>33</v>
      </c>
      <c r="E504" s="3">
        <v>122</v>
      </c>
      <c r="F504" s="3">
        <v>120</v>
      </c>
      <c r="G504" s="3">
        <v>112</v>
      </c>
      <c r="H504" s="3">
        <v>24</v>
      </c>
      <c r="I504" s="4" t="s">
        <v>40</v>
      </c>
    </row>
    <row r="505" spans="1:9" ht="18" customHeight="1">
      <c r="A505" s="1">
        <v>2022</v>
      </c>
      <c r="B505" s="1" t="s">
        <v>9</v>
      </c>
      <c r="C505" s="1" t="s">
        <v>15</v>
      </c>
      <c r="D505" s="5" t="s">
        <v>26</v>
      </c>
      <c r="E505" s="6">
        <v>78</v>
      </c>
      <c r="F505" s="6">
        <v>2517.46</v>
      </c>
      <c r="G505" s="6">
        <v>5126.4639999999999</v>
      </c>
      <c r="H505" s="3">
        <v>503.49200000000002</v>
      </c>
      <c r="I505" s="4" t="s">
        <v>40</v>
      </c>
    </row>
    <row r="506" spans="1:9" ht="18" customHeight="1">
      <c r="A506" s="1">
        <v>2022</v>
      </c>
      <c r="B506" s="1" t="s">
        <v>9</v>
      </c>
      <c r="C506" s="1" t="s">
        <v>15</v>
      </c>
      <c r="D506" s="5" t="s">
        <v>24</v>
      </c>
      <c r="E506" s="6">
        <v>76</v>
      </c>
      <c r="F506" s="6">
        <v>2517.2949999999996</v>
      </c>
      <c r="G506" s="6">
        <v>5126.1279999999997</v>
      </c>
      <c r="H506" s="3">
        <v>503.45899999999995</v>
      </c>
      <c r="I506" s="4" t="s">
        <v>40</v>
      </c>
    </row>
    <row r="507" spans="1:9" ht="18" customHeight="1">
      <c r="A507" s="1">
        <v>2022</v>
      </c>
      <c r="B507" s="1" t="s">
        <v>9</v>
      </c>
      <c r="C507" s="1" t="s">
        <v>15</v>
      </c>
      <c r="D507" s="5" t="s">
        <v>25</v>
      </c>
      <c r="E507" s="6">
        <v>46</v>
      </c>
      <c r="F507" s="6">
        <v>110</v>
      </c>
      <c r="G507" s="6">
        <v>224</v>
      </c>
      <c r="H507" s="3">
        <v>22</v>
      </c>
      <c r="I507" s="4" t="s">
        <v>40</v>
      </c>
    </row>
    <row r="508" spans="1:9" ht="18" customHeight="1">
      <c r="A508" s="1">
        <v>2022</v>
      </c>
      <c r="B508" s="1" t="s">
        <v>9</v>
      </c>
      <c r="C508" s="1" t="s">
        <v>15</v>
      </c>
      <c r="D508" s="5" t="s">
        <v>23</v>
      </c>
      <c r="E508" s="6">
        <v>34</v>
      </c>
      <c r="F508" s="6">
        <v>2517.2400000000002</v>
      </c>
      <c r="G508" s="6">
        <v>5126.0160000000005</v>
      </c>
      <c r="H508" s="3">
        <v>503.44800000000009</v>
      </c>
      <c r="I508" s="4" t="s">
        <v>40</v>
      </c>
    </row>
    <row r="509" spans="1:9" ht="18" customHeight="1">
      <c r="A509" s="1">
        <v>2022</v>
      </c>
      <c r="B509" s="1" t="s">
        <v>9</v>
      </c>
      <c r="C509" s="1" t="s">
        <v>13</v>
      </c>
      <c r="D509" s="2" t="s">
        <v>34</v>
      </c>
      <c r="E509" s="3">
        <v>7</v>
      </c>
      <c r="F509" s="3">
        <v>220</v>
      </c>
      <c r="G509" s="3">
        <v>224</v>
      </c>
      <c r="H509" s="3">
        <v>44</v>
      </c>
      <c r="I509" s="4" t="s">
        <v>40</v>
      </c>
    </row>
    <row r="510" spans="1:9" ht="18" customHeight="1">
      <c r="A510" s="1">
        <v>2022</v>
      </c>
      <c r="B510" s="1" t="s">
        <v>9</v>
      </c>
      <c r="C510" s="1" t="s">
        <v>15</v>
      </c>
      <c r="D510" s="5" t="s">
        <v>27</v>
      </c>
      <c r="E510" s="6">
        <v>3</v>
      </c>
      <c r="F510" s="6">
        <v>2517.5150000000003</v>
      </c>
      <c r="G510" s="6">
        <v>5126.576</v>
      </c>
      <c r="H510" s="3">
        <v>503.5030000000001</v>
      </c>
      <c r="I510" s="4" t="s">
        <v>40</v>
      </c>
    </row>
    <row r="511" spans="1:9" ht="18" customHeight="1">
      <c r="A511" s="1">
        <v>2022</v>
      </c>
      <c r="B511" s="1" t="s">
        <v>9</v>
      </c>
      <c r="C511" s="1" t="s">
        <v>32</v>
      </c>
      <c r="D511" s="5" t="s">
        <v>32</v>
      </c>
      <c r="E511" s="6">
        <v>2</v>
      </c>
      <c r="F511" s="6">
        <v>7260</v>
      </c>
      <c r="G511" s="6">
        <v>7392</v>
      </c>
      <c r="H511" s="3">
        <v>1452</v>
      </c>
      <c r="I511" s="4" t="s">
        <v>40</v>
      </c>
    </row>
    <row r="512" spans="1:9" ht="18" customHeight="1">
      <c r="A512" s="1">
        <v>2022</v>
      </c>
      <c r="B512" s="1" t="s">
        <v>10</v>
      </c>
      <c r="C512" s="1" t="s">
        <v>14</v>
      </c>
      <c r="D512" s="2" t="s">
        <v>36</v>
      </c>
      <c r="E512" s="3">
        <v>3566</v>
      </c>
      <c r="F512" s="3">
        <v>5263.8950000000004</v>
      </c>
      <c r="G512" s="3">
        <v>5126.576</v>
      </c>
      <c r="H512" s="3">
        <v>1052.7790000000002</v>
      </c>
      <c r="I512" s="4" t="s">
        <v>40</v>
      </c>
    </row>
    <row r="513" spans="1:9" ht="18" customHeight="1">
      <c r="A513" s="1">
        <v>2022</v>
      </c>
      <c r="B513" s="1" t="s">
        <v>10</v>
      </c>
      <c r="C513" s="1" t="s">
        <v>14</v>
      </c>
      <c r="D513" s="2" t="s">
        <v>37</v>
      </c>
      <c r="E513" s="3">
        <v>2498</v>
      </c>
      <c r="F513" s="3">
        <v>8800</v>
      </c>
      <c r="G513" s="3">
        <v>8960</v>
      </c>
      <c r="H513" s="3">
        <v>1760</v>
      </c>
      <c r="I513" s="4" t="s">
        <v>40</v>
      </c>
    </row>
    <row r="514" spans="1:9" ht="18" customHeight="1">
      <c r="A514" s="1">
        <v>2022</v>
      </c>
      <c r="B514" s="1" t="s">
        <v>10</v>
      </c>
      <c r="C514" s="1" t="s">
        <v>13</v>
      </c>
      <c r="D514" s="2" t="s">
        <v>35</v>
      </c>
      <c r="E514" s="3">
        <v>1245</v>
      </c>
      <c r="F514" s="3">
        <v>5034.92</v>
      </c>
      <c r="G514" s="3">
        <v>5126.4639999999999</v>
      </c>
      <c r="H514" s="3">
        <v>1006.984</v>
      </c>
      <c r="I514" s="4" t="s">
        <v>40</v>
      </c>
    </row>
    <row r="515" spans="1:9" ht="18" customHeight="1">
      <c r="A515" s="1">
        <v>2022</v>
      </c>
      <c r="B515" s="1" t="s">
        <v>10</v>
      </c>
      <c r="C515" s="1" t="s">
        <v>38</v>
      </c>
      <c r="D515" s="5" t="s">
        <v>30</v>
      </c>
      <c r="E515" s="6">
        <v>644</v>
      </c>
      <c r="F515" s="6">
        <v>6317.85</v>
      </c>
      <c r="G515" s="6">
        <v>6432.72</v>
      </c>
      <c r="H515" s="3">
        <v>1263.5700000000002</v>
      </c>
      <c r="I515" s="4" t="s">
        <v>40</v>
      </c>
    </row>
    <row r="516" spans="1:9" ht="18" customHeight="1">
      <c r="A516" s="1">
        <v>2022</v>
      </c>
      <c r="B516" s="1" t="s">
        <v>10</v>
      </c>
      <c r="C516" s="1" t="s">
        <v>12</v>
      </c>
      <c r="D516" s="5" t="s">
        <v>29</v>
      </c>
      <c r="E516" s="6">
        <v>643</v>
      </c>
      <c r="F516" s="6">
        <v>7700</v>
      </c>
      <c r="G516" s="6">
        <v>7840</v>
      </c>
      <c r="H516" s="3">
        <v>1540</v>
      </c>
      <c r="I516" s="4" t="s">
        <v>40</v>
      </c>
    </row>
    <row r="517" spans="1:9" ht="18" customHeight="1">
      <c r="A517" s="1">
        <v>2022</v>
      </c>
      <c r="B517" s="1" t="s">
        <v>10</v>
      </c>
      <c r="C517" s="1" t="s">
        <v>38</v>
      </c>
      <c r="D517" s="5" t="s">
        <v>31</v>
      </c>
      <c r="E517" s="6">
        <v>455</v>
      </c>
      <c r="F517" s="6">
        <v>5036.46</v>
      </c>
      <c r="G517" s="6">
        <v>5128.0320000000002</v>
      </c>
      <c r="H517" s="3">
        <v>1007.292</v>
      </c>
      <c r="I517" s="4" t="s">
        <v>40</v>
      </c>
    </row>
    <row r="518" spans="1:9" ht="18" customHeight="1">
      <c r="A518" s="1">
        <v>2022</v>
      </c>
      <c r="B518" s="1" t="s">
        <v>10</v>
      </c>
      <c r="C518" s="1" t="s">
        <v>12</v>
      </c>
      <c r="D518" s="5" t="s">
        <v>28</v>
      </c>
      <c r="E518" s="7">
        <v>345</v>
      </c>
      <c r="F518" s="7">
        <v>7700</v>
      </c>
      <c r="G518" s="7">
        <v>7840</v>
      </c>
      <c r="H518" s="3">
        <v>1540</v>
      </c>
      <c r="I518" s="4" t="s">
        <v>40</v>
      </c>
    </row>
    <row r="519" spans="1:9" ht="18" customHeight="1">
      <c r="A519" s="1">
        <v>2022</v>
      </c>
      <c r="B519" s="1" t="s">
        <v>10</v>
      </c>
      <c r="C519" s="1" t="s">
        <v>13</v>
      </c>
      <c r="D519" s="2" t="s">
        <v>33</v>
      </c>
      <c r="E519" s="3">
        <v>122</v>
      </c>
      <c r="F519" s="3">
        <v>110</v>
      </c>
      <c r="G519" s="3">
        <v>112</v>
      </c>
      <c r="H519" s="3">
        <v>22</v>
      </c>
      <c r="I519" s="4" t="s">
        <v>40</v>
      </c>
    </row>
    <row r="520" spans="1:9" ht="18" customHeight="1">
      <c r="A520" s="1">
        <v>2022</v>
      </c>
      <c r="B520" s="1" t="s">
        <v>10</v>
      </c>
      <c r="C520" s="1" t="s">
        <v>15</v>
      </c>
      <c r="D520" s="5" t="s">
        <v>26</v>
      </c>
      <c r="E520" s="6">
        <v>78</v>
      </c>
      <c r="F520" s="6">
        <v>2517.46</v>
      </c>
      <c r="G520" s="6">
        <v>5126.4639999999999</v>
      </c>
      <c r="H520" s="3">
        <v>503.49200000000002</v>
      </c>
      <c r="I520" s="4" t="s">
        <v>40</v>
      </c>
    </row>
    <row r="521" spans="1:9" ht="18" customHeight="1">
      <c r="A521" s="1">
        <v>2022</v>
      </c>
      <c r="B521" s="1" t="s">
        <v>10</v>
      </c>
      <c r="C521" s="1" t="s">
        <v>15</v>
      </c>
      <c r="D521" s="5" t="s">
        <v>24</v>
      </c>
      <c r="E521" s="6">
        <v>76</v>
      </c>
      <c r="F521" s="6">
        <v>2288.4499999999998</v>
      </c>
      <c r="G521" s="6">
        <v>5126.1279999999997</v>
      </c>
      <c r="H521" s="3">
        <v>457.69</v>
      </c>
      <c r="I521" s="4" t="s">
        <v>40</v>
      </c>
    </row>
    <row r="522" spans="1:9" ht="18" customHeight="1">
      <c r="A522" s="1">
        <v>2022</v>
      </c>
      <c r="B522" s="1" t="s">
        <v>10</v>
      </c>
      <c r="C522" s="1" t="s">
        <v>15</v>
      </c>
      <c r="D522" s="5" t="s">
        <v>25</v>
      </c>
      <c r="E522" s="6">
        <v>46</v>
      </c>
      <c r="F522" s="6">
        <v>100</v>
      </c>
      <c r="G522" s="6">
        <v>224</v>
      </c>
      <c r="H522" s="3">
        <v>20</v>
      </c>
      <c r="I522" s="4" t="s">
        <v>40</v>
      </c>
    </row>
    <row r="523" spans="1:9" ht="18" customHeight="1">
      <c r="A523" s="1">
        <v>2022</v>
      </c>
      <c r="B523" s="1" t="s">
        <v>10</v>
      </c>
      <c r="C523" s="1" t="s">
        <v>15</v>
      </c>
      <c r="D523" s="5" t="s">
        <v>23</v>
      </c>
      <c r="E523" s="6">
        <v>34</v>
      </c>
      <c r="F523" s="6">
        <v>2288.4</v>
      </c>
      <c r="G523" s="6">
        <v>5126.0160000000005</v>
      </c>
      <c r="H523" s="3">
        <v>457.68000000000006</v>
      </c>
      <c r="I523" s="4" t="s">
        <v>42</v>
      </c>
    </row>
    <row r="524" spans="1:9" ht="18" customHeight="1">
      <c r="A524" s="1">
        <v>2022</v>
      </c>
      <c r="B524" s="1" t="s">
        <v>10</v>
      </c>
      <c r="C524" s="1" t="s">
        <v>13</v>
      </c>
      <c r="D524" s="2" t="s">
        <v>34</v>
      </c>
      <c r="E524" s="3">
        <v>7</v>
      </c>
      <c r="F524" s="3">
        <v>200</v>
      </c>
      <c r="G524" s="3">
        <v>224</v>
      </c>
      <c r="H524" s="3">
        <v>40</v>
      </c>
      <c r="I524" s="4" t="s">
        <v>42</v>
      </c>
    </row>
    <row r="525" spans="1:9" ht="18" customHeight="1">
      <c r="A525" s="1">
        <v>2022</v>
      </c>
      <c r="B525" s="1" t="s">
        <v>10</v>
      </c>
      <c r="C525" s="1" t="s">
        <v>15</v>
      </c>
      <c r="D525" s="5" t="s">
        <v>27</v>
      </c>
      <c r="E525" s="6">
        <v>3</v>
      </c>
      <c r="F525" s="6">
        <v>2288.65</v>
      </c>
      <c r="G525" s="6">
        <v>5126.576</v>
      </c>
      <c r="H525" s="3">
        <v>457.73</v>
      </c>
      <c r="I525" s="4" t="s">
        <v>42</v>
      </c>
    </row>
    <row r="526" spans="1:9" ht="18" customHeight="1">
      <c r="A526" s="1">
        <v>2022</v>
      </c>
      <c r="B526" s="1" t="s">
        <v>10</v>
      </c>
      <c r="C526" s="1" t="s">
        <v>32</v>
      </c>
      <c r="D526" s="5" t="s">
        <v>32</v>
      </c>
      <c r="E526" s="6">
        <v>2</v>
      </c>
      <c r="F526" s="6">
        <v>6600</v>
      </c>
      <c r="G526" s="6">
        <v>7392</v>
      </c>
      <c r="H526" s="3">
        <v>1320</v>
      </c>
      <c r="I526" s="4" t="s">
        <v>42</v>
      </c>
    </row>
    <row r="527" spans="1:9" ht="18" customHeight="1">
      <c r="A527" s="1">
        <v>2022</v>
      </c>
      <c r="B527" s="1" t="s">
        <v>11</v>
      </c>
      <c r="C527" s="1" t="s">
        <v>14</v>
      </c>
      <c r="D527" s="2" t="s">
        <v>36</v>
      </c>
      <c r="E527" s="3">
        <v>3566</v>
      </c>
      <c r="F527" s="3">
        <v>4577.3</v>
      </c>
      <c r="G527" s="3">
        <v>5126.576</v>
      </c>
      <c r="H527" s="3">
        <v>915.46</v>
      </c>
      <c r="I527" s="4" t="s">
        <v>42</v>
      </c>
    </row>
    <row r="528" spans="1:9" ht="18" customHeight="1">
      <c r="A528" s="1">
        <v>2022</v>
      </c>
      <c r="B528" s="1" t="s">
        <v>11</v>
      </c>
      <c r="C528" s="1" t="s">
        <v>14</v>
      </c>
      <c r="D528" s="2" t="s">
        <v>37</v>
      </c>
      <c r="E528" s="3">
        <v>2498</v>
      </c>
      <c r="F528" s="3">
        <v>8000</v>
      </c>
      <c r="G528" s="3">
        <v>8960</v>
      </c>
      <c r="H528" s="3">
        <v>1600</v>
      </c>
      <c r="I528" s="4" t="s">
        <v>42</v>
      </c>
    </row>
    <row r="529" spans="1:9" ht="18" customHeight="1">
      <c r="A529" s="1">
        <v>2022</v>
      </c>
      <c r="B529" s="1" t="s">
        <v>11</v>
      </c>
      <c r="C529" s="1" t="s">
        <v>13</v>
      </c>
      <c r="D529" s="2" t="s">
        <v>35</v>
      </c>
      <c r="E529" s="3">
        <v>1245</v>
      </c>
      <c r="F529" s="3">
        <v>4577.2</v>
      </c>
      <c r="G529" s="3">
        <v>5126.4639999999999</v>
      </c>
      <c r="H529" s="3">
        <v>915.44</v>
      </c>
      <c r="I529" s="4" t="s">
        <v>42</v>
      </c>
    </row>
    <row r="530" spans="1:9" ht="18" customHeight="1">
      <c r="A530" s="1">
        <v>2022</v>
      </c>
      <c r="B530" s="1" t="s">
        <v>11</v>
      </c>
      <c r="C530" s="1" t="s">
        <v>38</v>
      </c>
      <c r="D530" s="5" t="s">
        <v>30</v>
      </c>
      <c r="E530" s="6">
        <v>644</v>
      </c>
      <c r="F530" s="6">
        <v>5743.5</v>
      </c>
      <c r="G530" s="6">
        <v>6432.72</v>
      </c>
      <c r="H530" s="3">
        <v>1148.7</v>
      </c>
      <c r="I530" s="4" t="s">
        <v>42</v>
      </c>
    </row>
    <row r="531" spans="1:9" ht="18" customHeight="1">
      <c r="A531" s="1">
        <v>2022</v>
      </c>
      <c r="B531" s="1" t="s">
        <v>11</v>
      </c>
      <c r="C531" s="1" t="s">
        <v>12</v>
      </c>
      <c r="D531" s="5" t="s">
        <v>29</v>
      </c>
      <c r="E531" s="6">
        <v>643</v>
      </c>
      <c r="F531" s="6">
        <v>7000</v>
      </c>
      <c r="G531" s="6">
        <v>7840</v>
      </c>
      <c r="H531" s="3">
        <v>1400</v>
      </c>
      <c r="I531" s="4" t="s">
        <v>42</v>
      </c>
    </row>
    <row r="532" spans="1:9" ht="18" customHeight="1">
      <c r="A532" s="1">
        <v>2022</v>
      </c>
      <c r="B532" s="1" t="s">
        <v>11</v>
      </c>
      <c r="C532" s="1" t="s">
        <v>38</v>
      </c>
      <c r="D532" s="5" t="s">
        <v>31</v>
      </c>
      <c r="E532" s="6">
        <v>455</v>
      </c>
      <c r="F532" s="6">
        <v>4578.6000000000004</v>
      </c>
      <c r="G532" s="6">
        <v>5128.0320000000002</v>
      </c>
      <c r="H532" s="3">
        <v>915.72000000000014</v>
      </c>
      <c r="I532" s="4" t="s">
        <v>42</v>
      </c>
    </row>
    <row r="533" spans="1:9" ht="18" customHeight="1">
      <c r="A533" s="1">
        <v>2022</v>
      </c>
      <c r="B533" s="1" t="s">
        <v>11</v>
      </c>
      <c r="C533" s="1" t="s">
        <v>12</v>
      </c>
      <c r="D533" s="5" t="s">
        <v>28</v>
      </c>
      <c r="E533" s="7">
        <v>345</v>
      </c>
      <c r="F533" s="7">
        <v>7000</v>
      </c>
      <c r="G533" s="7">
        <v>7840</v>
      </c>
      <c r="H533" s="3">
        <v>1400</v>
      </c>
      <c r="I533" s="4" t="s">
        <v>42</v>
      </c>
    </row>
    <row r="534" spans="1:9" ht="18" customHeight="1">
      <c r="A534" s="1">
        <v>2022</v>
      </c>
      <c r="B534" s="1" t="s">
        <v>11</v>
      </c>
      <c r="C534" s="1" t="s">
        <v>13</v>
      </c>
      <c r="D534" s="2" t="s">
        <v>33</v>
      </c>
      <c r="E534" s="3">
        <v>122</v>
      </c>
      <c r="F534" s="3">
        <v>100</v>
      </c>
      <c r="G534" s="3">
        <v>112</v>
      </c>
      <c r="H534" s="3">
        <v>20</v>
      </c>
      <c r="I534" s="4" t="s">
        <v>42</v>
      </c>
    </row>
    <row r="535" spans="1:9" ht="18" customHeight="1">
      <c r="A535" s="1">
        <v>2022</v>
      </c>
      <c r="B535" s="1" t="s">
        <v>11</v>
      </c>
      <c r="C535" s="1" t="s">
        <v>15</v>
      </c>
      <c r="D535" s="5" t="s">
        <v>26</v>
      </c>
      <c r="E535" s="6">
        <v>78</v>
      </c>
      <c r="F535" s="6">
        <v>2288.6</v>
      </c>
      <c r="G535" s="6">
        <v>5126.4639999999999</v>
      </c>
      <c r="H535" s="3">
        <v>457.72</v>
      </c>
      <c r="I535" s="4" t="s">
        <v>42</v>
      </c>
    </row>
    <row r="536" spans="1:9" ht="18" customHeight="1">
      <c r="A536" s="1">
        <v>2022</v>
      </c>
      <c r="B536" s="1" t="s">
        <v>11</v>
      </c>
      <c r="C536" s="1" t="s">
        <v>15</v>
      </c>
      <c r="D536" s="5" t="s">
        <v>24</v>
      </c>
      <c r="E536" s="6">
        <v>76</v>
      </c>
      <c r="F536" s="6">
        <v>2288.4499999999998</v>
      </c>
      <c r="G536" s="6">
        <v>5126.1279999999997</v>
      </c>
      <c r="H536" s="3">
        <v>457.69</v>
      </c>
      <c r="I536" s="4" t="s">
        <v>42</v>
      </c>
    </row>
    <row r="537" spans="1:9" ht="18" customHeight="1">
      <c r="A537" s="1">
        <v>2022</v>
      </c>
      <c r="B537" s="1" t="s">
        <v>11</v>
      </c>
      <c r="C537" s="1" t="s">
        <v>15</v>
      </c>
      <c r="D537" s="5" t="s">
        <v>25</v>
      </c>
      <c r="E537" s="6">
        <v>46</v>
      </c>
      <c r="F537" s="6">
        <v>100</v>
      </c>
      <c r="G537" s="6">
        <v>224</v>
      </c>
      <c r="H537" s="3">
        <v>20</v>
      </c>
      <c r="I537" s="4" t="s">
        <v>42</v>
      </c>
    </row>
    <row r="538" spans="1:9" ht="18" customHeight="1">
      <c r="A538" s="1">
        <v>2022</v>
      </c>
      <c r="B538" s="1" t="s">
        <v>11</v>
      </c>
      <c r="C538" s="1" t="s">
        <v>15</v>
      </c>
      <c r="D538" s="5" t="s">
        <v>23</v>
      </c>
      <c r="E538" s="6">
        <v>34</v>
      </c>
      <c r="F538" s="6">
        <v>2288.4</v>
      </c>
      <c r="G538" s="6">
        <v>5126.0160000000005</v>
      </c>
      <c r="H538" s="3">
        <v>457.68000000000006</v>
      </c>
      <c r="I538" s="4" t="s">
        <v>42</v>
      </c>
    </row>
    <row r="539" spans="1:9" ht="18" customHeight="1">
      <c r="A539" s="1">
        <v>2022</v>
      </c>
      <c r="B539" s="1" t="s">
        <v>11</v>
      </c>
      <c r="C539" s="1" t="s">
        <v>13</v>
      </c>
      <c r="D539" s="2" t="s">
        <v>34</v>
      </c>
      <c r="E539" s="3">
        <v>7</v>
      </c>
      <c r="F539" s="3">
        <v>200</v>
      </c>
      <c r="G539" s="3">
        <v>224</v>
      </c>
      <c r="H539" s="3">
        <v>40</v>
      </c>
      <c r="I539" s="4" t="s">
        <v>42</v>
      </c>
    </row>
    <row r="540" spans="1:9" ht="18" customHeight="1">
      <c r="A540" s="1">
        <v>2022</v>
      </c>
      <c r="B540" s="1" t="s">
        <v>11</v>
      </c>
      <c r="C540" s="1" t="s">
        <v>15</v>
      </c>
      <c r="D540" s="5" t="s">
        <v>27</v>
      </c>
      <c r="E540" s="6">
        <v>3</v>
      </c>
      <c r="F540" s="6">
        <v>2288.65</v>
      </c>
      <c r="G540" s="6">
        <v>5126.576</v>
      </c>
      <c r="H540" s="3">
        <v>457.73</v>
      </c>
      <c r="I540" s="4" t="s">
        <v>42</v>
      </c>
    </row>
    <row r="541" spans="1:9" ht="18" customHeight="1">
      <c r="A541" s="1">
        <v>2022</v>
      </c>
      <c r="B541" s="1" t="s">
        <v>11</v>
      </c>
      <c r="C541" s="1" t="s">
        <v>32</v>
      </c>
      <c r="D541" s="5" t="s">
        <v>32</v>
      </c>
      <c r="E541" s="6">
        <v>2</v>
      </c>
      <c r="F541" s="6">
        <v>6600</v>
      </c>
      <c r="G541" s="6">
        <v>7392</v>
      </c>
      <c r="H541" s="3">
        <v>1320</v>
      </c>
      <c r="I541" s="4" t="s">
        <v>42</v>
      </c>
    </row>
    <row r="542" spans="1:9" ht="18" customHeight="1">
      <c r="A542" s="1">
        <v>2023</v>
      </c>
      <c r="B542" s="1" t="s">
        <v>0</v>
      </c>
      <c r="C542" s="1" t="s">
        <v>14</v>
      </c>
      <c r="D542" s="2" t="s">
        <v>36</v>
      </c>
      <c r="E542" s="3">
        <v>3566</v>
      </c>
      <c r="F542" s="3">
        <v>5492.76</v>
      </c>
      <c r="G542" s="3">
        <v>5126.576</v>
      </c>
      <c r="H542" s="3">
        <v>1098.5520000000001</v>
      </c>
      <c r="I542" s="4" t="s">
        <v>42</v>
      </c>
    </row>
    <row r="543" spans="1:9" ht="18" customHeight="1">
      <c r="A543" s="1">
        <v>2023</v>
      </c>
      <c r="B543" s="1" t="s">
        <v>0</v>
      </c>
      <c r="C543" s="1" t="s">
        <v>14</v>
      </c>
      <c r="D543" s="2" t="s">
        <v>37</v>
      </c>
      <c r="E543" s="3">
        <v>2498</v>
      </c>
      <c r="F543" s="3">
        <v>9600</v>
      </c>
      <c r="G543" s="3">
        <v>8960</v>
      </c>
      <c r="H543" s="3">
        <v>1920</v>
      </c>
      <c r="I543" s="4" t="s">
        <v>42</v>
      </c>
    </row>
    <row r="544" spans="1:9" ht="18" customHeight="1">
      <c r="A544" s="1">
        <v>2023</v>
      </c>
      <c r="B544" s="1" t="s">
        <v>0</v>
      </c>
      <c r="C544" s="1" t="s">
        <v>13</v>
      </c>
      <c r="D544" s="2" t="s">
        <v>35</v>
      </c>
      <c r="E544" s="3">
        <v>1245</v>
      </c>
      <c r="F544" s="3">
        <v>5492.6399999999994</v>
      </c>
      <c r="G544" s="3">
        <v>5126.4639999999999</v>
      </c>
      <c r="H544" s="3">
        <v>1098.528</v>
      </c>
      <c r="I544" s="4" t="s">
        <v>42</v>
      </c>
    </row>
    <row r="545" spans="1:9" ht="18" customHeight="1">
      <c r="A545" s="1">
        <v>2023</v>
      </c>
      <c r="B545" s="1" t="s">
        <v>0</v>
      </c>
      <c r="C545" s="1" t="s">
        <v>38</v>
      </c>
      <c r="D545" s="5" t="s">
        <v>30</v>
      </c>
      <c r="E545" s="6">
        <v>644</v>
      </c>
      <c r="F545" s="6">
        <v>6892.2</v>
      </c>
      <c r="G545" s="6">
        <v>6432.72</v>
      </c>
      <c r="H545" s="3">
        <v>1378.44</v>
      </c>
      <c r="I545" s="4" t="s">
        <v>42</v>
      </c>
    </row>
    <row r="546" spans="1:9" ht="18" customHeight="1">
      <c r="A546" s="1">
        <v>2023</v>
      </c>
      <c r="B546" s="1" t="s">
        <v>0</v>
      </c>
      <c r="C546" s="1" t="s">
        <v>12</v>
      </c>
      <c r="D546" s="5" t="s">
        <v>29</v>
      </c>
      <c r="E546" s="6">
        <v>643</v>
      </c>
      <c r="F546" s="6">
        <v>8400</v>
      </c>
      <c r="G546" s="6">
        <v>7840</v>
      </c>
      <c r="H546" s="3">
        <v>1680</v>
      </c>
      <c r="I546" s="4" t="s">
        <v>40</v>
      </c>
    </row>
    <row r="547" spans="1:9" ht="18" customHeight="1">
      <c r="A547" s="1">
        <v>2023</v>
      </c>
      <c r="B547" s="1" t="s">
        <v>0</v>
      </c>
      <c r="C547" s="1" t="s">
        <v>38</v>
      </c>
      <c r="D547" s="5" t="s">
        <v>31</v>
      </c>
      <c r="E547" s="6">
        <v>455</v>
      </c>
      <c r="F547" s="6">
        <v>5494.3200000000006</v>
      </c>
      <c r="G547" s="6">
        <v>5128.0320000000002</v>
      </c>
      <c r="H547" s="3">
        <v>1098.8640000000003</v>
      </c>
      <c r="I547" s="4" t="s">
        <v>40</v>
      </c>
    </row>
    <row r="548" spans="1:9" ht="18" customHeight="1">
      <c r="A548" s="1">
        <v>2023</v>
      </c>
      <c r="B548" s="1" t="s">
        <v>0</v>
      </c>
      <c r="C548" s="1" t="s">
        <v>12</v>
      </c>
      <c r="D548" s="5" t="s">
        <v>28</v>
      </c>
      <c r="E548" s="7">
        <v>345</v>
      </c>
      <c r="F548" s="7">
        <v>8400</v>
      </c>
      <c r="G548" s="7">
        <v>7840</v>
      </c>
      <c r="H548" s="3">
        <v>1680</v>
      </c>
      <c r="I548" s="4" t="s">
        <v>40</v>
      </c>
    </row>
    <row r="549" spans="1:9" ht="18" customHeight="1">
      <c r="A549" s="1">
        <v>2023</v>
      </c>
      <c r="B549" s="1" t="s">
        <v>0</v>
      </c>
      <c r="C549" s="1" t="s">
        <v>13</v>
      </c>
      <c r="D549" s="2" t="s">
        <v>33</v>
      </c>
      <c r="E549" s="3">
        <v>122</v>
      </c>
      <c r="F549" s="3">
        <v>120</v>
      </c>
      <c r="G549" s="3">
        <v>112</v>
      </c>
      <c r="H549" s="3">
        <v>24</v>
      </c>
      <c r="I549" s="4" t="s">
        <v>40</v>
      </c>
    </row>
    <row r="550" spans="1:9" ht="18" customHeight="1">
      <c r="A550" s="1">
        <v>2023</v>
      </c>
      <c r="B550" s="1" t="s">
        <v>0</v>
      </c>
      <c r="C550" s="1" t="s">
        <v>15</v>
      </c>
      <c r="D550" s="5" t="s">
        <v>26</v>
      </c>
      <c r="E550" s="6">
        <v>78</v>
      </c>
      <c r="F550" s="6">
        <v>2288.6</v>
      </c>
      <c r="G550" s="6">
        <v>5126.4639999999999</v>
      </c>
      <c r="H550" s="3">
        <v>457.72</v>
      </c>
      <c r="I550" s="4" t="s">
        <v>40</v>
      </c>
    </row>
    <row r="551" spans="1:9" ht="18" customHeight="1">
      <c r="A551" s="1">
        <v>2023</v>
      </c>
      <c r="B551" s="1" t="s">
        <v>0</v>
      </c>
      <c r="C551" s="1" t="s">
        <v>15</v>
      </c>
      <c r="D551" s="5" t="s">
        <v>24</v>
      </c>
      <c r="E551" s="6">
        <v>76</v>
      </c>
      <c r="F551" s="6">
        <v>2288.4499999999998</v>
      </c>
      <c r="G551" s="6">
        <v>5126.1279999999997</v>
      </c>
      <c r="H551" s="3">
        <v>457.69</v>
      </c>
      <c r="I551" s="4" t="s">
        <v>40</v>
      </c>
    </row>
    <row r="552" spans="1:9" ht="18" customHeight="1">
      <c r="A552" s="1">
        <v>2023</v>
      </c>
      <c r="B552" s="1" t="s">
        <v>0</v>
      </c>
      <c r="C552" s="1" t="s">
        <v>15</v>
      </c>
      <c r="D552" s="5" t="s">
        <v>25</v>
      </c>
      <c r="E552" s="6">
        <v>46</v>
      </c>
      <c r="F552" s="6">
        <v>100</v>
      </c>
      <c r="G552" s="6">
        <v>224</v>
      </c>
      <c r="H552" s="3">
        <v>20</v>
      </c>
      <c r="I552" s="4" t="s">
        <v>40</v>
      </c>
    </row>
    <row r="553" spans="1:9" ht="18" customHeight="1">
      <c r="A553" s="1">
        <v>2023</v>
      </c>
      <c r="B553" s="1" t="s">
        <v>0</v>
      </c>
      <c r="C553" s="1" t="s">
        <v>15</v>
      </c>
      <c r="D553" s="5" t="s">
        <v>23</v>
      </c>
      <c r="E553" s="6">
        <v>34</v>
      </c>
      <c r="F553" s="6">
        <v>2288.4</v>
      </c>
      <c r="G553" s="6">
        <v>5126.0160000000005</v>
      </c>
      <c r="H553" s="3">
        <v>457.68000000000006</v>
      </c>
      <c r="I553" s="4" t="s">
        <v>40</v>
      </c>
    </row>
    <row r="554" spans="1:9" ht="18" customHeight="1">
      <c r="A554" s="1">
        <v>2023</v>
      </c>
      <c r="B554" s="1" t="s">
        <v>0</v>
      </c>
      <c r="C554" s="1" t="s">
        <v>13</v>
      </c>
      <c r="D554" s="2" t="s">
        <v>34</v>
      </c>
      <c r="E554" s="3">
        <v>7</v>
      </c>
      <c r="F554" s="3">
        <v>200</v>
      </c>
      <c r="G554" s="3">
        <v>224</v>
      </c>
      <c r="H554" s="3">
        <v>40</v>
      </c>
      <c r="I554" s="4" t="s">
        <v>40</v>
      </c>
    </row>
    <row r="555" spans="1:9" ht="18" customHeight="1">
      <c r="A555" s="1">
        <v>2023</v>
      </c>
      <c r="B555" s="1" t="s">
        <v>0</v>
      </c>
      <c r="C555" s="1" t="s">
        <v>32</v>
      </c>
      <c r="D555" s="5" t="s">
        <v>32</v>
      </c>
      <c r="E555" s="6">
        <v>3</v>
      </c>
      <c r="F555" s="6">
        <v>4577.3</v>
      </c>
      <c r="G555" s="6">
        <v>7392</v>
      </c>
      <c r="H555" s="3">
        <v>915.46</v>
      </c>
      <c r="I555" s="4" t="s">
        <v>40</v>
      </c>
    </row>
    <row r="556" spans="1:9" ht="18" customHeight="1">
      <c r="A556" s="1">
        <v>2023</v>
      </c>
      <c r="B556" s="1" t="s">
        <v>0</v>
      </c>
      <c r="C556" s="1" t="s">
        <v>15</v>
      </c>
      <c r="D556" s="5" t="s">
        <v>27</v>
      </c>
      <c r="E556" s="6">
        <v>3</v>
      </c>
      <c r="F556" s="6">
        <v>3300</v>
      </c>
      <c r="G556" s="6">
        <v>5126.576</v>
      </c>
      <c r="H556" s="3">
        <v>660</v>
      </c>
      <c r="I556" s="4" t="s">
        <v>40</v>
      </c>
    </row>
    <row r="557" spans="1:9" ht="18" customHeight="1">
      <c r="A557" s="1">
        <v>2023</v>
      </c>
      <c r="B557" s="1" t="s">
        <v>1</v>
      </c>
      <c r="C557" s="1" t="s">
        <v>14</v>
      </c>
      <c r="D557" s="2" t="s">
        <v>36</v>
      </c>
      <c r="E557" s="3">
        <v>3566</v>
      </c>
      <c r="F557" s="3">
        <v>4577.3</v>
      </c>
      <c r="G557" s="3">
        <v>5126.576</v>
      </c>
      <c r="H557" s="3">
        <v>915.46</v>
      </c>
      <c r="I557" s="4" t="s">
        <v>40</v>
      </c>
    </row>
    <row r="558" spans="1:9" ht="18" customHeight="1">
      <c r="A558" s="1">
        <v>2023</v>
      </c>
      <c r="B558" s="1" t="s">
        <v>1</v>
      </c>
      <c r="C558" s="1" t="s">
        <v>14</v>
      </c>
      <c r="D558" s="2" t="s">
        <v>37</v>
      </c>
      <c r="E558" s="3">
        <v>2498</v>
      </c>
      <c r="F558" s="3">
        <v>8000</v>
      </c>
      <c r="G558" s="3">
        <v>8960</v>
      </c>
      <c r="H558" s="3">
        <v>1600</v>
      </c>
      <c r="I558" s="4" t="s">
        <v>40</v>
      </c>
    </row>
    <row r="559" spans="1:9" ht="18" customHeight="1">
      <c r="A559" s="1">
        <v>2023</v>
      </c>
      <c r="B559" s="1" t="s">
        <v>1</v>
      </c>
      <c r="C559" s="1" t="s">
        <v>13</v>
      </c>
      <c r="D559" s="2" t="s">
        <v>35</v>
      </c>
      <c r="E559" s="3">
        <v>1245</v>
      </c>
      <c r="F559" s="3">
        <v>4577.2</v>
      </c>
      <c r="G559" s="3">
        <v>5126.4639999999999</v>
      </c>
      <c r="H559" s="3">
        <v>915.44</v>
      </c>
      <c r="I559" s="4" t="s">
        <v>40</v>
      </c>
    </row>
    <row r="560" spans="1:9" ht="18" customHeight="1">
      <c r="A560" s="1">
        <v>2023</v>
      </c>
      <c r="B560" s="1" t="s">
        <v>1</v>
      </c>
      <c r="C560" s="1" t="s">
        <v>38</v>
      </c>
      <c r="D560" s="5" t="s">
        <v>30</v>
      </c>
      <c r="E560" s="6">
        <v>644</v>
      </c>
      <c r="F560" s="6">
        <v>5743.5</v>
      </c>
      <c r="G560" s="6">
        <v>6432.72</v>
      </c>
      <c r="H560" s="3">
        <v>1148.7</v>
      </c>
      <c r="I560" s="4" t="s">
        <v>40</v>
      </c>
    </row>
    <row r="561" spans="1:9" ht="18" customHeight="1">
      <c r="A561" s="1">
        <v>2023</v>
      </c>
      <c r="B561" s="1" t="s">
        <v>1</v>
      </c>
      <c r="C561" s="1" t="s">
        <v>12</v>
      </c>
      <c r="D561" s="5" t="s">
        <v>29</v>
      </c>
      <c r="E561" s="6">
        <v>643</v>
      </c>
      <c r="F561" s="6">
        <v>7000</v>
      </c>
      <c r="G561" s="6">
        <v>7840</v>
      </c>
      <c r="H561" s="3">
        <v>1400</v>
      </c>
      <c r="I561" s="4" t="s">
        <v>40</v>
      </c>
    </row>
    <row r="562" spans="1:9" ht="18" customHeight="1">
      <c r="A562" s="1">
        <v>2023</v>
      </c>
      <c r="B562" s="1" t="s">
        <v>1</v>
      </c>
      <c r="C562" s="1" t="s">
        <v>38</v>
      </c>
      <c r="D562" s="5" t="s">
        <v>31</v>
      </c>
      <c r="E562" s="6">
        <v>455</v>
      </c>
      <c r="F562" s="6">
        <v>4578.6000000000004</v>
      </c>
      <c r="G562" s="6">
        <v>5128.0320000000002</v>
      </c>
      <c r="H562" s="3">
        <v>915.72000000000014</v>
      </c>
      <c r="I562" s="4" t="s">
        <v>40</v>
      </c>
    </row>
    <row r="563" spans="1:9" ht="18" customHeight="1">
      <c r="A563" s="1">
        <v>2023</v>
      </c>
      <c r="B563" s="1" t="s">
        <v>1</v>
      </c>
      <c r="C563" s="1" t="s">
        <v>12</v>
      </c>
      <c r="D563" s="5" t="s">
        <v>28</v>
      </c>
      <c r="E563" s="7">
        <v>345</v>
      </c>
      <c r="F563" s="7">
        <v>7000</v>
      </c>
      <c r="G563" s="7">
        <v>7840</v>
      </c>
      <c r="H563" s="3">
        <v>1400</v>
      </c>
      <c r="I563" s="4" t="s">
        <v>40</v>
      </c>
    </row>
    <row r="564" spans="1:9" ht="18" customHeight="1">
      <c r="A564" s="1">
        <v>2023</v>
      </c>
      <c r="B564" s="1" t="s">
        <v>1</v>
      </c>
      <c r="C564" s="1" t="s">
        <v>13</v>
      </c>
      <c r="D564" s="2" t="s">
        <v>33</v>
      </c>
      <c r="E564" s="3">
        <v>122</v>
      </c>
      <c r="F564" s="3">
        <v>100</v>
      </c>
      <c r="G564" s="3">
        <v>112</v>
      </c>
      <c r="H564" s="3">
        <v>20</v>
      </c>
      <c r="I564" s="4" t="s">
        <v>40</v>
      </c>
    </row>
    <row r="565" spans="1:9" ht="18" customHeight="1">
      <c r="A565" s="1">
        <v>2023</v>
      </c>
      <c r="B565" s="1" t="s">
        <v>1</v>
      </c>
      <c r="C565" s="1" t="s">
        <v>15</v>
      </c>
      <c r="D565" s="5" t="s">
        <v>26</v>
      </c>
      <c r="E565" s="6">
        <v>78</v>
      </c>
      <c r="F565" s="6">
        <v>2288.6</v>
      </c>
      <c r="G565" s="6">
        <v>5126.4639999999999</v>
      </c>
      <c r="H565" s="3">
        <v>457.72</v>
      </c>
      <c r="I565" s="4" t="s">
        <v>40</v>
      </c>
    </row>
    <row r="566" spans="1:9" ht="18" customHeight="1">
      <c r="A566" s="1">
        <v>2023</v>
      </c>
      <c r="B566" s="1" t="s">
        <v>1</v>
      </c>
      <c r="C566" s="1" t="s">
        <v>15</v>
      </c>
      <c r="D566" s="5" t="s">
        <v>24</v>
      </c>
      <c r="E566" s="6">
        <v>76</v>
      </c>
      <c r="F566" s="6">
        <v>2288.4499999999998</v>
      </c>
      <c r="G566" s="6">
        <v>5126.1279999999997</v>
      </c>
      <c r="H566" s="3">
        <v>457.69</v>
      </c>
      <c r="I566" s="4" t="s">
        <v>40</v>
      </c>
    </row>
    <row r="567" spans="1:9" ht="18" customHeight="1">
      <c r="A567" s="1">
        <v>2023</v>
      </c>
      <c r="B567" s="1" t="s">
        <v>1</v>
      </c>
      <c r="C567" s="1" t="s">
        <v>15</v>
      </c>
      <c r="D567" s="5" t="s">
        <v>25</v>
      </c>
      <c r="E567" s="6">
        <v>46</v>
      </c>
      <c r="F567" s="6">
        <v>100</v>
      </c>
      <c r="G567" s="6">
        <v>224</v>
      </c>
      <c r="H567" s="3">
        <v>20</v>
      </c>
      <c r="I567" s="4" t="s">
        <v>40</v>
      </c>
    </row>
    <row r="568" spans="1:9" ht="18" customHeight="1">
      <c r="A568" s="1">
        <v>2023</v>
      </c>
      <c r="B568" s="1" t="s">
        <v>1</v>
      </c>
      <c r="C568" s="1" t="s">
        <v>15</v>
      </c>
      <c r="D568" s="5" t="s">
        <v>23</v>
      </c>
      <c r="E568" s="6">
        <v>34</v>
      </c>
      <c r="F568" s="6">
        <v>2288.4</v>
      </c>
      <c r="G568" s="6">
        <v>5126.0160000000005</v>
      </c>
      <c r="H568" s="3">
        <v>457.68000000000006</v>
      </c>
      <c r="I568" s="4" t="s">
        <v>40</v>
      </c>
    </row>
    <row r="569" spans="1:9" ht="18" customHeight="1">
      <c r="A569" s="1">
        <v>2023</v>
      </c>
      <c r="B569" s="1" t="s">
        <v>1</v>
      </c>
      <c r="C569" s="1" t="s">
        <v>13</v>
      </c>
      <c r="D569" s="2" t="s">
        <v>34</v>
      </c>
      <c r="E569" s="3">
        <v>7</v>
      </c>
      <c r="F569" s="3">
        <v>200</v>
      </c>
      <c r="G569" s="3">
        <v>224</v>
      </c>
      <c r="H569" s="3">
        <v>40</v>
      </c>
      <c r="I569" s="4" t="s">
        <v>40</v>
      </c>
    </row>
    <row r="570" spans="1:9" ht="18" customHeight="1">
      <c r="A570" s="1">
        <v>2023</v>
      </c>
      <c r="B570" s="1" t="s">
        <v>1</v>
      </c>
      <c r="C570" s="1" t="s">
        <v>15</v>
      </c>
      <c r="D570" s="5" t="s">
        <v>27</v>
      </c>
      <c r="E570" s="6">
        <v>3</v>
      </c>
      <c r="F570" s="6">
        <v>3300</v>
      </c>
      <c r="G570" s="6">
        <v>5126.576</v>
      </c>
      <c r="H570" s="3">
        <v>660</v>
      </c>
      <c r="I570" s="4" t="s">
        <v>40</v>
      </c>
    </row>
    <row r="571" spans="1:9" ht="18" customHeight="1">
      <c r="A571" s="1">
        <v>2023</v>
      </c>
      <c r="B571" s="1" t="s">
        <v>1</v>
      </c>
      <c r="C571" s="1" t="s">
        <v>32</v>
      </c>
      <c r="D571" s="5" t="s">
        <v>32</v>
      </c>
      <c r="E571" s="6">
        <v>2</v>
      </c>
      <c r="F571" s="6">
        <v>6600</v>
      </c>
      <c r="G571" s="6">
        <v>7392</v>
      </c>
      <c r="H571" s="3">
        <v>1320</v>
      </c>
      <c r="I571" s="4" t="s">
        <v>40</v>
      </c>
    </row>
    <row r="572" spans="1:9" ht="18" customHeight="1">
      <c r="A572" s="1">
        <v>2023</v>
      </c>
      <c r="B572" s="1" t="s">
        <v>2</v>
      </c>
      <c r="C572" s="1" t="s">
        <v>14</v>
      </c>
      <c r="D572" s="2" t="s">
        <v>36</v>
      </c>
      <c r="E572" s="3">
        <v>3566</v>
      </c>
      <c r="F572" s="3">
        <v>4577.3</v>
      </c>
      <c r="G572" s="3">
        <v>5126.576</v>
      </c>
      <c r="H572" s="3">
        <v>915.46</v>
      </c>
      <c r="I572" s="4" t="s">
        <v>40</v>
      </c>
    </row>
    <row r="573" spans="1:9" ht="18" customHeight="1">
      <c r="A573" s="1">
        <v>2023</v>
      </c>
      <c r="B573" s="1" t="s">
        <v>2</v>
      </c>
      <c r="C573" s="1" t="s">
        <v>14</v>
      </c>
      <c r="D573" s="2" t="s">
        <v>37</v>
      </c>
      <c r="E573" s="3">
        <v>2498</v>
      </c>
      <c r="F573" s="3">
        <v>8000</v>
      </c>
      <c r="G573" s="3">
        <v>8960</v>
      </c>
      <c r="H573" s="3">
        <v>1600</v>
      </c>
      <c r="I573" s="4" t="s">
        <v>40</v>
      </c>
    </row>
    <row r="574" spans="1:9" ht="18" customHeight="1">
      <c r="A574" s="1">
        <v>2023</v>
      </c>
      <c r="B574" s="1" t="s">
        <v>2</v>
      </c>
      <c r="C574" s="1" t="s">
        <v>13</v>
      </c>
      <c r="D574" s="2" t="s">
        <v>35</v>
      </c>
      <c r="E574" s="3">
        <v>1245</v>
      </c>
      <c r="F574" s="3">
        <v>4577.2</v>
      </c>
      <c r="G574" s="3">
        <v>5126.4639999999999</v>
      </c>
      <c r="H574" s="3">
        <v>915.44</v>
      </c>
      <c r="I574" s="4" t="s">
        <v>40</v>
      </c>
    </row>
    <row r="575" spans="1:9" ht="18" customHeight="1">
      <c r="A575" s="1">
        <v>2023</v>
      </c>
      <c r="B575" s="1" t="s">
        <v>2</v>
      </c>
      <c r="C575" s="1" t="s">
        <v>38</v>
      </c>
      <c r="D575" s="5" t="s">
        <v>30</v>
      </c>
      <c r="E575" s="6">
        <v>644</v>
      </c>
      <c r="F575" s="6">
        <v>10000</v>
      </c>
      <c r="G575" s="6">
        <v>6432.72</v>
      </c>
      <c r="H575" s="3">
        <v>2000</v>
      </c>
      <c r="I575" s="4" t="s">
        <v>40</v>
      </c>
    </row>
    <row r="576" spans="1:9" ht="18" customHeight="1">
      <c r="A576" s="1">
        <v>2023</v>
      </c>
      <c r="B576" s="1" t="s">
        <v>2</v>
      </c>
      <c r="C576" s="1" t="s">
        <v>12</v>
      </c>
      <c r="D576" s="5" t="s">
        <v>29</v>
      </c>
      <c r="E576" s="6">
        <v>643</v>
      </c>
      <c r="F576" s="6">
        <v>7000</v>
      </c>
      <c r="G576" s="6">
        <v>7840</v>
      </c>
      <c r="H576" s="3">
        <v>1400</v>
      </c>
      <c r="I576" s="4" t="s">
        <v>40</v>
      </c>
    </row>
    <row r="577" spans="1:9" ht="18" customHeight="1">
      <c r="A577" s="1">
        <v>2023</v>
      </c>
      <c r="B577" s="1" t="s">
        <v>2</v>
      </c>
      <c r="C577" s="1" t="s">
        <v>38</v>
      </c>
      <c r="D577" s="5" t="s">
        <v>31</v>
      </c>
      <c r="E577" s="6">
        <v>455</v>
      </c>
      <c r="F577" s="6">
        <v>4578.6000000000004</v>
      </c>
      <c r="G577" s="6">
        <v>5128.0320000000002</v>
      </c>
      <c r="H577" s="3">
        <v>915.72000000000014</v>
      </c>
      <c r="I577" s="4" t="s">
        <v>40</v>
      </c>
    </row>
    <row r="578" spans="1:9" ht="18" customHeight="1">
      <c r="A578" s="1">
        <v>2023</v>
      </c>
      <c r="B578" s="1" t="s">
        <v>2</v>
      </c>
      <c r="C578" s="1" t="s">
        <v>12</v>
      </c>
      <c r="D578" s="5" t="s">
        <v>28</v>
      </c>
      <c r="E578" s="7">
        <v>345</v>
      </c>
      <c r="F578" s="7">
        <v>7000</v>
      </c>
      <c r="G578" s="7">
        <v>7840</v>
      </c>
      <c r="H578" s="3">
        <v>1400</v>
      </c>
      <c r="I578" s="4" t="s">
        <v>40</v>
      </c>
    </row>
    <row r="579" spans="1:9" ht="18" customHeight="1">
      <c r="A579" s="1">
        <v>2023</v>
      </c>
      <c r="B579" s="1" t="s">
        <v>2</v>
      </c>
      <c r="C579" s="1" t="s">
        <v>13</v>
      </c>
      <c r="D579" s="2" t="s">
        <v>33</v>
      </c>
      <c r="E579" s="3">
        <v>122</v>
      </c>
      <c r="F579" s="3">
        <v>100</v>
      </c>
      <c r="G579" s="3">
        <v>112</v>
      </c>
      <c r="H579" s="3">
        <v>20</v>
      </c>
      <c r="I579" s="4" t="s">
        <v>40</v>
      </c>
    </row>
    <row r="580" spans="1:9" ht="18" customHeight="1">
      <c r="A580" s="1">
        <v>2023</v>
      </c>
      <c r="B580" s="1" t="s">
        <v>2</v>
      </c>
      <c r="C580" s="1" t="s">
        <v>15</v>
      </c>
      <c r="D580" s="5" t="s">
        <v>26</v>
      </c>
      <c r="E580" s="6">
        <v>78</v>
      </c>
      <c r="F580" s="6">
        <v>2288.6</v>
      </c>
      <c r="G580" s="6">
        <v>5126.4639999999999</v>
      </c>
      <c r="H580" s="3">
        <v>457.72</v>
      </c>
      <c r="I580" s="4" t="s">
        <v>40</v>
      </c>
    </row>
    <row r="581" spans="1:9" ht="18" customHeight="1">
      <c r="A581" s="1">
        <v>2023</v>
      </c>
      <c r="B581" s="1" t="s">
        <v>2</v>
      </c>
      <c r="C581" s="1" t="s">
        <v>15</v>
      </c>
      <c r="D581" s="5" t="s">
        <v>24</v>
      </c>
      <c r="E581" s="6">
        <v>76</v>
      </c>
      <c r="F581" s="6">
        <v>2288.4499999999998</v>
      </c>
      <c r="G581" s="6">
        <v>5126.1279999999997</v>
      </c>
      <c r="H581" s="3">
        <v>457.69</v>
      </c>
      <c r="I581" s="4" t="s">
        <v>40</v>
      </c>
    </row>
    <row r="582" spans="1:9" ht="18" customHeight="1">
      <c r="A582" s="1">
        <v>2023</v>
      </c>
      <c r="B582" s="1" t="s">
        <v>2</v>
      </c>
      <c r="C582" s="1" t="s">
        <v>15</v>
      </c>
      <c r="D582" s="5" t="s">
        <v>25</v>
      </c>
      <c r="E582" s="6">
        <v>46</v>
      </c>
      <c r="F582" s="6">
        <v>100</v>
      </c>
      <c r="G582" s="6">
        <v>224</v>
      </c>
      <c r="H582" s="3">
        <v>20</v>
      </c>
      <c r="I582" s="4" t="s">
        <v>40</v>
      </c>
    </row>
    <row r="583" spans="1:9" ht="18" customHeight="1">
      <c r="A583" s="1">
        <v>2023</v>
      </c>
      <c r="B583" s="1" t="s">
        <v>2</v>
      </c>
      <c r="C583" s="1" t="s">
        <v>15</v>
      </c>
      <c r="D583" s="5" t="s">
        <v>23</v>
      </c>
      <c r="E583" s="6">
        <v>34</v>
      </c>
      <c r="F583" s="6">
        <v>2288.4</v>
      </c>
      <c r="G583" s="6">
        <v>5126.0160000000005</v>
      </c>
      <c r="H583" s="3">
        <v>457.68000000000006</v>
      </c>
      <c r="I583" s="4" t="s">
        <v>40</v>
      </c>
    </row>
    <row r="584" spans="1:9" ht="18" customHeight="1">
      <c r="A584" s="1">
        <v>2023</v>
      </c>
      <c r="B584" s="1" t="s">
        <v>2</v>
      </c>
      <c r="C584" s="1" t="s">
        <v>13</v>
      </c>
      <c r="D584" s="2" t="s">
        <v>34</v>
      </c>
      <c r="E584" s="3">
        <v>7</v>
      </c>
      <c r="F584" s="3">
        <v>200</v>
      </c>
      <c r="G584" s="3">
        <v>224</v>
      </c>
      <c r="H584" s="3">
        <v>40</v>
      </c>
      <c r="I584" s="4" t="s">
        <v>40</v>
      </c>
    </row>
    <row r="585" spans="1:9" ht="18" customHeight="1">
      <c r="A585" s="1">
        <v>2023</v>
      </c>
      <c r="B585" s="1" t="s">
        <v>2</v>
      </c>
      <c r="C585" s="1" t="s">
        <v>15</v>
      </c>
      <c r="D585" s="5" t="s">
        <v>27</v>
      </c>
      <c r="E585" s="6">
        <v>3</v>
      </c>
      <c r="F585" s="6">
        <v>2288.65</v>
      </c>
      <c r="G585" s="6">
        <v>5126.576</v>
      </c>
      <c r="H585" s="3">
        <v>457.73</v>
      </c>
      <c r="I585" s="4" t="s">
        <v>40</v>
      </c>
    </row>
    <row r="586" spans="1:9" ht="18" customHeight="1">
      <c r="A586" s="1">
        <v>2023</v>
      </c>
      <c r="B586" s="1" t="s">
        <v>2</v>
      </c>
      <c r="C586" s="1" t="s">
        <v>32</v>
      </c>
      <c r="D586" s="5" t="s">
        <v>32</v>
      </c>
      <c r="E586" s="6">
        <v>2</v>
      </c>
      <c r="F586" s="6">
        <v>6600</v>
      </c>
      <c r="G586" s="6">
        <v>7392</v>
      </c>
      <c r="H586" s="3">
        <v>1320</v>
      </c>
      <c r="I586" s="4" t="s">
        <v>40</v>
      </c>
    </row>
    <row r="587" spans="1:9" ht="18" customHeight="1">
      <c r="A587" s="1">
        <v>2023</v>
      </c>
      <c r="B587" s="1" t="s">
        <v>3</v>
      </c>
      <c r="C587" s="1" t="s">
        <v>14</v>
      </c>
      <c r="D587" s="2" t="s">
        <v>36</v>
      </c>
      <c r="E587" s="3">
        <v>3566</v>
      </c>
      <c r="F587" s="3">
        <v>4577.3</v>
      </c>
      <c r="G587" s="3">
        <v>5126.576</v>
      </c>
      <c r="H587" s="3">
        <v>915.46</v>
      </c>
      <c r="I587" s="4" t="s">
        <v>40</v>
      </c>
    </row>
    <row r="588" spans="1:9" ht="18" customHeight="1">
      <c r="A588" s="1">
        <v>2023</v>
      </c>
      <c r="B588" s="1" t="s">
        <v>3</v>
      </c>
      <c r="C588" s="1" t="s">
        <v>14</v>
      </c>
      <c r="D588" s="2" t="s">
        <v>37</v>
      </c>
      <c r="E588" s="3">
        <v>2498</v>
      </c>
      <c r="F588" s="3">
        <v>8000</v>
      </c>
      <c r="G588" s="3">
        <v>8960</v>
      </c>
      <c r="H588" s="3">
        <v>1600</v>
      </c>
      <c r="I588" s="4" t="s">
        <v>42</v>
      </c>
    </row>
    <row r="589" spans="1:9" ht="18" customHeight="1">
      <c r="A589" s="1">
        <v>2023</v>
      </c>
      <c r="B589" s="1" t="s">
        <v>3</v>
      </c>
      <c r="C589" s="1" t="s">
        <v>13</v>
      </c>
      <c r="D589" s="2" t="s">
        <v>35</v>
      </c>
      <c r="E589" s="3">
        <v>1245</v>
      </c>
      <c r="F589" s="3">
        <v>4577.2</v>
      </c>
      <c r="G589" s="3">
        <v>5126.4639999999999</v>
      </c>
      <c r="H589" s="3">
        <v>915.44</v>
      </c>
      <c r="I589" s="4" t="s">
        <v>42</v>
      </c>
    </row>
    <row r="590" spans="1:9" ht="18" customHeight="1">
      <c r="A590" s="1">
        <v>2023</v>
      </c>
      <c r="B590" s="1" t="s">
        <v>3</v>
      </c>
      <c r="C590" s="1" t="s">
        <v>38</v>
      </c>
      <c r="D590" s="5" t="s">
        <v>30</v>
      </c>
      <c r="E590" s="6">
        <v>644</v>
      </c>
      <c r="F590" s="6">
        <v>15000</v>
      </c>
      <c r="G590" s="6">
        <v>6432.72</v>
      </c>
      <c r="H590" s="3">
        <v>3000</v>
      </c>
      <c r="I590" s="4" t="s">
        <v>42</v>
      </c>
    </row>
    <row r="591" spans="1:9" ht="18" customHeight="1">
      <c r="A591" s="1">
        <v>2023</v>
      </c>
      <c r="B591" s="1" t="s">
        <v>3</v>
      </c>
      <c r="C591" s="1" t="s">
        <v>12</v>
      </c>
      <c r="D591" s="5" t="s">
        <v>29</v>
      </c>
      <c r="E591" s="6">
        <v>643</v>
      </c>
      <c r="F591" s="6">
        <v>7000</v>
      </c>
      <c r="G591" s="6">
        <v>7840</v>
      </c>
      <c r="H591" s="3">
        <v>1400</v>
      </c>
      <c r="I591" s="4" t="s">
        <v>42</v>
      </c>
    </row>
    <row r="592" spans="1:9" ht="18" customHeight="1">
      <c r="A592" s="1">
        <v>2023</v>
      </c>
      <c r="B592" s="1" t="s">
        <v>3</v>
      </c>
      <c r="C592" s="1" t="s">
        <v>38</v>
      </c>
      <c r="D592" s="5" t="s">
        <v>31</v>
      </c>
      <c r="E592" s="6">
        <v>455</v>
      </c>
      <c r="F592" s="6">
        <v>14000</v>
      </c>
      <c r="G592" s="6">
        <v>5128.0320000000002</v>
      </c>
      <c r="H592" s="3">
        <v>2800</v>
      </c>
      <c r="I592" s="4" t="s">
        <v>42</v>
      </c>
    </row>
    <row r="593" spans="1:9" ht="18" customHeight="1">
      <c r="A593" s="1">
        <v>2023</v>
      </c>
      <c r="B593" s="1" t="s">
        <v>3</v>
      </c>
      <c r="C593" s="1" t="s">
        <v>12</v>
      </c>
      <c r="D593" s="5" t="s">
        <v>28</v>
      </c>
      <c r="E593" s="7">
        <v>345</v>
      </c>
      <c r="F593" s="7">
        <v>7000</v>
      </c>
      <c r="G593" s="7">
        <v>7840</v>
      </c>
      <c r="H593" s="3">
        <v>1400</v>
      </c>
      <c r="I593" s="4" t="s">
        <v>42</v>
      </c>
    </row>
    <row r="594" spans="1:9" ht="18" customHeight="1">
      <c r="A594" s="1">
        <v>2023</v>
      </c>
      <c r="B594" s="1" t="s">
        <v>3</v>
      </c>
      <c r="C594" s="1" t="s">
        <v>13</v>
      </c>
      <c r="D594" s="2" t="s">
        <v>33</v>
      </c>
      <c r="E594" s="3">
        <v>122</v>
      </c>
      <c r="F594" s="3">
        <v>100</v>
      </c>
      <c r="G594" s="3">
        <v>112</v>
      </c>
      <c r="H594" s="3">
        <v>20</v>
      </c>
      <c r="I594" s="4" t="s">
        <v>42</v>
      </c>
    </row>
    <row r="595" spans="1:9" ht="18" customHeight="1">
      <c r="A595" s="1">
        <v>2023</v>
      </c>
      <c r="B595" s="1" t="s">
        <v>3</v>
      </c>
      <c r="C595" s="1" t="s">
        <v>15</v>
      </c>
      <c r="D595" s="5" t="s">
        <v>26</v>
      </c>
      <c r="E595" s="6">
        <v>78</v>
      </c>
      <c r="F595" s="6">
        <v>2288.6</v>
      </c>
      <c r="G595" s="6">
        <v>5126.4639999999999</v>
      </c>
      <c r="H595" s="3">
        <v>457.72</v>
      </c>
      <c r="I595" s="4" t="s">
        <v>42</v>
      </c>
    </row>
    <row r="596" spans="1:9" ht="18" customHeight="1">
      <c r="A596" s="1">
        <v>2023</v>
      </c>
      <c r="B596" s="1" t="s">
        <v>3</v>
      </c>
      <c r="C596" s="1" t="s">
        <v>15</v>
      </c>
      <c r="D596" s="5" t="s">
        <v>24</v>
      </c>
      <c r="E596" s="6">
        <v>76</v>
      </c>
      <c r="F596" s="6">
        <v>2288.4499999999998</v>
      </c>
      <c r="G596" s="6">
        <v>5126.1279999999997</v>
      </c>
      <c r="H596" s="3">
        <v>457.69</v>
      </c>
      <c r="I596" s="4" t="s">
        <v>42</v>
      </c>
    </row>
    <row r="597" spans="1:9" ht="18" customHeight="1">
      <c r="A597" s="1">
        <v>2023</v>
      </c>
      <c r="B597" s="1" t="s">
        <v>3</v>
      </c>
      <c r="C597" s="1" t="s">
        <v>15</v>
      </c>
      <c r="D597" s="5" t="s">
        <v>25</v>
      </c>
      <c r="E597" s="6">
        <v>46</v>
      </c>
      <c r="F597" s="6">
        <v>100</v>
      </c>
      <c r="G597" s="6">
        <v>224</v>
      </c>
      <c r="H597" s="3">
        <v>20</v>
      </c>
      <c r="I597" s="4" t="s">
        <v>42</v>
      </c>
    </row>
    <row r="598" spans="1:9" ht="18" customHeight="1">
      <c r="A598" s="1">
        <v>2023</v>
      </c>
      <c r="B598" s="1" t="s">
        <v>3</v>
      </c>
      <c r="C598" s="1" t="s">
        <v>15</v>
      </c>
      <c r="D598" s="5" t="s">
        <v>23</v>
      </c>
      <c r="E598" s="6">
        <v>34</v>
      </c>
      <c r="F598" s="6">
        <v>2288.4</v>
      </c>
      <c r="G598" s="6">
        <v>5126.0160000000005</v>
      </c>
      <c r="H598" s="3">
        <v>457.68000000000006</v>
      </c>
      <c r="I598" s="4" t="s">
        <v>42</v>
      </c>
    </row>
    <row r="599" spans="1:9" ht="18" customHeight="1">
      <c r="A599" s="1">
        <v>2023</v>
      </c>
      <c r="B599" s="1" t="s">
        <v>3</v>
      </c>
      <c r="C599" s="1" t="s">
        <v>13</v>
      </c>
      <c r="D599" s="2" t="s">
        <v>34</v>
      </c>
      <c r="E599" s="3">
        <v>7</v>
      </c>
      <c r="F599" s="3">
        <v>200</v>
      </c>
      <c r="G599" s="3">
        <v>224</v>
      </c>
      <c r="H599" s="3">
        <v>40</v>
      </c>
      <c r="I599" s="4" t="s">
        <v>42</v>
      </c>
    </row>
    <row r="600" spans="1:9" ht="18" customHeight="1">
      <c r="A600" s="1">
        <v>2023</v>
      </c>
      <c r="B600" s="1" t="s">
        <v>3</v>
      </c>
      <c r="C600" s="1" t="s">
        <v>15</v>
      </c>
      <c r="D600" s="5" t="s">
        <v>27</v>
      </c>
      <c r="E600" s="6">
        <v>3</v>
      </c>
      <c r="F600" s="6">
        <v>2288.65</v>
      </c>
      <c r="G600" s="6">
        <v>5126.576</v>
      </c>
      <c r="H600" s="3">
        <v>457.73</v>
      </c>
      <c r="I600" s="4" t="s">
        <v>42</v>
      </c>
    </row>
    <row r="601" spans="1:9" ht="18" customHeight="1">
      <c r="A601" s="1">
        <v>2023</v>
      </c>
      <c r="B601" s="1" t="s">
        <v>3</v>
      </c>
      <c r="C601" s="1" t="s">
        <v>32</v>
      </c>
      <c r="D601" s="5" t="s">
        <v>32</v>
      </c>
      <c r="E601" s="6">
        <v>2</v>
      </c>
      <c r="F601" s="6">
        <v>7920</v>
      </c>
      <c r="G601" s="6">
        <v>7392</v>
      </c>
      <c r="H601" s="3">
        <v>1584</v>
      </c>
      <c r="I601" s="4" t="s">
        <v>42</v>
      </c>
    </row>
    <row r="602" spans="1:9" ht="18" customHeight="1">
      <c r="A602" s="1">
        <v>2023</v>
      </c>
      <c r="B602" s="1" t="s">
        <v>4</v>
      </c>
      <c r="C602" s="1" t="s">
        <v>14</v>
      </c>
      <c r="D602" s="2" t="s">
        <v>36</v>
      </c>
      <c r="E602" s="3">
        <v>3566</v>
      </c>
      <c r="F602" s="3">
        <v>4577.3</v>
      </c>
      <c r="G602" s="3">
        <v>5126.576</v>
      </c>
      <c r="H602" s="3">
        <v>915.46</v>
      </c>
      <c r="I602" s="4" t="s">
        <v>42</v>
      </c>
    </row>
    <row r="603" spans="1:9" ht="18" customHeight="1">
      <c r="A603" s="1">
        <v>2023</v>
      </c>
      <c r="B603" s="1" t="s">
        <v>4</v>
      </c>
      <c r="C603" s="1" t="s">
        <v>14</v>
      </c>
      <c r="D603" s="2" t="s">
        <v>37</v>
      </c>
      <c r="E603" s="3">
        <v>2498</v>
      </c>
      <c r="F603" s="3">
        <v>8800</v>
      </c>
      <c r="G603" s="3">
        <v>8960</v>
      </c>
      <c r="H603" s="3">
        <v>1760</v>
      </c>
      <c r="I603" s="4" t="s">
        <v>42</v>
      </c>
    </row>
    <row r="604" spans="1:9" ht="18" customHeight="1">
      <c r="A604" s="1">
        <v>2023</v>
      </c>
      <c r="B604" s="1" t="s">
        <v>4</v>
      </c>
      <c r="C604" s="1" t="s">
        <v>13</v>
      </c>
      <c r="D604" s="2" t="s">
        <v>35</v>
      </c>
      <c r="E604" s="3">
        <v>1245</v>
      </c>
      <c r="F604" s="3">
        <v>5034.92</v>
      </c>
      <c r="G604" s="3">
        <v>5126.4639999999999</v>
      </c>
      <c r="H604" s="3">
        <v>1006.984</v>
      </c>
      <c r="I604" s="4" t="s">
        <v>42</v>
      </c>
    </row>
    <row r="605" spans="1:9" ht="18" customHeight="1">
      <c r="A605" s="1">
        <v>2023</v>
      </c>
      <c r="B605" s="1" t="s">
        <v>4</v>
      </c>
      <c r="C605" s="1" t="s">
        <v>38</v>
      </c>
      <c r="D605" s="5" t="s">
        <v>30</v>
      </c>
      <c r="E605" s="6">
        <v>644</v>
      </c>
      <c r="F605" s="6">
        <v>6317.85</v>
      </c>
      <c r="G605" s="6">
        <v>6432.72</v>
      </c>
      <c r="H605" s="3">
        <v>1263.5700000000002</v>
      </c>
      <c r="I605" s="4" t="s">
        <v>42</v>
      </c>
    </row>
    <row r="606" spans="1:9" ht="18" customHeight="1">
      <c r="A606" s="1">
        <v>2023</v>
      </c>
      <c r="B606" s="1" t="s">
        <v>4</v>
      </c>
      <c r="C606" s="1" t="s">
        <v>12</v>
      </c>
      <c r="D606" s="5" t="s">
        <v>29</v>
      </c>
      <c r="E606" s="6">
        <v>643</v>
      </c>
      <c r="F606" s="6">
        <v>7700</v>
      </c>
      <c r="G606" s="6">
        <v>7840</v>
      </c>
      <c r="H606" s="3">
        <v>1540</v>
      </c>
      <c r="I606" s="4" t="s">
        <v>42</v>
      </c>
    </row>
    <row r="607" spans="1:9" ht="18" customHeight="1">
      <c r="A607" s="1">
        <v>2023</v>
      </c>
      <c r="B607" s="1" t="s">
        <v>4</v>
      </c>
      <c r="C607" s="1" t="s">
        <v>38</v>
      </c>
      <c r="D607" s="5" t="s">
        <v>31</v>
      </c>
      <c r="E607" s="6">
        <v>455</v>
      </c>
      <c r="F607" s="6">
        <v>5036.46</v>
      </c>
      <c r="G607" s="6">
        <v>5128.0320000000002</v>
      </c>
      <c r="H607" s="3">
        <v>1007.292</v>
      </c>
      <c r="I607" s="4" t="s">
        <v>42</v>
      </c>
    </row>
    <row r="608" spans="1:9" ht="18" customHeight="1">
      <c r="A608" s="1">
        <v>2023</v>
      </c>
      <c r="B608" s="1" t="s">
        <v>4</v>
      </c>
      <c r="C608" s="1" t="s">
        <v>12</v>
      </c>
      <c r="D608" s="5" t="s">
        <v>28</v>
      </c>
      <c r="E608" s="7">
        <v>345</v>
      </c>
      <c r="F608" s="7">
        <v>7700</v>
      </c>
      <c r="G608" s="7">
        <v>7840</v>
      </c>
      <c r="H608" s="3">
        <v>1540</v>
      </c>
      <c r="I608" s="4" t="s">
        <v>42</v>
      </c>
    </row>
    <row r="609" spans="1:9" ht="18" customHeight="1">
      <c r="A609" s="1">
        <v>2023</v>
      </c>
      <c r="B609" s="1" t="s">
        <v>4</v>
      </c>
      <c r="C609" s="1" t="s">
        <v>13</v>
      </c>
      <c r="D609" s="2" t="s">
        <v>33</v>
      </c>
      <c r="E609" s="3">
        <v>122</v>
      </c>
      <c r="F609" s="3">
        <v>110</v>
      </c>
      <c r="G609" s="3">
        <v>112</v>
      </c>
      <c r="H609" s="3">
        <v>22</v>
      </c>
      <c r="I609" s="4" t="s">
        <v>42</v>
      </c>
    </row>
    <row r="610" spans="1:9" ht="18" customHeight="1">
      <c r="A610" s="1">
        <v>2023</v>
      </c>
      <c r="B610" s="1" t="s">
        <v>4</v>
      </c>
      <c r="C610" s="1" t="s">
        <v>15</v>
      </c>
      <c r="D610" s="5" t="s">
        <v>26</v>
      </c>
      <c r="E610" s="6">
        <v>78</v>
      </c>
      <c r="F610" s="6">
        <v>2517.46</v>
      </c>
      <c r="G610" s="6">
        <v>5126.4639999999999</v>
      </c>
      <c r="H610" s="3">
        <v>503.49200000000002</v>
      </c>
      <c r="I610" s="4" t="s">
        <v>42</v>
      </c>
    </row>
    <row r="611" spans="1:9" ht="18" customHeight="1">
      <c r="A611" s="1">
        <v>2023</v>
      </c>
      <c r="B611" s="1" t="s">
        <v>4</v>
      </c>
      <c r="C611" s="1" t="s">
        <v>15</v>
      </c>
      <c r="D611" s="5" t="s">
        <v>24</v>
      </c>
      <c r="E611" s="6">
        <v>76</v>
      </c>
      <c r="F611" s="6">
        <v>2288.4499999999998</v>
      </c>
      <c r="G611" s="6">
        <v>5126.1279999999997</v>
      </c>
      <c r="H611" s="3">
        <v>457.69</v>
      </c>
      <c r="I611" s="4" t="s">
        <v>42</v>
      </c>
    </row>
    <row r="612" spans="1:9" ht="18" customHeight="1">
      <c r="A612" s="1">
        <v>2023</v>
      </c>
      <c r="B612" s="1" t="s">
        <v>4</v>
      </c>
      <c r="C612" s="1" t="s">
        <v>15</v>
      </c>
      <c r="D612" s="5" t="s">
        <v>25</v>
      </c>
      <c r="E612" s="6">
        <v>46</v>
      </c>
      <c r="F612" s="6">
        <v>100</v>
      </c>
      <c r="G612" s="6">
        <v>224</v>
      </c>
      <c r="H612" s="3">
        <v>20</v>
      </c>
      <c r="I612" s="4" t="s">
        <v>42</v>
      </c>
    </row>
    <row r="613" spans="1:9" ht="18" customHeight="1">
      <c r="A613" s="1">
        <v>2023</v>
      </c>
      <c r="B613" s="1" t="s">
        <v>4</v>
      </c>
      <c r="C613" s="1" t="s">
        <v>15</v>
      </c>
      <c r="D613" s="5" t="s">
        <v>23</v>
      </c>
      <c r="E613" s="6">
        <v>34</v>
      </c>
      <c r="F613" s="6">
        <v>2288.4</v>
      </c>
      <c r="G613" s="6">
        <v>5126.0160000000005</v>
      </c>
      <c r="H613" s="3">
        <v>457.68000000000006</v>
      </c>
      <c r="I613" s="4" t="s">
        <v>40</v>
      </c>
    </row>
    <row r="614" spans="1:9" ht="18" customHeight="1">
      <c r="A614" s="1">
        <v>2023</v>
      </c>
      <c r="B614" s="1" t="s">
        <v>4</v>
      </c>
      <c r="C614" s="1" t="s">
        <v>13</v>
      </c>
      <c r="D614" s="2" t="s">
        <v>34</v>
      </c>
      <c r="E614" s="3">
        <v>7</v>
      </c>
      <c r="F614" s="3">
        <v>200</v>
      </c>
      <c r="G614" s="3">
        <v>224</v>
      </c>
      <c r="H614" s="3">
        <v>40</v>
      </c>
      <c r="I614" s="4" t="s">
        <v>40</v>
      </c>
    </row>
    <row r="615" spans="1:9" ht="18" customHeight="1">
      <c r="A615" s="1">
        <v>2023</v>
      </c>
      <c r="B615" s="1" t="s">
        <v>4</v>
      </c>
      <c r="C615" s="1" t="s">
        <v>15</v>
      </c>
      <c r="D615" s="5" t="s">
        <v>27</v>
      </c>
      <c r="E615" s="6">
        <v>3</v>
      </c>
      <c r="F615" s="6">
        <v>3300</v>
      </c>
      <c r="G615" s="6">
        <v>5126.576</v>
      </c>
      <c r="H615" s="3">
        <v>660</v>
      </c>
      <c r="I615" s="4" t="s">
        <v>40</v>
      </c>
    </row>
    <row r="616" spans="1:9" ht="18" customHeight="1">
      <c r="A616" s="1">
        <v>2023</v>
      </c>
      <c r="B616" s="1" t="s">
        <v>4</v>
      </c>
      <c r="C616" s="1" t="s">
        <v>32</v>
      </c>
      <c r="D616" s="5" t="s">
        <v>32</v>
      </c>
      <c r="E616" s="6">
        <v>2</v>
      </c>
      <c r="F616" s="6">
        <v>4577.3</v>
      </c>
      <c r="G616" s="6">
        <v>7392</v>
      </c>
      <c r="H616" s="3">
        <v>915.46</v>
      </c>
      <c r="I616" s="4" t="s">
        <v>40</v>
      </c>
    </row>
    <row r="617" spans="1:9" ht="18" customHeight="1">
      <c r="A617" s="1">
        <v>2023</v>
      </c>
      <c r="B617" s="1" t="s">
        <v>5</v>
      </c>
      <c r="C617" s="1" t="s">
        <v>14</v>
      </c>
      <c r="D617" s="2" t="s">
        <v>36</v>
      </c>
      <c r="E617" s="3">
        <v>3566</v>
      </c>
      <c r="F617" s="3">
        <v>4577.3</v>
      </c>
      <c r="G617" s="3">
        <v>5126.576</v>
      </c>
      <c r="H617" s="3">
        <v>915.46</v>
      </c>
      <c r="I617" s="4" t="s">
        <v>40</v>
      </c>
    </row>
    <row r="618" spans="1:9" ht="18" customHeight="1">
      <c r="A618" s="1">
        <v>2023</v>
      </c>
      <c r="B618" s="1" t="s">
        <v>5</v>
      </c>
      <c r="C618" s="1" t="s">
        <v>14</v>
      </c>
      <c r="D618" s="2" t="s">
        <v>37</v>
      </c>
      <c r="E618" s="3">
        <v>2498</v>
      </c>
      <c r="F618" s="3">
        <v>8000</v>
      </c>
      <c r="G618" s="3">
        <v>8960</v>
      </c>
      <c r="H618" s="3">
        <v>1600</v>
      </c>
      <c r="I618" s="4" t="s">
        <v>40</v>
      </c>
    </row>
    <row r="619" spans="1:9" ht="18" customHeight="1">
      <c r="A619" s="1">
        <v>2023</v>
      </c>
      <c r="B619" s="1" t="s">
        <v>5</v>
      </c>
      <c r="C619" s="1" t="s">
        <v>13</v>
      </c>
      <c r="D619" s="2" t="s">
        <v>35</v>
      </c>
      <c r="E619" s="3">
        <v>1245</v>
      </c>
      <c r="F619" s="3">
        <v>4577.2</v>
      </c>
      <c r="G619" s="3">
        <v>5126.4639999999999</v>
      </c>
      <c r="H619" s="3">
        <v>915.44</v>
      </c>
      <c r="I619" s="4" t="s">
        <v>40</v>
      </c>
    </row>
    <row r="620" spans="1:9" ht="18" customHeight="1">
      <c r="A620" s="1">
        <v>2023</v>
      </c>
      <c r="B620" s="1" t="s">
        <v>5</v>
      </c>
      <c r="C620" s="1" t="s">
        <v>38</v>
      </c>
      <c r="D620" s="5" t="s">
        <v>30</v>
      </c>
      <c r="E620" s="6">
        <v>644</v>
      </c>
      <c r="F620" s="6">
        <v>10000</v>
      </c>
      <c r="G620" s="6">
        <v>6432.72</v>
      </c>
      <c r="H620" s="3">
        <v>2000</v>
      </c>
      <c r="I620" s="4" t="s">
        <v>40</v>
      </c>
    </row>
    <row r="621" spans="1:9" ht="18" customHeight="1">
      <c r="A621" s="1">
        <v>2023</v>
      </c>
      <c r="B621" s="1" t="s">
        <v>5</v>
      </c>
      <c r="C621" s="1" t="s">
        <v>12</v>
      </c>
      <c r="D621" s="5" t="s">
        <v>29</v>
      </c>
      <c r="E621" s="6">
        <v>643</v>
      </c>
      <c r="F621" s="6">
        <v>7000</v>
      </c>
      <c r="G621" s="6">
        <v>7840</v>
      </c>
      <c r="H621" s="3">
        <v>1400</v>
      </c>
      <c r="I621" s="4" t="s">
        <v>40</v>
      </c>
    </row>
    <row r="622" spans="1:9" ht="18" customHeight="1">
      <c r="A622" s="1">
        <v>2023</v>
      </c>
      <c r="B622" s="1" t="s">
        <v>5</v>
      </c>
      <c r="C622" s="1" t="s">
        <v>38</v>
      </c>
      <c r="D622" s="5" t="s">
        <v>31</v>
      </c>
      <c r="E622" s="6">
        <v>455</v>
      </c>
      <c r="F622" s="6">
        <v>8000</v>
      </c>
      <c r="G622" s="6">
        <v>5128.0320000000002</v>
      </c>
      <c r="H622" s="3">
        <v>1600</v>
      </c>
      <c r="I622" s="4" t="s">
        <v>40</v>
      </c>
    </row>
    <row r="623" spans="1:9" ht="18" customHeight="1">
      <c r="A623" s="1">
        <v>2023</v>
      </c>
      <c r="B623" s="1" t="s">
        <v>5</v>
      </c>
      <c r="C623" s="1" t="s">
        <v>12</v>
      </c>
      <c r="D623" s="5" t="s">
        <v>28</v>
      </c>
      <c r="E623" s="7">
        <v>345</v>
      </c>
      <c r="F623" s="7">
        <v>7000</v>
      </c>
      <c r="G623" s="7">
        <v>7840</v>
      </c>
      <c r="H623" s="3">
        <v>1400</v>
      </c>
      <c r="I623" s="4" t="s">
        <v>40</v>
      </c>
    </row>
    <row r="624" spans="1:9" ht="18" customHeight="1">
      <c r="A624" s="1">
        <v>2023</v>
      </c>
      <c r="B624" s="1" t="s">
        <v>5</v>
      </c>
      <c r="C624" s="1" t="s">
        <v>13</v>
      </c>
      <c r="D624" s="2" t="s">
        <v>33</v>
      </c>
      <c r="E624" s="3">
        <v>122</v>
      </c>
      <c r="F624" s="3">
        <v>100</v>
      </c>
      <c r="G624" s="3">
        <v>112</v>
      </c>
      <c r="H624" s="3">
        <v>20</v>
      </c>
      <c r="I624" s="4" t="s">
        <v>40</v>
      </c>
    </row>
    <row r="625" spans="1:9" ht="18" customHeight="1">
      <c r="A625" s="1">
        <v>2023</v>
      </c>
      <c r="B625" s="1" t="s">
        <v>5</v>
      </c>
      <c r="C625" s="1" t="s">
        <v>15</v>
      </c>
      <c r="D625" s="5" t="s">
        <v>26</v>
      </c>
      <c r="E625" s="6">
        <v>78</v>
      </c>
      <c r="F625" s="6">
        <v>2288.6</v>
      </c>
      <c r="G625" s="6">
        <v>5126.4639999999999</v>
      </c>
      <c r="H625" s="3">
        <v>457.72</v>
      </c>
      <c r="I625" s="4" t="s">
        <v>40</v>
      </c>
    </row>
    <row r="626" spans="1:9" ht="18" customHeight="1">
      <c r="A626" s="1">
        <v>2023</v>
      </c>
      <c r="B626" s="1" t="s">
        <v>5</v>
      </c>
      <c r="C626" s="1" t="s">
        <v>15</v>
      </c>
      <c r="D626" s="5" t="s">
        <v>24</v>
      </c>
      <c r="E626" s="6">
        <v>76</v>
      </c>
      <c r="F626" s="6">
        <v>2288.4499999999998</v>
      </c>
      <c r="G626" s="6">
        <v>5126.1279999999997</v>
      </c>
      <c r="H626" s="3">
        <v>457.69</v>
      </c>
      <c r="I626" s="4" t="s">
        <v>40</v>
      </c>
    </row>
    <row r="627" spans="1:9" ht="18" customHeight="1">
      <c r="A627" s="1">
        <v>2023</v>
      </c>
      <c r="B627" s="1" t="s">
        <v>5</v>
      </c>
      <c r="C627" s="1" t="s">
        <v>15</v>
      </c>
      <c r="D627" s="5" t="s">
        <v>25</v>
      </c>
      <c r="E627" s="6">
        <v>46</v>
      </c>
      <c r="F627" s="6">
        <v>100</v>
      </c>
      <c r="G627" s="6">
        <v>224</v>
      </c>
      <c r="H627" s="3">
        <v>20</v>
      </c>
      <c r="I627" s="4" t="s">
        <v>40</v>
      </c>
    </row>
    <row r="628" spans="1:9" ht="18" customHeight="1">
      <c r="A628" s="1">
        <v>2023</v>
      </c>
      <c r="B628" s="1" t="s">
        <v>5</v>
      </c>
      <c r="C628" s="1" t="s">
        <v>15</v>
      </c>
      <c r="D628" s="5" t="s">
        <v>23</v>
      </c>
      <c r="E628" s="6">
        <v>34</v>
      </c>
      <c r="F628" s="6">
        <v>2288.4</v>
      </c>
      <c r="G628" s="6">
        <v>5126.0160000000005</v>
      </c>
      <c r="H628" s="3">
        <v>457.68000000000006</v>
      </c>
      <c r="I628" s="4" t="s">
        <v>40</v>
      </c>
    </row>
    <row r="629" spans="1:9" ht="18" customHeight="1">
      <c r="A629" s="1">
        <v>2023</v>
      </c>
      <c r="B629" s="1" t="s">
        <v>5</v>
      </c>
      <c r="C629" s="1" t="s">
        <v>13</v>
      </c>
      <c r="D629" s="2" t="s">
        <v>34</v>
      </c>
      <c r="E629" s="3">
        <v>7</v>
      </c>
      <c r="F629" s="3">
        <v>200</v>
      </c>
      <c r="G629" s="3">
        <v>224</v>
      </c>
      <c r="H629" s="3">
        <v>40</v>
      </c>
      <c r="I629" s="4" t="s">
        <v>40</v>
      </c>
    </row>
    <row r="630" spans="1:9" ht="18" customHeight="1">
      <c r="A630" s="1">
        <v>2023</v>
      </c>
      <c r="B630" s="1" t="s">
        <v>5</v>
      </c>
      <c r="C630" s="1" t="s">
        <v>32</v>
      </c>
      <c r="D630" s="5" t="s">
        <v>32</v>
      </c>
      <c r="E630" s="6">
        <v>3</v>
      </c>
      <c r="F630" s="6">
        <v>4577.3</v>
      </c>
      <c r="G630" s="6">
        <v>7392</v>
      </c>
      <c r="H630" s="3">
        <v>915.46</v>
      </c>
      <c r="I630" s="4" t="s">
        <v>42</v>
      </c>
    </row>
    <row r="631" spans="1:9" ht="18" customHeight="1">
      <c r="A631" s="1">
        <v>2023</v>
      </c>
      <c r="B631" s="1" t="s">
        <v>5</v>
      </c>
      <c r="C631" s="1" t="s">
        <v>15</v>
      </c>
      <c r="D631" s="5" t="s">
        <v>27</v>
      </c>
      <c r="E631" s="6">
        <v>3</v>
      </c>
      <c r="F631" s="6">
        <v>2288.65</v>
      </c>
      <c r="G631" s="6">
        <v>5126.576</v>
      </c>
      <c r="H631" s="3">
        <v>457.73</v>
      </c>
      <c r="I631" s="4" t="s">
        <v>42</v>
      </c>
    </row>
    <row r="632" spans="1:9" ht="18" customHeight="1">
      <c r="A632" s="1">
        <v>2023</v>
      </c>
      <c r="B632" s="1" t="s">
        <v>6</v>
      </c>
      <c r="C632" s="1" t="s">
        <v>14</v>
      </c>
      <c r="D632" s="2" t="s">
        <v>36</v>
      </c>
      <c r="E632" s="3">
        <v>3566</v>
      </c>
      <c r="F632" s="3">
        <v>4577.3</v>
      </c>
      <c r="G632" s="3">
        <v>5126.576</v>
      </c>
      <c r="H632" s="3">
        <v>915.46</v>
      </c>
      <c r="I632" s="4" t="s">
        <v>42</v>
      </c>
    </row>
    <row r="633" spans="1:9" ht="18" customHeight="1">
      <c r="A633" s="1">
        <v>2023</v>
      </c>
      <c r="B633" s="1" t="s">
        <v>6</v>
      </c>
      <c r="C633" s="1" t="s">
        <v>14</v>
      </c>
      <c r="D633" s="2" t="s">
        <v>37</v>
      </c>
      <c r="E633" s="3">
        <v>2498</v>
      </c>
      <c r="F633" s="3">
        <v>8000</v>
      </c>
      <c r="G633" s="3">
        <v>8960</v>
      </c>
      <c r="H633" s="3">
        <v>1600</v>
      </c>
      <c r="I633" s="4" t="s">
        <v>42</v>
      </c>
    </row>
    <row r="634" spans="1:9" ht="18" customHeight="1">
      <c r="A634" s="1">
        <v>2023</v>
      </c>
      <c r="B634" s="1" t="s">
        <v>6</v>
      </c>
      <c r="C634" s="1" t="s">
        <v>13</v>
      </c>
      <c r="D634" s="2" t="s">
        <v>35</v>
      </c>
      <c r="E634" s="3">
        <v>1245</v>
      </c>
      <c r="F634" s="3">
        <v>4577.2</v>
      </c>
      <c r="G634" s="3">
        <v>5126.4639999999999</v>
      </c>
      <c r="H634" s="3">
        <v>915.44</v>
      </c>
      <c r="I634" s="4" t="s">
        <v>42</v>
      </c>
    </row>
    <row r="635" spans="1:9" ht="18" customHeight="1">
      <c r="A635" s="1">
        <v>2023</v>
      </c>
      <c r="B635" s="1" t="s">
        <v>6</v>
      </c>
      <c r="C635" s="1" t="s">
        <v>38</v>
      </c>
      <c r="D635" s="5" t="s">
        <v>30</v>
      </c>
      <c r="E635" s="6">
        <v>644</v>
      </c>
      <c r="F635" s="6">
        <v>5743.5</v>
      </c>
      <c r="G635" s="6">
        <v>6432.72</v>
      </c>
      <c r="H635" s="3">
        <v>1148.7</v>
      </c>
      <c r="I635" s="4" t="s">
        <v>42</v>
      </c>
    </row>
    <row r="636" spans="1:9" ht="18" customHeight="1">
      <c r="A636" s="1">
        <v>2023</v>
      </c>
      <c r="B636" s="1" t="s">
        <v>6</v>
      </c>
      <c r="C636" s="1" t="s">
        <v>12</v>
      </c>
      <c r="D636" s="5" t="s">
        <v>29</v>
      </c>
      <c r="E636" s="6">
        <v>643</v>
      </c>
      <c r="F636" s="6">
        <v>7000</v>
      </c>
      <c r="G636" s="6">
        <v>7840</v>
      </c>
      <c r="H636" s="3">
        <v>1400</v>
      </c>
      <c r="I636" s="4" t="s">
        <v>42</v>
      </c>
    </row>
    <row r="637" spans="1:9" ht="18" customHeight="1">
      <c r="A637" s="1">
        <v>2023</v>
      </c>
      <c r="B637" s="1" t="s">
        <v>6</v>
      </c>
      <c r="C637" s="1" t="s">
        <v>38</v>
      </c>
      <c r="D637" s="5" t="s">
        <v>31</v>
      </c>
      <c r="E637" s="6">
        <v>455</v>
      </c>
      <c r="F637" s="6">
        <v>4578.6000000000004</v>
      </c>
      <c r="G637" s="6">
        <v>5128.0320000000002</v>
      </c>
      <c r="H637" s="3">
        <v>915.72000000000014</v>
      </c>
      <c r="I637" s="4" t="s">
        <v>42</v>
      </c>
    </row>
    <row r="638" spans="1:9" ht="18" customHeight="1">
      <c r="A638" s="1">
        <v>2023</v>
      </c>
      <c r="B638" s="1" t="s">
        <v>6</v>
      </c>
      <c r="C638" s="1" t="s">
        <v>12</v>
      </c>
      <c r="D638" s="5" t="s">
        <v>28</v>
      </c>
      <c r="E638" s="7">
        <v>345</v>
      </c>
      <c r="F638" s="7">
        <v>7000</v>
      </c>
      <c r="G638" s="7">
        <v>7840</v>
      </c>
      <c r="H638" s="3">
        <v>1400</v>
      </c>
      <c r="I638" s="4" t="s">
        <v>42</v>
      </c>
    </row>
    <row r="639" spans="1:9" ht="18" customHeight="1">
      <c r="A639" s="1">
        <v>2023</v>
      </c>
      <c r="B639" s="1" t="s">
        <v>6</v>
      </c>
      <c r="C639" s="1" t="s">
        <v>13</v>
      </c>
      <c r="D639" s="2" t="s">
        <v>33</v>
      </c>
      <c r="E639" s="3">
        <v>122</v>
      </c>
      <c r="F639" s="3">
        <v>100</v>
      </c>
      <c r="G639" s="3">
        <v>112</v>
      </c>
      <c r="H639" s="3">
        <v>20</v>
      </c>
      <c r="I639" s="4" t="s">
        <v>42</v>
      </c>
    </row>
    <row r="640" spans="1:9" ht="18" customHeight="1">
      <c r="A640" s="1">
        <v>2023</v>
      </c>
      <c r="B640" s="1" t="s">
        <v>6</v>
      </c>
      <c r="C640" s="1" t="s">
        <v>15</v>
      </c>
      <c r="D640" s="5" t="s">
        <v>26</v>
      </c>
      <c r="E640" s="6">
        <v>78</v>
      </c>
      <c r="F640" s="6">
        <v>2288.6</v>
      </c>
      <c r="G640" s="6">
        <v>5126.4639999999999</v>
      </c>
      <c r="H640" s="3">
        <v>457.72</v>
      </c>
      <c r="I640" s="4" t="s">
        <v>42</v>
      </c>
    </row>
    <row r="641" spans="1:9" ht="18" customHeight="1">
      <c r="A641" s="1">
        <v>2023</v>
      </c>
      <c r="B641" s="1" t="s">
        <v>6</v>
      </c>
      <c r="C641" s="1" t="s">
        <v>15</v>
      </c>
      <c r="D641" s="5" t="s">
        <v>24</v>
      </c>
      <c r="E641" s="6">
        <v>76</v>
      </c>
      <c r="F641" s="6">
        <v>2288.4499999999998</v>
      </c>
      <c r="G641" s="6">
        <v>5126.1279999999997</v>
      </c>
      <c r="H641" s="3">
        <v>457.69</v>
      </c>
      <c r="I641" s="4" t="s">
        <v>42</v>
      </c>
    </row>
    <row r="642" spans="1:9" ht="18" customHeight="1">
      <c r="A642" s="1">
        <v>2023</v>
      </c>
      <c r="B642" s="1" t="s">
        <v>6</v>
      </c>
      <c r="C642" s="1" t="s">
        <v>15</v>
      </c>
      <c r="D642" s="5" t="s">
        <v>25</v>
      </c>
      <c r="E642" s="6">
        <v>46</v>
      </c>
      <c r="F642" s="6">
        <v>100</v>
      </c>
      <c r="G642" s="6">
        <v>224</v>
      </c>
      <c r="H642" s="3">
        <v>20</v>
      </c>
      <c r="I642" s="4" t="s">
        <v>42</v>
      </c>
    </row>
    <row r="643" spans="1:9" ht="18" customHeight="1">
      <c r="A643" s="1">
        <v>2023</v>
      </c>
      <c r="B643" s="1" t="s">
        <v>6</v>
      </c>
      <c r="C643" s="1" t="s">
        <v>15</v>
      </c>
      <c r="D643" s="5" t="s">
        <v>23</v>
      </c>
      <c r="E643" s="6">
        <v>34</v>
      </c>
      <c r="F643" s="6">
        <v>2288.4</v>
      </c>
      <c r="G643" s="6">
        <v>5126.0160000000005</v>
      </c>
      <c r="H643" s="3">
        <v>457.68000000000006</v>
      </c>
      <c r="I643" s="4" t="s">
        <v>42</v>
      </c>
    </row>
    <row r="644" spans="1:9" ht="18" customHeight="1">
      <c r="A644" s="1">
        <v>2023</v>
      </c>
      <c r="B644" s="1" t="s">
        <v>6</v>
      </c>
      <c r="C644" s="1" t="s">
        <v>13</v>
      </c>
      <c r="D644" s="2" t="s">
        <v>34</v>
      </c>
      <c r="E644" s="3">
        <v>7</v>
      </c>
      <c r="F644" s="3">
        <v>200</v>
      </c>
      <c r="G644" s="3">
        <v>224</v>
      </c>
      <c r="H644" s="3">
        <v>40</v>
      </c>
      <c r="I644" s="4" t="s">
        <v>42</v>
      </c>
    </row>
    <row r="645" spans="1:9" ht="18" customHeight="1">
      <c r="A645" s="1">
        <v>2023</v>
      </c>
      <c r="B645" s="1" t="s">
        <v>6</v>
      </c>
      <c r="C645" s="1" t="s">
        <v>15</v>
      </c>
      <c r="D645" s="5" t="s">
        <v>27</v>
      </c>
      <c r="E645" s="6">
        <v>3</v>
      </c>
      <c r="F645" s="6">
        <v>2288.65</v>
      </c>
      <c r="G645" s="6">
        <v>5126.576</v>
      </c>
      <c r="H645" s="3">
        <v>457.73</v>
      </c>
      <c r="I645" s="4" t="s">
        <v>42</v>
      </c>
    </row>
    <row r="646" spans="1:9" ht="18" customHeight="1">
      <c r="A646" s="1">
        <v>2023</v>
      </c>
      <c r="B646" s="1" t="s">
        <v>6</v>
      </c>
      <c r="C646" s="1" t="s">
        <v>32</v>
      </c>
      <c r="D646" s="5" t="s">
        <v>32</v>
      </c>
      <c r="E646" s="6">
        <v>2</v>
      </c>
      <c r="F646" s="6">
        <v>6600</v>
      </c>
      <c r="G646" s="6">
        <v>7392</v>
      </c>
      <c r="H646" s="3">
        <v>1320</v>
      </c>
      <c r="I646" s="4" t="s">
        <v>40</v>
      </c>
    </row>
    <row r="647" spans="1:9" ht="18" customHeight="1">
      <c r="A647" s="1">
        <v>2023</v>
      </c>
      <c r="B647" s="1" t="s">
        <v>7</v>
      </c>
      <c r="C647" s="1" t="s">
        <v>14</v>
      </c>
      <c r="D647" s="2" t="s">
        <v>36</v>
      </c>
      <c r="E647" s="3">
        <v>3566</v>
      </c>
      <c r="F647" s="3">
        <v>4577.3</v>
      </c>
      <c r="G647" s="3">
        <v>5126.576</v>
      </c>
      <c r="H647" s="3">
        <v>915.46</v>
      </c>
      <c r="I647" s="4" t="s">
        <v>40</v>
      </c>
    </row>
    <row r="648" spans="1:9" ht="18" customHeight="1">
      <c r="A648" s="1">
        <v>2023</v>
      </c>
      <c r="B648" s="1" t="s">
        <v>7</v>
      </c>
      <c r="C648" s="1" t="s">
        <v>14</v>
      </c>
      <c r="D648" s="2" t="s">
        <v>37</v>
      </c>
      <c r="E648" s="3">
        <v>2498</v>
      </c>
      <c r="F648" s="3">
        <v>8000</v>
      </c>
      <c r="G648" s="3">
        <v>8960</v>
      </c>
      <c r="H648" s="3">
        <v>1600</v>
      </c>
      <c r="I648" s="4" t="s">
        <v>40</v>
      </c>
    </row>
    <row r="649" spans="1:9" ht="18" customHeight="1">
      <c r="A649" s="1">
        <v>2023</v>
      </c>
      <c r="B649" s="1" t="s">
        <v>7</v>
      </c>
      <c r="C649" s="1" t="s">
        <v>13</v>
      </c>
      <c r="D649" s="2" t="s">
        <v>35</v>
      </c>
      <c r="E649" s="3">
        <v>1245</v>
      </c>
      <c r="F649" s="3">
        <v>4577.2</v>
      </c>
      <c r="G649" s="3">
        <v>5126.4639999999999</v>
      </c>
      <c r="H649" s="3">
        <v>915.44</v>
      </c>
      <c r="I649" s="4" t="s">
        <v>40</v>
      </c>
    </row>
    <row r="650" spans="1:9" ht="18" customHeight="1">
      <c r="A650" s="1">
        <v>2023</v>
      </c>
      <c r="B650" s="1" t="s">
        <v>7</v>
      </c>
      <c r="C650" s="1" t="s">
        <v>38</v>
      </c>
      <c r="D650" s="5" t="s">
        <v>30</v>
      </c>
      <c r="E650" s="6">
        <v>644</v>
      </c>
      <c r="F650" s="6">
        <v>5743.5</v>
      </c>
      <c r="G650" s="6">
        <v>6432.72</v>
      </c>
      <c r="H650" s="3">
        <v>1148.7</v>
      </c>
      <c r="I650" s="4" t="s">
        <v>40</v>
      </c>
    </row>
    <row r="651" spans="1:9" ht="18" customHeight="1">
      <c r="A651" s="1">
        <v>2023</v>
      </c>
      <c r="B651" s="1" t="s">
        <v>7</v>
      </c>
      <c r="C651" s="1" t="s">
        <v>12</v>
      </c>
      <c r="D651" s="5" t="s">
        <v>29</v>
      </c>
      <c r="E651" s="6">
        <v>643</v>
      </c>
      <c r="F651" s="6">
        <v>7000</v>
      </c>
      <c r="G651" s="6">
        <v>7840</v>
      </c>
      <c r="H651" s="3">
        <v>1400</v>
      </c>
      <c r="I651" s="4" t="s">
        <v>42</v>
      </c>
    </row>
    <row r="652" spans="1:9" ht="18" customHeight="1">
      <c r="A652" s="1">
        <v>2023</v>
      </c>
      <c r="B652" s="1" t="s">
        <v>7</v>
      </c>
      <c r="C652" s="1" t="s">
        <v>38</v>
      </c>
      <c r="D652" s="5" t="s">
        <v>31</v>
      </c>
      <c r="E652" s="6">
        <v>455</v>
      </c>
      <c r="F652" s="6">
        <v>5036.46</v>
      </c>
      <c r="G652" s="6">
        <v>5128.0320000000002</v>
      </c>
      <c r="H652" s="3">
        <v>1007.292</v>
      </c>
      <c r="I652" s="4" t="s">
        <v>42</v>
      </c>
    </row>
    <row r="653" spans="1:9" ht="18" customHeight="1">
      <c r="A653" s="1">
        <v>2023</v>
      </c>
      <c r="B653" s="1" t="s">
        <v>7</v>
      </c>
      <c r="C653" s="1" t="s">
        <v>12</v>
      </c>
      <c r="D653" s="5" t="s">
        <v>28</v>
      </c>
      <c r="E653" s="7">
        <v>345</v>
      </c>
      <c r="F653" s="7">
        <v>7700</v>
      </c>
      <c r="G653" s="7">
        <v>7840</v>
      </c>
      <c r="H653" s="3">
        <v>1540</v>
      </c>
      <c r="I653" s="4" t="s">
        <v>42</v>
      </c>
    </row>
    <row r="654" spans="1:9" ht="18" customHeight="1">
      <c r="A654" s="1">
        <v>2023</v>
      </c>
      <c r="B654" s="1" t="s">
        <v>7</v>
      </c>
      <c r="C654" s="1" t="s">
        <v>13</v>
      </c>
      <c r="D654" s="2" t="s">
        <v>33</v>
      </c>
      <c r="E654" s="3">
        <v>122</v>
      </c>
      <c r="F654" s="3">
        <v>110</v>
      </c>
      <c r="G654" s="3">
        <v>112</v>
      </c>
      <c r="H654" s="3">
        <v>22</v>
      </c>
      <c r="I654" s="4" t="s">
        <v>42</v>
      </c>
    </row>
    <row r="655" spans="1:9" ht="18" customHeight="1">
      <c r="A655" s="1">
        <v>2023</v>
      </c>
      <c r="B655" s="1" t="s">
        <v>7</v>
      </c>
      <c r="C655" s="1" t="s">
        <v>15</v>
      </c>
      <c r="D655" s="5" t="s">
        <v>26</v>
      </c>
      <c r="E655" s="6">
        <v>78</v>
      </c>
      <c r="F655" s="6">
        <v>2517.46</v>
      </c>
      <c r="G655" s="6">
        <v>5126.4639999999999</v>
      </c>
      <c r="H655" s="3">
        <v>503.49200000000002</v>
      </c>
      <c r="I655" s="4" t="s">
        <v>42</v>
      </c>
    </row>
    <row r="656" spans="1:9" ht="18" customHeight="1">
      <c r="A656" s="1">
        <v>2023</v>
      </c>
      <c r="B656" s="1" t="s">
        <v>7</v>
      </c>
      <c r="C656" s="1" t="s">
        <v>15</v>
      </c>
      <c r="D656" s="5" t="s">
        <v>24</v>
      </c>
      <c r="E656" s="6">
        <v>76</v>
      </c>
      <c r="F656" s="6">
        <v>2517.2949999999996</v>
      </c>
      <c r="G656" s="6">
        <v>5126.1279999999997</v>
      </c>
      <c r="H656" s="3">
        <v>503.45899999999995</v>
      </c>
      <c r="I656" s="4" t="s">
        <v>42</v>
      </c>
    </row>
    <row r="657" spans="1:9" ht="18" customHeight="1">
      <c r="A657" s="1">
        <v>2023</v>
      </c>
      <c r="B657" s="1" t="s">
        <v>7</v>
      </c>
      <c r="C657" s="1" t="s">
        <v>15</v>
      </c>
      <c r="D657" s="5" t="s">
        <v>25</v>
      </c>
      <c r="E657" s="6">
        <v>46</v>
      </c>
      <c r="F657" s="6">
        <v>115</v>
      </c>
      <c r="G657" s="6">
        <v>224</v>
      </c>
      <c r="H657" s="3">
        <v>23</v>
      </c>
      <c r="I657" s="4" t="s">
        <v>42</v>
      </c>
    </row>
    <row r="658" spans="1:9" ht="18" customHeight="1">
      <c r="A658" s="1">
        <v>2023</v>
      </c>
      <c r="B658" s="1" t="s">
        <v>7</v>
      </c>
      <c r="C658" s="1" t="s">
        <v>15</v>
      </c>
      <c r="D658" s="5" t="s">
        <v>23</v>
      </c>
      <c r="E658" s="6">
        <v>34</v>
      </c>
      <c r="F658" s="6">
        <v>2631.66</v>
      </c>
      <c r="G658" s="6">
        <v>5126.0160000000005</v>
      </c>
      <c r="H658" s="3">
        <v>526.33199999999999</v>
      </c>
      <c r="I658" s="4" t="s">
        <v>42</v>
      </c>
    </row>
    <row r="659" spans="1:9" ht="18" customHeight="1">
      <c r="A659" s="1">
        <v>2023</v>
      </c>
      <c r="B659" s="1" t="s">
        <v>7</v>
      </c>
      <c r="C659" s="1" t="s">
        <v>13</v>
      </c>
      <c r="D659" s="2" t="s">
        <v>34</v>
      </c>
      <c r="E659" s="3">
        <v>7</v>
      </c>
      <c r="F659" s="3">
        <v>230</v>
      </c>
      <c r="G659" s="3">
        <v>224</v>
      </c>
      <c r="H659" s="3">
        <v>46</v>
      </c>
      <c r="I659" s="4" t="s">
        <v>42</v>
      </c>
    </row>
    <row r="660" spans="1:9" ht="18" customHeight="1">
      <c r="A660" s="1">
        <v>2023</v>
      </c>
      <c r="B660" s="1" t="s">
        <v>7</v>
      </c>
      <c r="C660" s="1" t="s">
        <v>15</v>
      </c>
      <c r="D660" s="5" t="s">
        <v>27</v>
      </c>
      <c r="E660" s="6">
        <v>3</v>
      </c>
      <c r="F660" s="6">
        <v>2631.9475000000002</v>
      </c>
      <c r="G660" s="6">
        <v>5126.576</v>
      </c>
      <c r="H660" s="3">
        <v>526.38950000000011</v>
      </c>
      <c r="I660" s="4" t="s">
        <v>40</v>
      </c>
    </row>
    <row r="661" spans="1:9" ht="18" customHeight="1">
      <c r="A661" s="1">
        <v>2023</v>
      </c>
      <c r="B661" s="1" t="s">
        <v>7</v>
      </c>
      <c r="C661" s="1" t="s">
        <v>32</v>
      </c>
      <c r="D661" s="5" t="s">
        <v>32</v>
      </c>
      <c r="E661" s="6">
        <v>2</v>
      </c>
      <c r="F661" s="6">
        <v>7590</v>
      </c>
      <c r="G661" s="6">
        <v>7392</v>
      </c>
      <c r="H661" s="3">
        <v>1518</v>
      </c>
      <c r="I661" s="4" t="s">
        <v>42</v>
      </c>
    </row>
    <row r="662" spans="1:9" ht="18" customHeight="1">
      <c r="A662" s="1">
        <v>2023</v>
      </c>
      <c r="B662" s="1" t="s">
        <v>8</v>
      </c>
      <c r="C662" s="1" t="s">
        <v>14</v>
      </c>
      <c r="D662" s="2" t="s">
        <v>36</v>
      </c>
      <c r="E662" s="3">
        <v>3566</v>
      </c>
      <c r="F662" s="3">
        <v>4577.3</v>
      </c>
      <c r="G662" s="3">
        <v>5126.576</v>
      </c>
      <c r="H662" s="3">
        <v>915.46</v>
      </c>
      <c r="I662" s="4" t="s">
        <v>42</v>
      </c>
    </row>
    <row r="663" spans="1:9" ht="18" customHeight="1">
      <c r="A663" s="1">
        <v>2023</v>
      </c>
      <c r="B663" s="1" t="s">
        <v>8</v>
      </c>
      <c r="C663" s="1" t="s">
        <v>14</v>
      </c>
      <c r="D663" s="2" t="s">
        <v>37</v>
      </c>
      <c r="E663" s="3">
        <v>2498</v>
      </c>
      <c r="F663" s="3">
        <v>8000</v>
      </c>
      <c r="G663" s="3">
        <v>8960</v>
      </c>
      <c r="H663" s="3">
        <v>1600</v>
      </c>
      <c r="I663" s="4" t="s">
        <v>42</v>
      </c>
    </row>
    <row r="664" spans="1:9" ht="18" customHeight="1">
      <c r="A664" s="1">
        <v>2023</v>
      </c>
      <c r="B664" s="1" t="s">
        <v>8</v>
      </c>
      <c r="C664" s="1" t="s">
        <v>13</v>
      </c>
      <c r="D664" s="2" t="s">
        <v>35</v>
      </c>
      <c r="E664" s="3">
        <v>1245</v>
      </c>
      <c r="F664" s="3">
        <v>4577.2</v>
      </c>
      <c r="G664" s="3">
        <v>5126.4639999999999</v>
      </c>
      <c r="H664" s="3">
        <v>915.44</v>
      </c>
      <c r="I664" s="4" t="s">
        <v>42</v>
      </c>
    </row>
    <row r="665" spans="1:9" ht="18" customHeight="1">
      <c r="A665" s="1">
        <v>2023</v>
      </c>
      <c r="B665" s="1" t="s">
        <v>8</v>
      </c>
      <c r="C665" s="1" t="s">
        <v>38</v>
      </c>
      <c r="D665" s="5" t="s">
        <v>30</v>
      </c>
      <c r="E665" s="6">
        <v>644</v>
      </c>
      <c r="F665" s="6">
        <v>5743.5</v>
      </c>
      <c r="G665" s="6">
        <v>6432.72</v>
      </c>
      <c r="H665" s="3">
        <v>1148.7</v>
      </c>
      <c r="I665" s="4" t="s">
        <v>42</v>
      </c>
    </row>
    <row r="666" spans="1:9" ht="18" customHeight="1">
      <c r="A666" s="1">
        <v>2023</v>
      </c>
      <c r="B666" s="1" t="s">
        <v>8</v>
      </c>
      <c r="C666" s="1" t="s">
        <v>12</v>
      </c>
      <c r="D666" s="5" t="s">
        <v>29</v>
      </c>
      <c r="E666" s="6">
        <v>643</v>
      </c>
      <c r="F666" s="6">
        <v>7000</v>
      </c>
      <c r="G666" s="6">
        <v>7840</v>
      </c>
      <c r="H666" s="3">
        <v>1400</v>
      </c>
      <c r="I666" s="4" t="s">
        <v>42</v>
      </c>
    </row>
    <row r="667" spans="1:9" ht="18" customHeight="1">
      <c r="A667" s="1">
        <v>2023</v>
      </c>
      <c r="B667" s="1" t="s">
        <v>8</v>
      </c>
      <c r="C667" s="1" t="s">
        <v>38</v>
      </c>
      <c r="D667" s="5" t="s">
        <v>31</v>
      </c>
      <c r="E667" s="6">
        <v>455</v>
      </c>
      <c r="F667" s="6">
        <v>4578.6000000000004</v>
      </c>
      <c r="G667" s="6">
        <v>5128.0320000000002</v>
      </c>
      <c r="H667" s="3">
        <v>915.72000000000014</v>
      </c>
      <c r="I667" s="4" t="s">
        <v>42</v>
      </c>
    </row>
    <row r="668" spans="1:9" ht="18" customHeight="1">
      <c r="A668" s="1">
        <v>2023</v>
      </c>
      <c r="B668" s="1" t="s">
        <v>8</v>
      </c>
      <c r="C668" s="1" t="s">
        <v>12</v>
      </c>
      <c r="D668" s="5" t="s">
        <v>28</v>
      </c>
      <c r="E668" s="7">
        <v>345</v>
      </c>
      <c r="F668" s="7">
        <v>7000</v>
      </c>
      <c r="G668" s="7">
        <v>7840</v>
      </c>
      <c r="H668" s="3">
        <v>1400</v>
      </c>
      <c r="I668" s="4" t="s">
        <v>42</v>
      </c>
    </row>
    <row r="669" spans="1:9" ht="18" customHeight="1">
      <c r="A669" s="1">
        <v>2023</v>
      </c>
      <c r="B669" s="1" t="s">
        <v>8</v>
      </c>
      <c r="C669" s="1" t="s">
        <v>13</v>
      </c>
      <c r="D669" s="2" t="s">
        <v>33</v>
      </c>
      <c r="E669" s="3">
        <v>122</v>
      </c>
      <c r="F669" s="3">
        <v>100</v>
      </c>
      <c r="G669" s="3">
        <v>112</v>
      </c>
      <c r="H669" s="3">
        <v>20</v>
      </c>
      <c r="I669" s="4" t="s">
        <v>42</v>
      </c>
    </row>
    <row r="670" spans="1:9" ht="18" customHeight="1">
      <c r="A670" s="1">
        <v>2023</v>
      </c>
      <c r="B670" s="1" t="s">
        <v>8</v>
      </c>
      <c r="C670" s="1" t="s">
        <v>15</v>
      </c>
      <c r="D670" s="5" t="s">
        <v>26</v>
      </c>
      <c r="E670" s="6">
        <v>78</v>
      </c>
      <c r="F670" s="6">
        <v>2288.6</v>
      </c>
      <c r="G670" s="6">
        <v>5126.4639999999999</v>
      </c>
      <c r="H670" s="3">
        <v>457.72</v>
      </c>
      <c r="I670" s="4" t="s">
        <v>42</v>
      </c>
    </row>
    <row r="671" spans="1:9" ht="18" customHeight="1">
      <c r="A671" s="1">
        <v>2023</v>
      </c>
      <c r="B671" s="1" t="s">
        <v>8</v>
      </c>
      <c r="C671" s="1" t="s">
        <v>15</v>
      </c>
      <c r="D671" s="5" t="s">
        <v>24</v>
      </c>
      <c r="E671" s="6">
        <v>76</v>
      </c>
      <c r="F671" s="6">
        <v>2288.4499999999998</v>
      </c>
      <c r="G671" s="6">
        <v>5126.1279999999997</v>
      </c>
      <c r="H671" s="3">
        <v>457.69</v>
      </c>
      <c r="I671" s="4" t="s">
        <v>42</v>
      </c>
    </row>
    <row r="672" spans="1:9" ht="18" customHeight="1">
      <c r="A672" s="1">
        <v>2023</v>
      </c>
      <c r="B672" s="1" t="s">
        <v>8</v>
      </c>
      <c r="C672" s="1" t="s">
        <v>15</v>
      </c>
      <c r="D672" s="5" t="s">
        <v>25</v>
      </c>
      <c r="E672" s="6">
        <v>46</v>
      </c>
      <c r="F672" s="6">
        <v>100</v>
      </c>
      <c r="G672" s="6">
        <v>224</v>
      </c>
      <c r="H672" s="3">
        <v>20</v>
      </c>
      <c r="I672" s="4" t="s">
        <v>42</v>
      </c>
    </row>
    <row r="673" spans="1:9" ht="18" customHeight="1">
      <c r="A673" s="1">
        <v>2023</v>
      </c>
      <c r="B673" s="1" t="s">
        <v>8</v>
      </c>
      <c r="C673" s="1" t="s">
        <v>15</v>
      </c>
      <c r="D673" s="5" t="s">
        <v>23</v>
      </c>
      <c r="E673" s="6">
        <v>34</v>
      </c>
      <c r="F673" s="6">
        <v>2746.08</v>
      </c>
      <c r="G673" s="6">
        <v>5126.0160000000005</v>
      </c>
      <c r="H673" s="3">
        <v>549.21600000000001</v>
      </c>
      <c r="I673" s="4" t="s">
        <v>42</v>
      </c>
    </row>
    <row r="674" spans="1:9" ht="18" customHeight="1">
      <c r="A674" s="1">
        <v>2023</v>
      </c>
      <c r="B674" s="1" t="s">
        <v>8</v>
      </c>
      <c r="C674" s="1" t="s">
        <v>13</v>
      </c>
      <c r="D674" s="2" t="s">
        <v>34</v>
      </c>
      <c r="E674" s="3">
        <v>7</v>
      </c>
      <c r="F674" s="3">
        <v>240</v>
      </c>
      <c r="G674" s="3">
        <v>224</v>
      </c>
      <c r="H674" s="3">
        <v>48</v>
      </c>
      <c r="I674" s="4" t="s">
        <v>42</v>
      </c>
    </row>
    <row r="675" spans="1:9" ht="18" customHeight="1">
      <c r="A675" s="1">
        <v>2023</v>
      </c>
      <c r="B675" s="1" t="s">
        <v>8</v>
      </c>
      <c r="C675" s="1" t="s">
        <v>15</v>
      </c>
      <c r="D675" s="5" t="s">
        <v>27</v>
      </c>
      <c r="E675" s="6">
        <v>3</v>
      </c>
      <c r="F675" s="6">
        <v>2746.38</v>
      </c>
      <c r="G675" s="6">
        <v>5126.576</v>
      </c>
      <c r="H675" s="3">
        <v>549.27600000000007</v>
      </c>
      <c r="I675" s="4" t="s">
        <v>42</v>
      </c>
    </row>
    <row r="676" spans="1:9" ht="18" customHeight="1">
      <c r="A676" s="1">
        <v>2023</v>
      </c>
      <c r="B676" s="1" t="s">
        <v>8</v>
      </c>
      <c r="C676" s="1" t="s">
        <v>32</v>
      </c>
      <c r="D676" s="5" t="s">
        <v>32</v>
      </c>
      <c r="E676" s="6">
        <v>2</v>
      </c>
      <c r="F676" s="6">
        <v>7920</v>
      </c>
      <c r="G676" s="6">
        <v>7392</v>
      </c>
      <c r="H676" s="3">
        <v>1584</v>
      </c>
      <c r="I676" s="4" t="s">
        <v>42</v>
      </c>
    </row>
    <row r="677" spans="1:9" ht="18" customHeight="1">
      <c r="A677" s="1">
        <v>2023</v>
      </c>
      <c r="B677" s="1" t="s">
        <v>9</v>
      </c>
      <c r="C677" s="1" t="s">
        <v>14</v>
      </c>
      <c r="D677" s="2" t="s">
        <v>36</v>
      </c>
      <c r="E677" s="3">
        <v>3566</v>
      </c>
      <c r="F677" s="3">
        <v>5035.0300000000007</v>
      </c>
      <c r="G677" s="3">
        <v>5126.576</v>
      </c>
      <c r="H677" s="3">
        <v>1007.0060000000002</v>
      </c>
      <c r="I677" s="4" t="s">
        <v>42</v>
      </c>
    </row>
    <row r="678" spans="1:9" ht="18" customHeight="1">
      <c r="A678" s="1">
        <v>2023</v>
      </c>
      <c r="B678" s="1" t="s">
        <v>9</v>
      </c>
      <c r="C678" s="1" t="s">
        <v>14</v>
      </c>
      <c r="D678" s="2" t="s">
        <v>37</v>
      </c>
      <c r="E678" s="3">
        <v>2498</v>
      </c>
      <c r="F678" s="3">
        <v>9200</v>
      </c>
      <c r="G678" s="3">
        <v>8960</v>
      </c>
      <c r="H678" s="3">
        <v>1840</v>
      </c>
      <c r="I678" s="4" t="s">
        <v>42</v>
      </c>
    </row>
    <row r="679" spans="1:9" ht="18" customHeight="1">
      <c r="A679" s="1">
        <v>2023</v>
      </c>
      <c r="B679" s="1" t="s">
        <v>9</v>
      </c>
      <c r="C679" s="1" t="s">
        <v>13</v>
      </c>
      <c r="D679" s="2" t="s">
        <v>35</v>
      </c>
      <c r="E679" s="3">
        <v>1245</v>
      </c>
      <c r="F679" s="3">
        <v>5263.78</v>
      </c>
      <c r="G679" s="3">
        <v>5126.4639999999999</v>
      </c>
      <c r="H679" s="3">
        <v>1052.7560000000001</v>
      </c>
      <c r="I679" s="4" t="s">
        <v>42</v>
      </c>
    </row>
    <row r="680" spans="1:9" ht="18" customHeight="1">
      <c r="A680" s="1">
        <v>2023</v>
      </c>
      <c r="B680" s="1" t="s">
        <v>9</v>
      </c>
      <c r="C680" s="1" t="s">
        <v>38</v>
      </c>
      <c r="D680" s="5" t="s">
        <v>30</v>
      </c>
      <c r="E680" s="6">
        <v>644</v>
      </c>
      <c r="F680" s="6">
        <v>6605.0249999999996</v>
      </c>
      <c r="G680" s="6">
        <v>6432.72</v>
      </c>
      <c r="H680" s="3">
        <v>1321.0050000000001</v>
      </c>
      <c r="I680" s="4" t="s">
        <v>42</v>
      </c>
    </row>
    <row r="681" spans="1:9" ht="18" customHeight="1">
      <c r="A681" s="1">
        <v>2023</v>
      </c>
      <c r="B681" s="1" t="s">
        <v>9</v>
      </c>
      <c r="C681" s="1" t="s">
        <v>12</v>
      </c>
      <c r="D681" s="5" t="s">
        <v>29</v>
      </c>
      <c r="E681" s="6">
        <v>643</v>
      </c>
      <c r="F681" s="6">
        <v>8400</v>
      </c>
      <c r="G681" s="6">
        <v>7840</v>
      </c>
      <c r="H681" s="3">
        <v>1680</v>
      </c>
      <c r="I681" s="4" t="s">
        <v>42</v>
      </c>
    </row>
    <row r="682" spans="1:9" ht="18" customHeight="1">
      <c r="A682" s="1">
        <v>2023</v>
      </c>
      <c r="B682" s="1" t="s">
        <v>9</v>
      </c>
      <c r="C682" s="1" t="s">
        <v>38</v>
      </c>
      <c r="D682" s="5" t="s">
        <v>31</v>
      </c>
      <c r="E682" s="6">
        <v>455</v>
      </c>
      <c r="F682" s="6">
        <v>5494.3200000000006</v>
      </c>
      <c r="G682" s="6">
        <v>5128.0320000000002</v>
      </c>
      <c r="H682" s="3">
        <v>1098.8640000000003</v>
      </c>
      <c r="I682" s="4" t="s">
        <v>42</v>
      </c>
    </row>
    <row r="683" spans="1:9" ht="18" customHeight="1">
      <c r="A683" s="1">
        <v>2023</v>
      </c>
      <c r="B683" s="1" t="s">
        <v>9</v>
      </c>
      <c r="C683" s="1" t="s">
        <v>12</v>
      </c>
      <c r="D683" s="5" t="s">
        <v>28</v>
      </c>
      <c r="E683" s="7">
        <v>345</v>
      </c>
      <c r="F683" s="7">
        <v>8400</v>
      </c>
      <c r="G683" s="7">
        <v>7840</v>
      </c>
      <c r="H683" s="3">
        <v>1680</v>
      </c>
      <c r="I683" s="4" t="s">
        <v>42</v>
      </c>
    </row>
    <row r="684" spans="1:9" ht="18" customHeight="1">
      <c r="A684" s="1">
        <v>2023</v>
      </c>
      <c r="B684" s="1" t="s">
        <v>9</v>
      </c>
      <c r="C684" s="1" t="s">
        <v>13</v>
      </c>
      <c r="D684" s="2" t="s">
        <v>33</v>
      </c>
      <c r="E684" s="3">
        <v>122</v>
      </c>
      <c r="F684" s="3">
        <v>120</v>
      </c>
      <c r="G684" s="3">
        <v>112</v>
      </c>
      <c r="H684" s="3">
        <v>24</v>
      </c>
      <c r="I684" s="4" t="s">
        <v>42</v>
      </c>
    </row>
    <row r="685" spans="1:9" ht="18" customHeight="1">
      <c r="A685" s="1">
        <v>2023</v>
      </c>
      <c r="B685" s="1" t="s">
        <v>9</v>
      </c>
      <c r="C685" s="1" t="s">
        <v>15</v>
      </c>
      <c r="D685" s="5" t="s">
        <v>26</v>
      </c>
      <c r="E685" s="6">
        <v>78</v>
      </c>
      <c r="F685" s="6">
        <v>2517.46</v>
      </c>
      <c r="G685" s="6">
        <v>5126.4639999999999</v>
      </c>
      <c r="H685" s="3">
        <v>503.49200000000002</v>
      </c>
      <c r="I685" s="4" t="s">
        <v>42</v>
      </c>
    </row>
    <row r="686" spans="1:9" ht="18" customHeight="1">
      <c r="A686" s="1">
        <v>2023</v>
      </c>
      <c r="B686" s="1" t="s">
        <v>9</v>
      </c>
      <c r="C686" s="1" t="s">
        <v>15</v>
      </c>
      <c r="D686" s="5" t="s">
        <v>24</v>
      </c>
      <c r="E686" s="6">
        <v>76</v>
      </c>
      <c r="F686" s="6">
        <v>2517.2949999999996</v>
      </c>
      <c r="G686" s="6">
        <v>5126.1279999999997</v>
      </c>
      <c r="H686" s="3">
        <v>503.45899999999995</v>
      </c>
      <c r="I686" s="4" t="s">
        <v>42</v>
      </c>
    </row>
    <row r="687" spans="1:9" ht="18" customHeight="1">
      <c r="A687" s="1">
        <v>2023</v>
      </c>
      <c r="B687" s="1" t="s">
        <v>9</v>
      </c>
      <c r="C687" s="1" t="s">
        <v>15</v>
      </c>
      <c r="D687" s="5" t="s">
        <v>25</v>
      </c>
      <c r="E687" s="6">
        <v>46</v>
      </c>
      <c r="F687" s="6">
        <v>110</v>
      </c>
      <c r="G687" s="6">
        <v>224</v>
      </c>
      <c r="H687" s="3">
        <v>22</v>
      </c>
      <c r="I687" s="4" t="s">
        <v>42</v>
      </c>
    </row>
    <row r="688" spans="1:9" ht="18" customHeight="1">
      <c r="A688" s="1">
        <v>2023</v>
      </c>
      <c r="B688" s="1" t="s">
        <v>9</v>
      </c>
      <c r="C688" s="1" t="s">
        <v>15</v>
      </c>
      <c r="D688" s="5" t="s">
        <v>23</v>
      </c>
      <c r="E688" s="6">
        <v>34</v>
      </c>
      <c r="F688" s="6">
        <v>2517.2400000000002</v>
      </c>
      <c r="G688" s="6">
        <v>5126.0160000000005</v>
      </c>
      <c r="H688" s="3">
        <v>503.44800000000009</v>
      </c>
      <c r="I688" s="4" t="s">
        <v>42</v>
      </c>
    </row>
    <row r="689" spans="1:9" ht="18" customHeight="1">
      <c r="A689" s="1">
        <v>2023</v>
      </c>
      <c r="B689" s="1" t="s">
        <v>9</v>
      </c>
      <c r="C689" s="1" t="s">
        <v>13</v>
      </c>
      <c r="D689" s="2" t="s">
        <v>34</v>
      </c>
      <c r="E689" s="3">
        <v>7</v>
      </c>
      <c r="F689" s="3">
        <v>220</v>
      </c>
      <c r="G689" s="3">
        <v>224</v>
      </c>
      <c r="H689" s="3">
        <v>44</v>
      </c>
      <c r="I689" s="4" t="s">
        <v>42</v>
      </c>
    </row>
    <row r="690" spans="1:9" ht="18" customHeight="1">
      <c r="A690" s="1">
        <v>2023</v>
      </c>
      <c r="B690" s="1" t="s">
        <v>9</v>
      </c>
      <c r="C690" s="1" t="s">
        <v>15</v>
      </c>
      <c r="D690" s="5" t="s">
        <v>27</v>
      </c>
      <c r="E690" s="6">
        <v>3</v>
      </c>
      <c r="F690" s="6">
        <v>2517.5150000000003</v>
      </c>
      <c r="G690" s="6">
        <v>5126.576</v>
      </c>
      <c r="H690" s="3">
        <v>503.5030000000001</v>
      </c>
      <c r="I690" s="4" t="s">
        <v>42</v>
      </c>
    </row>
    <row r="691" spans="1:9" ht="18" customHeight="1">
      <c r="A691" s="1">
        <v>2023</v>
      </c>
      <c r="B691" s="1" t="s">
        <v>9</v>
      </c>
      <c r="C691" s="1" t="s">
        <v>32</v>
      </c>
      <c r="D691" s="5" t="s">
        <v>32</v>
      </c>
      <c r="E691" s="6">
        <v>2</v>
      </c>
      <c r="F691" s="6">
        <v>7260</v>
      </c>
      <c r="G691" s="6">
        <v>7392</v>
      </c>
      <c r="H691" s="3">
        <v>1452</v>
      </c>
      <c r="I691" s="4" t="s">
        <v>42</v>
      </c>
    </row>
    <row r="692" spans="1:9" ht="18" customHeight="1">
      <c r="A692" s="1">
        <v>2023</v>
      </c>
      <c r="B692" s="1" t="s">
        <v>10</v>
      </c>
      <c r="C692" s="1" t="s">
        <v>14</v>
      </c>
      <c r="D692" s="2" t="s">
        <v>36</v>
      </c>
      <c r="E692" s="3">
        <v>3566</v>
      </c>
      <c r="F692" s="3">
        <v>5263.8950000000004</v>
      </c>
      <c r="G692" s="3">
        <v>5126.576</v>
      </c>
      <c r="H692" s="3">
        <v>1052.7790000000002</v>
      </c>
      <c r="I692" s="4" t="s">
        <v>42</v>
      </c>
    </row>
    <row r="693" spans="1:9" ht="18" customHeight="1">
      <c r="A693" s="1">
        <v>2023</v>
      </c>
      <c r="B693" s="1" t="s">
        <v>10</v>
      </c>
      <c r="C693" s="1" t="s">
        <v>14</v>
      </c>
      <c r="D693" s="2" t="s">
        <v>37</v>
      </c>
      <c r="E693" s="3">
        <v>2498</v>
      </c>
      <c r="F693" s="3">
        <v>8800</v>
      </c>
      <c r="G693" s="3">
        <v>8960</v>
      </c>
      <c r="H693" s="3">
        <v>1760</v>
      </c>
      <c r="I693" s="4" t="s">
        <v>42</v>
      </c>
    </row>
    <row r="694" spans="1:9" ht="18" customHeight="1">
      <c r="A694" s="1">
        <v>2023</v>
      </c>
      <c r="B694" s="1" t="s">
        <v>10</v>
      </c>
      <c r="C694" s="1" t="s">
        <v>13</v>
      </c>
      <c r="D694" s="2" t="s">
        <v>35</v>
      </c>
      <c r="E694" s="3">
        <v>1245</v>
      </c>
      <c r="F694" s="3">
        <v>5034.92</v>
      </c>
      <c r="G694" s="3">
        <v>5126.4639999999999</v>
      </c>
      <c r="H694" s="3">
        <v>1006.984</v>
      </c>
      <c r="I694" s="4" t="s">
        <v>42</v>
      </c>
    </row>
    <row r="695" spans="1:9" ht="18" customHeight="1">
      <c r="A695" s="1">
        <v>2023</v>
      </c>
      <c r="B695" s="1" t="s">
        <v>10</v>
      </c>
      <c r="C695" s="1" t="s">
        <v>38</v>
      </c>
      <c r="D695" s="5" t="s">
        <v>30</v>
      </c>
      <c r="E695" s="6">
        <v>644</v>
      </c>
      <c r="F695" s="6">
        <v>22000</v>
      </c>
      <c r="G695" s="6">
        <v>6432.72</v>
      </c>
      <c r="H695" s="3">
        <v>4400</v>
      </c>
      <c r="I695" s="4" t="s">
        <v>42</v>
      </c>
    </row>
    <row r="696" spans="1:9" ht="18" customHeight="1">
      <c r="A696" s="1">
        <v>2023</v>
      </c>
      <c r="B696" s="1" t="s">
        <v>10</v>
      </c>
      <c r="C696" s="1" t="s">
        <v>12</v>
      </c>
      <c r="D696" s="5" t="s">
        <v>29</v>
      </c>
      <c r="E696" s="6">
        <v>643</v>
      </c>
      <c r="F696" s="6">
        <v>7700</v>
      </c>
      <c r="G696" s="6">
        <v>7840</v>
      </c>
      <c r="H696" s="3">
        <v>1540</v>
      </c>
      <c r="I696" s="4" t="s">
        <v>42</v>
      </c>
    </row>
    <row r="697" spans="1:9" ht="18" customHeight="1">
      <c r="A697" s="1">
        <v>2023</v>
      </c>
      <c r="B697" s="1" t="s">
        <v>10</v>
      </c>
      <c r="C697" s="1" t="s">
        <v>38</v>
      </c>
      <c r="D697" s="5" t="s">
        <v>31</v>
      </c>
      <c r="E697" s="6">
        <v>455</v>
      </c>
      <c r="F697" s="6">
        <v>11111</v>
      </c>
      <c r="G697" s="6">
        <v>5128.0320000000002</v>
      </c>
      <c r="H697" s="3">
        <v>2222.2000000000003</v>
      </c>
      <c r="I697" s="4" t="s">
        <v>42</v>
      </c>
    </row>
    <row r="698" spans="1:9" ht="18" customHeight="1">
      <c r="A698" s="1">
        <v>2023</v>
      </c>
      <c r="B698" s="1" t="s">
        <v>10</v>
      </c>
      <c r="C698" s="1" t="s">
        <v>12</v>
      </c>
      <c r="D698" s="5" t="s">
        <v>28</v>
      </c>
      <c r="E698" s="7">
        <v>345</v>
      </c>
      <c r="F698" s="7">
        <v>7700</v>
      </c>
      <c r="G698" s="7">
        <v>7840</v>
      </c>
      <c r="H698" s="3">
        <v>1540</v>
      </c>
      <c r="I698" s="4" t="s">
        <v>42</v>
      </c>
    </row>
    <row r="699" spans="1:9" ht="18" customHeight="1">
      <c r="A699" s="1">
        <v>2023</v>
      </c>
      <c r="B699" s="1" t="s">
        <v>10</v>
      </c>
      <c r="C699" s="1" t="s">
        <v>13</v>
      </c>
      <c r="D699" s="2" t="s">
        <v>33</v>
      </c>
      <c r="E699" s="3">
        <v>122</v>
      </c>
      <c r="F699" s="3">
        <v>110</v>
      </c>
      <c r="G699" s="3">
        <v>112</v>
      </c>
      <c r="H699" s="3">
        <v>22</v>
      </c>
      <c r="I699" s="4" t="s">
        <v>42</v>
      </c>
    </row>
    <row r="700" spans="1:9" ht="18" customHeight="1">
      <c r="A700" s="1">
        <v>2023</v>
      </c>
      <c r="B700" s="1" t="s">
        <v>10</v>
      </c>
      <c r="C700" s="1" t="s">
        <v>15</v>
      </c>
      <c r="D700" s="5" t="s">
        <v>26</v>
      </c>
      <c r="E700" s="6">
        <v>78</v>
      </c>
      <c r="F700" s="6">
        <v>2517.46</v>
      </c>
      <c r="G700" s="6">
        <v>5126.4639999999999</v>
      </c>
      <c r="H700" s="3">
        <v>503.49200000000002</v>
      </c>
      <c r="I700" s="4" t="s">
        <v>42</v>
      </c>
    </row>
    <row r="701" spans="1:9" ht="18" customHeight="1">
      <c r="A701" s="1">
        <v>2023</v>
      </c>
      <c r="B701" s="1" t="s">
        <v>10</v>
      </c>
      <c r="C701" s="1" t="s">
        <v>15</v>
      </c>
      <c r="D701" s="5" t="s">
        <v>24</v>
      </c>
      <c r="E701" s="6">
        <v>76</v>
      </c>
      <c r="F701" s="6">
        <v>2288.4499999999998</v>
      </c>
      <c r="G701" s="6">
        <v>5126.1279999999997</v>
      </c>
      <c r="H701" s="3">
        <v>457.69</v>
      </c>
      <c r="I701" s="4" t="s">
        <v>42</v>
      </c>
    </row>
    <row r="702" spans="1:9" ht="18" customHeight="1">
      <c r="A702" s="1">
        <v>2023</v>
      </c>
      <c r="B702" s="1" t="s">
        <v>10</v>
      </c>
      <c r="C702" s="1" t="s">
        <v>15</v>
      </c>
      <c r="D702" s="5" t="s">
        <v>25</v>
      </c>
      <c r="E702" s="6">
        <v>46</v>
      </c>
      <c r="F702" s="6">
        <v>100</v>
      </c>
      <c r="G702" s="6">
        <v>224</v>
      </c>
      <c r="H702" s="3">
        <v>20</v>
      </c>
      <c r="I702" s="4" t="s">
        <v>42</v>
      </c>
    </row>
    <row r="703" spans="1:9" ht="18" customHeight="1">
      <c r="A703" s="1">
        <v>2023</v>
      </c>
      <c r="B703" s="1" t="s">
        <v>10</v>
      </c>
      <c r="C703" s="1" t="s">
        <v>15</v>
      </c>
      <c r="D703" s="5" t="s">
        <v>23</v>
      </c>
      <c r="E703" s="6">
        <v>34</v>
      </c>
      <c r="F703" s="6">
        <v>2288.4</v>
      </c>
      <c r="G703" s="6">
        <v>5126.0160000000005</v>
      </c>
      <c r="H703" s="3">
        <v>457.68000000000006</v>
      </c>
      <c r="I703" s="4" t="s">
        <v>42</v>
      </c>
    </row>
    <row r="704" spans="1:9" ht="18" customHeight="1">
      <c r="A704" s="1">
        <v>2023</v>
      </c>
      <c r="B704" s="1" t="s">
        <v>10</v>
      </c>
      <c r="C704" s="1" t="s">
        <v>13</v>
      </c>
      <c r="D704" s="2" t="s">
        <v>34</v>
      </c>
      <c r="E704" s="3">
        <v>7</v>
      </c>
      <c r="F704" s="3">
        <v>200</v>
      </c>
      <c r="G704" s="3">
        <v>224</v>
      </c>
      <c r="H704" s="3">
        <v>40</v>
      </c>
      <c r="I704" s="4" t="s">
        <v>42</v>
      </c>
    </row>
    <row r="705" spans="1:9" ht="18" customHeight="1">
      <c r="A705" s="1">
        <v>2023</v>
      </c>
      <c r="B705" s="1" t="s">
        <v>10</v>
      </c>
      <c r="C705" s="1" t="s">
        <v>15</v>
      </c>
      <c r="D705" s="5" t="s">
        <v>27</v>
      </c>
      <c r="E705" s="6">
        <v>3</v>
      </c>
      <c r="F705" s="6">
        <v>2288.65</v>
      </c>
      <c r="G705" s="6">
        <v>5126.576</v>
      </c>
      <c r="H705" s="3">
        <v>457.73</v>
      </c>
      <c r="I705" s="4" t="s">
        <v>42</v>
      </c>
    </row>
    <row r="706" spans="1:9" ht="18" customHeight="1">
      <c r="A706" s="1">
        <v>2023</v>
      </c>
      <c r="B706" s="1" t="s">
        <v>10</v>
      </c>
      <c r="C706" s="1" t="s">
        <v>32</v>
      </c>
      <c r="D706" s="5" t="s">
        <v>32</v>
      </c>
      <c r="E706" s="6">
        <v>2</v>
      </c>
      <c r="F706" s="6">
        <v>6600</v>
      </c>
      <c r="G706" s="6">
        <v>7392</v>
      </c>
      <c r="H706" s="3">
        <v>1320</v>
      </c>
      <c r="I706" s="4" t="s">
        <v>42</v>
      </c>
    </row>
    <row r="707" spans="1:9" ht="18" customHeight="1">
      <c r="A707" s="1">
        <v>2023</v>
      </c>
      <c r="B707" s="1" t="s">
        <v>11</v>
      </c>
      <c r="C707" s="1" t="s">
        <v>14</v>
      </c>
      <c r="D707" s="2" t="s">
        <v>36</v>
      </c>
      <c r="E707" s="3">
        <v>3566</v>
      </c>
      <c r="F707" s="3">
        <v>4577.3</v>
      </c>
      <c r="G707" s="3">
        <v>5126.576</v>
      </c>
      <c r="H707" s="3">
        <v>915.46</v>
      </c>
      <c r="I707" s="4" t="s">
        <v>42</v>
      </c>
    </row>
    <row r="708" spans="1:9" ht="18" customHeight="1">
      <c r="A708" s="1">
        <v>2023</v>
      </c>
      <c r="B708" s="1" t="s">
        <v>11</v>
      </c>
      <c r="C708" s="1" t="s">
        <v>14</v>
      </c>
      <c r="D708" s="2" t="s">
        <v>37</v>
      </c>
      <c r="E708" s="3">
        <v>2498</v>
      </c>
      <c r="F708" s="3">
        <v>8000</v>
      </c>
      <c r="G708" s="3">
        <v>8960</v>
      </c>
      <c r="H708" s="3">
        <v>1600</v>
      </c>
      <c r="I708" s="4" t="s">
        <v>42</v>
      </c>
    </row>
    <row r="709" spans="1:9" ht="18" customHeight="1">
      <c r="A709" s="1">
        <v>2023</v>
      </c>
      <c r="B709" s="1" t="s">
        <v>11</v>
      </c>
      <c r="C709" s="1" t="s">
        <v>13</v>
      </c>
      <c r="D709" s="2" t="s">
        <v>35</v>
      </c>
      <c r="E709" s="3">
        <v>1245</v>
      </c>
      <c r="F709" s="3">
        <v>4577.2</v>
      </c>
      <c r="G709" s="3">
        <v>5126.4639999999999</v>
      </c>
      <c r="H709" s="3">
        <v>915.44</v>
      </c>
      <c r="I709" s="4" t="s">
        <v>42</v>
      </c>
    </row>
    <row r="710" spans="1:9" ht="18" customHeight="1">
      <c r="A710" s="1">
        <v>2023</v>
      </c>
      <c r="B710" s="1" t="s">
        <v>11</v>
      </c>
      <c r="C710" s="1" t="s">
        <v>38</v>
      </c>
      <c r="D710" s="5" t="s">
        <v>30</v>
      </c>
      <c r="E710" s="6">
        <v>644</v>
      </c>
      <c r="F710" s="6">
        <v>5743.5</v>
      </c>
      <c r="G710" s="6">
        <v>6432.72</v>
      </c>
      <c r="H710" s="3">
        <v>1148.7</v>
      </c>
      <c r="I710" s="4" t="s">
        <v>42</v>
      </c>
    </row>
    <row r="711" spans="1:9" ht="18" customHeight="1">
      <c r="A711" s="1">
        <v>2023</v>
      </c>
      <c r="B711" s="1" t="s">
        <v>11</v>
      </c>
      <c r="C711" s="1" t="s">
        <v>12</v>
      </c>
      <c r="D711" s="5" t="s">
        <v>29</v>
      </c>
      <c r="E711" s="6">
        <v>643</v>
      </c>
      <c r="F711" s="6">
        <v>7000</v>
      </c>
      <c r="G711" s="6">
        <v>7840</v>
      </c>
      <c r="H711" s="3">
        <v>1400</v>
      </c>
      <c r="I711" s="4" t="s">
        <v>42</v>
      </c>
    </row>
    <row r="712" spans="1:9" ht="18" customHeight="1">
      <c r="A712" s="1">
        <v>2023</v>
      </c>
      <c r="B712" s="1" t="s">
        <v>11</v>
      </c>
      <c r="C712" s="1" t="s">
        <v>38</v>
      </c>
      <c r="D712" s="5" t="s">
        <v>31</v>
      </c>
      <c r="E712" s="6">
        <v>455</v>
      </c>
      <c r="F712" s="6">
        <v>4578.6000000000004</v>
      </c>
      <c r="G712" s="6">
        <v>5128.0320000000002</v>
      </c>
      <c r="H712" s="3">
        <v>915.72000000000014</v>
      </c>
      <c r="I712" s="4" t="s">
        <v>42</v>
      </c>
    </row>
    <row r="713" spans="1:9" ht="18" customHeight="1">
      <c r="A713" s="1">
        <v>2023</v>
      </c>
      <c r="B713" s="1" t="s">
        <v>11</v>
      </c>
      <c r="C713" s="1" t="s">
        <v>12</v>
      </c>
      <c r="D713" s="5" t="s">
        <v>28</v>
      </c>
      <c r="E713" s="7">
        <v>345</v>
      </c>
      <c r="F713" s="7">
        <v>7000</v>
      </c>
      <c r="G713" s="7">
        <v>7840</v>
      </c>
      <c r="H713" s="3">
        <v>1400</v>
      </c>
      <c r="I713" s="4" t="s">
        <v>42</v>
      </c>
    </row>
    <row r="714" spans="1:9" ht="18" customHeight="1">
      <c r="A714" s="1">
        <v>2023</v>
      </c>
      <c r="B714" s="1" t="s">
        <v>11</v>
      </c>
      <c r="C714" s="1" t="s">
        <v>13</v>
      </c>
      <c r="D714" s="2" t="s">
        <v>33</v>
      </c>
      <c r="E714" s="3">
        <v>122</v>
      </c>
      <c r="F714" s="3">
        <v>100</v>
      </c>
      <c r="G714" s="3">
        <v>112</v>
      </c>
      <c r="H714" s="3">
        <v>20</v>
      </c>
      <c r="I714" s="4" t="s">
        <v>42</v>
      </c>
    </row>
    <row r="715" spans="1:9" ht="18" customHeight="1">
      <c r="A715" s="1">
        <v>2023</v>
      </c>
      <c r="B715" s="1" t="s">
        <v>11</v>
      </c>
      <c r="C715" s="1" t="s">
        <v>15</v>
      </c>
      <c r="D715" s="5" t="s">
        <v>26</v>
      </c>
      <c r="E715" s="6">
        <v>78</v>
      </c>
      <c r="F715" s="6">
        <v>2288.6</v>
      </c>
      <c r="G715" s="6">
        <v>5126.4639999999999</v>
      </c>
      <c r="H715" s="3">
        <v>457.72</v>
      </c>
      <c r="I715" s="4" t="s">
        <v>42</v>
      </c>
    </row>
    <row r="716" spans="1:9" ht="18" customHeight="1">
      <c r="A716" s="1">
        <v>2023</v>
      </c>
      <c r="B716" s="1" t="s">
        <v>11</v>
      </c>
      <c r="C716" s="1" t="s">
        <v>15</v>
      </c>
      <c r="D716" s="5" t="s">
        <v>24</v>
      </c>
      <c r="E716" s="6">
        <v>76</v>
      </c>
      <c r="F716" s="6">
        <v>2288.4499999999998</v>
      </c>
      <c r="G716" s="6">
        <v>5126.1279999999997</v>
      </c>
      <c r="H716" s="3">
        <v>457.69</v>
      </c>
      <c r="I716" s="4" t="s">
        <v>42</v>
      </c>
    </row>
    <row r="717" spans="1:9" ht="18" customHeight="1">
      <c r="A717" s="1">
        <v>2023</v>
      </c>
      <c r="B717" s="1" t="s">
        <v>11</v>
      </c>
      <c r="C717" s="1" t="s">
        <v>15</v>
      </c>
      <c r="D717" s="5" t="s">
        <v>25</v>
      </c>
      <c r="E717" s="6">
        <v>46</v>
      </c>
      <c r="F717" s="6">
        <v>100</v>
      </c>
      <c r="G717" s="6">
        <v>224</v>
      </c>
      <c r="H717" s="3">
        <v>20</v>
      </c>
      <c r="I717" s="4" t="s">
        <v>42</v>
      </c>
    </row>
    <row r="718" spans="1:9" ht="18" customHeight="1">
      <c r="A718" s="1">
        <v>2023</v>
      </c>
      <c r="B718" s="1" t="s">
        <v>11</v>
      </c>
      <c r="C718" s="1" t="s">
        <v>15</v>
      </c>
      <c r="D718" s="5" t="s">
        <v>23</v>
      </c>
      <c r="E718" s="6">
        <v>34</v>
      </c>
      <c r="F718" s="6">
        <v>2288.4</v>
      </c>
      <c r="G718" s="6">
        <v>5126.0160000000005</v>
      </c>
      <c r="H718" s="3">
        <v>457.68000000000006</v>
      </c>
      <c r="I718" s="4" t="s">
        <v>42</v>
      </c>
    </row>
    <row r="719" spans="1:9" ht="18" customHeight="1">
      <c r="A719" s="1">
        <v>2023</v>
      </c>
      <c r="B719" s="1" t="s">
        <v>11</v>
      </c>
      <c r="C719" s="1" t="s">
        <v>13</v>
      </c>
      <c r="D719" s="2" t="s">
        <v>34</v>
      </c>
      <c r="E719" s="3">
        <v>7</v>
      </c>
      <c r="F719" s="3">
        <v>200</v>
      </c>
      <c r="G719" s="3">
        <v>224</v>
      </c>
      <c r="H719" s="3">
        <v>40</v>
      </c>
      <c r="I719" s="4" t="s">
        <v>42</v>
      </c>
    </row>
    <row r="720" spans="1:9" ht="18" customHeight="1">
      <c r="A720" s="1">
        <v>2023</v>
      </c>
      <c r="B720" s="1" t="s">
        <v>11</v>
      </c>
      <c r="C720" s="1" t="s">
        <v>15</v>
      </c>
      <c r="D720" s="5" t="s">
        <v>27</v>
      </c>
      <c r="E720" s="6">
        <v>3</v>
      </c>
      <c r="F720" s="6">
        <v>2288.65</v>
      </c>
      <c r="G720" s="6">
        <v>5126.576</v>
      </c>
      <c r="H720" s="3">
        <v>457.73</v>
      </c>
      <c r="I720" s="4" t="s">
        <v>42</v>
      </c>
    </row>
    <row r="721" spans="1:9" ht="18" customHeight="1">
      <c r="A721" s="1">
        <v>2023</v>
      </c>
      <c r="B721" s="1" t="s">
        <v>11</v>
      </c>
      <c r="C721" s="1" t="s">
        <v>32</v>
      </c>
      <c r="D721" s="5" t="s">
        <v>32</v>
      </c>
      <c r="E721" s="6">
        <v>2</v>
      </c>
      <c r="F721" s="6">
        <v>6600</v>
      </c>
      <c r="G721" s="6">
        <v>7392</v>
      </c>
      <c r="H721" s="3">
        <v>1320</v>
      </c>
      <c r="I721" s="4" t="s">
        <v>42</v>
      </c>
    </row>
    <row r="722" spans="1:9" ht="18" customHeight="1">
      <c r="A722" s="1">
        <v>2024</v>
      </c>
      <c r="B722" s="1" t="s">
        <v>0</v>
      </c>
      <c r="C722" s="1" t="s">
        <v>14</v>
      </c>
      <c r="D722" s="2" t="s">
        <v>36</v>
      </c>
      <c r="E722" s="3">
        <v>3566</v>
      </c>
      <c r="F722" s="3">
        <v>4577.3</v>
      </c>
      <c r="G722" s="3">
        <v>5126.576</v>
      </c>
      <c r="H722" s="3">
        <v>915.46</v>
      </c>
      <c r="I722" s="4" t="s">
        <v>42</v>
      </c>
    </row>
    <row r="723" spans="1:9" ht="18" customHeight="1">
      <c r="A723" s="1">
        <v>2024</v>
      </c>
      <c r="B723" s="1" t="s">
        <v>0</v>
      </c>
      <c r="C723" s="1" t="s">
        <v>14</v>
      </c>
      <c r="D723" s="2" t="s">
        <v>37</v>
      </c>
      <c r="E723" s="3">
        <v>2498</v>
      </c>
      <c r="F723" s="3">
        <v>8000</v>
      </c>
      <c r="G723" s="3">
        <v>8960</v>
      </c>
      <c r="H723" s="3">
        <v>1600</v>
      </c>
      <c r="I723" s="4" t="s">
        <v>42</v>
      </c>
    </row>
    <row r="724" spans="1:9" ht="18" customHeight="1">
      <c r="A724" s="1">
        <v>2024</v>
      </c>
      <c r="B724" s="1" t="s">
        <v>0</v>
      </c>
      <c r="C724" s="1" t="s">
        <v>13</v>
      </c>
      <c r="D724" s="2" t="s">
        <v>35</v>
      </c>
      <c r="E724" s="3">
        <v>1245</v>
      </c>
      <c r="F724" s="3">
        <v>4577.2</v>
      </c>
      <c r="G724" s="3">
        <v>5126.4639999999999</v>
      </c>
      <c r="H724" s="3">
        <v>915.44</v>
      </c>
      <c r="I724" s="4" t="s">
        <v>42</v>
      </c>
    </row>
    <row r="725" spans="1:9" ht="18" customHeight="1">
      <c r="A725" s="1">
        <v>2024</v>
      </c>
      <c r="B725" s="1" t="s">
        <v>0</v>
      </c>
      <c r="C725" s="1" t="s">
        <v>38</v>
      </c>
      <c r="D725" s="5" t="s">
        <v>30</v>
      </c>
      <c r="E725" s="6">
        <v>644</v>
      </c>
      <c r="F725" s="6">
        <v>5743.5</v>
      </c>
      <c r="G725" s="6">
        <v>6432.72</v>
      </c>
      <c r="H725" s="3">
        <v>1148.7</v>
      </c>
      <c r="I725" s="4" t="s">
        <v>42</v>
      </c>
    </row>
    <row r="726" spans="1:9" ht="18" customHeight="1">
      <c r="A726" s="1">
        <v>2024</v>
      </c>
      <c r="B726" s="1" t="s">
        <v>0</v>
      </c>
      <c r="C726" s="1" t="s">
        <v>12</v>
      </c>
      <c r="D726" s="5" t="s">
        <v>29</v>
      </c>
      <c r="E726" s="6">
        <v>643</v>
      </c>
      <c r="F726" s="6">
        <v>7000</v>
      </c>
      <c r="G726" s="6">
        <v>7840</v>
      </c>
      <c r="H726" s="3">
        <v>1400</v>
      </c>
      <c r="I726" s="4" t="s">
        <v>42</v>
      </c>
    </row>
    <row r="727" spans="1:9" ht="18" customHeight="1">
      <c r="A727" s="1">
        <v>2024</v>
      </c>
      <c r="B727" s="1" t="s">
        <v>0</v>
      </c>
      <c r="C727" s="1" t="s">
        <v>38</v>
      </c>
      <c r="D727" s="5" t="s">
        <v>31</v>
      </c>
      <c r="E727" s="6">
        <v>455</v>
      </c>
      <c r="F727" s="6">
        <v>4578.6000000000004</v>
      </c>
      <c r="G727" s="6">
        <v>5128.0320000000002</v>
      </c>
      <c r="H727" s="3">
        <v>915.72000000000014</v>
      </c>
      <c r="I727" s="4" t="s">
        <v>42</v>
      </c>
    </row>
    <row r="728" spans="1:9" ht="18" customHeight="1">
      <c r="A728" s="1">
        <v>2024</v>
      </c>
      <c r="B728" s="1" t="s">
        <v>0</v>
      </c>
      <c r="C728" s="1" t="s">
        <v>12</v>
      </c>
      <c r="D728" s="5" t="s">
        <v>28</v>
      </c>
      <c r="E728" s="7">
        <v>345</v>
      </c>
      <c r="F728" s="7">
        <v>7000</v>
      </c>
      <c r="G728" s="7">
        <v>7840</v>
      </c>
      <c r="H728" s="3">
        <v>1400</v>
      </c>
      <c r="I728" s="4" t="s">
        <v>42</v>
      </c>
    </row>
    <row r="729" spans="1:9" ht="18" customHeight="1">
      <c r="A729" s="1">
        <v>2024</v>
      </c>
      <c r="B729" s="1" t="s">
        <v>0</v>
      </c>
      <c r="C729" s="1" t="s">
        <v>13</v>
      </c>
      <c r="D729" s="2" t="s">
        <v>33</v>
      </c>
      <c r="E729" s="3">
        <v>122</v>
      </c>
      <c r="F729" s="3">
        <v>100</v>
      </c>
      <c r="G729" s="3">
        <v>112</v>
      </c>
      <c r="H729" s="3">
        <v>20</v>
      </c>
      <c r="I729" s="4" t="s">
        <v>42</v>
      </c>
    </row>
    <row r="730" spans="1:9" ht="18" customHeight="1">
      <c r="A730" s="1">
        <v>2024</v>
      </c>
      <c r="B730" s="1" t="s">
        <v>0</v>
      </c>
      <c r="C730" s="1" t="s">
        <v>15</v>
      </c>
      <c r="D730" s="5" t="s">
        <v>26</v>
      </c>
      <c r="E730" s="6">
        <v>78</v>
      </c>
      <c r="F730" s="6">
        <v>4577.2</v>
      </c>
      <c r="G730" s="6">
        <v>5126.4639999999999</v>
      </c>
      <c r="H730" s="3">
        <v>915.44</v>
      </c>
      <c r="I730" s="4" t="s">
        <v>42</v>
      </c>
    </row>
    <row r="731" spans="1:9" ht="18" customHeight="1">
      <c r="A731" s="1">
        <v>2024</v>
      </c>
      <c r="B731" s="1" t="s">
        <v>0</v>
      </c>
      <c r="C731" s="1" t="s">
        <v>15</v>
      </c>
      <c r="D731" s="5" t="s">
        <v>24</v>
      </c>
      <c r="E731" s="6">
        <v>76</v>
      </c>
      <c r="F731" s="6">
        <v>4576.8999999999996</v>
      </c>
      <c r="G731" s="6">
        <v>5126.1279999999997</v>
      </c>
      <c r="H731" s="3">
        <v>915.38</v>
      </c>
      <c r="I731" s="4" t="s">
        <v>42</v>
      </c>
    </row>
    <row r="732" spans="1:9" ht="18" customHeight="1">
      <c r="A732" s="1">
        <v>2024</v>
      </c>
      <c r="B732" s="1" t="s">
        <v>0</v>
      </c>
      <c r="C732" s="1" t="s">
        <v>15</v>
      </c>
      <c r="D732" s="5" t="s">
        <v>25</v>
      </c>
      <c r="E732" s="6">
        <v>46</v>
      </c>
      <c r="F732" s="6">
        <v>200</v>
      </c>
      <c r="G732" s="6">
        <v>224</v>
      </c>
      <c r="H732" s="3">
        <v>40</v>
      </c>
      <c r="I732" s="4" t="s">
        <v>42</v>
      </c>
    </row>
    <row r="733" spans="1:9" ht="18" customHeight="1">
      <c r="A733" s="1">
        <v>2024</v>
      </c>
      <c r="B733" s="1" t="s">
        <v>0</v>
      </c>
      <c r="C733" s="1" t="s">
        <v>15</v>
      </c>
      <c r="D733" s="5" t="s">
        <v>23</v>
      </c>
      <c r="E733" s="6">
        <v>34</v>
      </c>
      <c r="F733" s="6">
        <v>4576.8</v>
      </c>
      <c r="G733" s="6">
        <v>5126.0160000000005</v>
      </c>
      <c r="H733" s="3">
        <v>915.36000000000013</v>
      </c>
      <c r="I733" s="4" t="s">
        <v>42</v>
      </c>
    </row>
    <row r="734" spans="1:9" ht="18" customHeight="1">
      <c r="A734" s="1">
        <v>2024</v>
      </c>
      <c r="B734" s="1" t="s">
        <v>0</v>
      </c>
      <c r="C734" s="1" t="s">
        <v>13</v>
      </c>
      <c r="D734" s="2" t="s">
        <v>34</v>
      </c>
      <c r="E734" s="3">
        <v>7</v>
      </c>
      <c r="F734" s="3">
        <v>200</v>
      </c>
      <c r="G734" s="3">
        <v>224</v>
      </c>
      <c r="H734" s="3">
        <v>40</v>
      </c>
      <c r="I734" s="4" t="s">
        <v>42</v>
      </c>
    </row>
    <row r="735" spans="1:9" ht="18" customHeight="1">
      <c r="A735" s="1">
        <v>2024</v>
      </c>
      <c r="B735" s="1" t="s">
        <v>0</v>
      </c>
      <c r="C735" s="1" t="s">
        <v>32</v>
      </c>
      <c r="D735" s="5" t="s">
        <v>32</v>
      </c>
      <c r="E735" s="6">
        <v>3</v>
      </c>
      <c r="F735" s="6">
        <v>6600</v>
      </c>
      <c r="G735" s="6">
        <v>7392</v>
      </c>
      <c r="H735" s="3">
        <v>1320</v>
      </c>
      <c r="I735" s="4" t="s">
        <v>42</v>
      </c>
    </row>
    <row r="736" spans="1:9" ht="18" customHeight="1">
      <c r="A736" s="1">
        <v>2024</v>
      </c>
      <c r="B736" s="1" t="s">
        <v>0</v>
      </c>
      <c r="C736" s="1" t="s">
        <v>15</v>
      </c>
      <c r="D736" s="5" t="s">
        <v>27</v>
      </c>
      <c r="E736" s="6">
        <v>3</v>
      </c>
      <c r="F736" s="6">
        <v>4577.3</v>
      </c>
      <c r="G736" s="6">
        <v>5126.576</v>
      </c>
      <c r="H736" s="3">
        <v>915.46</v>
      </c>
      <c r="I736" s="4" t="s">
        <v>42</v>
      </c>
    </row>
    <row r="737" spans="1:9" ht="18" customHeight="1">
      <c r="A737" s="1">
        <v>2024</v>
      </c>
      <c r="B737" s="1" t="s">
        <v>1</v>
      </c>
      <c r="C737" s="1" t="s">
        <v>14</v>
      </c>
      <c r="D737" s="2" t="s">
        <v>36</v>
      </c>
      <c r="E737" s="3">
        <v>3566</v>
      </c>
      <c r="F737" s="3">
        <v>4577.3</v>
      </c>
      <c r="G737" s="3">
        <v>5126.576</v>
      </c>
      <c r="H737" s="3">
        <v>915.46</v>
      </c>
      <c r="I737" s="4" t="s">
        <v>42</v>
      </c>
    </row>
    <row r="738" spans="1:9" ht="18" customHeight="1">
      <c r="A738" s="1">
        <v>2024</v>
      </c>
      <c r="B738" s="1" t="s">
        <v>1</v>
      </c>
      <c r="C738" s="1" t="s">
        <v>14</v>
      </c>
      <c r="D738" s="2" t="s">
        <v>37</v>
      </c>
      <c r="E738" s="3">
        <v>2498</v>
      </c>
      <c r="F738" s="3">
        <v>8000</v>
      </c>
      <c r="G738" s="3">
        <v>8960</v>
      </c>
      <c r="H738" s="3">
        <v>1600</v>
      </c>
      <c r="I738" s="4" t="s">
        <v>42</v>
      </c>
    </row>
    <row r="739" spans="1:9" ht="18" customHeight="1">
      <c r="A739" s="1">
        <v>2024</v>
      </c>
      <c r="B739" s="1" t="s">
        <v>1</v>
      </c>
      <c r="C739" s="1" t="s">
        <v>13</v>
      </c>
      <c r="D739" s="2" t="s">
        <v>35</v>
      </c>
      <c r="E739" s="3">
        <v>1245</v>
      </c>
      <c r="F739" s="3">
        <v>4577.2</v>
      </c>
      <c r="G739" s="3">
        <v>5126.4639999999999</v>
      </c>
      <c r="H739" s="3">
        <v>915.44</v>
      </c>
      <c r="I739" s="4" t="s">
        <v>42</v>
      </c>
    </row>
    <row r="740" spans="1:9" ht="18" customHeight="1">
      <c r="A740" s="1">
        <v>2024</v>
      </c>
      <c r="B740" s="1" t="s">
        <v>1</v>
      </c>
      <c r="C740" s="1" t="s">
        <v>38</v>
      </c>
      <c r="D740" s="5" t="s">
        <v>30</v>
      </c>
      <c r="E740" s="6">
        <v>644</v>
      </c>
      <c r="F740" s="6">
        <v>5743.5</v>
      </c>
      <c r="G740" s="6">
        <v>6432.72</v>
      </c>
      <c r="H740" s="3">
        <v>1148.7</v>
      </c>
      <c r="I740" s="4" t="s">
        <v>42</v>
      </c>
    </row>
    <row r="741" spans="1:9" ht="18" customHeight="1">
      <c r="A741" s="1">
        <v>2024</v>
      </c>
      <c r="B741" s="1" t="s">
        <v>1</v>
      </c>
      <c r="C741" s="1" t="s">
        <v>12</v>
      </c>
      <c r="D741" s="5" t="s">
        <v>29</v>
      </c>
      <c r="E741" s="6">
        <v>643</v>
      </c>
      <c r="F741" s="6">
        <v>7000</v>
      </c>
      <c r="G741" s="6">
        <v>7840</v>
      </c>
      <c r="H741" s="3">
        <v>1400</v>
      </c>
      <c r="I741" s="4" t="s">
        <v>42</v>
      </c>
    </row>
    <row r="742" spans="1:9" ht="18" customHeight="1">
      <c r="A742" s="1">
        <v>2024</v>
      </c>
      <c r="B742" s="1" t="s">
        <v>1</v>
      </c>
      <c r="C742" s="1" t="s">
        <v>38</v>
      </c>
      <c r="D742" s="5" t="s">
        <v>31</v>
      </c>
      <c r="E742" s="6">
        <v>455</v>
      </c>
      <c r="F742" s="6">
        <v>4578.6000000000004</v>
      </c>
      <c r="G742" s="6">
        <v>5128.0320000000002</v>
      </c>
      <c r="H742" s="3">
        <v>915.72000000000014</v>
      </c>
      <c r="I742" s="4" t="s">
        <v>42</v>
      </c>
    </row>
    <row r="743" spans="1:9" ht="18" customHeight="1">
      <c r="A743" s="1">
        <v>2024</v>
      </c>
      <c r="B743" s="1" t="s">
        <v>1</v>
      </c>
      <c r="C743" s="1" t="s">
        <v>12</v>
      </c>
      <c r="D743" s="5" t="s">
        <v>28</v>
      </c>
      <c r="E743" s="7">
        <v>345</v>
      </c>
      <c r="F743" s="7">
        <v>7000</v>
      </c>
      <c r="G743" s="7">
        <v>7840</v>
      </c>
      <c r="H743" s="3">
        <v>1400</v>
      </c>
      <c r="I743" s="4" t="s">
        <v>42</v>
      </c>
    </row>
    <row r="744" spans="1:9" ht="18" customHeight="1">
      <c r="A744" s="1">
        <v>2024</v>
      </c>
      <c r="B744" s="1" t="s">
        <v>1</v>
      </c>
      <c r="C744" s="1" t="s">
        <v>13</v>
      </c>
      <c r="D744" s="2" t="s">
        <v>33</v>
      </c>
      <c r="E744" s="3">
        <v>122</v>
      </c>
      <c r="F744" s="3">
        <v>100</v>
      </c>
      <c r="G744" s="3">
        <v>112</v>
      </c>
      <c r="H744" s="3">
        <v>20</v>
      </c>
      <c r="I744" s="4" t="s">
        <v>42</v>
      </c>
    </row>
    <row r="745" spans="1:9" ht="18" customHeight="1">
      <c r="A745" s="1">
        <v>2024</v>
      </c>
      <c r="B745" s="1" t="s">
        <v>1</v>
      </c>
      <c r="C745" s="1" t="s">
        <v>15</v>
      </c>
      <c r="D745" s="5" t="s">
        <v>26</v>
      </c>
      <c r="E745" s="6">
        <v>78</v>
      </c>
      <c r="F745" s="6">
        <v>4577.2</v>
      </c>
      <c r="G745" s="6">
        <v>5126.4639999999999</v>
      </c>
      <c r="H745" s="3">
        <v>915.44</v>
      </c>
      <c r="I745" s="4" t="s">
        <v>42</v>
      </c>
    </row>
    <row r="746" spans="1:9" ht="18" customHeight="1">
      <c r="A746" s="1">
        <v>2024</v>
      </c>
      <c r="B746" s="1" t="s">
        <v>1</v>
      </c>
      <c r="C746" s="1" t="s">
        <v>15</v>
      </c>
      <c r="D746" s="5" t="s">
        <v>24</v>
      </c>
      <c r="E746" s="6">
        <v>76</v>
      </c>
      <c r="F746" s="6">
        <v>4576.8999999999996</v>
      </c>
      <c r="G746" s="6">
        <v>5126.1279999999997</v>
      </c>
      <c r="H746" s="3">
        <v>915.38</v>
      </c>
      <c r="I746" s="4" t="s">
        <v>42</v>
      </c>
    </row>
    <row r="747" spans="1:9" ht="18" customHeight="1">
      <c r="A747" s="1">
        <v>2024</v>
      </c>
      <c r="B747" s="1" t="s">
        <v>1</v>
      </c>
      <c r="C747" s="1" t="s">
        <v>15</v>
      </c>
      <c r="D747" s="5" t="s">
        <v>25</v>
      </c>
      <c r="E747" s="6">
        <v>46</v>
      </c>
      <c r="F747" s="6">
        <v>200</v>
      </c>
      <c r="G747" s="6">
        <v>224</v>
      </c>
      <c r="H747" s="3">
        <v>40</v>
      </c>
      <c r="I747" s="4" t="s">
        <v>42</v>
      </c>
    </row>
    <row r="748" spans="1:9" ht="18" customHeight="1">
      <c r="A748" s="1">
        <v>2024</v>
      </c>
      <c r="B748" s="1" t="s">
        <v>1</v>
      </c>
      <c r="C748" s="1" t="s">
        <v>15</v>
      </c>
      <c r="D748" s="5" t="s">
        <v>23</v>
      </c>
      <c r="E748" s="6">
        <v>34</v>
      </c>
      <c r="F748" s="6">
        <v>4576.8</v>
      </c>
      <c r="G748" s="6">
        <v>5126.0160000000005</v>
      </c>
      <c r="H748" s="3">
        <v>915.36000000000013</v>
      </c>
      <c r="I748" s="4" t="s">
        <v>42</v>
      </c>
    </row>
    <row r="749" spans="1:9" ht="18" customHeight="1">
      <c r="A749" s="1">
        <v>2024</v>
      </c>
      <c r="B749" s="1" t="s">
        <v>1</v>
      </c>
      <c r="C749" s="1" t="s">
        <v>13</v>
      </c>
      <c r="D749" s="2" t="s">
        <v>34</v>
      </c>
      <c r="E749" s="3">
        <v>7</v>
      </c>
      <c r="F749" s="3">
        <v>200</v>
      </c>
      <c r="G749" s="3">
        <v>224</v>
      </c>
      <c r="H749" s="3">
        <v>40</v>
      </c>
      <c r="I749" s="4" t="s">
        <v>42</v>
      </c>
    </row>
    <row r="750" spans="1:9" ht="18" customHeight="1">
      <c r="A750" s="1">
        <v>2024</v>
      </c>
      <c r="B750" s="1" t="s">
        <v>1</v>
      </c>
      <c r="C750" s="1" t="s">
        <v>15</v>
      </c>
      <c r="D750" s="5" t="s">
        <v>27</v>
      </c>
      <c r="E750" s="6">
        <v>3</v>
      </c>
      <c r="F750" s="6">
        <v>4577.3</v>
      </c>
      <c r="G750" s="6">
        <v>5126.576</v>
      </c>
      <c r="H750" s="3">
        <v>915.46</v>
      </c>
      <c r="I750" s="4" t="s">
        <v>42</v>
      </c>
    </row>
    <row r="751" spans="1:9" ht="18" customHeight="1">
      <c r="A751" s="1">
        <v>2024</v>
      </c>
      <c r="B751" s="1" t="s">
        <v>1</v>
      </c>
      <c r="C751" s="1" t="s">
        <v>32</v>
      </c>
      <c r="D751" s="5" t="s">
        <v>32</v>
      </c>
      <c r="E751" s="6">
        <v>2</v>
      </c>
      <c r="F751" s="6">
        <v>6600</v>
      </c>
      <c r="G751" s="6">
        <v>7392</v>
      </c>
      <c r="H751" s="3">
        <v>1320</v>
      </c>
      <c r="I751" s="4" t="s">
        <v>42</v>
      </c>
    </row>
    <row r="752" spans="1:9" ht="18" customHeight="1">
      <c r="A752" s="1">
        <v>2024</v>
      </c>
      <c r="B752" s="1" t="s">
        <v>2</v>
      </c>
      <c r="C752" s="1" t="s">
        <v>14</v>
      </c>
      <c r="D752" s="2" t="s">
        <v>36</v>
      </c>
      <c r="E752" s="3">
        <v>3566</v>
      </c>
      <c r="F752" s="3">
        <v>4577.3</v>
      </c>
      <c r="G752" s="3">
        <v>5126.576</v>
      </c>
      <c r="H752" s="3">
        <v>915.46</v>
      </c>
      <c r="I752" s="4" t="s">
        <v>42</v>
      </c>
    </row>
    <row r="753" spans="1:9" ht="18" customHeight="1">
      <c r="A753" s="1">
        <v>2024</v>
      </c>
      <c r="B753" s="1" t="s">
        <v>2</v>
      </c>
      <c r="C753" s="1" t="s">
        <v>14</v>
      </c>
      <c r="D753" s="2" t="s">
        <v>37</v>
      </c>
      <c r="E753" s="3">
        <v>2498</v>
      </c>
      <c r="F753" s="3">
        <v>8000</v>
      </c>
      <c r="G753" s="3">
        <v>8960</v>
      </c>
      <c r="H753" s="3">
        <v>1600</v>
      </c>
      <c r="I753" s="4" t="s">
        <v>42</v>
      </c>
    </row>
    <row r="754" spans="1:9" ht="18" customHeight="1">
      <c r="A754" s="1">
        <v>2024</v>
      </c>
      <c r="B754" s="1" t="s">
        <v>2</v>
      </c>
      <c r="C754" s="1" t="s">
        <v>13</v>
      </c>
      <c r="D754" s="2" t="s">
        <v>35</v>
      </c>
      <c r="E754" s="3">
        <v>1245</v>
      </c>
      <c r="F754" s="3">
        <v>4577.2</v>
      </c>
      <c r="G754" s="3">
        <v>5126.4639999999999</v>
      </c>
      <c r="H754" s="3">
        <v>915.44</v>
      </c>
      <c r="I754" s="4" t="s">
        <v>42</v>
      </c>
    </row>
    <row r="755" spans="1:9" ht="18" customHeight="1">
      <c r="A755" s="1">
        <v>2024</v>
      </c>
      <c r="B755" s="1" t="s">
        <v>2</v>
      </c>
      <c r="C755" s="1" t="s">
        <v>38</v>
      </c>
      <c r="D755" s="5" t="s">
        <v>30</v>
      </c>
      <c r="E755" s="6">
        <v>644</v>
      </c>
      <c r="F755" s="6">
        <v>5743.5</v>
      </c>
      <c r="G755" s="6">
        <v>6432.72</v>
      </c>
      <c r="H755" s="3">
        <v>1148.7</v>
      </c>
      <c r="I755" s="4" t="s">
        <v>40</v>
      </c>
    </row>
    <row r="756" spans="1:9" ht="18" customHeight="1">
      <c r="A756" s="1">
        <v>2024</v>
      </c>
      <c r="B756" s="1" t="s">
        <v>2</v>
      </c>
      <c r="C756" s="1" t="s">
        <v>12</v>
      </c>
      <c r="D756" s="5" t="s">
        <v>29</v>
      </c>
      <c r="E756" s="6">
        <v>643</v>
      </c>
      <c r="F756" s="6">
        <v>7000</v>
      </c>
      <c r="G756" s="6">
        <v>7840</v>
      </c>
      <c r="H756" s="3">
        <v>1400</v>
      </c>
      <c r="I756" s="4" t="s">
        <v>40</v>
      </c>
    </row>
    <row r="757" spans="1:9" ht="18" customHeight="1">
      <c r="A757" s="1">
        <v>2024</v>
      </c>
      <c r="B757" s="1" t="s">
        <v>2</v>
      </c>
      <c r="C757" s="1" t="s">
        <v>38</v>
      </c>
      <c r="D757" s="5" t="s">
        <v>31</v>
      </c>
      <c r="E757" s="6">
        <v>455</v>
      </c>
      <c r="F757" s="6">
        <v>4578.6000000000004</v>
      </c>
      <c r="G757" s="6">
        <v>5128.0320000000002</v>
      </c>
      <c r="H757" s="3">
        <v>915.72000000000014</v>
      </c>
      <c r="I757" s="4" t="s">
        <v>40</v>
      </c>
    </row>
    <row r="758" spans="1:9" ht="18" customHeight="1">
      <c r="A758" s="1">
        <v>2024</v>
      </c>
      <c r="B758" s="1" t="s">
        <v>2</v>
      </c>
      <c r="C758" s="1" t="s">
        <v>12</v>
      </c>
      <c r="D758" s="5" t="s">
        <v>28</v>
      </c>
      <c r="E758" s="7">
        <v>345</v>
      </c>
      <c r="F758" s="7">
        <v>7000</v>
      </c>
      <c r="G758" s="7">
        <v>7840</v>
      </c>
      <c r="H758" s="3">
        <v>1400</v>
      </c>
      <c r="I758" s="4" t="s">
        <v>40</v>
      </c>
    </row>
    <row r="759" spans="1:9" ht="18" customHeight="1">
      <c r="A759" s="1">
        <v>2024</v>
      </c>
      <c r="B759" s="1" t="s">
        <v>2</v>
      </c>
      <c r="C759" s="1" t="s">
        <v>13</v>
      </c>
      <c r="D759" s="2" t="s">
        <v>33</v>
      </c>
      <c r="E759" s="3">
        <v>122</v>
      </c>
      <c r="F759" s="3">
        <v>100</v>
      </c>
      <c r="G759" s="3">
        <v>112</v>
      </c>
      <c r="H759" s="3">
        <v>20</v>
      </c>
      <c r="I759" s="4" t="s">
        <v>40</v>
      </c>
    </row>
    <row r="760" spans="1:9" ht="18" customHeight="1">
      <c r="A760" s="1">
        <v>2024</v>
      </c>
      <c r="B760" s="1" t="s">
        <v>2</v>
      </c>
      <c r="C760" s="1" t="s">
        <v>15</v>
      </c>
      <c r="D760" s="5" t="s">
        <v>26</v>
      </c>
      <c r="E760" s="6">
        <v>78</v>
      </c>
      <c r="F760" s="6">
        <v>4577.2</v>
      </c>
      <c r="G760" s="6">
        <v>5126.4639999999999</v>
      </c>
      <c r="H760" s="3">
        <v>915.44</v>
      </c>
      <c r="I760" s="4" t="s">
        <v>40</v>
      </c>
    </row>
    <row r="761" spans="1:9" ht="18" customHeight="1">
      <c r="A761" s="1">
        <v>2024</v>
      </c>
      <c r="B761" s="1" t="s">
        <v>2</v>
      </c>
      <c r="C761" s="1" t="s">
        <v>15</v>
      </c>
      <c r="D761" s="5" t="s">
        <v>24</v>
      </c>
      <c r="E761" s="6">
        <v>76</v>
      </c>
      <c r="F761" s="6">
        <v>4576.8999999999996</v>
      </c>
      <c r="G761" s="6">
        <v>5126.1279999999997</v>
      </c>
      <c r="H761" s="3">
        <v>915.38</v>
      </c>
      <c r="I761" s="4" t="s">
        <v>40</v>
      </c>
    </row>
    <row r="762" spans="1:9" ht="18" customHeight="1">
      <c r="A762" s="1">
        <v>2024</v>
      </c>
      <c r="B762" s="1" t="s">
        <v>2</v>
      </c>
      <c r="C762" s="1" t="s">
        <v>15</v>
      </c>
      <c r="D762" s="5" t="s">
        <v>25</v>
      </c>
      <c r="E762" s="6">
        <v>46</v>
      </c>
      <c r="F762" s="6">
        <v>200</v>
      </c>
      <c r="G762" s="6">
        <v>224</v>
      </c>
      <c r="H762" s="3">
        <v>40</v>
      </c>
      <c r="I762" s="4" t="s">
        <v>40</v>
      </c>
    </row>
    <row r="763" spans="1:9" ht="18" customHeight="1">
      <c r="A763" s="1">
        <v>2024</v>
      </c>
      <c r="B763" s="1" t="s">
        <v>2</v>
      </c>
      <c r="C763" s="1" t="s">
        <v>15</v>
      </c>
      <c r="D763" s="5" t="s">
        <v>23</v>
      </c>
      <c r="E763" s="6">
        <v>34</v>
      </c>
      <c r="F763" s="6">
        <v>4576.8</v>
      </c>
      <c r="G763" s="6">
        <v>5126.0160000000005</v>
      </c>
      <c r="H763" s="3">
        <v>915.36000000000013</v>
      </c>
      <c r="I763" s="4" t="s">
        <v>40</v>
      </c>
    </row>
    <row r="764" spans="1:9" ht="18" customHeight="1">
      <c r="A764" s="1">
        <v>2024</v>
      </c>
      <c r="B764" s="1" t="s">
        <v>2</v>
      </c>
      <c r="C764" s="1" t="s">
        <v>13</v>
      </c>
      <c r="D764" s="2" t="s">
        <v>34</v>
      </c>
      <c r="E764" s="3">
        <v>7</v>
      </c>
      <c r="F764" s="3">
        <v>200</v>
      </c>
      <c r="G764" s="3">
        <v>224</v>
      </c>
      <c r="H764" s="3">
        <v>40</v>
      </c>
      <c r="I764" s="4" t="s">
        <v>40</v>
      </c>
    </row>
    <row r="765" spans="1:9" ht="18" customHeight="1">
      <c r="A765" s="1">
        <v>2024</v>
      </c>
      <c r="B765" s="1" t="s">
        <v>2</v>
      </c>
      <c r="C765" s="1" t="s">
        <v>15</v>
      </c>
      <c r="D765" s="5" t="s">
        <v>27</v>
      </c>
      <c r="E765" s="6">
        <v>3</v>
      </c>
      <c r="F765" s="6">
        <v>4577.3</v>
      </c>
      <c r="G765" s="6">
        <v>5126.576</v>
      </c>
      <c r="H765" s="3">
        <v>915.46</v>
      </c>
      <c r="I765" s="4" t="s">
        <v>40</v>
      </c>
    </row>
    <row r="766" spans="1:9" ht="18" customHeight="1">
      <c r="A766" s="1">
        <v>2024</v>
      </c>
      <c r="B766" s="1" t="s">
        <v>2</v>
      </c>
      <c r="C766" s="1" t="s">
        <v>32</v>
      </c>
      <c r="D766" s="5" t="s">
        <v>32</v>
      </c>
      <c r="E766" s="6">
        <v>2</v>
      </c>
      <c r="F766" s="6">
        <v>6600</v>
      </c>
      <c r="G766" s="6">
        <v>7392</v>
      </c>
      <c r="H766" s="3">
        <v>1320</v>
      </c>
      <c r="I766" s="4" t="s">
        <v>40</v>
      </c>
    </row>
    <row r="767" spans="1:9" ht="18" customHeight="1">
      <c r="A767" s="1">
        <v>2024</v>
      </c>
      <c r="B767" s="1" t="s">
        <v>3</v>
      </c>
      <c r="C767" s="1" t="s">
        <v>14</v>
      </c>
      <c r="D767" s="2" t="s">
        <v>36</v>
      </c>
      <c r="E767" s="3">
        <v>3566</v>
      </c>
      <c r="F767" s="3">
        <v>4577.3</v>
      </c>
      <c r="G767" s="3">
        <v>5126.576</v>
      </c>
      <c r="H767" s="3">
        <v>915.46</v>
      </c>
      <c r="I767" s="4" t="s">
        <v>40</v>
      </c>
    </row>
    <row r="768" spans="1:9" ht="18" customHeight="1">
      <c r="A768" s="1">
        <v>2024</v>
      </c>
      <c r="B768" s="1" t="s">
        <v>3</v>
      </c>
      <c r="C768" s="1" t="s">
        <v>14</v>
      </c>
      <c r="D768" s="2" t="s">
        <v>37</v>
      </c>
      <c r="E768" s="3">
        <v>2498</v>
      </c>
      <c r="F768" s="3">
        <v>8000</v>
      </c>
      <c r="G768" s="3">
        <v>8960</v>
      </c>
      <c r="H768" s="3">
        <v>1600</v>
      </c>
      <c r="I768" s="4" t="s">
        <v>40</v>
      </c>
    </row>
    <row r="769" spans="1:9" ht="18" customHeight="1">
      <c r="A769" s="1">
        <v>2024</v>
      </c>
      <c r="B769" s="1" t="s">
        <v>3</v>
      </c>
      <c r="C769" s="1" t="s">
        <v>13</v>
      </c>
      <c r="D769" s="2" t="s">
        <v>35</v>
      </c>
      <c r="E769" s="3">
        <v>1245</v>
      </c>
      <c r="F769" s="3">
        <v>4577.2</v>
      </c>
      <c r="G769" s="3">
        <v>5126.4639999999999</v>
      </c>
      <c r="H769" s="3">
        <v>915.44</v>
      </c>
      <c r="I769" s="4" t="s">
        <v>40</v>
      </c>
    </row>
    <row r="770" spans="1:9" ht="18" customHeight="1">
      <c r="A770" s="1">
        <v>2024</v>
      </c>
      <c r="B770" s="1" t="s">
        <v>3</v>
      </c>
      <c r="C770" s="1" t="s">
        <v>38</v>
      </c>
      <c r="D770" s="5" t="s">
        <v>30</v>
      </c>
      <c r="E770" s="6">
        <v>644</v>
      </c>
      <c r="F770" s="6">
        <v>5743.5</v>
      </c>
      <c r="G770" s="6">
        <v>6432.72</v>
      </c>
      <c r="H770" s="3">
        <v>1148.7</v>
      </c>
      <c r="I770" s="4" t="s">
        <v>40</v>
      </c>
    </row>
    <row r="771" spans="1:9" ht="18" customHeight="1">
      <c r="A771" s="1">
        <v>2024</v>
      </c>
      <c r="B771" s="1" t="s">
        <v>3</v>
      </c>
      <c r="C771" s="1" t="s">
        <v>12</v>
      </c>
      <c r="D771" s="5" t="s">
        <v>29</v>
      </c>
      <c r="E771" s="6">
        <v>643</v>
      </c>
      <c r="F771" s="6">
        <v>7000</v>
      </c>
      <c r="G771" s="6">
        <v>7840</v>
      </c>
      <c r="H771" s="3">
        <v>1400</v>
      </c>
      <c r="I771" s="4" t="s">
        <v>40</v>
      </c>
    </row>
    <row r="772" spans="1:9" ht="18" customHeight="1">
      <c r="A772" s="1">
        <v>2024</v>
      </c>
      <c r="B772" s="1" t="s">
        <v>3</v>
      </c>
      <c r="C772" s="1" t="s">
        <v>38</v>
      </c>
      <c r="D772" s="5" t="s">
        <v>31</v>
      </c>
      <c r="E772" s="6">
        <v>455</v>
      </c>
      <c r="F772" s="6">
        <v>4578.6000000000004</v>
      </c>
      <c r="G772" s="6">
        <v>5128.0320000000002</v>
      </c>
      <c r="H772" s="3">
        <v>915.72000000000014</v>
      </c>
      <c r="I772" s="4" t="s">
        <v>40</v>
      </c>
    </row>
    <row r="773" spans="1:9" ht="18" customHeight="1">
      <c r="A773" s="1">
        <v>2024</v>
      </c>
      <c r="B773" s="1" t="s">
        <v>3</v>
      </c>
      <c r="C773" s="1" t="s">
        <v>12</v>
      </c>
      <c r="D773" s="5" t="s">
        <v>28</v>
      </c>
      <c r="E773" s="7">
        <v>345</v>
      </c>
      <c r="F773" s="7">
        <v>7000</v>
      </c>
      <c r="G773" s="7">
        <v>7840</v>
      </c>
      <c r="H773" s="3">
        <v>1400</v>
      </c>
      <c r="I773" s="4" t="s">
        <v>40</v>
      </c>
    </row>
    <row r="774" spans="1:9" ht="18" customHeight="1">
      <c r="A774" s="1">
        <v>2024</v>
      </c>
      <c r="B774" s="1" t="s">
        <v>3</v>
      </c>
      <c r="C774" s="1" t="s">
        <v>13</v>
      </c>
      <c r="D774" s="2" t="s">
        <v>33</v>
      </c>
      <c r="E774" s="3">
        <v>122</v>
      </c>
      <c r="F774" s="3">
        <v>100</v>
      </c>
      <c r="G774" s="3">
        <v>112</v>
      </c>
      <c r="H774" s="3">
        <v>20</v>
      </c>
      <c r="I774" s="4" t="s">
        <v>40</v>
      </c>
    </row>
    <row r="775" spans="1:9" ht="18" customHeight="1">
      <c r="A775" s="1">
        <v>2024</v>
      </c>
      <c r="B775" s="1" t="s">
        <v>3</v>
      </c>
      <c r="C775" s="1" t="s">
        <v>15</v>
      </c>
      <c r="D775" s="5" t="s">
        <v>26</v>
      </c>
      <c r="E775" s="6">
        <v>78</v>
      </c>
      <c r="F775" s="6">
        <v>4577.2</v>
      </c>
      <c r="G775" s="6">
        <v>5126.4639999999999</v>
      </c>
      <c r="H775" s="3">
        <v>915.44</v>
      </c>
      <c r="I775" s="4" t="s">
        <v>40</v>
      </c>
    </row>
    <row r="776" spans="1:9" ht="18" customHeight="1">
      <c r="A776" s="1">
        <v>2024</v>
      </c>
      <c r="B776" s="1" t="s">
        <v>3</v>
      </c>
      <c r="C776" s="1" t="s">
        <v>15</v>
      </c>
      <c r="D776" s="5" t="s">
        <v>24</v>
      </c>
      <c r="E776" s="6">
        <v>76</v>
      </c>
      <c r="F776" s="6">
        <v>4576.8999999999996</v>
      </c>
      <c r="G776" s="6">
        <v>5126.1279999999997</v>
      </c>
      <c r="H776" s="3">
        <v>915.38</v>
      </c>
      <c r="I776" s="4" t="s">
        <v>40</v>
      </c>
    </row>
    <row r="777" spans="1:9" ht="18" customHeight="1">
      <c r="A777" s="1">
        <v>2024</v>
      </c>
      <c r="B777" s="1" t="s">
        <v>3</v>
      </c>
      <c r="C777" s="1" t="s">
        <v>15</v>
      </c>
      <c r="D777" s="5" t="s">
        <v>25</v>
      </c>
      <c r="E777" s="6">
        <v>46</v>
      </c>
      <c r="F777" s="6">
        <v>200</v>
      </c>
      <c r="G777" s="6">
        <v>224</v>
      </c>
      <c r="H777" s="3">
        <v>40</v>
      </c>
      <c r="I777" s="4" t="s">
        <v>40</v>
      </c>
    </row>
    <row r="778" spans="1:9" ht="18" customHeight="1">
      <c r="A778" s="1">
        <v>2024</v>
      </c>
      <c r="B778" s="1" t="s">
        <v>3</v>
      </c>
      <c r="C778" s="1" t="s">
        <v>15</v>
      </c>
      <c r="D778" s="5" t="s">
        <v>23</v>
      </c>
      <c r="E778" s="6">
        <v>34</v>
      </c>
      <c r="F778" s="6">
        <v>4576.8</v>
      </c>
      <c r="G778" s="6">
        <v>5126.0160000000005</v>
      </c>
      <c r="H778" s="3">
        <v>915.36000000000013</v>
      </c>
      <c r="I778" s="4" t="s">
        <v>40</v>
      </c>
    </row>
    <row r="779" spans="1:9" ht="18" customHeight="1">
      <c r="A779" s="1">
        <v>2024</v>
      </c>
      <c r="B779" s="1" t="s">
        <v>3</v>
      </c>
      <c r="C779" s="1" t="s">
        <v>13</v>
      </c>
      <c r="D779" s="2" t="s">
        <v>34</v>
      </c>
      <c r="E779" s="3">
        <v>7</v>
      </c>
      <c r="F779" s="3">
        <v>200</v>
      </c>
      <c r="G779" s="3">
        <v>224</v>
      </c>
      <c r="H779" s="3">
        <v>40</v>
      </c>
      <c r="I779" s="4" t="s">
        <v>40</v>
      </c>
    </row>
    <row r="780" spans="1:9" ht="18" customHeight="1">
      <c r="A780" s="1">
        <v>2024</v>
      </c>
      <c r="B780" s="1" t="s">
        <v>3</v>
      </c>
      <c r="C780" s="1" t="s">
        <v>15</v>
      </c>
      <c r="D780" s="5" t="s">
        <v>27</v>
      </c>
      <c r="E780" s="6">
        <v>3</v>
      </c>
      <c r="F780" s="6">
        <v>4577.3</v>
      </c>
      <c r="G780" s="6">
        <v>5126.576</v>
      </c>
      <c r="H780" s="3">
        <v>915.46</v>
      </c>
      <c r="I780" s="4" t="s">
        <v>40</v>
      </c>
    </row>
    <row r="781" spans="1:9" ht="18" customHeight="1">
      <c r="A781" s="1">
        <v>2024</v>
      </c>
      <c r="B781" s="1" t="s">
        <v>3</v>
      </c>
      <c r="C781" s="1" t="s">
        <v>32</v>
      </c>
      <c r="D781" s="5" t="s">
        <v>32</v>
      </c>
      <c r="E781" s="6">
        <v>2</v>
      </c>
      <c r="F781" s="6">
        <v>6600</v>
      </c>
      <c r="G781" s="6">
        <v>7392</v>
      </c>
      <c r="H781" s="3">
        <v>1320</v>
      </c>
      <c r="I781" s="4" t="s">
        <v>40</v>
      </c>
    </row>
    <row r="782" spans="1:9" ht="18" customHeight="1">
      <c r="A782" s="1">
        <v>2024</v>
      </c>
      <c r="B782" s="1" t="s">
        <v>4</v>
      </c>
      <c r="C782" s="1" t="s">
        <v>14</v>
      </c>
      <c r="D782" s="2" t="s">
        <v>36</v>
      </c>
      <c r="E782" s="3">
        <v>3566</v>
      </c>
      <c r="F782" s="3">
        <v>4577.3</v>
      </c>
      <c r="G782" s="3">
        <v>5126.576</v>
      </c>
      <c r="H782" s="3">
        <v>915.46</v>
      </c>
      <c r="I782" s="4" t="s">
        <v>40</v>
      </c>
    </row>
    <row r="783" spans="1:9" ht="18" customHeight="1">
      <c r="A783" s="1">
        <v>2024</v>
      </c>
      <c r="B783" s="1" t="s">
        <v>4</v>
      </c>
      <c r="C783" s="1" t="s">
        <v>14</v>
      </c>
      <c r="D783" s="2" t="s">
        <v>37</v>
      </c>
      <c r="E783" s="3">
        <v>2498</v>
      </c>
      <c r="F783" s="3">
        <v>8000</v>
      </c>
      <c r="G783" s="3">
        <v>8960</v>
      </c>
      <c r="H783" s="3">
        <v>1600</v>
      </c>
      <c r="I783" s="4" t="s">
        <v>40</v>
      </c>
    </row>
    <row r="784" spans="1:9" ht="18" customHeight="1">
      <c r="A784" s="1">
        <v>2024</v>
      </c>
      <c r="B784" s="1" t="s">
        <v>4</v>
      </c>
      <c r="C784" s="1" t="s">
        <v>13</v>
      </c>
      <c r="D784" s="2" t="s">
        <v>35</v>
      </c>
      <c r="E784" s="3">
        <v>1245</v>
      </c>
      <c r="F784" s="3">
        <v>4577.2</v>
      </c>
      <c r="G784" s="3">
        <v>5126.4639999999999</v>
      </c>
      <c r="H784" s="3">
        <v>915.44</v>
      </c>
      <c r="I784" s="4" t="s">
        <v>40</v>
      </c>
    </row>
    <row r="785" spans="1:9" ht="18" customHeight="1">
      <c r="A785" s="1">
        <v>2024</v>
      </c>
      <c r="B785" s="1" t="s">
        <v>4</v>
      </c>
      <c r="C785" s="1" t="s">
        <v>38</v>
      </c>
      <c r="D785" s="5" t="s">
        <v>30</v>
      </c>
      <c r="E785" s="6">
        <v>644</v>
      </c>
      <c r="F785" s="6">
        <v>5743.5</v>
      </c>
      <c r="G785" s="6">
        <v>6432.72</v>
      </c>
      <c r="H785" s="3">
        <v>1148.7</v>
      </c>
      <c r="I785" s="4" t="s">
        <v>40</v>
      </c>
    </row>
    <row r="786" spans="1:9" ht="18" customHeight="1">
      <c r="A786" s="1">
        <v>2024</v>
      </c>
      <c r="B786" s="1" t="s">
        <v>4</v>
      </c>
      <c r="C786" s="1" t="s">
        <v>12</v>
      </c>
      <c r="D786" s="5" t="s">
        <v>29</v>
      </c>
      <c r="E786" s="6">
        <v>643</v>
      </c>
      <c r="F786" s="6">
        <v>7000</v>
      </c>
      <c r="G786" s="6">
        <v>7840</v>
      </c>
      <c r="H786" s="3">
        <v>1400</v>
      </c>
      <c r="I786" s="4" t="s">
        <v>40</v>
      </c>
    </row>
    <row r="787" spans="1:9" ht="18" customHeight="1">
      <c r="A787" s="1">
        <v>2024</v>
      </c>
      <c r="B787" s="1" t="s">
        <v>4</v>
      </c>
      <c r="C787" s="1" t="s">
        <v>38</v>
      </c>
      <c r="D787" s="5" t="s">
        <v>31</v>
      </c>
      <c r="E787" s="6">
        <v>455</v>
      </c>
      <c r="F787" s="6">
        <v>4578.6000000000004</v>
      </c>
      <c r="G787" s="6">
        <v>5128.0320000000002</v>
      </c>
      <c r="H787" s="3">
        <v>915.72000000000014</v>
      </c>
      <c r="I787" s="4" t="s">
        <v>40</v>
      </c>
    </row>
    <row r="788" spans="1:9" ht="18" customHeight="1">
      <c r="A788" s="1">
        <v>2024</v>
      </c>
      <c r="B788" s="1" t="s">
        <v>4</v>
      </c>
      <c r="C788" s="1" t="s">
        <v>12</v>
      </c>
      <c r="D788" s="5" t="s">
        <v>28</v>
      </c>
      <c r="E788" s="7">
        <v>345</v>
      </c>
      <c r="F788" s="7">
        <v>7000</v>
      </c>
      <c r="G788" s="7">
        <v>7840</v>
      </c>
      <c r="H788" s="3">
        <v>1400</v>
      </c>
      <c r="I788" s="4" t="s">
        <v>40</v>
      </c>
    </row>
    <row r="789" spans="1:9" ht="18" customHeight="1">
      <c r="A789" s="1">
        <v>2024</v>
      </c>
      <c r="B789" s="1" t="s">
        <v>4</v>
      </c>
      <c r="C789" s="1" t="s">
        <v>13</v>
      </c>
      <c r="D789" s="2" t="s">
        <v>33</v>
      </c>
      <c r="E789" s="3">
        <v>122</v>
      </c>
      <c r="F789" s="3">
        <v>100</v>
      </c>
      <c r="G789" s="3">
        <v>112</v>
      </c>
      <c r="H789" s="3">
        <v>20</v>
      </c>
      <c r="I789" s="4" t="s">
        <v>40</v>
      </c>
    </row>
    <row r="790" spans="1:9" ht="18" customHeight="1">
      <c r="A790" s="1">
        <v>2024</v>
      </c>
      <c r="B790" s="1" t="s">
        <v>4</v>
      </c>
      <c r="C790" s="1" t="s">
        <v>15</v>
      </c>
      <c r="D790" s="5" t="s">
        <v>26</v>
      </c>
      <c r="E790" s="6">
        <v>78</v>
      </c>
      <c r="F790" s="6">
        <v>4577.2</v>
      </c>
      <c r="G790" s="6">
        <v>5126.4639999999999</v>
      </c>
      <c r="H790" s="3">
        <v>915.44</v>
      </c>
      <c r="I790" s="4" t="s">
        <v>40</v>
      </c>
    </row>
    <row r="791" spans="1:9" ht="18" customHeight="1">
      <c r="A791" s="1">
        <v>2024</v>
      </c>
      <c r="B791" s="1" t="s">
        <v>4</v>
      </c>
      <c r="C791" s="1" t="s">
        <v>15</v>
      </c>
      <c r="D791" s="5" t="s">
        <v>24</v>
      </c>
      <c r="E791" s="6">
        <v>76</v>
      </c>
      <c r="F791" s="6">
        <v>4576.8999999999996</v>
      </c>
      <c r="G791" s="6">
        <v>5126.1279999999997</v>
      </c>
      <c r="H791" s="3">
        <v>915.38</v>
      </c>
      <c r="I791" s="4" t="s">
        <v>40</v>
      </c>
    </row>
    <row r="792" spans="1:9" ht="18" customHeight="1">
      <c r="A792" s="1">
        <v>2024</v>
      </c>
      <c r="B792" s="1" t="s">
        <v>4</v>
      </c>
      <c r="C792" s="1" t="s">
        <v>15</v>
      </c>
      <c r="D792" s="5" t="s">
        <v>25</v>
      </c>
      <c r="E792" s="6">
        <v>46</v>
      </c>
      <c r="F792" s="6">
        <v>200</v>
      </c>
      <c r="G792" s="6">
        <v>224</v>
      </c>
      <c r="H792" s="3">
        <v>40</v>
      </c>
      <c r="I792" s="4" t="s">
        <v>40</v>
      </c>
    </row>
    <row r="793" spans="1:9" ht="18" customHeight="1">
      <c r="A793" s="1">
        <v>2024</v>
      </c>
      <c r="B793" s="1" t="s">
        <v>4</v>
      </c>
      <c r="C793" s="1" t="s">
        <v>15</v>
      </c>
      <c r="D793" s="5" t="s">
        <v>23</v>
      </c>
      <c r="E793" s="6">
        <v>34</v>
      </c>
      <c r="F793" s="6">
        <v>4576.8</v>
      </c>
      <c r="G793" s="6">
        <v>5126.0160000000005</v>
      </c>
      <c r="H793" s="3">
        <v>915.36000000000013</v>
      </c>
      <c r="I793" s="4" t="s">
        <v>40</v>
      </c>
    </row>
    <row r="794" spans="1:9" ht="18" customHeight="1">
      <c r="A794" s="1">
        <v>2024</v>
      </c>
      <c r="B794" s="1" t="s">
        <v>4</v>
      </c>
      <c r="C794" s="1" t="s">
        <v>13</v>
      </c>
      <c r="D794" s="2" t="s">
        <v>34</v>
      </c>
      <c r="E794" s="3">
        <v>7</v>
      </c>
      <c r="F794" s="3">
        <v>200</v>
      </c>
      <c r="G794" s="3">
        <v>224</v>
      </c>
      <c r="H794" s="3">
        <v>40</v>
      </c>
      <c r="I794" s="4" t="s">
        <v>40</v>
      </c>
    </row>
    <row r="795" spans="1:9" ht="18" customHeight="1">
      <c r="A795" s="1">
        <v>2024</v>
      </c>
      <c r="B795" s="1" t="s">
        <v>4</v>
      </c>
      <c r="C795" s="1" t="s">
        <v>15</v>
      </c>
      <c r="D795" s="5" t="s">
        <v>27</v>
      </c>
      <c r="E795" s="6">
        <v>3</v>
      </c>
      <c r="F795" s="6">
        <v>4577.3</v>
      </c>
      <c r="G795" s="6">
        <v>5126.576</v>
      </c>
      <c r="H795" s="3">
        <v>915.46</v>
      </c>
      <c r="I795" s="4" t="s">
        <v>40</v>
      </c>
    </row>
    <row r="796" spans="1:9" ht="18" customHeight="1">
      <c r="A796" s="1">
        <v>2024</v>
      </c>
      <c r="B796" s="1" t="s">
        <v>4</v>
      </c>
      <c r="C796" s="1" t="s">
        <v>32</v>
      </c>
      <c r="D796" s="5" t="s">
        <v>32</v>
      </c>
      <c r="E796" s="6">
        <v>2</v>
      </c>
      <c r="F796" s="6">
        <v>6600</v>
      </c>
      <c r="G796" s="6">
        <v>7392</v>
      </c>
      <c r="H796" s="3">
        <v>1320</v>
      </c>
      <c r="I796" s="4" t="s">
        <v>42</v>
      </c>
    </row>
    <row r="797" spans="1:9" ht="18" customHeight="1">
      <c r="A797" s="1">
        <v>2024</v>
      </c>
      <c r="B797" s="1" t="s">
        <v>5</v>
      </c>
      <c r="C797" s="1" t="s">
        <v>14</v>
      </c>
      <c r="D797" s="2" t="s">
        <v>36</v>
      </c>
      <c r="E797" s="3">
        <v>3566</v>
      </c>
      <c r="F797" s="3">
        <v>4577.3</v>
      </c>
      <c r="G797" s="3">
        <v>5126.576</v>
      </c>
      <c r="H797" s="3">
        <v>915.46</v>
      </c>
      <c r="I797" s="4" t="s">
        <v>42</v>
      </c>
    </row>
    <row r="798" spans="1:9" ht="18" customHeight="1">
      <c r="A798" s="1">
        <v>2024</v>
      </c>
      <c r="B798" s="1" t="s">
        <v>5</v>
      </c>
      <c r="C798" s="1" t="s">
        <v>14</v>
      </c>
      <c r="D798" s="2" t="s">
        <v>37</v>
      </c>
      <c r="E798" s="3">
        <v>2498</v>
      </c>
      <c r="F798" s="3">
        <v>8000</v>
      </c>
      <c r="G798" s="3">
        <v>8960</v>
      </c>
      <c r="H798" s="3">
        <v>1600</v>
      </c>
      <c r="I798" s="4" t="s">
        <v>42</v>
      </c>
    </row>
    <row r="799" spans="1:9" ht="18" customHeight="1">
      <c r="A799" s="1">
        <v>2024</v>
      </c>
      <c r="B799" s="1" t="s">
        <v>5</v>
      </c>
      <c r="C799" s="1" t="s">
        <v>13</v>
      </c>
      <c r="D799" s="2" t="s">
        <v>35</v>
      </c>
      <c r="E799" s="3">
        <v>1245</v>
      </c>
      <c r="F799" s="3">
        <v>4577.2</v>
      </c>
      <c r="G799" s="3">
        <v>5126.4639999999999</v>
      </c>
      <c r="H799" s="3">
        <v>915.44</v>
      </c>
      <c r="I799" s="4" t="s">
        <v>42</v>
      </c>
    </row>
    <row r="800" spans="1:9" ht="18" customHeight="1">
      <c r="A800" s="1">
        <v>2024</v>
      </c>
      <c r="B800" s="1" t="s">
        <v>5</v>
      </c>
      <c r="C800" s="1" t="s">
        <v>38</v>
      </c>
      <c r="D800" s="5" t="s">
        <v>30</v>
      </c>
      <c r="E800" s="6">
        <v>644</v>
      </c>
      <c r="F800" s="6">
        <v>5743.5</v>
      </c>
      <c r="G800" s="6">
        <v>6432.72</v>
      </c>
      <c r="H800" s="3">
        <v>1148.7</v>
      </c>
      <c r="I800" s="4" t="s">
        <v>42</v>
      </c>
    </row>
    <row r="801" spans="1:9" ht="18" customHeight="1">
      <c r="A801" s="1">
        <v>2024</v>
      </c>
      <c r="B801" s="1" t="s">
        <v>5</v>
      </c>
      <c r="C801" s="1" t="s">
        <v>12</v>
      </c>
      <c r="D801" s="5" t="s">
        <v>29</v>
      </c>
      <c r="E801" s="6">
        <v>643</v>
      </c>
      <c r="F801" s="6">
        <v>7000</v>
      </c>
      <c r="G801" s="6">
        <v>7840</v>
      </c>
      <c r="H801" s="3">
        <v>1400</v>
      </c>
      <c r="I801" s="4" t="s">
        <v>42</v>
      </c>
    </row>
    <row r="802" spans="1:9" ht="18" customHeight="1">
      <c r="A802" s="1">
        <v>2024</v>
      </c>
      <c r="B802" s="1" t="s">
        <v>5</v>
      </c>
      <c r="C802" s="1" t="s">
        <v>38</v>
      </c>
      <c r="D802" s="5" t="s">
        <v>31</v>
      </c>
      <c r="E802" s="6">
        <v>455</v>
      </c>
      <c r="F802" s="6">
        <v>4578.6000000000004</v>
      </c>
      <c r="G802" s="6">
        <v>5128.0320000000002</v>
      </c>
      <c r="H802" s="3">
        <v>915.72000000000014</v>
      </c>
      <c r="I802" s="4" t="s">
        <v>42</v>
      </c>
    </row>
    <row r="803" spans="1:9" ht="18" customHeight="1">
      <c r="A803" s="1">
        <v>2024</v>
      </c>
      <c r="B803" s="1" t="s">
        <v>5</v>
      </c>
      <c r="C803" s="1" t="s">
        <v>12</v>
      </c>
      <c r="D803" s="5" t="s">
        <v>28</v>
      </c>
      <c r="E803" s="7">
        <v>345</v>
      </c>
      <c r="F803" s="7">
        <v>7000</v>
      </c>
      <c r="G803" s="7">
        <v>7840</v>
      </c>
      <c r="H803" s="3">
        <v>1400</v>
      </c>
      <c r="I803" s="4" t="s">
        <v>42</v>
      </c>
    </row>
    <row r="804" spans="1:9" ht="18" customHeight="1">
      <c r="A804" s="1">
        <v>2024</v>
      </c>
      <c r="B804" s="1" t="s">
        <v>5</v>
      </c>
      <c r="C804" s="1" t="s">
        <v>13</v>
      </c>
      <c r="D804" s="2" t="s">
        <v>33</v>
      </c>
      <c r="E804" s="3">
        <v>122</v>
      </c>
      <c r="F804" s="3">
        <v>100</v>
      </c>
      <c r="G804" s="3">
        <v>112</v>
      </c>
      <c r="H804" s="3">
        <v>20</v>
      </c>
      <c r="I804" s="4" t="s">
        <v>42</v>
      </c>
    </row>
    <row r="805" spans="1:9" ht="18" customHeight="1">
      <c r="A805" s="1">
        <v>2024</v>
      </c>
      <c r="B805" s="1" t="s">
        <v>5</v>
      </c>
      <c r="C805" s="1" t="s">
        <v>15</v>
      </c>
      <c r="D805" s="5" t="s">
        <v>26</v>
      </c>
      <c r="E805" s="6">
        <v>78</v>
      </c>
      <c r="F805" s="6">
        <v>4577.2</v>
      </c>
      <c r="G805" s="6">
        <v>5126.4639999999999</v>
      </c>
      <c r="H805" s="3">
        <v>915.44</v>
      </c>
      <c r="I805" s="4" t="s">
        <v>42</v>
      </c>
    </row>
    <row r="806" spans="1:9" ht="18" customHeight="1">
      <c r="A806" s="1">
        <v>2024</v>
      </c>
      <c r="B806" s="1" t="s">
        <v>5</v>
      </c>
      <c r="C806" s="1" t="s">
        <v>15</v>
      </c>
      <c r="D806" s="5" t="s">
        <v>24</v>
      </c>
      <c r="E806" s="6">
        <v>76</v>
      </c>
      <c r="F806" s="6">
        <v>4576.8999999999996</v>
      </c>
      <c r="G806" s="6">
        <v>5126.1279999999997</v>
      </c>
      <c r="H806" s="3">
        <v>915.38</v>
      </c>
      <c r="I806" s="4" t="s">
        <v>42</v>
      </c>
    </row>
    <row r="807" spans="1:9" ht="18" customHeight="1">
      <c r="A807" s="1">
        <v>2024</v>
      </c>
      <c r="B807" s="1" t="s">
        <v>5</v>
      </c>
      <c r="C807" s="1" t="s">
        <v>15</v>
      </c>
      <c r="D807" s="5" t="s">
        <v>25</v>
      </c>
      <c r="E807" s="6">
        <v>46</v>
      </c>
      <c r="F807" s="6">
        <v>200</v>
      </c>
      <c r="G807" s="6">
        <v>224</v>
      </c>
      <c r="H807" s="3">
        <v>40</v>
      </c>
      <c r="I807" s="4" t="s">
        <v>42</v>
      </c>
    </row>
    <row r="808" spans="1:9" ht="18" customHeight="1">
      <c r="A808" s="1">
        <v>2024</v>
      </c>
      <c r="B808" s="1" t="s">
        <v>5</v>
      </c>
      <c r="C808" s="1" t="s">
        <v>15</v>
      </c>
      <c r="D808" s="5" t="s">
        <v>23</v>
      </c>
      <c r="E808" s="6">
        <v>34</v>
      </c>
      <c r="F808" s="6">
        <v>4576.8</v>
      </c>
      <c r="G808" s="6">
        <v>5126.0160000000005</v>
      </c>
      <c r="H808" s="3">
        <v>915.36000000000013</v>
      </c>
      <c r="I808" s="4" t="s">
        <v>42</v>
      </c>
    </row>
    <row r="809" spans="1:9" ht="18" customHeight="1">
      <c r="A809" s="1">
        <v>2024</v>
      </c>
      <c r="B809" s="1" t="s">
        <v>5</v>
      </c>
      <c r="C809" s="1" t="s">
        <v>13</v>
      </c>
      <c r="D809" s="2" t="s">
        <v>34</v>
      </c>
      <c r="E809" s="3">
        <v>7</v>
      </c>
      <c r="F809" s="3">
        <v>200</v>
      </c>
      <c r="G809" s="3">
        <v>224</v>
      </c>
      <c r="H809" s="3">
        <v>40</v>
      </c>
      <c r="I809" s="4" t="s">
        <v>42</v>
      </c>
    </row>
    <row r="810" spans="1:9" ht="18" customHeight="1">
      <c r="A810" s="1">
        <v>2024</v>
      </c>
      <c r="B810" s="1" t="s">
        <v>5</v>
      </c>
      <c r="C810" s="1" t="s">
        <v>32</v>
      </c>
      <c r="D810" s="5" t="s">
        <v>32</v>
      </c>
      <c r="E810" s="6">
        <v>3</v>
      </c>
      <c r="F810" s="6">
        <v>6600</v>
      </c>
      <c r="G810" s="6">
        <v>7392</v>
      </c>
      <c r="H810" s="3">
        <v>1320</v>
      </c>
      <c r="I810" s="4" t="s">
        <v>42</v>
      </c>
    </row>
    <row r="811" spans="1:9" ht="18" customHeight="1">
      <c r="A811" s="1">
        <v>2024</v>
      </c>
      <c r="B811" s="1" t="s">
        <v>5</v>
      </c>
      <c r="C811" s="1" t="s">
        <v>15</v>
      </c>
      <c r="D811" s="5" t="s">
        <v>27</v>
      </c>
      <c r="E811" s="6">
        <v>3</v>
      </c>
      <c r="F811" s="6">
        <v>4577.3</v>
      </c>
      <c r="G811" s="6">
        <v>5126.576</v>
      </c>
      <c r="H811" s="3">
        <v>915.46</v>
      </c>
      <c r="I811" s="4" t="s">
        <v>42</v>
      </c>
    </row>
    <row r="812" spans="1:9" ht="18" customHeight="1">
      <c r="A812" s="1">
        <v>2024</v>
      </c>
      <c r="B812" s="1" t="s">
        <v>6</v>
      </c>
      <c r="C812" s="1" t="s">
        <v>14</v>
      </c>
      <c r="D812" s="2" t="s">
        <v>36</v>
      </c>
      <c r="E812" s="3">
        <v>3566</v>
      </c>
      <c r="F812" s="3">
        <v>4577.3</v>
      </c>
      <c r="G812" s="3">
        <v>5126.576</v>
      </c>
      <c r="H812" s="3">
        <v>915.46</v>
      </c>
      <c r="I812" s="4" t="s">
        <v>42</v>
      </c>
    </row>
    <row r="813" spans="1:9" ht="18" customHeight="1">
      <c r="A813" s="1">
        <v>2024</v>
      </c>
      <c r="B813" s="1" t="s">
        <v>6</v>
      </c>
      <c r="C813" s="1" t="s">
        <v>14</v>
      </c>
      <c r="D813" s="2" t="s">
        <v>37</v>
      </c>
      <c r="E813" s="3">
        <v>2498</v>
      </c>
      <c r="F813" s="3">
        <v>8000</v>
      </c>
      <c r="G813" s="3">
        <v>8960</v>
      </c>
      <c r="H813" s="3">
        <v>1600</v>
      </c>
      <c r="I813" s="4" t="s">
        <v>42</v>
      </c>
    </row>
    <row r="814" spans="1:9" ht="18" customHeight="1">
      <c r="A814" s="1">
        <v>2024</v>
      </c>
      <c r="B814" s="1" t="s">
        <v>6</v>
      </c>
      <c r="C814" s="1" t="s">
        <v>13</v>
      </c>
      <c r="D814" s="2" t="s">
        <v>35</v>
      </c>
      <c r="E814" s="3">
        <v>1245</v>
      </c>
      <c r="F814" s="3">
        <v>4577.2</v>
      </c>
      <c r="G814" s="3">
        <v>5126.4639999999999</v>
      </c>
      <c r="H814" s="3">
        <v>915.44</v>
      </c>
      <c r="I814" s="4" t="s">
        <v>42</v>
      </c>
    </row>
    <row r="815" spans="1:9" ht="18" customHeight="1">
      <c r="A815" s="1">
        <v>2024</v>
      </c>
      <c r="B815" s="1" t="s">
        <v>6</v>
      </c>
      <c r="C815" s="1" t="s">
        <v>38</v>
      </c>
      <c r="D815" s="5" t="s">
        <v>30</v>
      </c>
      <c r="E815" s="6">
        <v>644</v>
      </c>
      <c r="F815" s="6">
        <v>5743.5</v>
      </c>
      <c r="G815" s="6">
        <v>6432.72</v>
      </c>
      <c r="H815" s="3">
        <v>1148.7</v>
      </c>
      <c r="I815" s="4" t="s">
        <v>42</v>
      </c>
    </row>
    <row r="816" spans="1:9" ht="18" customHeight="1">
      <c r="A816" s="1">
        <v>2024</v>
      </c>
      <c r="B816" s="1" t="s">
        <v>6</v>
      </c>
      <c r="C816" s="1" t="s">
        <v>12</v>
      </c>
      <c r="D816" s="5" t="s">
        <v>29</v>
      </c>
      <c r="E816" s="6">
        <v>643</v>
      </c>
      <c r="F816" s="6">
        <v>7000</v>
      </c>
      <c r="G816" s="6">
        <v>7840</v>
      </c>
      <c r="H816" s="3">
        <v>1400</v>
      </c>
      <c r="I816" s="4" t="s">
        <v>42</v>
      </c>
    </row>
    <row r="817" spans="1:9" ht="18" customHeight="1">
      <c r="A817" s="1">
        <v>2024</v>
      </c>
      <c r="B817" s="1" t="s">
        <v>6</v>
      </c>
      <c r="C817" s="1" t="s">
        <v>38</v>
      </c>
      <c r="D817" s="5" t="s">
        <v>31</v>
      </c>
      <c r="E817" s="6">
        <v>455</v>
      </c>
      <c r="F817" s="6">
        <v>4578.6000000000004</v>
      </c>
      <c r="G817" s="6">
        <v>5128.0320000000002</v>
      </c>
      <c r="H817" s="3">
        <v>915.72000000000014</v>
      </c>
      <c r="I817" s="4" t="s">
        <v>42</v>
      </c>
    </row>
    <row r="818" spans="1:9" ht="18" customHeight="1">
      <c r="A818" s="1">
        <v>2024</v>
      </c>
      <c r="B818" s="1" t="s">
        <v>6</v>
      </c>
      <c r="C818" s="1" t="s">
        <v>12</v>
      </c>
      <c r="D818" s="5" t="s">
        <v>28</v>
      </c>
      <c r="E818" s="7">
        <v>345</v>
      </c>
      <c r="F818" s="7">
        <v>7000</v>
      </c>
      <c r="G818" s="7">
        <v>7840</v>
      </c>
      <c r="H818" s="3">
        <v>1400</v>
      </c>
      <c r="I818" s="4" t="s">
        <v>42</v>
      </c>
    </row>
    <row r="819" spans="1:9" ht="18" customHeight="1">
      <c r="A819" s="1">
        <v>2024</v>
      </c>
      <c r="B819" s="1" t="s">
        <v>6</v>
      </c>
      <c r="C819" s="1" t="s">
        <v>13</v>
      </c>
      <c r="D819" s="2" t="s">
        <v>33</v>
      </c>
      <c r="E819" s="3">
        <v>122</v>
      </c>
      <c r="F819" s="3">
        <v>100</v>
      </c>
      <c r="G819" s="3">
        <v>112</v>
      </c>
      <c r="H819" s="3">
        <v>20</v>
      </c>
      <c r="I819" s="4" t="s">
        <v>40</v>
      </c>
    </row>
    <row r="820" spans="1:9" ht="18" customHeight="1">
      <c r="A820" s="1">
        <v>2024</v>
      </c>
      <c r="B820" s="1" t="s">
        <v>6</v>
      </c>
      <c r="C820" s="1" t="s">
        <v>15</v>
      </c>
      <c r="D820" s="5" t="s">
        <v>26</v>
      </c>
      <c r="E820" s="6">
        <v>78</v>
      </c>
      <c r="F820" s="6">
        <v>4577.2</v>
      </c>
      <c r="G820" s="6">
        <v>5126.4639999999999</v>
      </c>
      <c r="H820" s="3">
        <v>915.44</v>
      </c>
      <c r="I820" s="4" t="s">
        <v>40</v>
      </c>
    </row>
    <row r="821" spans="1:9" ht="18" customHeight="1">
      <c r="A821" s="1">
        <v>2024</v>
      </c>
      <c r="B821" s="1" t="s">
        <v>6</v>
      </c>
      <c r="C821" s="1" t="s">
        <v>15</v>
      </c>
      <c r="D821" s="5" t="s">
        <v>24</v>
      </c>
      <c r="E821" s="6">
        <v>76</v>
      </c>
      <c r="F821" s="6">
        <v>4576.8999999999996</v>
      </c>
      <c r="G821" s="6">
        <v>5126.1279999999997</v>
      </c>
      <c r="H821" s="3">
        <v>915.38</v>
      </c>
      <c r="I821" s="4" t="s">
        <v>40</v>
      </c>
    </row>
    <row r="822" spans="1:9" ht="18" customHeight="1">
      <c r="A822" s="1">
        <v>2024</v>
      </c>
      <c r="B822" s="1" t="s">
        <v>6</v>
      </c>
      <c r="C822" s="1" t="s">
        <v>15</v>
      </c>
      <c r="D822" s="5" t="s">
        <v>25</v>
      </c>
      <c r="E822" s="6">
        <v>46</v>
      </c>
      <c r="F822" s="6">
        <v>200</v>
      </c>
      <c r="G822" s="6">
        <v>224</v>
      </c>
      <c r="H822" s="3">
        <v>40</v>
      </c>
      <c r="I822" s="4" t="s">
        <v>40</v>
      </c>
    </row>
    <row r="823" spans="1:9" ht="18" customHeight="1">
      <c r="A823" s="1">
        <v>2024</v>
      </c>
      <c r="B823" s="1" t="s">
        <v>6</v>
      </c>
      <c r="C823" s="1" t="s">
        <v>15</v>
      </c>
      <c r="D823" s="5" t="s">
        <v>23</v>
      </c>
      <c r="E823" s="6">
        <v>34</v>
      </c>
      <c r="F823" s="6">
        <v>4576.8</v>
      </c>
      <c r="G823" s="6">
        <v>5126.0160000000005</v>
      </c>
      <c r="H823" s="3">
        <v>915.36000000000013</v>
      </c>
      <c r="I823" s="4" t="s">
        <v>40</v>
      </c>
    </row>
    <row r="824" spans="1:9" ht="18" customHeight="1">
      <c r="A824" s="1">
        <v>2024</v>
      </c>
      <c r="B824" s="1" t="s">
        <v>6</v>
      </c>
      <c r="C824" s="1" t="s">
        <v>13</v>
      </c>
      <c r="D824" s="2" t="s">
        <v>34</v>
      </c>
      <c r="E824" s="3">
        <v>7</v>
      </c>
      <c r="F824" s="3">
        <v>200</v>
      </c>
      <c r="G824" s="3">
        <v>224</v>
      </c>
      <c r="H824" s="3">
        <v>40</v>
      </c>
      <c r="I824" s="4" t="s">
        <v>40</v>
      </c>
    </row>
    <row r="825" spans="1:9" ht="18" customHeight="1">
      <c r="A825" s="1">
        <v>2024</v>
      </c>
      <c r="B825" s="1" t="s">
        <v>6</v>
      </c>
      <c r="C825" s="1" t="s">
        <v>15</v>
      </c>
      <c r="D825" s="5" t="s">
        <v>27</v>
      </c>
      <c r="E825" s="6">
        <v>3</v>
      </c>
      <c r="F825" s="6">
        <v>4577.3</v>
      </c>
      <c r="G825" s="6">
        <v>5126.576</v>
      </c>
      <c r="H825" s="3">
        <v>915.46</v>
      </c>
      <c r="I825" s="4" t="s">
        <v>40</v>
      </c>
    </row>
    <row r="826" spans="1:9" ht="18" customHeight="1">
      <c r="A826" s="1">
        <v>2024</v>
      </c>
      <c r="B826" s="1" t="s">
        <v>6</v>
      </c>
      <c r="C826" s="1" t="s">
        <v>32</v>
      </c>
      <c r="D826" s="5" t="s">
        <v>32</v>
      </c>
      <c r="E826" s="6">
        <v>2</v>
      </c>
      <c r="F826" s="6">
        <v>6600</v>
      </c>
      <c r="G826" s="6">
        <v>7392</v>
      </c>
      <c r="H826" s="3">
        <v>1320</v>
      </c>
      <c r="I826" s="4" t="s">
        <v>40</v>
      </c>
    </row>
    <row r="827" spans="1:9" ht="18" customHeight="1">
      <c r="A827" s="1">
        <v>2024</v>
      </c>
      <c r="B827" s="1" t="s">
        <v>7</v>
      </c>
      <c r="C827" s="1" t="s">
        <v>14</v>
      </c>
      <c r="D827" s="2" t="s">
        <v>36</v>
      </c>
      <c r="E827" s="3">
        <v>3566</v>
      </c>
      <c r="F827" s="3">
        <v>4577.3</v>
      </c>
      <c r="G827" s="3">
        <v>5126.576</v>
      </c>
      <c r="H827" s="3">
        <v>915.46</v>
      </c>
      <c r="I827" s="4" t="s">
        <v>40</v>
      </c>
    </row>
    <row r="828" spans="1:9" ht="18" customHeight="1">
      <c r="A828" s="1">
        <v>2024</v>
      </c>
      <c r="B828" s="1" t="s">
        <v>7</v>
      </c>
      <c r="C828" s="1" t="s">
        <v>14</v>
      </c>
      <c r="D828" s="2" t="s">
        <v>37</v>
      </c>
      <c r="E828" s="3">
        <v>2498</v>
      </c>
      <c r="F828" s="3">
        <v>8000</v>
      </c>
      <c r="G828" s="3">
        <v>8960</v>
      </c>
      <c r="H828" s="3">
        <v>1600</v>
      </c>
      <c r="I828" s="4" t="s">
        <v>40</v>
      </c>
    </row>
    <row r="829" spans="1:9" ht="18" customHeight="1">
      <c r="A829" s="1">
        <v>2024</v>
      </c>
      <c r="B829" s="1" t="s">
        <v>7</v>
      </c>
      <c r="C829" s="1" t="s">
        <v>13</v>
      </c>
      <c r="D829" s="2" t="s">
        <v>35</v>
      </c>
      <c r="E829" s="3">
        <v>1245</v>
      </c>
      <c r="F829" s="3">
        <v>4577.2</v>
      </c>
      <c r="G829" s="3">
        <v>5126.4639999999999</v>
      </c>
      <c r="H829" s="3">
        <v>915.44</v>
      </c>
      <c r="I829" s="4" t="s">
        <v>40</v>
      </c>
    </row>
    <row r="830" spans="1:9" ht="18" customHeight="1">
      <c r="A830" s="1">
        <v>2024</v>
      </c>
      <c r="B830" s="1" t="s">
        <v>7</v>
      </c>
      <c r="C830" s="1" t="s">
        <v>38</v>
      </c>
      <c r="D830" s="5" t="s">
        <v>30</v>
      </c>
      <c r="E830" s="6">
        <v>644</v>
      </c>
      <c r="F830" s="6">
        <v>5743.5</v>
      </c>
      <c r="G830" s="6">
        <v>6432.72</v>
      </c>
      <c r="H830" s="3">
        <v>1148.7</v>
      </c>
      <c r="I830" s="4" t="s">
        <v>40</v>
      </c>
    </row>
    <row r="831" spans="1:9" ht="18" customHeight="1">
      <c r="A831" s="1">
        <v>2024</v>
      </c>
      <c r="B831" s="1" t="s">
        <v>7</v>
      </c>
      <c r="C831" s="1" t="s">
        <v>12</v>
      </c>
      <c r="D831" s="5" t="s">
        <v>29</v>
      </c>
      <c r="E831" s="6">
        <v>643</v>
      </c>
      <c r="F831" s="6">
        <v>7000</v>
      </c>
      <c r="G831" s="6">
        <v>7840</v>
      </c>
      <c r="H831" s="3">
        <v>1400</v>
      </c>
      <c r="I831" s="4" t="s">
        <v>40</v>
      </c>
    </row>
    <row r="832" spans="1:9" ht="18" customHeight="1">
      <c r="A832" s="1">
        <v>2024</v>
      </c>
      <c r="B832" s="1" t="s">
        <v>7</v>
      </c>
      <c r="C832" s="1" t="s">
        <v>38</v>
      </c>
      <c r="D832" s="5" t="s">
        <v>31</v>
      </c>
      <c r="E832" s="6">
        <v>455</v>
      </c>
      <c r="F832" s="6">
        <v>4578.6000000000004</v>
      </c>
      <c r="G832" s="6">
        <v>5128.0320000000002</v>
      </c>
      <c r="H832" s="3">
        <v>915.72000000000014</v>
      </c>
      <c r="I832" s="4" t="s">
        <v>40</v>
      </c>
    </row>
    <row r="833" spans="1:9" ht="18" customHeight="1">
      <c r="A833" s="1">
        <v>2024</v>
      </c>
      <c r="B833" s="1" t="s">
        <v>7</v>
      </c>
      <c r="C833" s="1" t="s">
        <v>12</v>
      </c>
      <c r="D833" s="5" t="s">
        <v>28</v>
      </c>
      <c r="E833" s="7">
        <v>345</v>
      </c>
      <c r="F833" s="7">
        <v>7000</v>
      </c>
      <c r="G833" s="7">
        <v>7840</v>
      </c>
      <c r="H833" s="3">
        <v>1400</v>
      </c>
      <c r="I833" s="4" t="s">
        <v>40</v>
      </c>
    </row>
    <row r="834" spans="1:9" ht="18" customHeight="1">
      <c r="A834" s="1">
        <v>2024</v>
      </c>
      <c r="B834" s="1" t="s">
        <v>7</v>
      </c>
      <c r="C834" s="1" t="s">
        <v>13</v>
      </c>
      <c r="D834" s="2" t="s">
        <v>33</v>
      </c>
      <c r="E834" s="3">
        <v>122</v>
      </c>
      <c r="F834" s="3">
        <v>100</v>
      </c>
      <c r="G834" s="3">
        <v>112</v>
      </c>
      <c r="H834" s="3">
        <v>20</v>
      </c>
      <c r="I834" s="4" t="s">
        <v>40</v>
      </c>
    </row>
    <row r="835" spans="1:9" ht="18" customHeight="1">
      <c r="A835" s="1">
        <v>2024</v>
      </c>
      <c r="B835" s="1" t="s">
        <v>7</v>
      </c>
      <c r="C835" s="1" t="s">
        <v>15</v>
      </c>
      <c r="D835" s="5" t="s">
        <v>26</v>
      </c>
      <c r="E835" s="6">
        <v>78</v>
      </c>
      <c r="F835" s="6">
        <v>4577.2</v>
      </c>
      <c r="G835" s="6">
        <v>5126.4639999999999</v>
      </c>
      <c r="H835" s="3">
        <v>915.44</v>
      </c>
      <c r="I835" s="4" t="s">
        <v>40</v>
      </c>
    </row>
    <row r="836" spans="1:9" ht="18" customHeight="1">
      <c r="A836" s="1">
        <v>2024</v>
      </c>
      <c r="B836" s="1" t="s">
        <v>7</v>
      </c>
      <c r="C836" s="1" t="s">
        <v>15</v>
      </c>
      <c r="D836" s="5" t="s">
        <v>24</v>
      </c>
      <c r="E836" s="6">
        <v>76</v>
      </c>
      <c r="F836" s="6">
        <v>4576.8999999999996</v>
      </c>
      <c r="G836" s="6">
        <v>5126.1279999999997</v>
      </c>
      <c r="H836" s="3">
        <v>915.38</v>
      </c>
      <c r="I836" s="4" t="s">
        <v>40</v>
      </c>
    </row>
    <row r="837" spans="1:9" ht="18" customHeight="1">
      <c r="A837" s="1">
        <v>2024</v>
      </c>
      <c r="B837" s="1" t="s">
        <v>7</v>
      </c>
      <c r="C837" s="1" t="s">
        <v>15</v>
      </c>
      <c r="D837" s="5" t="s">
        <v>25</v>
      </c>
      <c r="E837" s="6">
        <v>46</v>
      </c>
      <c r="F837" s="6">
        <v>200</v>
      </c>
      <c r="G837" s="6">
        <v>224</v>
      </c>
      <c r="H837" s="3">
        <v>40</v>
      </c>
      <c r="I837" s="4" t="s">
        <v>40</v>
      </c>
    </row>
    <row r="838" spans="1:9" ht="18" customHeight="1">
      <c r="A838" s="1">
        <v>2024</v>
      </c>
      <c r="B838" s="1" t="s">
        <v>7</v>
      </c>
      <c r="C838" s="1" t="s">
        <v>15</v>
      </c>
      <c r="D838" s="5" t="s">
        <v>23</v>
      </c>
      <c r="E838" s="6">
        <v>34</v>
      </c>
      <c r="F838" s="6">
        <v>4576.8</v>
      </c>
      <c r="G838" s="6">
        <v>5126.0160000000005</v>
      </c>
      <c r="H838" s="3">
        <v>915.36000000000013</v>
      </c>
      <c r="I838" s="4" t="s">
        <v>40</v>
      </c>
    </row>
    <row r="839" spans="1:9" ht="18" customHeight="1">
      <c r="A839" s="1">
        <v>2024</v>
      </c>
      <c r="B839" s="1" t="s">
        <v>7</v>
      </c>
      <c r="C839" s="1" t="s">
        <v>13</v>
      </c>
      <c r="D839" s="2" t="s">
        <v>34</v>
      </c>
      <c r="E839" s="3">
        <v>7</v>
      </c>
      <c r="F839" s="3">
        <v>200</v>
      </c>
      <c r="G839" s="3">
        <v>224</v>
      </c>
      <c r="H839" s="3">
        <v>40</v>
      </c>
      <c r="I839" s="4" t="s">
        <v>40</v>
      </c>
    </row>
    <row r="840" spans="1:9" ht="18" customHeight="1">
      <c r="A840" s="1">
        <v>2024</v>
      </c>
      <c r="B840" s="1" t="s">
        <v>7</v>
      </c>
      <c r="C840" s="1" t="s">
        <v>15</v>
      </c>
      <c r="D840" s="5" t="s">
        <v>27</v>
      </c>
      <c r="E840" s="6">
        <v>3</v>
      </c>
      <c r="F840" s="6">
        <v>4577.3</v>
      </c>
      <c r="G840" s="6">
        <v>5126.576</v>
      </c>
      <c r="H840" s="3">
        <v>915.46</v>
      </c>
      <c r="I840" s="4" t="s">
        <v>40</v>
      </c>
    </row>
    <row r="841" spans="1:9" ht="18" customHeight="1">
      <c r="A841" s="1">
        <v>2024</v>
      </c>
      <c r="B841" s="1" t="s">
        <v>7</v>
      </c>
      <c r="C841" s="1" t="s">
        <v>32</v>
      </c>
      <c r="D841" s="5" t="s">
        <v>32</v>
      </c>
      <c r="E841" s="6">
        <v>2</v>
      </c>
      <c r="F841" s="6">
        <v>6600</v>
      </c>
      <c r="G841" s="6">
        <v>7392</v>
      </c>
      <c r="H841" s="3">
        <v>1320</v>
      </c>
      <c r="I841" s="4" t="s">
        <v>40</v>
      </c>
    </row>
    <row r="842" spans="1:9" ht="18" customHeight="1">
      <c r="A842" s="1">
        <v>2024</v>
      </c>
      <c r="B842" s="1" t="s">
        <v>8</v>
      </c>
      <c r="C842" s="1" t="s">
        <v>14</v>
      </c>
      <c r="D842" s="2" t="s">
        <v>36</v>
      </c>
      <c r="E842" s="3">
        <v>3566</v>
      </c>
      <c r="F842" s="3">
        <v>4577.3</v>
      </c>
      <c r="G842" s="3">
        <v>5126.576</v>
      </c>
      <c r="H842" s="3">
        <v>915.46</v>
      </c>
      <c r="I842" s="4" t="s">
        <v>40</v>
      </c>
    </row>
    <row r="843" spans="1:9" ht="18" customHeight="1">
      <c r="A843" s="1">
        <v>2024</v>
      </c>
      <c r="B843" s="1" t="s">
        <v>8</v>
      </c>
      <c r="C843" s="1" t="s">
        <v>14</v>
      </c>
      <c r="D843" s="2" t="s">
        <v>37</v>
      </c>
      <c r="E843" s="3">
        <v>2498</v>
      </c>
      <c r="F843" s="3">
        <v>8000</v>
      </c>
      <c r="G843" s="3">
        <v>8960</v>
      </c>
      <c r="H843" s="3">
        <v>1600</v>
      </c>
      <c r="I843" s="4" t="s">
        <v>40</v>
      </c>
    </row>
    <row r="844" spans="1:9" ht="18" customHeight="1">
      <c r="A844" s="1">
        <v>2024</v>
      </c>
      <c r="B844" s="1" t="s">
        <v>8</v>
      </c>
      <c r="C844" s="1" t="s">
        <v>13</v>
      </c>
      <c r="D844" s="2" t="s">
        <v>35</v>
      </c>
      <c r="E844" s="3">
        <v>1245</v>
      </c>
      <c r="F844" s="3">
        <v>4577.2</v>
      </c>
      <c r="G844" s="3">
        <v>5126.4639999999999</v>
      </c>
      <c r="H844" s="3">
        <v>915.44</v>
      </c>
      <c r="I844" s="4" t="s">
        <v>40</v>
      </c>
    </row>
    <row r="845" spans="1:9" ht="18" customHeight="1">
      <c r="A845" s="1">
        <v>2024</v>
      </c>
      <c r="B845" s="1" t="s">
        <v>8</v>
      </c>
      <c r="C845" s="1" t="s">
        <v>38</v>
      </c>
      <c r="D845" s="5" t="s">
        <v>30</v>
      </c>
      <c r="E845" s="6">
        <v>644</v>
      </c>
      <c r="F845" s="6">
        <v>5743.5</v>
      </c>
      <c r="G845" s="6">
        <v>6432.72</v>
      </c>
      <c r="H845" s="3">
        <v>1148.7</v>
      </c>
      <c r="I845" s="4" t="s">
        <v>40</v>
      </c>
    </row>
    <row r="846" spans="1:9" ht="18" customHeight="1">
      <c r="A846" s="1">
        <v>2024</v>
      </c>
      <c r="B846" s="1" t="s">
        <v>8</v>
      </c>
      <c r="C846" s="1" t="s">
        <v>12</v>
      </c>
      <c r="D846" s="5" t="s">
        <v>29</v>
      </c>
      <c r="E846" s="6">
        <v>643</v>
      </c>
      <c r="F846" s="6">
        <v>7000</v>
      </c>
      <c r="G846" s="6">
        <v>7840</v>
      </c>
      <c r="H846" s="3">
        <v>1400</v>
      </c>
      <c r="I846" s="4" t="s">
        <v>40</v>
      </c>
    </row>
    <row r="847" spans="1:9" ht="18" customHeight="1">
      <c r="A847" s="1">
        <v>2024</v>
      </c>
      <c r="B847" s="1" t="s">
        <v>8</v>
      </c>
      <c r="C847" s="1" t="s">
        <v>38</v>
      </c>
      <c r="D847" s="5" t="s">
        <v>31</v>
      </c>
      <c r="E847" s="6">
        <v>455</v>
      </c>
      <c r="F847" s="6">
        <v>4578.6000000000004</v>
      </c>
      <c r="G847" s="6">
        <v>5128.0320000000002</v>
      </c>
      <c r="H847" s="3">
        <v>915.72000000000014</v>
      </c>
      <c r="I847" s="4" t="s">
        <v>40</v>
      </c>
    </row>
    <row r="848" spans="1:9" ht="18" customHeight="1">
      <c r="A848" s="1">
        <v>2024</v>
      </c>
      <c r="B848" s="1" t="s">
        <v>8</v>
      </c>
      <c r="C848" s="1" t="s">
        <v>12</v>
      </c>
      <c r="D848" s="5" t="s">
        <v>28</v>
      </c>
      <c r="E848" s="7">
        <v>345</v>
      </c>
      <c r="F848" s="7">
        <v>7000</v>
      </c>
      <c r="G848" s="7">
        <v>7840</v>
      </c>
      <c r="H848" s="3">
        <v>1400</v>
      </c>
      <c r="I848" s="4" t="s">
        <v>40</v>
      </c>
    </row>
    <row r="849" spans="1:9" ht="18" customHeight="1">
      <c r="A849" s="1">
        <v>2024</v>
      </c>
      <c r="B849" s="1" t="s">
        <v>8</v>
      </c>
      <c r="C849" s="1" t="s">
        <v>13</v>
      </c>
      <c r="D849" s="2" t="s">
        <v>33</v>
      </c>
      <c r="E849" s="3">
        <v>122</v>
      </c>
      <c r="F849" s="3">
        <v>100</v>
      </c>
      <c r="G849" s="3">
        <v>112</v>
      </c>
      <c r="H849" s="3">
        <v>20</v>
      </c>
      <c r="I849" s="4" t="s">
        <v>40</v>
      </c>
    </row>
    <row r="850" spans="1:9" ht="18" customHeight="1">
      <c r="A850" s="1">
        <v>2024</v>
      </c>
      <c r="B850" s="1" t="s">
        <v>8</v>
      </c>
      <c r="C850" s="1" t="s">
        <v>15</v>
      </c>
      <c r="D850" s="5" t="s">
        <v>26</v>
      </c>
      <c r="E850" s="6">
        <v>78</v>
      </c>
      <c r="F850" s="6">
        <v>4577.2</v>
      </c>
      <c r="G850" s="6">
        <v>5126.4639999999999</v>
      </c>
      <c r="H850" s="3">
        <v>915.44</v>
      </c>
      <c r="I850" s="4" t="s">
        <v>40</v>
      </c>
    </row>
    <row r="851" spans="1:9" ht="18" customHeight="1">
      <c r="A851" s="1">
        <v>2024</v>
      </c>
      <c r="B851" s="1" t="s">
        <v>8</v>
      </c>
      <c r="C851" s="1" t="s">
        <v>15</v>
      </c>
      <c r="D851" s="5" t="s">
        <v>24</v>
      </c>
      <c r="E851" s="6">
        <v>76</v>
      </c>
      <c r="F851" s="6">
        <v>4576.8999999999996</v>
      </c>
      <c r="G851" s="6">
        <v>5126.1279999999997</v>
      </c>
      <c r="H851" s="3">
        <v>915.38</v>
      </c>
      <c r="I851" s="4" t="s">
        <v>40</v>
      </c>
    </row>
    <row r="852" spans="1:9" ht="18" customHeight="1">
      <c r="A852" s="1">
        <v>2024</v>
      </c>
      <c r="B852" s="1" t="s">
        <v>8</v>
      </c>
      <c r="C852" s="1" t="s">
        <v>15</v>
      </c>
      <c r="D852" s="5" t="s">
        <v>25</v>
      </c>
      <c r="E852" s="6">
        <v>46</v>
      </c>
      <c r="F852" s="6">
        <v>200</v>
      </c>
      <c r="G852" s="6">
        <v>224</v>
      </c>
      <c r="H852" s="3">
        <v>40</v>
      </c>
      <c r="I852" s="4" t="s">
        <v>40</v>
      </c>
    </row>
    <row r="853" spans="1:9" ht="18" customHeight="1">
      <c r="A853" s="1">
        <v>2024</v>
      </c>
      <c r="B853" s="1" t="s">
        <v>8</v>
      </c>
      <c r="C853" s="1" t="s">
        <v>15</v>
      </c>
      <c r="D853" s="5" t="s">
        <v>23</v>
      </c>
      <c r="E853" s="6">
        <v>34</v>
      </c>
      <c r="F853" s="6">
        <v>4576.8</v>
      </c>
      <c r="G853" s="6">
        <v>5126.0160000000005</v>
      </c>
      <c r="H853" s="3">
        <v>915.36000000000013</v>
      </c>
      <c r="I853" s="4" t="s">
        <v>40</v>
      </c>
    </row>
    <row r="854" spans="1:9" ht="18" customHeight="1">
      <c r="A854" s="1">
        <v>2024</v>
      </c>
      <c r="B854" s="1" t="s">
        <v>8</v>
      </c>
      <c r="C854" s="1" t="s">
        <v>13</v>
      </c>
      <c r="D854" s="2" t="s">
        <v>34</v>
      </c>
      <c r="E854" s="3">
        <v>7</v>
      </c>
      <c r="F854" s="3">
        <v>200</v>
      </c>
      <c r="G854" s="3">
        <v>224</v>
      </c>
      <c r="H854" s="3">
        <v>40</v>
      </c>
      <c r="I854" s="4" t="s">
        <v>40</v>
      </c>
    </row>
    <row r="855" spans="1:9" ht="18" customHeight="1">
      <c r="A855" s="1">
        <v>2024</v>
      </c>
      <c r="B855" s="1" t="s">
        <v>8</v>
      </c>
      <c r="C855" s="1" t="s">
        <v>15</v>
      </c>
      <c r="D855" s="5" t="s">
        <v>27</v>
      </c>
      <c r="E855" s="6">
        <v>3</v>
      </c>
      <c r="F855" s="6">
        <v>4577.3</v>
      </c>
      <c r="G855" s="6">
        <v>5126.576</v>
      </c>
      <c r="H855" s="3">
        <v>915.46</v>
      </c>
      <c r="I855" s="4" t="s">
        <v>40</v>
      </c>
    </row>
    <row r="856" spans="1:9" ht="18" customHeight="1">
      <c r="A856" s="1">
        <v>2024</v>
      </c>
      <c r="B856" s="1" t="s">
        <v>8</v>
      </c>
      <c r="C856" s="1" t="s">
        <v>32</v>
      </c>
      <c r="D856" s="5" t="s">
        <v>32</v>
      </c>
      <c r="E856" s="6">
        <v>2</v>
      </c>
      <c r="F856" s="6">
        <v>6600</v>
      </c>
      <c r="G856" s="6">
        <v>7392</v>
      </c>
      <c r="H856" s="3">
        <v>1320</v>
      </c>
      <c r="I856" s="4" t="s">
        <v>40</v>
      </c>
    </row>
    <row r="857" spans="1:9" ht="18" customHeight="1">
      <c r="A857" s="1">
        <v>2024</v>
      </c>
      <c r="B857" s="1" t="s">
        <v>9</v>
      </c>
      <c r="C857" s="1" t="s">
        <v>14</v>
      </c>
      <c r="D857" s="2" t="s">
        <v>36</v>
      </c>
      <c r="E857" s="3">
        <v>3566</v>
      </c>
      <c r="F857" s="3">
        <v>4577.3</v>
      </c>
      <c r="G857" s="3">
        <v>5126.576</v>
      </c>
      <c r="H857" s="3">
        <v>915.46</v>
      </c>
      <c r="I857" s="4" t="s">
        <v>40</v>
      </c>
    </row>
    <row r="858" spans="1:9" ht="18" customHeight="1">
      <c r="A858" s="1">
        <v>2024</v>
      </c>
      <c r="B858" s="1" t="s">
        <v>9</v>
      </c>
      <c r="C858" s="1" t="s">
        <v>14</v>
      </c>
      <c r="D858" s="2" t="s">
        <v>37</v>
      </c>
      <c r="E858" s="3">
        <v>2498</v>
      </c>
      <c r="F858" s="3">
        <v>8000</v>
      </c>
      <c r="G858" s="3">
        <v>8960</v>
      </c>
      <c r="H858" s="3">
        <v>1600</v>
      </c>
      <c r="I858" s="4" t="s">
        <v>40</v>
      </c>
    </row>
    <row r="859" spans="1:9" ht="18" customHeight="1">
      <c r="A859" s="1">
        <v>2024</v>
      </c>
      <c r="B859" s="1" t="s">
        <v>9</v>
      </c>
      <c r="C859" s="1" t="s">
        <v>13</v>
      </c>
      <c r="D859" s="2" t="s">
        <v>35</v>
      </c>
      <c r="E859" s="3">
        <v>1245</v>
      </c>
      <c r="F859" s="3">
        <v>4577.2</v>
      </c>
      <c r="G859" s="3">
        <v>5126.4639999999999</v>
      </c>
      <c r="H859" s="3">
        <v>915.44</v>
      </c>
      <c r="I859" s="4" t="s">
        <v>40</v>
      </c>
    </row>
    <row r="860" spans="1:9" ht="18" customHeight="1">
      <c r="A860" s="1">
        <v>2024</v>
      </c>
      <c r="B860" s="1" t="s">
        <v>9</v>
      </c>
      <c r="C860" s="1" t="s">
        <v>38</v>
      </c>
      <c r="D860" s="5" t="s">
        <v>30</v>
      </c>
      <c r="E860" s="6">
        <v>644</v>
      </c>
      <c r="F860" s="6">
        <v>5743.5</v>
      </c>
      <c r="G860" s="6">
        <v>6432.72</v>
      </c>
      <c r="H860" s="3">
        <v>1148.7</v>
      </c>
      <c r="I860" s="4" t="s">
        <v>40</v>
      </c>
    </row>
    <row r="861" spans="1:9" ht="18" customHeight="1">
      <c r="A861" s="1">
        <v>2024</v>
      </c>
      <c r="B861" s="1" t="s">
        <v>9</v>
      </c>
      <c r="C861" s="1" t="s">
        <v>12</v>
      </c>
      <c r="D861" s="5" t="s">
        <v>29</v>
      </c>
      <c r="E861" s="6">
        <v>643</v>
      </c>
      <c r="F861" s="6">
        <v>7000</v>
      </c>
      <c r="G861" s="6">
        <v>7840</v>
      </c>
      <c r="H861" s="3">
        <v>1400</v>
      </c>
      <c r="I861" s="4" t="s">
        <v>42</v>
      </c>
    </row>
    <row r="862" spans="1:9" ht="18" customHeight="1">
      <c r="A862" s="1">
        <v>2024</v>
      </c>
      <c r="B862" s="1" t="s">
        <v>9</v>
      </c>
      <c r="C862" s="1" t="s">
        <v>38</v>
      </c>
      <c r="D862" s="5" t="s">
        <v>31</v>
      </c>
      <c r="E862" s="6">
        <v>455</v>
      </c>
      <c r="F862" s="6">
        <v>4578.6000000000004</v>
      </c>
      <c r="G862" s="6">
        <v>5128.0320000000002</v>
      </c>
      <c r="H862" s="3">
        <v>915.72000000000014</v>
      </c>
      <c r="I862" s="4" t="s">
        <v>42</v>
      </c>
    </row>
    <row r="863" spans="1:9" ht="18" customHeight="1">
      <c r="A863" s="1">
        <v>2024</v>
      </c>
      <c r="B863" s="1" t="s">
        <v>9</v>
      </c>
      <c r="C863" s="1" t="s">
        <v>12</v>
      </c>
      <c r="D863" s="5" t="s">
        <v>28</v>
      </c>
      <c r="E863" s="7">
        <v>345</v>
      </c>
      <c r="F863" s="7">
        <v>7000</v>
      </c>
      <c r="G863" s="7">
        <v>7840</v>
      </c>
      <c r="H863" s="3">
        <v>1400</v>
      </c>
      <c r="I863" s="4" t="s">
        <v>42</v>
      </c>
    </row>
    <row r="864" spans="1:9" ht="18" customHeight="1">
      <c r="A864" s="1">
        <v>2024</v>
      </c>
      <c r="B864" s="1" t="s">
        <v>9</v>
      </c>
      <c r="C864" s="1" t="s">
        <v>13</v>
      </c>
      <c r="D864" s="2" t="s">
        <v>33</v>
      </c>
      <c r="E864" s="3">
        <v>122</v>
      </c>
      <c r="F864" s="3">
        <v>100</v>
      </c>
      <c r="G864" s="3">
        <v>112</v>
      </c>
      <c r="H864" s="3">
        <v>20</v>
      </c>
      <c r="I864" s="4" t="s">
        <v>42</v>
      </c>
    </row>
    <row r="865" spans="1:9" ht="18" customHeight="1">
      <c r="A865" s="1">
        <v>2024</v>
      </c>
      <c r="B865" s="1" t="s">
        <v>9</v>
      </c>
      <c r="C865" s="1" t="s">
        <v>15</v>
      </c>
      <c r="D865" s="5" t="s">
        <v>26</v>
      </c>
      <c r="E865" s="6">
        <v>78</v>
      </c>
      <c r="F865" s="6">
        <v>4577.2</v>
      </c>
      <c r="G865" s="6">
        <v>5126.4639999999999</v>
      </c>
      <c r="H865" s="3">
        <v>915.44</v>
      </c>
      <c r="I865" s="4" t="s">
        <v>42</v>
      </c>
    </row>
    <row r="866" spans="1:9" ht="18" customHeight="1">
      <c r="A866" s="1">
        <v>2024</v>
      </c>
      <c r="B866" s="1" t="s">
        <v>9</v>
      </c>
      <c r="C866" s="1" t="s">
        <v>15</v>
      </c>
      <c r="D866" s="5" t="s">
        <v>24</v>
      </c>
      <c r="E866" s="6">
        <v>76</v>
      </c>
      <c r="F866" s="6">
        <v>4576.8999999999996</v>
      </c>
      <c r="G866" s="6">
        <v>5126.1279999999997</v>
      </c>
      <c r="H866" s="3">
        <v>915.38</v>
      </c>
      <c r="I866" s="4" t="s">
        <v>42</v>
      </c>
    </row>
    <row r="867" spans="1:9" ht="18" customHeight="1">
      <c r="A867" s="1">
        <v>2024</v>
      </c>
      <c r="B867" s="1" t="s">
        <v>9</v>
      </c>
      <c r="C867" s="1" t="s">
        <v>15</v>
      </c>
      <c r="D867" s="5" t="s">
        <v>25</v>
      </c>
      <c r="E867" s="6">
        <v>46</v>
      </c>
      <c r="F867" s="6">
        <v>200</v>
      </c>
      <c r="G867" s="6">
        <v>224</v>
      </c>
      <c r="H867" s="3">
        <v>40</v>
      </c>
      <c r="I867" s="4" t="s">
        <v>42</v>
      </c>
    </row>
    <row r="868" spans="1:9" ht="18" customHeight="1">
      <c r="A868" s="1">
        <v>2024</v>
      </c>
      <c r="B868" s="1" t="s">
        <v>9</v>
      </c>
      <c r="C868" s="1" t="s">
        <v>15</v>
      </c>
      <c r="D868" s="5" t="s">
        <v>23</v>
      </c>
      <c r="E868" s="6">
        <v>34</v>
      </c>
      <c r="F868" s="6">
        <v>4576.8</v>
      </c>
      <c r="G868" s="6">
        <v>5126.0160000000005</v>
      </c>
      <c r="H868" s="3">
        <v>915.36000000000013</v>
      </c>
      <c r="I868" s="4" t="s">
        <v>42</v>
      </c>
    </row>
    <row r="869" spans="1:9" ht="18" customHeight="1">
      <c r="A869" s="1">
        <v>2024</v>
      </c>
      <c r="B869" s="1" t="s">
        <v>9</v>
      </c>
      <c r="C869" s="1" t="s">
        <v>13</v>
      </c>
      <c r="D869" s="2" t="s">
        <v>34</v>
      </c>
      <c r="E869" s="3">
        <v>7</v>
      </c>
      <c r="F869" s="3">
        <v>200</v>
      </c>
      <c r="G869" s="3">
        <v>224</v>
      </c>
      <c r="H869" s="3">
        <v>40</v>
      </c>
      <c r="I869" s="4" t="s">
        <v>42</v>
      </c>
    </row>
    <row r="870" spans="1:9" ht="18" customHeight="1">
      <c r="A870" s="1">
        <v>2024</v>
      </c>
      <c r="B870" s="1" t="s">
        <v>9</v>
      </c>
      <c r="C870" s="1" t="s">
        <v>15</v>
      </c>
      <c r="D870" s="5" t="s">
        <v>27</v>
      </c>
      <c r="E870" s="6">
        <v>3</v>
      </c>
      <c r="F870" s="6">
        <v>4577.3</v>
      </c>
      <c r="G870" s="6">
        <v>5126.576</v>
      </c>
      <c r="H870" s="3">
        <v>915.46</v>
      </c>
      <c r="I870" s="4" t="s">
        <v>42</v>
      </c>
    </row>
    <row r="871" spans="1:9" ht="18" customHeight="1">
      <c r="A871" s="1">
        <v>2024</v>
      </c>
      <c r="B871" s="1" t="s">
        <v>9</v>
      </c>
      <c r="C871" s="1" t="s">
        <v>32</v>
      </c>
      <c r="D871" s="5" t="s">
        <v>32</v>
      </c>
      <c r="E871" s="6">
        <v>2</v>
      </c>
      <c r="F871" s="6">
        <v>6600</v>
      </c>
      <c r="G871" s="6">
        <v>7392</v>
      </c>
      <c r="H871" s="3">
        <v>1320</v>
      </c>
      <c r="I871" s="4" t="s">
        <v>42</v>
      </c>
    </row>
    <row r="872" spans="1:9" ht="18" customHeight="1">
      <c r="A872" s="1">
        <v>2024</v>
      </c>
      <c r="B872" s="1" t="s">
        <v>10</v>
      </c>
      <c r="C872" s="1" t="s">
        <v>14</v>
      </c>
      <c r="D872" s="2" t="s">
        <v>36</v>
      </c>
      <c r="E872" s="3">
        <v>3566</v>
      </c>
      <c r="F872" s="3">
        <v>4577.3</v>
      </c>
      <c r="G872" s="3">
        <v>5126.576</v>
      </c>
      <c r="H872" s="3">
        <v>915.46</v>
      </c>
      <c r="I872" s="4" t="s">
        <v>42</v>
      </c>
    </row>
    <row r="873" spans="1:9" ht="18" customHeight="1">
      <c r="A873" s="1">
        <v>2024</v>
      </c>
      <c r="B873" s="1" t="s">
        <v>10</v>
      </c>
      <c r="C873" s="1" t="s">
        <v>14</v>
      </c>
      <c r="D873" s="2" t="s">
        <v>37</v>
      </c>
      <c r="E873" s="3">
        <v>2498</v>
      </c>
      <c r="F873" s="3">
        <v>8000</v>
      </c>
      <c r="G873" s="3">
        <v>8960</v>
      </c>
      <c r="H873" s="3">
        <v>1600</v>
      </c>
      <c r="I873" s="4" t="s">
        <v>42</v>
      </c>
    </row>
    <row r="874" spans="1:9" ht="18" customHeight="1">
      <c r="A874" s="1">
        <v>2024</v>
      </c>
      <c r="B874" s="1" t="s">
        <v>10</v>
      </c>
      <c r="C874" s="1" t="s">
        <v>13</v>
      </c>
      <c r="D874" s="2" t="s">
        <v>35</v>
      </c>
      <c r="E874" s="3">
        <v>1245</v>
      </c>
      <c r="F874" s="3">
        <v>4577.2</v>
      </c>
      <c r="G874" s="3">
        <v>5126.4639999999999</v>
      </c>
      <c r="H874" s="3">
        <v>915.44</v>
      </c>
      <c r="I874" s="4" t="s">
        <v>42</v>
      </c>
    </row>
    <row r="875" spans="1:9" ht="18" customHeight="1">
      <c r="A875" s="1">
        <v>2024</v>
      </c>
      <c r="B875" s="1" t="s">
        <v>10</v>
      </c>
      <c r="C875" s="1" t="s">
        <v>38</v>
      </c>
      <c r="D875" s="5" t="s">
        <v>30</v>
      </c>
      <c r="E875" s="6">
        <v>644</v>
      </c>
      <c r="F875" s="6">
        <v>5743.5</v>
      </c>
      <c r="G875" s="6">
        <v>6432.72</v>
      </c>
      <c r="H875" s="3">
        <v>1148.7</v>
      </c>
      <c r="I875" s="4" t="s">
        <v>42</v>
      </c>
    </row>
    <row r="876" spans="1:9" ht="18" customHeight="1">
      <c r="A876" s="1">
        <v>2024</v>
      </c>
      <c r="B876" s="1" t="s">
        <v>10</v>
      </c>
      <c r="C876" s="1" t="s">
        <v>12</v>
      </c>
      <c r="D876" s="5" t="s">
        <v>29</v>
      </c>
      <c r="E876" s="6">
        <v>643</v>
      </c>
      <c r="F876" s="6">
        <v>7000</v>
      </c>
      <c r="G876" s="6">
        <v>7840</v>
      </c>
      <c r="H876" s="3">
        <v>1400</v>
      </c>
      <c r="I876" s="4" t="s">
        <v>42</v>
      </c>
    </row>
    <row r="877" spans="1:9" ht="18" customHeight="1">
      <c r="A877" s="1">
        <v>2024</v>
      </c>
      <c r="B877" s="1" t="s">
        <v>10</v>
      </c>
      <c r="C877" s="1" t="s">
        <v>38</v>
      </c>
      <c r="D877" s="5" t="s">
        <v>31</v>
      </c>
      <c r="E877" s="6">
        <v>455</v>
      </c>
      <c r="F877" s="6">
        <v>4578.6000000000004</v>
      </c>
      <c r="G877" s="6">
        <v>5128.0320000000002</v>
      </c>
      <c r="H877" s="3">
        <v>915.72000000000014</v>
      </c>
      <c r="I877" s="4" t="s">
        <v>42</v>
      </c>
    </row>
    <row r="878" spans="1:9" ht="18" customHeight="1">
      <c r="A878" s="1">
        <v>2024</v>
      </c>
      <c r="B878" s="1" t="s">
        <v>10</v>
      </c>
      <c r="C878" s="1" t="s">
        <v>12</v>
      </c>
      <c r="D878" s="5" t="s">
        <v>28</v>
      </c>
      <c r="E878" s="7">
        <v>345</v>
      </c>
      <c r="F878" s="7">
        <v>7000</v>
      </c>
      <c r="G878" s="7">
        <v>7840</v>
      </c>
      <c r="H878" s="3">
        <v>1400</v>
      </c>
      <c r="I878" s="4" t="s">
        <v>42</v>
      </c>
    </row>
    <row r="879" spans="1:9" ht="18" customHeight="1">
      <c r="A879" s="1">
        <v>2024</v>
      </c>
      <c r="B879" s="1" t="s">
        <v>10</v>
      </c>
      <c r="C879" s="1" t="s">
        <v>13</v>
      </c>
      <c r="D879" s="2" t="s">
        <v>33</v>
      </c>
      <c r="E879" s="3">
        <v>122</v>
      </c>
      <c r="F879" s="3">
        <v>100</v>
      </c>
      <c r="G879" s="3">
        <v>112</v>
      </c>
      <c r="H879" s="3">
        <v>20</v>
      </c>
      <c r="I879" s="4" t="s">
        <v>42</v>
      </c>
    </row>
    <row r="880" spans="1:9" ht="18" customHeight="1">
      <c r="A880" s="1">
        <v>2024</v>
      </c>
      <c r="B880" s="1" t="s">
        <v>10</v>
      </c>
      <c r="C880" s="1" t="s">
        <v>15</v>
      </c>
      <c r="D880" s="5" t="s">
        <v>26</v>
      </c>
      <c r="E880" s="6">
        <v>78</v>
      </c>
      <c r="F880" s="6">
        <v>4577.2</v>
      </c>
      <c r="G880" s="6">
        <v>5126.4639999999999</v>
      </c>
      <c r="H880" s="3">
        <v>915.44</v>
      </c>
      <c r="I880" s="4" t="s">
        <v>42</v>
      </c>
    </row>
    <row r="881" spans="1:9" ht="18" customHeight="1">
      <c r="A881" s="1">
        <v>2024</v>
      </c>
      <c r="B881" s="1" t="s">
        <v>10</v>
      </c>
      <c r="C881" s="1" t="s">
        <v>15</v>
      </c>
      <c r="D881" s="5" t="s">
        <v>24</v>
      </c>
      <c r="E881" s="6">
        <v>76</v>
      </c>
      <c r="F881" s="6">
        <v>4576.8999999999996</v>
      </c>
      <c r="G881" s="6">
        <v>5126.1279999999997</v>
      </c>
      <c r="H881" s="3">
        <v>915.38</v>
      </c>
      <c r="I881" s="4" t="s">
        <v>42</v>
      </c>
    </row>
    <row r="882" spans="1:9" ht="18" customHeight="1">
      <c r="A882" s="1">
        <v>2024</v>
      </c>
      <c r="B882" s="1" t="s">
        <v>10</v>
      </c>
      <c r="C882" s="1" t="s">
        <v>15</v>
      </c>
      <c r="D882" s="5" t="s">
        <v>25</v>
      </c>
      <c r="E882" s="6">
        <v>46</v>
      </c>
      <c r="F882" s="6">
        <v>200</v>
      </c>
      <c r="G882" s="6">
        <v>224</v>
      </c>
      <c r="H882" s="3">
        <v>40</v>
      </c>
      <c r="I882" s="4" t="s">
        <v>42</v>
      </c>
    </row>
    <row r="883" spans="1:9" ht="18" customHeight="1">
      <c r="A883" s="1">
        <v>2024</v>
      </c>
      <c r="B883" s="1" t="s">
        <v>10</v>
      </c>
      <c r="C883" s="1" t="s">
        <v>15</v>
      </c>
      <c r="D883" s="5" t="s">
        <v>23</v>
      </c>
      <c r="E883" s="6">
        <v>34</v>
      </c>
      <c r="F883" s="6">
        <v>4576.8</v>
      </c>
      <c r="G883" s="6">
        <v>5126.0160000000005</v>
      </c>
      <c r="H883" s="3">
        <v>915.36000000000013</v>
      </c>
      <c r="I883" s="4" t="s">
        <v>42</v>
      </c>
    </row>
    <row r="884" spans="1:9" ht="18" customHeight="1">
      <c r="A884" s="1">
        <v>2024</v>
      </c>
      <c r="B884" s="1" t="s">
        <v>10</v>
      </c>
      <c r="C884" s="1" t="s">
        <v>13</v>
      </c>
      <c r="D884" s="2" t="s">
        <v>34</v>
      </c>
      <c r="E884" s="3">
        <v>7</v>
      </c>
      <c r="F884" s="3">
        <v>200</v>
      </c>
      <c r="G884" s="3">
        <v>224</v>
      </c>
      <c r="H884" s="3">
        <v>40</v>
      </c>
      <c r="I884" s="4" t="s">
        <v>42</v>
      </c>
    </row>
    <row r="885" spans="1:9" ht="18" customHeight="1">
      <c r="A885" s="1">
        <v>2024</v>
      </c>
      <c r="B885" s="1" t="s">
        <v>10</v>
      </c>
      <c r="C885" s="1" t="s">
        <v>15</v>
      </c>
      <c r="D885" s="5" t="s">
        <v>27</v>
      </c>
      <c r="E885" s="6">
        <v>3</v>
      </c>
      <c r="F885" s="6">
        <v>4577.3</v>
      </c>
      <c r="G885" s="6">
        <v>5126.576</v>
      </c>
      <c r="H885" s="3">
        <v>915.46</v>
      </c>
      <c r="I885" s="4" t="s">
        <v>42</v>
      </c>
    </row>
    <row r="886" spans="1:9" ht="18" customHeight="1">
      <c r="A886" s="1">
        <v>2024</v>
      </c>
      <c r="B886" s="1" t="s">
        <v>10</v>
      </c>
      <c r="C886" s="1" t="s">
        <v>32</v>
      </c>
      <c r="D886" s="5" t="s">
        <v>32</v>
      </c>
      <c r="E886" s="6">
        <v>2</v>
      </c>
      <c r="F886" s="6">
        <v>6600</v>
      </c>
      <c r="G886" s="6">
        <v>7392</v>
      </c>
      <c r="H886" s="3">
        <v>1320</v>
      </c>
      <c r="I886" s="4" t="s">
        <v>40</v>
      </c>
    </row>
    <row r="887" spans="1:9" ht="18" customHeight="1">
      <c r="A887" s="1">
        <v>2024</v>
      </c>
      <c r="B887" s="1" t="s">
        <v>11</v>
      </c>
      <c r="C887" s="1" t="s">
        <v>14</v>
      </c>
      <c r="D887" s="2" t="s">
        <v>36</v>
      </c>
      <c r="E887" s="3">
        <v>3566</v>
      </c>
      <c r="F887" s="3">
        <v>4577.3</v>
      </c>
      <c r="G887" s="3">
        <v>5126.576</v>
      </c>
      <c r="H887" s="3">
        <v>915.46</v>
      </c>
      <c r="I887" s="4" t="s">
        <v>40</v>
      </c>
    </row>
    <row r="888" spans="1:9" ht="18" customHeight="1">
      <c r="A888" s="1">
        <v>2024</v>
      </c>
      <c r="B888" s="1" t="s">
        <v>11</v>
      </c>
      <c r="C888" s="1" t="s">
        <v>14</v>
      </c>
      <c r="D888" s="2" t="s">
        <v>37</v>
      </c>
      <c r="E888" s="3">
        <v>2498</v>
      </c>
      <c r="F888" s="3">
        <v>8000</v>
      </c>
      <c r="G888" s="3">
        <v>8960</v>
      </c>
      <c r="H888" s="3">
        <v>1600</v>
      </c>
      <c r="I888" s="4" t="s">
        <v>40</v>
      </c>
    </row>
    <row r="889" spans="1:9" ht="18" customHeight="1">
      <c r="A889" s="1">
        <v>2024</v>
      </c>
      <c r="B889" s="1" t="s">
        <v>11</v>
      </c>
      <c r="C889" s="1" t="s">
        <v>13</v>
      </c>
      <c r="D889" s="2" t="s">
        <v>35</v>
      </c>
      <c r="E889" s="3">
        <v>1245</v>
      </c>
      <c r="F889" s="3">
        <v>4577.2</v>
      </c>
      <c r="G889" s="3">
        <v>5126.4639999999999</v>
      </c>
      <c r="H889" s="3">
        <v>915.44</v>
      </c>
      <c r="I889" s="4" t="s">
        <v>40</v>
      </c>
    </row>
    <row r="890" spans="1:9" ht="18" customHeight="1">
      <c r="A890" s="1">
        <v>2024</v>
      </c>
      <c r="B890" s="1" t="s">
        <v>11</v>
      </c>
      <c r="C890" s="1" t="s">
        <v>38</v>
      </c>
      <c r="D890" s="5" t="s">
        <v>30</v>
      </c>
      <c r="E890" s="6">
        <v>644</v>
      </c>
      <c r="F890" s="6">
        <v>5743.5</v>
      </c>
      <c r="G890" s="6">
        <v>6432.72</v>
      </c>
      <c r="H890" s="3">
        <v>1148.7</v>
      </c>
      <c r="I890" s="4" t="s">
        <v>40</v>
      </c>
    </row>
    <row r="891" spans="1:9" ht="18" customHeight="1">
      <c r="A891" s="1">
        <v>2024</v>
      </c>
      <c r="B891" s="1" t="s">
        <v>11</v>
      </c>
      <c r="C891" s="1" t="s">
        <v>12</v>
      </c>
      <c r="D891" s="5" t="s">
        <v>29</v>
      </c>
      <c r="E891" s="6">
        <v>643</v>
      </c>
      <c r="F891" s="6">
        <v>7000</v>
      </c>
      <c r="G891" s="6">
        <v>7840</v>
      </c>
      <c r="H891" s="3">
        <v>1400</v>
      </c>
      <c r="I891" s="4" t="s">
        <v>40</v>
      </c>
    </row>
    <row r="892" spans="1:9" ht="18" customHeight="1">
      <c r="A892" s="1">
        <v>2024</v>
      </c>
      <c r="B892" s="1" t="s">
        <v>11</v>
      </c>
      <c r="C892" s="1" t="s">
        <v>38</v>
      </c>
      <c r="D892" s="5" t="s">
        <v>31</v>
      </c>
      <c r="E892" s="6">
        <v>455</v>
      </c>
      <c r="F892" s="6">
        <v>4578.6000000000004</v>
      </c>
      <c r="G892" s="6">
        <v>5128.0320000000002</v>
      </c>
      <c r="H892" s="3">
        <v>915.72000000000014</v>
      </c>
      <c r="I892" s="4" t="s">
        <v>40</v>
      </c>
    </row>
    <row r="893" spans="1:9" ht="18" customHeight="1">
      <c r="A893" s="1">
        <v>2024</v>
      </c>
      <c r="B893" s="1" t="s">
        <v>11</v>
      </c>
      <c r="C893" s="1" t="s">
        <v>12</v>
      </c>
      <c r="D893" s="5" t="s">
        <v>28</v>
      </c>
      <c r="E893" s="7">
        <v>345</v>
      </c>
      <c r="F893" s="7">
        <v>7000</v>
      </c>
      <c r="G893" s="7">
        <v>7840</v>
      </c>
      <c r="H893" s="3">
        <v>1400</v>
      </c>
      <c r="I893" s="4" t="s">
        <v>40</v>
      </c>
    </row>
    <row r="894" spans="1:9" ht="18" customHeight="1">
      <c r="A894" s="1">
        <v>2024</v>
      </c>
      <c r="B894" s="1" t="s">
        <v>11</v>
      </c>
      <c r="C894" s="1" t="s">
        <v>13</v>
      </c>
      <c r="D894" s="2" t="s">
        <v>33</v>
      </c>
      <c r="E894" s="3">
        <v>122</v>
      </c>
      <c r="F894" s="3">
        <v>100</v>
      </c>
      <c r="G894" s="3">
        <v>112</v>
      </c>
      <c r="H894" s="3">
        <v>20</v>
      </c>
      <c r="I894" s="4" t="s">
        <v>40</v>
      </c>
    </row>
    <row r="895" spans="1:9" ht="18" customHeight="1">
      <c r="A895" s="1">
        <v>2024</v>
      </c>
      <c r="B895" s="1" t="s">
        <v>11</v>
      </c>
      <c r="C895" s="1" t="s">
        <v>15</v>
      </c>
      <c r="D895" s="5" t="s">
        <v>26</v>
      </c>
      <c r="E895" s="6">
        <v>78</v>
      </c>
      <c r="F895" s="6">
        <v>4577.2</v>
      </c>
      <c r="G895" s="6">
        <v>5126.4639999999999</v>
      </c>
      <c r="H895" s="3">
        <v>915.44</v>
      </c>
      <c r="I895" s="4" t="s">
        <v>40</v>
      </c>
    </row>
    <row r="896" spans="1:9" ht="18" customHeight="1">
      <c r="A896" s="1">
        <v>2024</v>
      </c>
      <c r="B896" s="1" t="s">
        <v>11</v>
      </c>
      <c r="C896" s="1" t="s">
        <v>15</v>
      </c>
      <c r="D896" s="5" t="s">
        <v>24</v>
      </c>
      <c r="E896" s="6">
        <v>76</v>
      </c>
      <c r="F896" s="6">
        <v>4576.8999999999996</v>
      </c>
      <c r="G896" s="6">
        <v>5126.1279999999997</v>
      </c>
      <c r="H896" s="3">
        <v>915.38</v>
      </c>
      <c r="I896" s="4" t="s">
        <v>40</v>
      </c>
    </row>
    <row r="897" spans="1:9" ht="18" customHeight="1">
      <c r="A897" s="1">
        <v>2024</v>
      </c>
      <c r="B897" s="1" t="s">
        <v>11</v>
      </c>
      <c r="C897" s="1" t="s">
        <v>15</v>
      </c>
      <c r="D897" s="5" t="s">
        <v>25</v>
      </c>
      <c r="E897" s="6">
        <v>46</v>
      </c>
      <c r="F897" s="6">
        <v>200</v>
      </c>
      <c r="G897" s="6">
        <v>224</v>
      </c>
      <c r="H897" s="3">
        <v>40</v>
      </c>
      <c r="I897" s="4" t="s">
        <v>40</v>
      </c>
    </row>
    <row r="898" spans="1:9" ht="18" customHeight="1">
      <c r="A898" s="1">
        <v>2024</v>
      </c>
      <c r="B898" s="1" t="s">
        <v>11</v>
      </c>
      <c r="C898" s="1" t="s">
        <v>15</v>
      </c>
      <c r="D898" s="5" t="s">
        <v>23</v>
      </c>
      <c r="E898" s="6">
        <v>34</v>
      </c>
      <c r="F898" s="6">
        <v>4576.8</v>
      </c>
      <c r="G898" s="6">
        <v>5126.0160000000005</v>
      </c>
      <c r="H898" s="3">
        <v>915.36000000000013</v>
      </c>
      <c r="I898" s="4" t="s">
        <v>40</v>
      </c>
    </row>
    <row r="899" spans="1:9" ht="18" customHeight="1">
      <c r="A899" s="1">
        <v>2024</v>
      </c>
      <c r="B899" s="1" t="s">
        <v>11</v>
      </c>
      <c r="C899" s="1" t="s">
        <v>13</v>
      </c>
      <c r="D899" s="2" t="s">
        <v>34</v>
      </c>
      <c r="E899" s="3">
        <v>7</v>
      </c>
      <c r="F899" s="3">
        <v>200</v>
      </c>
      <c r="G899" s="3">
        <v>224</v>
      </c>
      <c r="H899" s="3">
        <v>40</v>
      </c>
      <c r="I899" s="4" t="s">
        <v>40</v>
      </c>
    </row>
    <row r="900" spans="1:9" ht="18" customHeight="1">
      <c r="A900" s="1">
        <v>2024</v>
      </c>
      <c r="B900" s="1" t="s">
        <v>11</v>
      </c>
      <c r="C900" s="1" t="s">
        <v>15</v>
      </c>
      <c r="D900" s="5" t="s">
        <v>27</v>
      </c>
      <c r="E900" s="6">
        <v>3</v>
      </c>
      <c r="F900" s="6">
        <v>4577.3</v>
      </c>
      <c r="G900" s="6">
        <v>5126.576</v>
      </c>
      <c r="H900" s="3">
        <v>915.46</v>
      </c>
      <c r="I900" s="4" t="s">
        <v>40</v>
      </c>
    </row>
    <row r="901" spans="1:9" ht="18" customHeight="1">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2B7BF-AA33-4198-9409-D9DEFAF97FEA}">
  <dimension ref="A3:AQ50"/>
  <sheetViews>
    <sheetView zoomScale="91" zoomScaleNormal="91" workbookViewId="0">
      <selection activeCell="AD11" sqref="AD11"/>
    </sheetView>
  </sheetViews>
  <sheetFormatPr defaultRowHeight="15"/>
  <cols>
    <col min="1" max="1" width="14.28515625" bestFit="1" customWidth="1"/>
    <col min="2" max="2" width="15.28515625" bestFit="1" customWidth="1"/>
    <col min="3" max="3" width="15.140625" bestFit="1" customWidth="1"/>
    <col min="4" max="4" width="16.28515625" bestFit="1" customWidth="1"/>
    <col min="5" max="5" width="14.140625" customWidth="1"/>
    <col min="6" max="6" width="16.5703125" customWidth="1"/>
    <col min="7" max="7" width="17.7109375" customWidth="1"/>
    <col min="8" max="8" width="14" bestFit="1" customWidth="1"/>
    <col min="9" max="9" width="14.7109375" bestFit="1" customWidth="1"/>
    <col min="10" max="10" width="5.42578125" bestFit="1" customWidth="1"/>
    <col min="11" max="11" width="7.42578125" bestFit="1" customWidth="1"/>
    <col min="12" max="14" width="7.42578125" customWidth="1"/>
    <col min="15" max="15" width="12.5703125" bestFit="1" customWidth="1"/>
    <col min="16" max="16" width="14.85546875" bestFit="1" customWidth="1"/>
    <col min="17" max="18" width="13.28515625" bestFit="1" customWidth="1"/>
    <col min="19" max="19" width="22" bestFit="1" customWidth="1"/>
    <col min="20" max="20" width="22.140625" bestFit="1" customWidth="1"/>
    <col min="21" max="21" width="15.28515625" bestFit="1" customWidth="1"/>
    <col min="22" max="22" width="22.140625" bestFit="1" customWidth="1"/>
    <col min="23" max="23" width="8" bestFit="1" customWidth="1"/>
    <col min="24" max="24" width="9" bestFit="1" customWidth="1"/>
    <col min="25" max="25" width="8" bestFit="1" customWidth="1"/>
    <col min="26" max="26" width="14.28515625" bestFit="1" customWidth="1"/>
    <col min="27" max="27" width="15.28515625" bestFit="1" customWidth="1"/>
    <col min="28" max="28" width="18" style="27" bestFit="1" customWidth="1"/>
    <col min="29" max="29" width="7" bestFit="1" customWidth="1"/>
    <col min="30" max="30" width="30.85546875" bestFit="1" customWidth="1"/>
    <col min="31" max="31" width="16.7109375" bestFit="1" customWidth="1"/>
    <col min="32" max="32" width="18" bestFit="1" customWidth="1"/>
    <col min="33" max="33" width="23.85546875" bestFit="1" customWidth="1"/>
    <col min="34" max="34" width="24.5703125" bestFit="1" customWidth="1"/>
    <col min="35" max="35" width="12.140625" bestFit="1" customWidth="1"/>
    <col min="36" max="36" width="8" bestFit="1" customWidth="1"/>
    <col min="37" max="37" width="15.85546875" bestFit="1" customWidth="1"/>
    <col min="38" max="38" width="16.7109375" bestFit="1" customWidth="1"/>
    <col min="39" max="39" width="18" bestFit="1" customWidth="1"/>
    <col min="40" max="40" width="8" bestFit="1" customWidth="1"/>
    <col min="41" max="41" width="9" bestFit="1" customWidth="1"/>
    <col min="42" max="42" width="12.140625" bestFit="1" customWidth="1"/>
    <col min="43" max="43" width="8" bestFit="1" customWidth="1"/>
    <col min="44" max="44" width="9" bestFit="1" customWidth="1"/>
    <col min="45" max="45" width="8" bestFit="1" customWidth="1"/>
    <col min="46" max="47" width="9" bestFit="1" customWidth="1"/>
    <col min="48" max="48" width="8" bestFit="1" customWidth="1"/>
    <col min="49" max="49" width="7" bestFit="1" customWidth="1"/>
    <col min="50" max="50" width="8" bestFit="1" customWidth="1"/>
    <col min="51" max="51" width="7" bestFit="1" customWidth="1"/>
    <col min="52" max="52" width="9" bestFit="1" customWidth="1"/>
    <col min="53" max="53" width="8" bestFit="1" customWidth="1"/>
    <col min="54" max="64" width="7" bestFit="1" customWidth="1"/>
    <col min="65" max="69" width="8" bestFit="1" customWidth="1"/>
    <col min="70" max="70" width="12.7109375" bestFit="1" customWidth="1"/>
  </cols>
  <sheetData>
    <row r="3" spans="1:43">
      <c r="A3" s="14" t="s">
        <v>52</v>
      </c>
      <c r="B3" s="15" t="s">
        <v>54</v>
      </c>
      <c r="C3" s="15" t="s">
        <v>60</v>
      </c>
      <c r="D3" s="15" t="s">
        <v>61</v>
      </c>
      <c r="H3" t="s">
        <v>62</v>
      </c>
      <c r="I3" t="s">
        <v>74</v>
      </c>
      <c r="J3" t="s">
        <v>56</v>
      </c>
      <c r="K3" t="s">
        <v>57</v>
      </c>
      <c r="L3" t="s">
        <v>81</v>
      </c>
      <c r="M3" t="s">
        <v>80</v>
      </c>
      <c r="N3" t="s">
        <v>75</v>
      </c>
      <c r="O3" t="s">
        <v>63</v>
      </c>
      <c r="P3" t="s">
        <v>64</v>
      </c>
      <c r="Q3" t="s">
        <v>65</v>
      </c>
      <c r="R3" t="s">
        <v>66</v>
      </c>
      <c r="S3" t="s">
        <v>67</v>
      </c>
    </row>
    <row r="4" spans="1:43">
      <c r="A4" s="17" t="s">
        <v>15</v>
      </c>
      <c r="B4" s="19">
        <v>222098.39999999991</v>
      </c>
      <c r="C4" s="71">
        <v>2844</v>
      </c>
      <c r="D4" s="18">
        <v>2.4272424682085857E-2</v>
      </c>
      <c r="H4" s="16" t="s">
        <v>12</v>
      </c>
      <c r="I4" s="25"/>
      <c r="J4">
        <v>1</v>
      </c>
      <c r="K4" s="33">
        <v>3</v>
      </c>
      <c r="L4" s="61"/>
      <c r="M4" s="61"/>
      <c r="N4" s="61"/>
      <c r="O4" s="27">
        <f>VLOOKUP($H$4,$A$4:$C$9,2,TRUE)</f>
        <v>168000</v>
      </c>
      <c r="P4" s="27" t="str">
        <f>IF(O4 =MAX($O$4:$O$9), O4,"")</f>
        <v/>
      </c>
      <c r="Q4" s="27">
        <f>IF(O4=MAX($O$4:$O$9),"",O4)</f>
        <v>168000</v>
      </c>
      <c r="R4" s="27">
        <f t="shared" ref="R4:R9" si="0">VLOOKUP(D14,A4:D9,3,TRUE)</f>
        <v>2844</v>
      </c>
      <c r="S4" s="20">
        <f t="shared" ref="S4:S9" si="1">VLOOKUP(D14,A4:D9,4,TRUE)</f>
        <v>2.4272424682085857E-2</v>
      </c>
      <c r="T4" s="15" t="s">
        <v>58</v>
      </c>
      <c r="U4" s="15" t="s">
        <v>54</v>
      </c>
      <c r="W4" t="s">
        <v>21</v>
      </c>
      <c r="X4" t="s">
        <v>45</v>
      </c>
      <c r="Z4" s="14" t="s">
        <v>52</v>
      </c>
      <c r="AA4" s="15" t="s">
        <v>54</v>
      </c>
      <c r="AB4" s="26" t="s">
        <v>55</v>
      </c>
      <c r="AF4" s="29" t="s">
        <v>52</v>
      </c>
      <c r="AG4" s="26" t="s">
        <v>68</v>
      </c>
      <c r="AH4" s="27"/>
    </row>
    <row r="5" spans="1:43">
      <c r="A5" s="17" t="s">
        <v>32</v>
      </c>
      <c r="B5" s="19">
        <v>79200</v>
      </c>
      <c r="C5" s="71">
        <v>26</v>
      </c>
      <c r="D5" s="18">
        <v>2.218998037040198E-4</v>
      </c>
      <c r="H5" s="16" t="s">
        <v>38</v>
      </c>
      <c r="I5" s="25"/>
      <c r="J5">
        <v>7</v>
      </c>
      <c r="K5" s="34">
        <v>2</v>
      </c>
      <c r="O5" s="27">
        <f>VLOOKUP(H5,A5:C10,2,TRUE)</f>
        <v>123865.20000000003</v>
      </c>
      <c r="P5" s="27" t="str">
        <f t="shared" ref="P5:P9" si="2">IF(O5 =MAX($O$4:$O$9), O5,"")</f>
        <v/>
      </c>
      <c r="Q5" s="27">
        <f t="shared" ref="Q5:Q9" si="3">IF(O5=MAX($O$4:$O$9),"",O5)</f>
        <v>123865.20000000003</v>
      </c>
      <c r="R5" s="27">
        <f t="shared" si="0"/>
        <v>26</v>
      </c>
      <c r="S5" s="20">
        <f t="shared" si="1"/>
        <v>2.218998037040198E-4</v>
      </c>
      <c r="T5" s="22">
        <v>898931.71199999994</v>
      </c>
      <c r="U5" s="22">
        <v>802617.60000000021</v>
      </c>
      <c r="W5" s="20">
        <f>GETPIVOTDATA("Sum of Income",$T$4)/GETPIVOTDATA("Sum of Target Income",$T$4)</f>
        <v>0.89285714285714313</v>
      </c>
      <c r="X5" s="21">
        <f>100% -W5</f>
        <v>0.10714285714285687</v>
      </c>
      <c r="Z5" s="25" t="s">
        <v>0</v>
      </c>
      <c r="AA5" s="22">
        <v>66884.800000000003</v>
      </c>
      <c r="AB5" s="22">
        <v>66884.800000000003</v>
      </c>
      <c r="AD5" s="3">
        <f>AVERAGE(AA5:AA16)</f>
        <v>66884.800000000017</v>
      </c>
      <c r="AF5" s="30" t="s">
        <v>0</v>
      </c>
      <c r="AG5" s="22">
        <v>13376.960000000003</v>
      </c>
      <c r="AH5" s="27"/>
      <c r="AI5" s="27">
        <f>GETPIVOTDATA("operating profit",$AF$4)</f>
        <v>160523.52000000002</v>
      </c>
      <c r="AK5" s="29" t="s">
        <v>52</v>
      </c>
      <c r="AL5" s="26" t="s">
        <v>54</v>
      </c>
      <c r="AM5" s="26" t="s">
        <v>55</v>
      </c>
    </row>
    <row r="6" spans="1:43">
      <c r="A6" s="17" t="s">
        <v>14</v>
      </c>
      <c r="B6" s="19">
        <v>150927.59999999998</v>
      </c>
      <c r="C6" s="71">
        <v>72768</v>
      </c>
      <c r="D6" s="18">
        <v>0.62104634292054284</v>
      </c>
      <c r="H6" s="16" t="s">
        <v>13</v>
      </c>
      <c r="I6" s="25"/>
      <c r="J6">
        <v>4</v>
      </c>
      <c r="K6" s="33">
        <v>1</v>
      </c>
      <c r="L6" s="61"/>
      <c r="M6" s="61"/>
      <c r="N6" s="61"/>
      <c r="O6" s="27">
        <f>VLOOKUP(H6,A6:C11,2,TRUE)</f>
        <v>58526.399999999987</v>
      </c>
      <c r="P6" s="27" t="str">
        <f t="shared" si="2"/>
        <v/>
      </c>
      <c r="Q6" s="27">
        <f t="shared" si="3"/>
        <v>58526.399999999987</v>
      </c>
      <c r="R6" s="27">
        <f t="shared" si="0"/>
        <v>72768</v>
      </c>
      <c r="S6" s="20">
        <f t="shared" si="1"/>
        <v>0.62104634292054284</v>
      </c>
      <c r="Z6" s="25" t="s">
        <v>1</v>
      </c>
      <c r="AA6" s="22">
        <v>66884.800000000003</v>
      </c>
      <c r="AB6" s="22">
        <v>66884.800000000003</v>
      </c>
      <c r="AF6" s="30" t="s">
        <v>1</v>
      </c>
      <c r="AG6" s="22">
        <v>13376.960000000003</v>
      </c>
      <c r="AH6" s="27"/>
      <c r="AK6" s="30" t="s">
        <v>40</v>
      </c>
      <c r="AL6" s="22">
        <v>432460.49999999994</v>
      </c>
      <c r="AM6" s="18">
        <v>0.53881263007439661</v>
      </c>
      <c r="AO6" s="32" t="s">
        <v>40</v>
      </c>
      <c r="AP6" s="27">
        <f>VLOOKUP(AO6,AK6:AM7,2,0)</f>
        <v>432460.49999999994</v>
      </c>
      <c r="AQ6" s="20">
        <f>VLOOKUP(AO6,AK6:AM7,3,0)</f>
        <v>0.53881263007439661</v>
      </c>
    </row>
    <row r="7" spans="1:43">
      <c r="A7" s="17" t="s">
        <v>13</v>
      </c>
      <c r="B7" s="19">
        <v>58526.399999999987</v>
      </c>
      <c r="C7" s="71">
        <v>16488</v>
      </c>
      <c r="D7" s="18">
        <v>0.14071861397968763</v>
      </c>
      <c r="H7" s="16" t="s">
        <v>14</v>
      </c>
      <c r="I7" s="25"/>
      <c r="J7">
        <v>2</v>
      </c>
      <c r="K7" s="34">
        <v>8</v>
      </c>
      <c r="O7" s="27">
        <f>VLOOKUP(H7,A4:C9,2,TRUE)</f>
        <v>150927.59999999998</v>
      </c>
      <c r="P7" s="27" t="str">
        <f t="shared" si="2"/>
        <v/>
      </c>
      <c r="Q7" s="27">
        <f t="shared" si="3"/>
        <v>150927.59999999998</v>
      </c>
      <c r="R7" s="27">
        <f t="shared" si="0"/>
        <v>16488</v>
      </c>
      <c r="S7" s="20">
        <f t="shared" si="1"/>
        <v>0.14071861397968763</v>
      </c>
      <c r="Z7" s="25" t="s">
        <v>2</v>
      </c>
      <c r="AA7" s="22">
        <v>66884.800000000003</v>
      </c>
      <c r="AB7" s="22">
        <v>66884.800000000003</v>
      </c>
      <c r="AF7" s="30" t="s">
        <v>2</v>
      </c>
      <c r="AG7" s="22">
        <v>13376.960000000003</v>
      </c>
      <c r="AH7" s="27"/>
      <c r="AK7" s="30" t="s">
        <v>42</v>
      </c>
      <c r="AL7" s="22">
        <v>370157.09999999992</v>
      </c>
      <c r="AM7" s="18">
        <v>0.46118736992560339</v>
      </c>
      <c r="AO7" s="32" t="s">
        <v>42</v>
      </c>
      <c r="AP7" s="27">
        <f>VLOOKUP(AO7,AK7:AM8,2,0)</f>
        <v>370157.09999999992</v>
      </c>
      <c r="AQ7" s="20">
        <f>VLOOKUP(AO7,AK7:AM8,3,0)</f>
        <v>0.46118736992560339</v>
      </c>
    </row>
    <row r="8" spans="1:43">
      <c r="A8" s="17" t="s">
        <v>38</v>
      </c>
      <c r="B8" s="19">
        <v>123865.20000000003</v>
      </c>
      <c r="C8" s="71">
        <v>13188</v>
      </c>
      <c r="D8" s="18">
        <v>0.11255440812494666</v>
      </c>
      <c r="H8" s="16" t="s">
        <v>32</v>
      </c>
      <c r="I8" s="25"/>
      <c r="J8">
        <v>5</v>
      </c>
      <c r="K8" s="33">
        <v>9</v>
      </c>
      <c r="L8" s="61"/>
      <c r="M8" s="61"/>
      <c r="N8" s="61"/>
      <c r="O8" s="27">
        <f>VLOOKUP(H8,A4:C9,2,TRUE)</f>
        <v>79200</v>
      </c>
      <c r="P8" s="27" t="str">
        <f t="shared" si="2"/>
        <v/>
      </c>
      <c r="Q8" s="27">
        <f t="shared" si="3"/>
        <v>79200</v>
      </c>
      <c r="R8" s="27">
        <f t="shared" si="0"/>
        <v>117170</v>
      </c>
      <c r="S8" s="20">
        <f t="shared" si="1"/>
        <v>1</v>
      </c>
      <c r="Z8" s="25" t="s">
        <v>3</v>
      </c>
      <c r="AA8" s="22">
        <v>66884.800000000003</v>
      </c>
      <c r="AB8" s="22">
        <v>66884.800000000003</v>
      </c>
      <c r="AF8" s="30" t="s">
        <v>3</v>
      </c>
      <c r="AG8" s="22">
        <v>13376.960000000003</v>
      </c>
      <c r="AH8" s="27"/>
      <c r="AK8" s="31" t="s">
        <v>53</v>
      </c>
      <c r="AL8" s="22">
        <v>802617.59999999986</v>
      </c>
      <c r="AM8" s="18">
        <v>1</v>
      </c>
    </row>
    <row r="9" spans="1:43">
      <c r="A9" s="17" t="s">
        <v>12</v>
      </c>
      <c r="B9" s="19">
        <v>168000</v>
      </c>
      <c r="C9" s="71">
        <v>11856</v>
      </c>
      <c r="D9" s="18">
        <v>0.10118631048903302</v>
      </c>
      <c r="H9" s="16" t="s">
        <v>15</v>
      </c>
      <c r="I9" s="25"/>
      <c r="J9">
        <v>6</v>
      </c>
      <c r="K9" s="34">
        <v>6</v>
      </c>
      <c r="O9" s="27">
        <f>VLOOKUP(H9,A4:C9,2,TRUE)</f>
        <v>222098.39999999991</v>
      </c>
      <c r="P9" s="27">
        <f t="shared" si="2"/>
        <v>222098.39999999991</v>
      </c>
      <c r="Q9" s="27" t="str">
        <f t="shared" si="3"/>
        <v/>
      </c>
      <c r="R9" s="27">
        <f t="shared" si="0"/>
        <v>11856</v>
      </c>
      <c r="S9" s="20">
        <f t="shared" si="1"/>
        <v>0.10118631048903302</v>
      </c>
      <c r="Z9" s="25" t="s">
        <v>4</v>
      </c>
      <c r="AA9" s="22">
        <v>66884.800000000003</v>
      </c>
      <c r="AB9" s="22">
        <v>66884.800000000003</v>
      </c>
      <c r="AF9" s="30" t="s">
        <v>4</v>
      </c>
      <c r="AG9" s="22">
        <v>13376.960000000003</v>
      </c>
      <c r="AH9" s="27"/>
    </row>
    <row r="10" spans="1:43">
      <c r="A10" s="17" t="s">
        <v>53</v>
      </c>
      <c r="B10" s="19">
        <v>802617.59999999986</v>
      </c>
      <c r="C10" s="71">
        <v>117170</v>
      </c>
      <c r="D10" s="18">
        <v>1</v>
      </c>
      <c r="Z10" s="25" t="s">
        <v>5</v>
      </c>
      <c r="AA10" s="22">
        <v>66884.800000000003</v>
      </c>
      <c r="AB10" s="22">
        <v>66884.800000000003</v>
      </c>
      <c r="AF10" s="30" t="s">
        <v>5</v>
      </c>
      <c r="AG10" s="22">
        <v>13376.960000000003</v>
      </c>
      <c r="AH10" s="27"/>
    </row>
    <row r="11" spans="1:43">
      <c r="Z11" s="25" t="s">
        <v>6</v>
      </c>
      <c r="AA11" s="22">
        <v>66884.800000000003</v>
      </c>
      <c r="AB11" s="22">
        <v>66884.800000000003</v>
      </c>
      <c r="AF11" s="30" t="s">
        <v>6</v>
      </c>
      <c r="AG11" s="22">
        <v>13376.960000000003</v>
      </c>
      <c r="AH11" s="27"/>
    </row>
    <row r="12" spans="1:43">
      <c r="Z12" s="25" t="s">
        <v>7</v>
      </c>
      <c r="AA12" s="22">
        <v>66884.800000000003</v>
      </c>
      <c r="AB12" s="22">
        <v>66884.800000000003</v>
      </c>
      <c r="AF12" s="30" t="s">
        <v>7</v>
      </c>
      <c r="AG12" s="22">
        <v>13376.960000000003</v>
      </c>
      <c r="AH12" s="27"/>
    </row>
    <row r="13" spans="1:43">
      <c r="H13" s="16"/>
      <c r="I13" s="25"/>
      <c r="K13" s="33">
        <v>3</v>
      </c>
      <c r="L13" s="61"/>
      <c r="M13" s="61"/>
      <c r="N13" s="61"/>
      <c r="Z13" s="25" t="s">
        <v>8</v>
      </c>
      <c r="AA13" s="22">
        <v>66884.800000000003</v>
      </c>
      <c r="AB13" s="22">
        <v>66884.800000000003</v>
      </c>
      <c r="AF13" s="30" t="s">
        <v>8</v>
      </c>
      <c r="AG13" s="22">
        <v>13376.960000000003</v>
      </c>
      <c r="AH13" s="27"/>
    </row>
    <row r="14" spans="1:43">
      <c r="D14" s="28" t="s">
        <v>15</v>
      </c>
      <c r="E14" s="27">
        <f>VLOOKUP(D14,A4:D9,3,TRUE)</f>
        <v>2844</v>
      </c>
      <c r="F14" s="20">
        <f>VLOOKUP(D14,A4:D9,4,0)</f>
        <v>2.4272424682085857E-2</v>
      </c>
      <c r="H14" s="16"/>
      <c r="I14" s="25"/>
      <c r="K14" s="34">
        <v>2</v>
      </c>
      <c r="Z14" s="25" t="s">
        <v>9</v>
      </c>
      <c r="AA14" s="22">
        <v>66884.800000000003</v>
      </c>
      <c r="AB14" s="22">
        <v>66884.800000000003</v>
      </c>
      <c r="AF14" s="30" t="s">
        <v>9</v>
      </c>
      <c r="AG14" s="22">
        <v>13376.960000000003</v>
      </c>
      <c r="AH14" s="27"/>
    </row>
    <row r="15" spans="1:43">
      <c r="D15" s="28" t="s">
        <v>32</v>
      </c>
      <c r="E15" s="27">
        <f t="shared" ref="E15:E19" si="4">VLOOKUP(D15,A5:D10,3,TRUE)</f>
        <v>26</v>
      </c>
      <c r="F15" s="20">
        <f t="shared" ref="F15:F19" si="5">VLOOKUP(D15,A5:D10,4,0)</f>
        <v>2.218998037040198E-4</v>
      </c>
      <c r="H15" s="16"/>
      <c r="I15" s="25"/>
      <c r="K15" s="33">
        <v>1</v>
      </c>
      <c r="L15" s="61"/>
      <c r="M15" s="61"/>
      <c r="N15" s="61"/>
      <c r="Z15" s="25" t="s">
        <v>10</v>
      </c>
      <c r="AA15" s="22">
        <v>66884.800000000003</v>
      </c>
      <c r="AB15" s="22">
        <v>66884.800000000003</v>
      </c>
      <c r="AF15" s="30" t="s">
        <v>10</v>
      </c>
      <c r="AG15" s="22">
        <v>13376.960000000003</v>
      </c>
      <c r="AH15" s="27"/>
    </row>
    <row r="16" spans="1:43">
      <c r="D16" s="28" t="s">
        <v>14</v>
      </c>
      <c r="E16" s="27">
        <f t="shared" si="4"/>
        <v>72768</v>
      </c>
      <c r="F16" s="20">
        <f t="shared" si="5"/>
        <v>0.62104634292054284</v>
      </c>
      <c r="H16" s="16"/>
      <c r="I16" s="25"/>
      <c r="K16" s="34">
        <v>8</v>
      </c>
      <c r="Z16" s="25" t="s">
        <v>11</v>
      </c>
      <c r="AA16" s="22">
        <v>66884.800000000003</v>
      </c>
      <c r="AB16" s="22">
        <v>66884.800000000003</v>
      </c>
      <c r="AF16" s="30" t="s">
        <v>11</v>
      </c>
      <c r="AG16" s="22">
        <v>13376.960000000003</v>
      </c>
      <c r="AH16" s="27"/>
    </row>
    <row r="17" spans="1:36">
      <c r="D17" s="28" t="s">
        <v>13</v>
      </c>
      <c r="E17" s="27">
        <f t="shared" si="4"/>
        <v>16488</v>
      </c>
      <c r="F17" s="20">
        <f t="shared" si="5"/>
        <v>0.14071861397968763</v>
      </c>
      <c r="H17" s="16"/>
      <c r="I17" s="25"/>
      <c r="K17" s="33">
        <v>9</v>
      </c>
      <c r="L17" s="61"/>
      <c r="M17" s="61"/>
      <c r="N17" s="61"/>
      <c r="Z17" s="17" t="s">
        <v>53</v>
      </c>
      <c r="AA17" s="22">
        <v>802617.60000000021</v>
      </c>
      <c r="AB17" s="22">
        <v>802617.60000000021</v>
      </c>
      <c r="AF17" s="31" t="s">
        <v>53</v>
      </c>
      <c r="AG17" s="22">
        <v>160523.52000000002</v>
      </c>
      <c r="AH17" s="27"/>
    </row>
    <row r="18" spans="1:36">
      <c r="D18" s="28" t="s">
        <v>38</v>
      </c>
      <c r="E18" s="27">
        <f t="shared" si="4"/>
        <v>117170</v>
      </c>
      <c r="F18" s="20">
        <f t="shared" si="5"/>
        <v>0.11255440812494666</v>
      </c>
      <c r="H18" s="16"/>
      <c r="I18" s="25"/>
      <c r="K18" s="34">
        <v>6</v>
      </c>
    </row>
    <row r="19" spans="1:36">
      <c r="D19" s="28" t="s">
        <v>12</v>
      </c>
      <c r="E19" s="27">
        <f t="shared" si="4"/>
        <v>11856</v>
      </c>
      <c r="F19" s="20">
        <f t="shared" si="5"/>
        <v>0.10118631048903302</v>
      </c>
      <c r="AD19" s="29" t="s">
        <v>52</v>
      </c>
      <c r="AE19" s="26" t="s">
        <v>54</v>
      </c>
      <c r="AF19" s="26" t="s">
        <v>55</v>
      </c>
    </row>
    <row r="20" spans="1:36">
      <c r="AD20" s="30" t="s">
        <v>15</v>
      </c>
      <c r="AE20" s="22">
        <v>222098.40000000002</v>
      </c>
      <c r="AF20" s="18">
        <v>0.27671758007798486</v>
      </c>
      <c r="AH20" t="s">
        <v>15</v>
      </c>
      <c r="AI20" s="27">
        <f>VLOOKUP(AH20,AD20:AF40,2,0)</f>
        <v>222098.40000000002</v>
      </c>
      <c r="AJ20" s="20">
        <f>VLOOKUP(AH20,AD20:AF40,3,0)</f>
        <v>0.27671758007798486</v>
      </c>
    </row>
    <row r="21" spans="1:36">
      <c r="A21" s="36" t="s">
        <v>52</v>
      </c>
      <c r="B21" t="s">
        <v>69</v>
      </c>
      <c r="C21" t="s">
        <v>70</v>
      </c>
      <c r="E21" t="s">
        <v>52</v>
      </c>
      <c r="F21" s="27" t="s">
        <v>69</v>
      </c>
      <c r="G21" t="s">
        <v>70</v>
      </c>
      <c r="P21" t="s">
        <v>69</v>
      </c>
      <c r="Q21" t="s">
        <v>71</v>
      </c>
      <c r="S21" t="s">
        <v>72</v>
      </c>
      <c r="T21" t="s">
        <v>73</v>
      </c>
      <c r="V21" t="s">
        <v>56</v>
      </c>
      <c r="W21" t="s">
        <v>57</v>
      </c>
      <c r="AD21" s="35" t="s">
        <v>25</v>
      </c>
      <c r="AE21" s="22">
        <v>2400</v>
      </c>
      <c r="AF21" s="18">
        <v>2.990216013204794E-3</v>
      </c>
      <c r="AH21" t="s">
        <v>25</v>
      </c>
      <c r="AI21" s="27">
        <f t="shared" ref="AI21:AI40" si="6">VLOOKUP(AH21,AD21:AF41,2,0)</f>
        <v>2400</v>
      </c>
      <c r="AJ21" s="20">
        <f t="shared" ref="AJ21:AJ40" si="7">VLOOKUP(AH21,AD21:AF41,3,0)</f>
        <v>2.990216013204794E-3</v>
      </c>
    </row>
    <row r="22" spans="1:36">
      <c r="A22" s="2" t="s">
        <v>50</v>
      </c>
      <c r="B22" s="67">
        <v>127296</v>
      </c>
      <c r="C22" s="37">
        <v>9.2727813099143935E-2</v>
      </c>
      <c r="E22" s="47" t="s">
        <v>50</v>
      </c>
      <c r="F22" s="68">
        <f>VLOOKUP(Table2[[#This Row],[Row Labels]],A22:C27,2,0)</f>
        <v>127296</v>
      </c>
      <c r="G22" s="48">
        <f>VLOOKUP(Table2[[#This Row],[Row Labels]],A22:C27,3,0)</f>
        <v>9.2727813099143935E-2</v>
      </c>
      <c r="J22" t="str">
        <f>VLOOKUP(Table2[[#This Row],[Row Labels]],E22:G27,1,0)</f>
        <v>Brazil</v>
      </c>
      <c r="K22" s="42">
        <f>VLOOKUP(J22,E22:G27,3,0)</f>
        <v>9.2727813099143935E-2</v>
      </c>
      <c r="L22" s="42"/>
      <c r="M22" s="42"/>
      <c r="N22" s="42"/>
      <c r="P22">
        <v>1372792</v>
      </c>
      <c r="Q22">
        <v>2062298.7199999997</v>
      </c>
      <c r="S22" s="20">
        <f>100%-T22</f>
        <v>0.33433891672104599</v>
      </c>
      <c r="T22" s="20">
        <f>GETPIVOTDATA("Sum of Amount",$P$21)/GETPIVOTDATA("Sum of Target",$P$21)</f>
        <v>0.66566108327895401</v>
      </c>
      <c r="V22">
        <v>0</v>
      </c>
      <c r="W22">
        <v>1</v>
      </c>
      <c r="AD22" s="35" t="s">
        <v>26</v>
      </c>
      <c r="AE22" s="22">
        <v>54926.399999999987</v>
      </c>
      <c r="AF22" s="18">
        <v>6.8434083678204902E-2</v>
      </c>
      <c r="AH22" t="s">
        <v>26</v>
      </c>
      <c r="AI22" s="27">
        <f t="shared" si="6"/>
        <v>54926.399999999987</v>
      </c>
      <c r="AJ22" s="20">
        <f t="shared" si="7"/>
        <v>6.8434083678204902E-2</v>
      </c>
    </row>
    <row r="23" spans="1:36">
      <c r="A23" s="2" t="s">
        <v>51</v>
      </c>
      <c r="B23" s="67">
        <v>125136</v>
      </c>
      <c r="C23" s="37">
        <v>9.1154377356511399E-2</v>
      </c>
      <c r="E23" s="47" t="s">
        <v>51</v>
      </c>
      <c r="F23" s="68">
        <f>VLOOKUP(Table2[[#This Row],[Row Labels]],A23:C28,2,0)</f>
        <v>125136</v>
      </c>
      <c r="G23" s="48">
        <f>VLOOKUP(Table2[[#This Row],[Row Labels]],A23:C28,3,0)</f>
        <v>9.1154377356511399E-2</v>
      </c>
      <c r="J23" t="str">
        <f>VLOOKUP(Table2[[#This Row],[Row Labels]],E23:G28,1,0)</f>
        <v>Canada</v>
      </c>
      <c r="K23" s="42">
        <f t="shared" ref="K23:K27" si="8">VLOOKUP(J23,E23:G28,3,0)</f>
        <v>9.1154377356511399E-2</v>
      </c>
      <c r="L23" s="42"/>
      <c r="M23" s="42"/>
      <c r="N23" s="42"/>
      <c r="V23">
        <f>SIN(S22*2*PI())</f>
        <v>0.86284900539614706</v>
      </c>
      <c r="W23">
        <f>COS(T22*2*PI())</f>
        <v>-0.50546176303146806</v>
      </c>
      <c r="AD23" s="35" t="s">
        <v>24</v>
      </c>
      <c r="AE23" s="22">
        <v>54922.80000000001</v>
      </c>
      <c r="AF23" s="18">
        <v>6.842959835418512E-2</v>
      </c>
      <c r="AH23" t="s">
        <v>24</v>
      </c>
      <c r="AI23" s="27">
        <f t="shared" si="6"/>
        <v>54922.80000000001</v>
      </c>
      <c r="AJ23" s="20">
        <f t="shared" si="7"/>
        <v>6.842959835418512E-2</v>
      </c>
    </row>
    <row r="24" spans="1:36">
      <c r="A24" s="2" t="s">
        <v>46</v>
      </c>
      <c r="B24" s="67">
        <v>365892</v>
      </c>
      <c r="C24" s="37">
        <v>0.26653127349226979</v>
      </c>
      <c r="E24" s="47" t="s">
        <v>46</v>
      </c>
      <c r="F24" s="68">
        <f>VLOOKUP(Table2[[#This Row],[Row Labels]],A24:C29,2,0)</f>
        <v>365892</v>
      </c>
      <c r="G24" s="48">
        <f>VLOOKUP(Table2[[#This Row],[Row Labels]],A24:C29,3,0)</f>
        <v>0.26653127349226979</v>
      </c>
      <c r="J24" t="str">
        <f>VLOOKUP(Table2[[#This Row],[Row Labels]],E24:G29,1,0)</f>
        <v>Egypt</v>
      </c>
      <c r="K24" s="42">
        <f t="shared" si="8"/>
        <v>0.26653127349226979</v>
      </c>
      <c r="L24" s="42"/>
      <c r="M24" s="42"/>
      <c r="N24" s="42"/>
      <c r="AD24" s="35" t="s">
        <v>27</v>
      </c>
      <c r="AE24" s="22">
        <v>54927.600000000013</v>
      </c>
      <c r="AF24" s="18">
        <v>6.8435578786211537E-2</v>
      </c>
      <c r="AH24" t="s">
        <v>27</v>
      </c>
      <c r="AI24" s="27">
        <f t="shared" si="6"/>
        <v>54927.600000000013</v>
      </c>
      <c r="AJ24" s="20">
        <f t="shared" si="7"/>
        <v>6.8435578786211537E-2</v>
      </c>
    </row>
    <row r="25" spans="1:36">
      <c r="A25" s="2" t="s">
        <v>48</v>
      </c>
      <c r="B25" s="67">
        <v>188312</v>
      </c>
      <c r="C25" s="37">
        <v>0.13717445905861922</v>
      </c>
      <c r="E25" s="47" t="s">
        <v>48</v>
      </c>
      <c r="F25" s="68">
        <f>VLOOKUP(Table2[[#This Row],[Row Labels]],A25:C30,2,0)</f>
        <v>188312</v>
      </c>
      <c r="G25" s="48">
        <f>VLOOKUP(Table2[[#This Row],[Row Labels]],A25:C30,3,0)</f>
        <v>0.13717445905861922</v>
      </c>
      <c r="J25" t="str">
        <f>VLOOKUP(Table2[[#This Row],[Row Labels]],E25:G30,1,0)</f>
        <v>Russia</v>
      </c>
      <c r="K25" s="42">
        <f t="shared" si="8"/>
        <v>0.13717445905861922</v>
      </c>
      <c r="L25" s="42"/>
      <c r="M25" s="42"/>
      <c r="N25" s="42"/>
      <c r="AD25" s="35" t="s">
        <v>23</v>
      </c>
      <c r="AE25" s="22">
        <v>54921.600000000013</v>
      </c>
      <c r="AF25" s="18">
        <v>6.8428103246178526E-2</v>
      </c>
      <c r="AH25" t="s">
        <v>23</v>
      </c>
      <c r="AI25" s="27">
        <f t="shared" si="6"/>
        <v>54921.600000000013</v>
      </c>
      <c r="AJ25" s="20">
        <f t="shared" si="7"/>
        <v>6.8428103246178526E-2</v>
      </c>
    </row>
    <row r="26" spans="1:36">
      <c r="A26" s="2" t="s">
        <v>49</v>
      </c>
      <c r="B26" s="67">
        <v>178572</v>
      </c>
      <c r="C26" s="37">
        <v>0.13007942936730402</v>
      </c>
      <c r="E26" s="47" t="s">
        <v>49</v>
      </c>
      <c r="F26" s="68">
        <f>VLOOKUP(Table2[[#This Row],[Row Labels]],A26:C31,2,0)</f>
        <v>178572</v>
      </c>
      <c r="G26" s="48">
        <f>VLOOKUP(Table2[[#This Row],[Row Labels]],A26:C31,3,0)</f>
        <v>0.13007942936730402</v>
      </c>
      <c r="J26" t="str">
        <f>VLOOKUP(Table2[[#This Row],[Row Labels]],E26:G31,1,0)</f>
        <v>United Kingdom</v>
      </c>
      <c r="K26" s="42">
        <f t="shared" si="8"/>
        <v>0.13007942936730402</v>
      </c>
      <c r="L26" s="42"/>
      <c r="M26" s="42"/>
      <c r="N26" s="42"/>
      <c r="AD26" s="30" t="s">
        <v>32</v>
      </c>
      <c r="AE26" s="22">
        <v>79200</v>
      </c>
      <c r="AF26" s="18">
        <v>9.8677128435758196E-2</v>
      </c>
      <c r="AH26" t="s">
        <v>32</v>
      </c>
      <c r="AI26" s="27">
        <f t="shared" si="6"/>
        <v>79200</v>
      </c>
      <c r="AJ26" s="20">
        <f t="shared" si="7"/>
        <v>9.8677128435758196E-2</v>
      </c>
    </row>
    <row r="27" spans="1:36">
      <c r="A27" s="2" t="s">
        <v>47</v>
      </c>
      <c r="B27" s="67">
        <v>387584</v>
      </c>
      <c r="C27" s="37">
        <v>0.28233264762615168</v>
      </c>
      <c r="E27" s="47" t="s">
        <v>47</v>
      </c>
      <c r="F27" s="68">
        <f>VLOOKUP(Table2[[#This Row],[Row Labels]],A27:C32,2,0)</f>
        <v>387584</v>
      </c>
      <c r="G27" s="48">
        <f>VLOOKUP(Table2[[#This Row],[Row Labels]],A27:C32,3,0)</f>
        <v>0.28233264762615168</v>
      </c>
      <c r="J27" t="str">
        <f>VLOOKUP(Table2[[#This Row],[Row Labels]],E27:G32,1,0)</f>
        <v>USA</v>
      </c>
      <c r="K27" s="42">
        <f t="shared" si="8"/>
        <v>0.28233264762615168</v>
      </c>
      <c r="L27" s="42"/>
      <c r="M27" s="42"/>
      <c r="N27" s="42"/>
      <c r="AD27" s="35" t="s">
        <v>32</v>
      </c>
      <c r="AE27" s="22">
        <v>79200</v>
      </c>
      <c r="AF27" s="18">
        <v>9.8677128435758196E-2</v>
      </c>
      <c r="AH27" t="s">
        <v>32</v>
      </c>
      <c r="AI27" s="27">
        <f t="shared" si="6"/>
        <v>79200</v>
      </c>
      <c r="AJ27" s="20">
        <f t="shared" si="7"/>
        <v>9.8677128435758196E-2</v>
      </c>
    </row>
    <row r="28" spans="1:36">
      <c r="A28" s="2" t="s">
        <v>53</v>
      </c>
      <c r="B28" s="67">
        <v>1372792</v>
      </c>
      <c r="C28" s="37">
        <v>1</v>
      </c>
      <c r="E28" s="43"/>
      <c r="F28" s="43"/>
      <c r="G28" s="44"/>
      <c r="AD28" s="30" t="s">
        <v>14</v>
      </c>
      <c r="AE28" s="22">
        <v>150927.6</v>
      </c>
      <c r="AF28" s="18">
        <v>0.18804421931440329</v>
      </c>
      <c r="AH28" t="s">
        <v>14</v>
      </c>
      <c r="AI28" s="27">
        <f t="shared" si="6"/>
        <v>150927.6</v>
      </c>
      <c r="AJ28" s="20">
        <f t="shared" si="7"/>
        <v>0.18804421931440329</v>
      </c>
    </row>
    <row r="29" spans="1:36">
      <c r="AD29" s="35" t="s">
        <v>37</v>
      </c>
      <c r="AE29" s="22">
        <v>96000</v>
      </c>
      <c r="AF29" s="18">
        <v>0.11960864052819176</v>
      </c>
      <c r="AH29" t="s">
        <v>37</v>
      </c>
      <c r="AI29" s="27">
        <f t="shared" si="6"/>
        <v>96000</v>
      </c>
      <c r="AJ29" s="20">
        <f t="shared" si="7"/>
        <v>0.11960864052819176</v>
      </c>
    </row>
    <row r="30" spans="1:36">
      <c r="AD30" s="35" t="s">
        <v>36</v>
      </c>
      <c r="AE30" s="22">
        <v>54927.600000000013</v>
      </c>
      <c r="AF30" s="18">
        <v>6.8435578786211537E-2</v>
      </c>
      <c r="AH30" t="s">
        <v>36</v>
      </c>
      <c r="AI30" s="27">
        <f t="shared" si="6"/>
        <v>54927.600000000013</v>
      </c>
      <c r="AJ30" s="20">
        <f t="shared" si="7"/>
        <v>6.8435578786211537E-2</v>
      </c>
    </row>
    <row r="31" spans="1:36">
      <c r="AD31" s="30" t="s">
        <v>13</v>
      </c>
      <c r="AE31" s="22">
        <v>58526.399999999987</v>
      </c>
      <c r="AF31" s="18">
        <v>7.2919407698012084E-2</v>
      </c>
      <c r="AH31" t="s">
        <v>13</v>
      </c>
      <c r="AI31" s="27">
        <f t="shared" si="6"/>
        <v>58526.399999999987</v>
      </c>
      <c r="AJ31" s="20">
        <f t="shared" si="7"/>
        <v>7.2919407698012084E-2</v>
      </c>
    </row>
    <row r="32" spans="1:36">
      <c r="A32" s="36" t="s">
        <v>52</v>
      </c>
      <c r="B32" t="s">
        <v>69</v>
      </c>
      <c r="C32" t="s">
        <v>70</v>
      </c>
      <c r="E32" t="s">
        <v>62</v>
      </c>
      <c r="F32" t="s">
        <v>63</v>
      </c>
      <c r="G32" t="s">
        <v>64</v>
      </c>
      <c r="H32" s="49" t="s">
        <v>65</v>
      </c>
      <c r="I32" t="s">
        <v>75</v>
      </c>
      <c r="AD32" s="35" t="s">
        <v>35</v>
      </c>
      <c r="AE32" s="22">
        <v>54926.399999999987</v>
      </c>
      <c r="AF32" s="18">
        <v>6.8434083678204902E-2</v>
      </c>
      <c r="AH32" t="s">
        <v>35</v>
      </c>
      <c r="AI32" s="27">
        <f t="shared" si="6"/>
        <v>54926.399999999987</v>
      </c>
      <c r="AJ32" s="20">
        <f t="shared" si="7"/>
        <v>6.8434083678204902E-2</v>
      </c>
    </row>
    <row r="33" spans="1:36" ht="18">
      <c r="A33" s="2" t="s">
        <v>47</v>
      </c>
      <c r="B33" s="67">
        <v>387584</v>
      </c>
      <c r="C33" s="37">
        <v>0.28233264762615168</v>
      </c>
      <c r="E33" s="2" t="s">
        <v>46</v>
      </c>
      <c r="F33" s="57" t="str">
        <f>IF(Table7[[#This Row],[Column1]]=$A$33,"", "")</f>
        <v/>
      </c>
      <c r="G33" s="53" t="str">
        <f>IF(Table7[[#This Row],[Column1]]=$A$33,"", "")</f>
        <v/>
      </c>
      <c r="H33" s="55" t="str">
        <f>IF(Table7[[#This Row],[Column1]]=$A$33,"", "")</f>
        <v></v>
      </c>
      <c r="I33" s="56" t="str">
        <f>IF(Table7[[#This Row],[Column1]]=$A$33,"", "")</f>
        <v></v>
      </c>
      <c r="Q33" s="50" t="s">
        <v>46</v>
      </c>
      <c r="R33" s="52"/>
      <c r="AD33" s="35" t="s">
        <v>34</v>
      </c>
      <c r="AE33" s="22">
        <v>2400</v>
      </c>
      <c r="AF33" s="18">
        <v>2.990216013204794E-3</v>
      </c>
      <c r="AH33" t="s">
        <v>34</v>
      </c>
      <c r="AI33" s="27">
        <f t="shared" si="6"/>
        <v>2400</v>
      </c>
      <c r="AJ33" s="20">
        <f t="shared" si="7"/>
        <v>2.990216013204794E-3</v>
      </c>
    </row>
    <row r="34" spans="1:36" ht="16.5">
      <c r="A34" s="2" t="s">
        <v>46</v>
      </c>
      <c r="B34" s="67">
        <v>365892</v>
      </c>
      <c r="C34" s="37">
        <v>0.26653127349226979</v>
      </c>
      <c r="E34" s="2" t="s">
        <v>48</v>
      </c>
      <c r="F34" s="57" t="str">
        <f>IF(Table7[[#This Row],[Column1]]=$A$33,"", "")</f>
        <v/>
      </c>
      <c r="G34" s="53" t="str">
        <f>IF(Table7[[#This Row],[Column1]]=$A$33,"", "")</f>
        <v/>
      </c>
      <c r="H34" s="55" t="str">
        <f>IF(Table7[[#This Row],[Column1]]=$A$33,"", "")</f>
        <v></v>
      </c>
      <c r="I34" s="56" t="str">
        <f>IF(Table7[[#This Row],[Column1]]=$A$33,"", "")</f>
        <v></v>
      </c>
      <c r="P34" s="49" t="s">
        <v>76</v>
      </c>
      <c r="Q34" s="51" t="s">
        <v>48</v>
      </c>
      <c r="AD34" s="35" t="s">
        <v>33</v>
      </c>
      <c r="AE34" s="22">
        <v>1200</v>
      </c>
      <c r="AF34" s="18">
        <v>1.495108006602397E-3</v>
      </c>
      <c r="AH34" t="s">
        <v>33</v>
      </c>
      <c r="AI34" s="27">
        <f t="shared" si="6"/>
        <v>1200</v>
      </c>
      <c r="AJ34" s="20">
        <f t="shared" si="7"/>
        <v>1.495108006602397E-3</v>
      </c>
    </row>
    <row r="35" spans="1:36" ht="16.5">
      <c r="A35" s="2" t="s">
        <v>48</v>
      </c>
      <c r="B35" s="67">
        <v>188312</v>
      </c>
      <c r="C35" s="37">
        <v>0.13717445905861922</v>
      </c>
      <c r="E35" s="2" t="s">
        <v>47</v>
      </c>
      <c r="F35" s="57" t="str">
        <f>IF(Table7[[#This Row],[Column1]]=$A$33,"", "")</f>
        <v></v>
      </c>
      <c r="G35" s="53" t="str">
        <f>IF(Table7[[#This Row],[Column1]]=$A$33,"", "")</f>
        <v></v>
      </c>
      <c r="H35" s="55" t="str">
        <f>IF(Table7[[#This Row],[Column1]]=$A$33,"", "")</f>
        <v/>
      </c>
      <c r="I35" s="56" t="str">
        <f>IF(Table7[[#This Row],[Column1]]=$A$33,"", "")</f>
        <v/>
      </c>
      <c r="K35" t="s">
        <v>82</v>
      </c>
      <c r="Q35" s="50" t="s">
        <v>47</v>
      </c>
      <c r="AD35" s="30" t="s">
        <v>38</v>
      </c>
      <c r="AE35" s="22">
        <v>123865.19999999998</v>
      </c>
      <c r="AF35" s="18">
        <v>0.15432654354950601</v>
      </c>
      <c r="AH35" t="s">
        <v>38</v>
      </c>
      <c r="AI35" s="27">
        <f t="shared" si="6"/>
        <v>123865.19999999998</v>
      </c>
      <c r="AJ35" s="20">
        <f t="shared" si="7"/>
        <v>0.15432654354950601</v>
      </c>
    </row>
    <row r="36" spans="1:36" ht="16.5">
      <c r="A36" s="2" t="s">
        <v>49</v>
      </c>
      <c r="B36" s="67">
        <v>178572</v>
      </c>
      <c r="C36" s="37">
        <v>0.13007942936730402</v>
      </c>
      <c r="E36" s="2" t="s">
        <v>49</v>
      </c>
      <c r="F36" s="57" t="str">
        <f>IF(Table7[[#This Row],[Column1]]=$A$33,"", "")</f>
        <v/>
      </c>
      <c r="G36" s="53" t="str">
        <f>IF(Table7[[#This Row],[Column1]]=$A$33,"", "")</f>
        <v/>
      </c>
      <c r="H36" s="55" t="str">
        <f>IF(Table7[[#This Row],[Column1]]=$A$33,"", "")</f>
        <v></v>
      </c>
      <c r="I36" s="56" t="str">
        <f>IF(Table7[[#This Row],[Column1]]=$A$33,"", "")</f>
        <v></v>
      </c>
      <c r="Q36" s="51" t="s">
        <v>49</v>
      </c>
      <c r="AD36" s="35" t="s">
        <v>31</v>
      </c>
      <c r="AE36" s="22">
        <v>54943.19999999999</v>
      </c>
      <c r="AF36" s="18">
        <v>6.8455015190297341E-2</v>
      </c>
      <c r="AH36" t="s">
        <v>31</v>
      </c>
      <c r="AI36" s="27">
        <f t="shared" si="6"/>
        <v>54943.19999999999</v>
      </c>
      <c r="AJ36" s="20">
        <f t="shared" si="7"/>
        <v>6.8455015190297341E-2</v>
      </c>
    </row>
    <row r="37" spans="1:36" ht="16.5">
      <c r="A37" s="2" t="s">
        <v>50</v>
      </c>
      <c r="B37" s="67">
        <v>127296</v>
      </c>
      <c r="C37" s="37">
        <v>9.2727813099143935E-2</v>
      </c>
      <c r="E37" s="2" t="s">
        <v>51</v>
      </c>
      <c r="F37" s="57" t="str">
        <f>IF(Table7[[#This Row],[Column1]]=$A$33,"", "")</f>
        <v/>
      </c>
      <c r="G37" s="53" t="str">
        <f>IF(Table7[[#This Row],[Column1]]=$A$33,"", "")</f>
        <v/>
      </c>
      <c r="H37" s="55" t="str">
        <f>IF(Table7[[#This Row],[Column1]]=$A$33,"", "")</f>
        <v></v>
      </c>
      <c r="I37" s="56" t="str">
        <f>IF(Table7[[#This Row],[Column1]]=$A$33,"", "")</f>
        <v></v>
      </c>
      <c r="Q37" s="50" t="s">
        <v>51</v>
      </c>
      <c r="AD37" s="35" t="s">
        <v>30</v>
      </c>
      <c r="AE37" s="22">
        <v>68922</v>
      </c>
      <c r="AF37" s="18">
        <v>8.5871528359208665E-2</v>
      </c>
      <c r="AH37" t="s">
        <v>30</v>
      </c>
      <c r="AI37" s="27">
        <f t="shared" si="6"/>
        <v>68922</v>
      </c>
      <c r="AJ37" s="20">
        <f t="shared" si="7"/>
        <v>8.5871528359208665E-2</v>
      </c>
    </row>
    <row r="38" spans="1:36" ht="16.5">
      <c r="A38" s="2" t="s">
        <v>51</v>
      </c>
      <c r="B38" s="67">
        <v>125136</v>
      </c>
      <c r="C38" s="37">
        <v>9.1154377356511399E-2</v>
      </c>
      <c r="E38" s="2" t="s">
        <v>50</v>
      </c>
      <c r="F38" s="57" t="str">
        <f>IF(Table7[[#This Row],[Column1]]=$A$33,"", "")</f>
        <v/>
      </c>
      <c r="G38" s="53" t="str">
        <f>IF(Table7[[#This Row],[Column1]]=$A$33,"", "")</f>
        <v/>
      </c>
      <c r="H38" s="55" t="str">
        <f>IF(Table7[[#This Row],[Column1]]=$A$33,"", "")</f>
        <v></v>
      </c>
      <c r="I38" s="56" t="str">
        <f>IF(Table7[[#This Row],[Column1]]=$A$33,"", "")</f>
        <v></v>
      </c>
      <c r="Q38" s="51" t="s">
        <v>50</v>
      </c>
      <c r="AD38" s="30" t="s">
        <v>12</v>
      </c>
      <c r="AE38" s="22">
        <v>168000</v>
      </c>
      <c r="AF38" s="18">
        <v>0.20931512092433557</v>
      </c>
      <c r="AH38" t="s">
        <v>12</v>
      </c>
      <c r="AI38" s="27">
        <f t="shared" si="6"/>
        <v>168000</v>
      </c>
      <c r="AJ38" s="20">
        <f t="shared" si="7"/>
        <v>0.20931512092433557</v>
      </c>
    </row>
    <row r="39" spans="1:36">
      <c r="A39" s="2" t="s">
        <v>53</v>
      </c>
      <c r="B39" s="67">
        <v>1372792</v>
      </c>
      <c r="C39" s="37">
        <v>1</v>
      </c>
      <c r="I39" s="54"/>
      <c r="AD39" s="35" t="s">
        <v>28</v>
      </c>
      <c r="AE39" s="22">
        <v>84000</v>
      </c>
      <c r="AF39" s="18">
        <v>0.10465756046216779</v>
      </c>
      <c r="AH39" t="s">
        <v>28</v>
      </c>
      <c r="AI39" s="27">
        <f t="shared" si="6"/>
        <v>84000</v>
      </c>
      <c r="AJ39" s="20">
        <f t="shared" si="7"/>
        <v>0.10465756046216779</v>
      </c>
    </row>
    <row r="40" spans="1:36">
      <c r="AD40" s="35" t="s">
        <v>29</v>
      </c>
      <c r="AE40" s="22">
        <v>84000</v>
      </c>
      <c r="AF40" s="18">
        <v>0.10465756046216779</v>
      </c>
      <c r="AH40" t="s">
        <v>29</v>
      </c>
      <c r="AI40" s="27">
        <f t="shared" si="6"/>
        <v>84000</v>
      </c>
      <c r="AJ40" s="20">
        <f t="shared" si="7"/>
        <v>0.10465756046216779</v>
      </c>
    </row>
    <row r="41" spans="1:36">
      <c r="K41" t="s">
        <v>83</v>
      </c>
      <c r="L41" s="42">
        <f>HLOOKUP(Table8[[#Headers],[Payroll Taxes]],Table8[[#All],[Payroll Taxes]:[Excise Taxes]],2,0)</f>
        <v>9.1999999999999998E-2</v>
      </c>
      <c r="AD41" s="31" t="s">
        <v>53</v>
      </c>
      <c r="AE41" s="22">
        <v>802617.6</v>
      </c>
      <c r="AF41" s="18">
        <v>1</v>
      </c>
    </row>
    <row r="42" spans="1:36">
      <c r="K42" t="s">
        <v>84</v>
      </c>
      <c r="L42" s="42">
        <f>HLOOKUP(Table8[[#Headers],[Property Taxes]],Table8[[#All],[Payroll Taxes]:[Excise Taxes]],2,0)</f>
        <v>7.3999999999999996E-2</v>
      </c>
    </row>
    <row r="43" spans="1:36">
      <c r="E43" t="s">
        <v>77</v>
      </c>
      <c r="F43" t="s">
        <v>78</v>
      </c>
      <c r="G43" t="s">
        <v>79</v>
      </c>
      <c r="H43" t="s">
        <v>62</v>
      </c>
      <c r="I43" t="s">
        <v>63</v>
      </c>
      <c r="K43" t="s">
        <v>85</v>
      </c>
      <c r="L43" s="42">
        <f>HLOOKUP(Table8[[#Headers],[Excise Taxes]],Table8[[#All],[Payroll Taxes]:[Excise Taxes]],2,0)</f>
        <v>6.2E-2</v>
      </c>
      <c r="O43" s="38"/>
      <c r="P43" s="39"/>
      <c r="Q43" s="39"/>
    </row>
    <row r="44" spans="1:36">
      <c r="A44" s="41" t="s">
        <v>53</v>
      </c>
      <c r="B44" s="69">
        <f>VLOOKUP(A44,A33:C39,2,0)</f>
        <v>1372792</v>
      </c>
      <c r="E44" s="37">
        <v>9.1999999999999998E-2</v>
      </c>
      <c r="F44" s="37">
        <v>7.3999999999999996E-2</v>
      </c>
      <c r="G44" s="37">
        <v>6.2E-2</v>
      </c>
      <c r="H44" s="37">
        <f>SUM(Table8[[#This Row],[Payroll Taxes]:[Excise Taxes]])</f>
        <v>0.22799999999999998</v>
      </c>
      <c r="I44" s="37">
        <f>100%-Table8[[#This Row],[Column1]]</f>
        <v>0.77200000000000002</v>
      </c>
      <c r="O44" s="59"/>
      <c r="P44" s="60"/>
      <c r="Q44" s="60"/>
    </row>
    <row r="45" spans="1:36">
      <c r="E45" s="58">
        <f>E44*$B$44</f>
        <v>126296.864</v>
      </c>
      <c r="F45" s="58">
        <f t="shared" ref="F45:H45" si="9">F44*$B$44</f>
        <v>101586.60799999999</v>
      </c>
      <c r="G45" s="58">
        <f t="shared" si="9"/>
        <v>85113.104000000007</v>
      </c>
      <c r="H45" s="58">
        <f t="shared" si="9"/>
        <v>312996.576</v>
      </c>
      <c r="I45" s="37">
        <f>100%-Table8[[#This Row],[Column1]]</f>
        <v>-312995.576</v>
      </c>
    </row>
    <row r="48" spans="1:36">
      <c r="E48" s="38" t="s">
        <v>77</v>
      </c>
      <c r="F48" s="39" t="s">
        <v>78</v>
      </c>
      <c r="G48" s="39" t="s">
        <v>79</v>
      </c>
      <c r="H48" s="39" t="s">
        <v>62</v>
      </c>
      <c r="I48" s="40" t="s">
        <v>63</v>
      </c>
      <c r="K48" s="38"/>
      <c r="L48" s="39"/>
      <c r="M48" s="39"/>
    </row>
    <row r="49" spans="5:13">
      <c r="E49" s="65">
        <v>9.1999999999999998E-2</v>
      </c>
      <c r="F49" s="66">
        <v>7.3999999999999996E-2</v>
      </c>
      <c r="G49" s="66">
        <v>6.2E-2</v>
      </c>
      <c r="H49" s="66">
        <f>SUM(E49:G49)</f>
        <v>0.22799999999999998</v>
      </c>
      <c r="I49" s="62">
        <f>100%-H49</f>
        <v>0.77200000000000002</v>
      </c>
      <c r="K49" s="59"/>
      <c r="L49" s="60"/>
      <c r="M49" s="60"/>
    </row>
    <row r="50" spans="5:13">
      <c r="E50" s="70">
        <f>E49*$B$44</f>
        <v>126296.864</v>
      </c>
      <c r="F50" s="70">
        <f>F49*$B$44</f>
        <v>101586.60799999999</v>
      </c>
      <c r="G50" s="70">
        <f>G49*$B$44</f>
        <v>85113.104000000007</v>
      </c>
      <c r="H50" s="70">
        <f>H49*$B$44</f>
        <v>312996.576</v>
      </c>
      <c r="K50" s="63"/>
      <c r="L50" s="64"/>
      <c r="M50" s="64"/>
    </row>
  </sheetData>
  <phoneticPr fontId="3" type="noConversion"/>
  <pageMargins left="0.7" right="0.7" top="0.75" bottom="0.75" header="0.3" footer="0.3"/>
  <pageSetup orientation="portrait" r:id="rId10"/>
  <drawing r:id="rId11"/>
  <tableParts count="4">
    <tablePart r:id="rId12"/>
    <tablePart r:id="rId13"/>
    <tablePart r:id="rId14"/>
    <tablePart r:id="rId1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Source</vt:lpstr>
      <vt:lpstr>Geographically</vt:lpstr>
      <vt:lpstr>Data Tables</vt:lpstr>
      <vt:lpstr>Pivot Table</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GRACE KADIRI</cp:lastModifiedBy>
  <dcterms:created xsi:type="dcterms:W3CDTF">2015-06-05T18:17:20Z</dcterms:created>
  <dcterms:modified xsi:type="dcterms:W3CDTF">2023-07-27T19:53:28Z</dcterms:modified>
  <cp:category/>
</cp:coreProperties>
</file>