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e7e688630786d5/Documents/UA/5. Innovacion e Investigacion en Geografia/"/>
    </mc:Choice>
  </mc:AlternateContent>
  <xr:revisionPtr revIDLastSave="223" documentId="8_{B16AE235-BE88-4025-94FA-1F238B28EF3A}" xr6:coauthVersionLast="47" xr6:coauthVersionMax="47" xr10:uidLastSave="{49C4E74B-0912-4B4B-846E-00126F9A1AB9}"/>
  <bookViews>
    <workbookView xWindow="-100" yWindow="-100" windowWidth="28557" windowHeight="17203" xr2:uid="{674E648A-5127-4F4C-AD1C-E76EBB53BEAF}"/>
  </bookViews>
  <sheets>
    <sheet name="Cada competencia por igual" sheetId="2" r:id="rId1"/>
    <sheet name="(Legacy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D5" i="2"/>
  <c r="AD4" i="2"/>
  <c r="AD3" i="2"/>
  <c r="AD6" i="1"/>
  <c r="AC7" i="1"/>
  <c r="AB7" i="1"/>
  <c r="AA7" i="1"/>
  <c r="Z7" i="1"/>
  <c r="Y7" i="1"/>
  <c r="W7" i="1"/>
  <c r="V7" i="1"/>
  <c r="T7" i="1"/>
  <c r="S7" i="1"/>
  <c r="R7" i="1"/>
  <c r="P7" i="1"/>
  <c r="O7" i="1"/>
  <c r="M7" i="1"/>
  <c r="L7" i="1"/>
  <c r="J7" i="1"/>
  <c r="I7" i="1"/>
  <c r="H7" i="1"/>
  <c r="G7" i="1"/>
  <c r="F7" i="1"/>
  <c r="E7" i="1"/>
  <c r="D7" i="1"/>
  <c r="U7" i="1"/>
  <c r="AD5" i="1"/>
  <c r="Q7" i="1"/>
  <c r="N7" i="1"/>
  <c r="X7" i="1"/>
  <c r="K7" i="1"/>
  <c r="AD3" i="1"/>
  <c r="AD4" i="1"/>
  <c r="C7" i="1"/>
  <c r="A10" i="2" l="1"/>
  <c r="AF5" i="2"/>
  <c r="AD7" i="1"/>
  <c r="A10" i="1" s="1"/>
  <c r="AF5" i="1"/>
</calcChain>
</file>

<file path=xl/sharedStrings.xml><?xml version="1.0" encoding="utf-8"?>
<sst xmlns="http://schemas.openxmlformats.org/spreadsheetml/2006/main" count="72" uniqueCount="36">
  <si>
    <t>Fecha</t>
  </si>
  <si>
    <t>Actividad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</si>
  <si>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</si>
  <si>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</si>
  <si>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</si>
  <si>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</si>
  <si>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</si>
  <si>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</si>
  <si>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</si>
  <si>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</si>
  <si>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</si>
  <si>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</si>
  <si>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</si>
  <si>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</si>
  <si>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</si>
  <si>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</si>
  <si>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</si>
  <si>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</si>
  <si>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</si>
  <si>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</si>
  <si>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</si>
  <si>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</si>
  <si>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</si>
  <si>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</si>
  <si>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</si>
  <si>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</si>
  <si>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</si>
  <si>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9.1</t>
  </si>
  <si>
    <t>9.2</t>
  </si>
  <si>
    <t>Total</t>
  </si>
  <si>
    <t>Nota Actividad</t>
  </si>
  <si>
    <t>Calificación final</t>
  </si>
  <si>
    <t>Actividad Muestra</t>
  </si>
  <si>
    <t>Presentacion Ignite</t>
  </si>
  <si>
    <t>Participación</t>
  </si>
  <si>
    <t>Infografía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</si>
</sst>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C0A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C0A]d\-mmm\-yy;@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A7E9B-95E4-4230-ADEA-0543C7534953}" name="Table13" displayName="Table13" ref="A2:AD7" totalsRowCount="1" headerRowDxfId="122" dataDxfId="121" totalsRowDxfId="120">
  <autoFilter ref="A2:AD6" xr:uid="{BB39F888-9305-46CF-B7D2-872A645DB2DB}"/>
  <sortState xmlns:xlrd2="http://schemas.microsoft.com/office/spreadsheetml/2017/richdata2" ref="A3:AD6">
    <sortCondition ref="A2:A6"/>
  </sortState>
  <tableColumns count="30">
    <tableColumn id="1" xr3:uid="{DB7AF0B7-3BF2-499C-8A22-DA1B5A715F25}" name="Fecha" totalsRowLabel="Total" dataDxfId="59" totalsRowDxfId="58"/>
    <tableColumn id="2" xr3:uid="{37E3BF66-3C5E-4B86-BE40-DB664714BD9C}" name="Actividad" dataDxfId="57" totalsRowDxfId="56"/>
    <tableColumn id="3" xr3:uid="{A38F433F-F611-4F53-8038-FF086D986951}" name="1.1" totalsRowFunction="average" dataDxfId="55" totalsRowDxfId="54"/>
    <tableColumn id="4" xr3:uid="{FEB4CFD5-B75C-46E7-8B81-CF7F504A5662}" name="1.2" totalsRowFunction="average" dataDxfId="53" totalsRowDxfId="52"/>
    <tableColumn id="5" xr3:uid="{06EB5C7B-B0CB-43A0-ABA5-E5797476C07D}" name="1.3" totalsRowFunction="average" dataDxfId="51" totalsRowDxfId="50"/>
    <tableColumn id="6" xr3:uid="{7F8A6DEA-EBA4-4F94-87A6-B9F3010CC7DE}" name="2.1" totalsRowFunction="average" dataDxfId="49" totalsRowDxfId="48"/>
    <tableColumn id="7" xr3:uid="{EB6F7DCD-76AB-475F-ACF9-1378C4203C3D}" name="2.2" totalsRowFunction="average" dataDxfId="47" totalsRowDxfId="46"/>
    <tableColumn id="8" xr3:uid="{81E00201-2157-477A-978C-58812B49FF9A}" name="2.3" totalsRowFunction="average" dataDxfId="45" totalsRowDxfId="44"/>
    <tableColumn id="9" xr3:uid="{2DB6E9B3-FB84-4AEE-B4E8-4EA02293C50B}" name="2.4" totalsRowFunction="average" dataDxfId="43" totalsRowDxfId="42"/>
    <tableColumn id="10" xr3:uid="{40F10091-3CD0-478C-82EC-08C221F6EE0B}" name="3.1" totalsRowFunction="average" dataDxfId="41" totalsRowDxfId="40"/>
    <tableColumn id="11" xr3:uid="{320AB3AA-96A0-4EA0-9937-F56D6FBD97EF}" name="3.2" totalsRowFunction="average" dataDxfId="39" totalsRowDxfId="38"/>
    <tableColumn id="12" xr3:uid="{74BD3550-1BC6-47AA-8A04-BF764BC58469}" name="3.3" totalsRowFunction="average" dataDxfId="37" totalsRowDxfId="36"/>
    <tableColumn id="13" xr3:uid="{F583E942-7CFA-4195-8D08-8211D9E84014}" name="4.1" totalsRowFunction="average" dataDxfId="35" totalsRowDxfId="34"/>
    <tableColumn id="14" xr3:uid="{05B7B043-F9B5-45B4-8540-94C6A396C3E9}" name="4.2" totalsRowFunction="average" dataDxfId="33" totalsRowDxfId="32"/>
    <tableColumn id="15" xr3:uid="{EA221993-B18A-446A-ACA1-AECF5DCD18B8}" name="4.3" totalsRowFunction="average" dataDxfId="31" totalsRowDxfId="30"/>
    <tableColumn id="16" xr3:uid="{B8AA5936-D4B8-4799-A301-1B7559BFDCB4}" name="5.1" totalsRowFunction="average" dataDxfId="29" totalsRowDxfId="28"/>
    <tableColumn id="17" xr3:uid="{D1AF3BC7-279D-4251-A05B-3CA125106632}" name="5.2" totalsRowFunction="average" dataDxfId="27" totalsRowDxfId="26"/>
    <tableColumn id="18" xr3:uid="{7FCD5F25-DF7D-4CF1-B59E-CC76BE3FE571}" name="5.3" totalsRowFunction="average" dataDxfId="25" totalsRowDxfId="24"/>
    <tableColumn id="19" xr3:uid="{731DD78D-73F1-499F-966F-0ACD9950B1EF}" name="6.1" totalsRowFunction="average" dataDxfId="23" totalsRowDxfId="22"/>
    <tableColumn id="20" xr3:uid="{F244346D-B923-424E-BE51-09C27780A7BA}" name="6.2" totalsRowFunction="average" dataDxfId="21" totalsRowDxfId="20"/>
    <tableColumn id="21" xr3:uid="{651D1B31-BCD0-481D-B065-EDAF59CC019B}" name="6.3" totalsRowFunction="average" dataDxfId="19" totalsRowDxfId="18"/>
    <tableColumn id="22" xr3:uid="{69B05317-291C-4CAA-956C-4D9162596409}" name="7.1" totalsRowFunction="average" dataDxfId="17" totalsRowDxfId="16"/>
    <tableColumn id="23" xr3:uid="{39A800A6-6EEB-4264-85F8-EA1E8DCAEE3B}" name="7.2" totalsRowFunction="average" dataDxfId="15" totalsRowDxfId="14"/>
    <tableColumn id="24" xr3:uid="{B26ACF42-9CE1-45D2-81A3-A3AE2FB11C0A}" name="7.3" totalsRowFunction="average" dataDxfId="13" totalsRowDxfId="12"/>
    <tableColumn id="25" xr3:uid="{96BAEEF1-1070-4C07-BD77-358637088731}" name="8.1" totalsRowFunction="average" dataDxfId="11" totalsRowDxfId="10"/>
    <tableColumn id="26" xr3:uid="{BF4C4FE7-BEC0-43A3-974F-20195775DC2C}" name="8.2" totalsRowFunction="average" dataDxfId="9" totalsRowDxfId="8"/>
    <tableColumn id="27" xr3:uid="{5C861DC9-01FA-4866-AB2C-709516868579}" name="8.3" totalsRowFunction="average" dataDxfId="7" totalsRowDxfId="6"/>
    <tableColumn id="28" xr3:uid="{7C85B054-95C4-4475-A60F-7C0ED99A45BE}" name="9.1" totalsRowFunction="average" dataDxfId="5" totalsRowDxfId="4"/>
    <tableColumn id="29" xr3:uid="{F891BD5B-42F3-4A84-B405-323E7A2FEE70}" name="9.2" totalsRowFunction="average" dataDxfId="3" totalsRowDxfId="2"/>
    <tableColumn id="30" xr3:uid="{5A551435-6056-40E9-BCD1-924337E63628}" name="Nota Actividad" totalsRowFunction="custom" dataDxfId="1" totalsRowDxfId="0">
      <calculatedColumnFormula>AVERAGE(Table13[[#This Row],[1.1]:[9.2]])</calculatedColumnFormula>
      <totalsRowFormula>AVERAGE(Table13[[#Totals],[1.1]:[9.2]])</totalsRow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9F888-9305-46CF-B7D2-872A645DB2DB}" name="Table1" displayName="Table1" ref="A2:AD7" totalsRowCount="1" headerRowDxfId="125" dataDxfId="124" totalsRowDxfId="123">
  <autoFilter ref="A2:AD6" xr:uid="{BB39F888-9305-46CF-B7D2-872A645DB2DB}"/>
  <sortState xmlns:xlrd2="http://schemas.microsoft.com/office/spreadsheetml/2017/richdata2" ref="A3:AD6">
    <sortCondition ref="A2:A6"/>
  </sortState>
  <tableColumns count="30">
    <tableColumn id="1" xr3:uid="{EAC7851C-678A-4893-B889-77C44AA808C3}" name="Fecha" totalsRowLabel="Total" dataDxfId="119" totalsRowDxfId="89"/>
    <tableColumn id="2" xr3:uid="{1F716639-2E38-473C-A8DF-4BC5A5FA4D3B}" name="Actividad" dataDxfId="118" totalsRowDxfId="88"/>
    <tableColumn id="3" xr3:uid="{2A83E81A-5613-48C6-A1EB-B6BAB5AA9324}" name="1.1" totalsRowFunction="average" dataDxfId="117" totalsRowDxfId="87"/>
    <tableColumn id="4" xr3:uid="{932F23EE-7D3F-48D2-8EA2-DDD6E429D126}" name="1.2" totalsRowFunction="average" dataDxfId="116" totalsRowDxfId="86"/>
    <tableColumn id="5" xr3:uid="{654B939B-7AD8-40C9-A199-F259AB37BAA9}" name="1.3" totalsRowFunction="average" dataDxfId="115" totalsRowDxfId="85"/>
    <tableColumn id="6" xr3:uid="{0EADE483-C873-4788-A011-03F4A236F1B6}" name="2.1" totalsRowFunction="average" dataDxfId="114" totalsRowDxfId="84"/>
    <tableColumn id="7" xr3:uid="{23ADF7BE-B2D5-4FCB-9E8E-10B34A9A91C5}" name="2.2" totalsRowFunction="average" dataDxfId="113" totalsRowDxfId="83"/>
    <tableColumn id="8" xr3:uid="{9F4802B3-16EA-4FF7-AEDE-9C77C790109C}" name="2.3" totalsRowFunction="average" dataDxfId="112" totalsRowDxfId="82"/>
    <tableColumn id="9" xr3:uid="{5CC36233-F393-406E-A561-89B1E8590EE4}" name="2.4" totalsRowFunction="average" dataDxfId="111" totalsRowDxfId="81"/>
    <tableColumn id="10" xr3:uid="{22D0C724-A7B9-49E6-BFA7-DE8DD51D1870}" name="3.1" totalsRowFunction="average" dataDxfId="110" totalsRowDxfId="80"/>
    <tableColumn id="11" xr3:uid="{B4039C21-618D-4FB8-8E2D-6E59B418C7BD}" name="3.2" totalsRowFunction="average" dataDxfId="109" totalsRowDxfId="79"/>
    <tableColumn id="12" xr3:uid="{CAB54AA2-BDAA-4981-82F6-506E17F0DE37}" name="3.3" totalsRowFunction="average" dataDxfId="108" totalsRowDxfId="78"/>
    <tableColumn id="13" xr3:uid="{A1675E05-411D-4FA3-8405-1420BABC7915}" name="4.1" totalsRowFunction="average" dataDxfId="107" totalsRowDxfId="77"/>
    <tableColumn id="14" xr3:uid="{74D9594F-3DF4-42F3-9321-8D06F47BAED6}" name="4.2" totalsRowFunction="average" dataDxfId="106" totalsRowDxfId="76"/>
    <tableColumn id="15" xr3:uid="{398831CA-1FC3-4512-B9AC-52F720C436FB}" name="4.3" totalsRowFunction="average" dataDxfId="105" totalsRowDxfId="75"/>
    <tableColumn id="16" xr3:uid="{C1CEE82E-1DCC-475A-890E-E0EF266C8713}" name="5.1" totalsRowFunction="average" dataDxfId="104" totalsRowDxfId="74"/>
    <tableColumn id="17" xr3:uid="{65E3D8CA-D1A6-437D-A7D0-270BDFCAE690}" name="5.2" totalsRowFunction="average" dataDxfId="103" totalsRowDxfId="73"/>
    <tableColumn id="18" xr3:uid="{C397507F-E9C0-470D-81CC-5EDC5928F809}" name="5.3" totalsRowFunction="average" dataDxfId="102" totalsRowDxfId="72"/>
    <tableColumn id="19" xr3:uid="{76E2151B-8642-4EFA-803F-4EDA2DAAA620}" name="6.1" totalsRowFunction="average" dataDxfId="101" totalsRowDxfId="71"/>
    <tableColumn id="20" xr3:uid="{494E9F5C-A600-46FB-BDB6-AB1B7F07C90B}" name="6.2" totalsRowFunction="average" dataDxfId="100" totalsRowDxfId="70"/>
    <tableColumn id="21" xr3:uid="{EE91A483-F44F-481D-B34B-2C21549BF2BB}" name="6.3" totalsRowFunction="average" dataDxfId="99" totalsRowDxfId="69"/>
    <tableColumn id="22" xr3:uid="{52BF3157-B127-4096-B211-E43CB4F0DA06}" name="7.1" totalsRowFunction="average" dataDxfId="98" totalsRowDxfId="68"/>
    <tableColumn id="23" xr3:uid="{52969089-3B1B-4718-B507-BC8D25688871}" name="7.2" totalsRowFunction="average" dataDxfId="97" totalsRowDxfId="67"/>
    <tableColumn id="24" xr3:uid="{EB2E81E6-4BAA-4063-8CF4-BACB8101AF98}" name="7.3" totalsRowFunction="average" dataDxfId="96" totalsRowDxfId="66"/>
    <tableColumn id="25" xr3:uid="{87F047A8-A182-48EF-B984-277CF2D875D4}" name="8.1" totalsRowFunction="average" dataDxfId="95" totalsRowDxfId="65"/>
    <tableColumn id="26" xr3:uid="{4839109D-65CB-4B3E-86CE-2C1CC241E11D}" name="8.2" totalsRowFunction="average" dataDxfId="94" totalsRowDxfId="64"/>
    <tableColumn id="27" xr3:uid="{F57BECBC-16EC-460F-9A66-FD1A6168B74D}" name="8.3" totalsRowFunction="average" dataDxfId="93" totalsRowDxfId="63"/>
    <tableColumn id="28" xr3:uid="{B5078525-90B3-4B7C-A4EA-4526EEB4783A}" name="9.1" totalsRowFunction="average" dataDxfId="92" totalsRowDxfId="62"/>
    <tableColumn id="29" xr3:uid="{CF54CBD9-DE09-45B6-A294-79F85AE0FA6E}" name="9.2" totalsRowFunction="average" dataDxfId="91" totalsRowDxfId="61"/>
    <tableColumn id="30" xr3:uid="{537DEE01-F72C-4C80-B2BC-4E8DDE26ECAE}" name="Nota Actividad" totalsRowFunction="custom" dataDxfId="90" totalsRowDxfId="60">
      <calculatedColumnFormula>AVERAGE(Table1[[#This Row],[1.1]:[9.2]])</calculatedColumnFormula>
      <totalsRowFormula>AVERAGE(Table1[[#Totals],[1.1]:[9.2]])</totalsRow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D6AC-F658-4F43-AFA0-0B9D9D9B251B}">
  <dimension ref="A2:AF10"/>
  <sheetViews>
    <sheetView tabSelected="1" workbookViewId="0">
      <selection activeCell="Y23" sqref="Y23"/>
    </sheetView>
  </sheetViews>
  <sheetFormatPr defaultRowHeight="14.4" x14ac:dyDescent="0.3"/>
  <cols>
    <col min="1" max="1" width="10.796875" bestFit="1" customWidth="1"/>
    <col min="2" max="2" width="15.296875" bestFit="1" customWidth="1"/>
    <col min="3" max="29" width="7.69921875" customWidth="1"/>
  </cols>
  <sheetData>
    <row r="2" spans="1:32" ht="16.10000000000000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30</v>
      </c>
    </row>
    <row r="3" spans="1:32" ht="16.100000000000001" x14ac:dyDescent="0.35">
      <c r="A3" s="2">
        <v>45376</v>
      </c>
      <c r="B3" s="1" t="s">
        <v>33</v>
      </c>
      <c r="C3" s="7"/>
      <c r="D3" s="7"/>
      <c r="E3" s="7"/>
      <c r="F3" s="7"/>
      <c r="G3" s="7"/>
      <c r="H3" s="7"/>
      <c r="I3" s="7">
        <v>5</v>
      </c>
      <c r="J3" s="7"/>
      <c r="K3" s="7">
        <v>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>
        <v>5</v>
      </c>
      <c r="Z3" s="7"/>
      <c r="AA3" s="7"/>
      <c r="AB3" s="7"/>
      <c r="AC3" s="7"/>
      <c r="AD3" s="7">
        <f>AVERAGE(Table13[[#This Row],[1.1]:[9.2]])</f>
        <v>5</v>
      </c>
    </row>
    <row r="4" spans="1:32" ht="16.100000000000001" x14ac:dyDescent="0.35">
      <c r="A4" s="2">
        <v>45376</v>
      </c>
      <c r="B4" s="1" t="s">
        <v>34</v>
      </c>
      <c r="C4" s="7"/>
      <c r="D4" s="7"/>
      <c r="E4" s="7"/>
      <c r="F4" s="7"/>
      <c r="G4" s="7"/>
      <c r="H4" s="7"/>
      <c r="I4" s="7"/>
      <c r="J4" s="7"/>
      <c r="K4" s="7">
        <v>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>
        <v>5</v>
      </c>
      <c r="Y4" s="7"/>
      <c r="Z4" s="7"/>
      <c r="AA4" s="7"/>
      <c r="AB4" s="7"/>
      <c r="AC4" s="7"/>
      <c r="AD4" s="7">
        <f>AVERAGE(Table13[[#This Row],[1.1]:[9.2]])</f>
        <v>5</v>
      </c>
    </row>
    <row r="5" spans="1:32" ht="16.100000000000001" x14ac:dyDescent="0.35">
      <c r="A5" s="2">
        <v>45379</v>
      </c>
      <c r="B5" s="1" t="s">
        <v>35</v>
      </c>
      <c r="C5" s="7"/>
      <c r="D5" s="7"/>
      <c r="E5" s="7"/>
      <c r="F5" s="7"/>
      <c r="G5" s="7"/>
      <c r="H5" s="7">
        <v>5</v>
      </c>
      <c r="I5" s="7"/>
      <c r="J5" s="7"/>
      <c r="K5" s="7">
        <v>2</v>
      </c>
      <c r="L5" s="7"/>
      <c r="M5" s="7"/>
      <c r="N5" s="7"/>
      <c r="O5" s="7"/>
      <c r="P5" s="7"/>
      <c r="Q5" s="7"/>
      <c r="R5" s="7"/>
      <c r="S5" s="7"/>
      <c r="T5" s="7"/>
      <c r="U5" s="7">
        <v>3</v>
      </c>
      <c r="V5" s="7"/>
      <c r="W5" s="7"/>
      <c r="X5" s="7">
        <v>5</v>
      </c>
      <c r="Y5" s="7"/>
      <c r="Z5" s="7"/>
      <c r="AA5" s="7"/>
      <c r="AB5" s="7"/>
      <c r="AC5" s="7"/>
      <c r="AD5" s="7">
        <f>AVERAGE(Table13[[#This Row],[1.1]:[9.2]])</f>
        <v>3.75</v>
      </c>
      <c r="AF5" s="4">
        <f>AVERAGE(Table13[[#Totals],[1.1]:[9.2]])</f>
        <v>3.2253086419753085</v>
      </c>
    </row>
    <row r="6" spans="1:32" ht="16.100000000000001" x14ac:dyDescent="0.35">
      <c r="A6" s="2">
        <v>45379</v>
      </c>
      <c r="B6" s="1" t="s">
        <v>32</v>
      </c>
      <c r="C6" s="7">
        <v>4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3</v>
      </c>
      <c r="M6" s="7">
        <v>3</v>
      </c>
      <c r="N6" s="7">
        <v>3</v>
      </c>
      <c r="O6" s="7">
        <v>3</v>
      </c>
      <c r="P6" s="7">
        <v>3</v>
      </c>
      <c r="Q6" s="7">
        <v>3</v>
      </c>
      <c r="R6" s="7">
        <v>3</v>
      </c>
      <c r="S6" s="7">
        <v>3</v>
      </c>
      <c r="T6" s="7">
        <v>3</v>
      </c>
      <c r="U6" s="7">
        <v>3</v>
      </c>
      <c r="V6" s="7">
        <v>3</v>
      </c>
      <c r="W6" s="7">
        <v>3</v>
      </c>
      <c r="X6" s="7">
        <v>3</v>
      </c>
      <c r="Y6" s="7">
        <v>3</v>
      </c>
      <c r="Z6" s="7">
        <v>3</v>
      </c>
      <c r="AA6" s="7">
        <v>3</v>
      </c>
      <c r="AB6" s="7">
        <v>3</v>
      </c>
      <c r="AC6" s="7">
        <v>3</v>
      </c>
      <c r="AD6" s="7">
        <f>AVERAGE(Table13[[#This Row],[1.1]:[9.2]])</f>
        <v>3.0370370370370372</v>
      </c>
    </row>
    <row r="7" spans="1:32" ht="16.100000000000001" x14ac:dyDescent="0.35">
      <c r="A7" s="1" t="s">
        <v>29</v>
      </c>
      <c r="B7" s="1"/>
      <c r="C7" s="7">
        <f>SUBTOTAL(101,Table13[1.1])</f>
        <v>4</v>
      </c>
      <c r="D7" s="7">
        <f>SUBTOTAL(101,Table13[1.2])</f>
        <v>3</v>
      </c>
      <c r="E7" s="7">
        <f>SUBTOTAL(101,Table13[1.3])</f>
        <v>3</v>
      </c>
      <c r="F7" s="7">
        <f>SUBTOTAL(101,Table13[2.1])</f>
        <v>3</v>
      </c>
      <c r="G7" s="7">
        <f>SUBTOTAL(101,Table13[2.2])</f>
        <v>3</v>
      </c>
      <c r="H7" s="7">
        <f>SUBTOTAL(101,Table13[2.3])</f>
        <v>4</v>
      </c>
      <c r="I7" s="7">
        <f>SUBTOTAL(101,Table13[2.4])</f>
        <v>4</v>
      </c>
      <c r="J7" s="7">
        <f>SUBTOTAL(101,Table13[3.1])</f>
        <v>3</v>
      </c>
      <c r="K7" s="7">
        <f>SUBTOTAL(101,Table13[3.2])</f>
        <v>3.75</v>
      </c>
      <c r="L7" s="7">
        <f>SUBTOTAL(101,Table13[3.3])</f>
        <v>3</v>
      </c>
      <c r="M7" s="7">
        <f>SUBTOTAL(101,Table13[4.1])</f>
        <v>3</v>
      </c>
      <c r="N7" s="7">
        <f>SUBTOTAL(101,Table13[4.2])</f>
        <v>3</v>
      </c>
      <c r="O7" s="7">
        <f>SUBTOTAL(101,Table13[4.3])</f>
        <v>3</v>
      </c>
      <c r="P7" s="7">
        <f>SUBTOTAL(101,Table13[5.1])</f>
        <v>3</v>
      </c>
      <c r="Q7" s="7">
        <f>SUBTOTAL(101,Table13[5.2])</f>
        <v>3</v>
      </c>
      <c r="R7" s="7">
        <f>SUBTOTAL(101,Table13[5.3])</f>
        <v>3</v>
      </c>
      <c r="S7" s="7">
        <f>SUBTOTAL(101,Table13[6.1])</f>
        <v>3</v>
      </c>
      <c r="T7" s="7">
        <f>SUBTOTAL(101,Table13[6.2])</f>
        <v>3</v>
      </c>
      <c r="U7" s="7">
        <f>SUBTOTAL(101,Table13[6.3])</f>
        <v>3</v>
      </c>
      <c r="V7" s="7">
        <f>SUBTOTAL(101,Table13[7.1])</f>
        <v>3</v>
      </c>
      <c r="W7" s="7">
        <f>SUBTOTAL(101,Table13[7.2])</f>
        <v>3</v>
      </c>
      <c r="X7" s="7">
        <f>SUBTOTAL(101,Table13[7.3])</f>
        <v>4.333333333333333</v>
      </c>
      <c r="Y7" s="7">
        <f>SUBTOTAL(101,Table13[8.1])</f>
        <v>4</v>
      </c>
      <c r="Z7" s="7">
        <f>SUBTOTAL(101,Table13[8.2])</f>
        <v>3</v>
      </c>
      <c r="AA7" s="7">
        <f>SUBTOTAL(101,Table13[8.3])</f>
        <v>3</v>
      </c>
      <c r="AB7" s="7">
        <f>SUBTOTAL(101,Table13[9.1])</f>
        <v>3</v>
      </c>
      <c r="AC7" s="7">
        <f>SUBTOTAL(101,Table13[9.2])</f>
        <v>3</v>
      </c>
      <c r="AD7" s="7">
        <f>AVERAGE(Table13[[#Totals],[1.1]:[9.2]])</f>
        <v>3.2253086419753085</v>
      </c>
    </row>
    <row r="9" spans="1:32" ht="28.8" x14ac:dyDescent="0.6">
      <c r="A9" s="5" t="s">
        <v>31</v>
      </c>
      <c r="B9" s="5"/>
      <c r="C9" s="5"/>
    </row>
    <row r="10" spans="1:32" ht="33.799999999999997" x14ac:dyDescent="0.7">
      <c r="A10" s="6" t="str">
        <f>IF(--(Table13[[#Totals],[Nota Actividad]])&lt;1,"IN", IF((--(Table13[[#Totals],[Nota Actividad]]))&lt; 2,"SU", IF((--(Table13[[#Totals],[Nota Actividad]]))&lt; 3,"BE", IF((--(Table13[[#Totals],[Nota Actividad]]))&lt; 4,"NT", IF((--(Table13[[#Totals],[Nota Actividad]]))&gt;= 4, "EX")))))</f>
        <v>NT</v>
      </c>
      <c r="B10" s="6"/>
      <c r="C10" s="6"/>
    </row>
  </sheetData>
  <mergeCells count="2">
    <mergeCell ref="A9:C9"/>
    <mergeCell ref="A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0923-567E-4D5A-927B-EC48A7C8048F}">
  <dimension ref="A2:AF10"/>
  <sheetViews>
    <sheetView workbookViewId="0">
      <selection activeCell="B6" sqref="B6"/>
    </sheetView>
  </sheetViews>
  <sheetFormatPr defaultRowHeight="14.4" x14ac:dyDescent="0.3"/>
  <cols>
    <col min="1" max="1" width="10.796875" bestFit="1" customWidth="1"/>
    <col min="2" max="2" width="15.296875" bestFit="1" customWidth="1"/>
    <col min="3" max="29" width="7.69921875" customWidth="1"/>
  </cols>
  <sheetData>
    <row r="2" spans="1:32" ht="16.10000000000000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30</v>
      </c>
    </row>
    <row r="3" spans="1:32" ht="16.100000000000001" x14ac:dyDescent="0.35">
      <c r="A3" s="2">
        <v>45376</v>
      </c>
      <c r="B3" s="1" t="s">
        <v>33</v>
      </c>
      <c r="C3" s="1"/>
      <c r="D3" s="1"/>
      <c r="E3" s="1"/>
      <c r="F3" s="1"/>
      <c r="G3" s="1"/>
      <c r="H3" s="1"/>
      <c r="I3" s="1">
        <v>5</v>
      </c>
      <c r="J3" s="1"/>
      <c r="K3" s="1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5</v>
      </c>
      <c r="Z3" s="1"/>
      <c r="AA3" s="1"/>
      <c r="AB3" s="1"/>
      <c r="AC3" s="1"/>
      <c r="AD3" s="1">
        <f>AVERAGE(Table1[[#This Row],[1.1]:[9.2]])</f>
        <v>5</v>
      </c>
    </row>
    <row r="4" spans="1:32" ht="16.100000000000001" x14ac:dyDescent="0.35">
      <c r="A4" s="2">
        <v>45376</v>
      </c>
      <c r="B4" s="1" t="s">
        <v>34</v>
      </c>
      <c r="C4" s="1"/>
      <c r="D4" s="1"/>
      <c r="E4" s="1"/>
      <c r="F4" s="1"/>
      <c r="G4" s="1"/>
      <c r="H4" s="1"/>
      <c r="I4" s="1"/>
      <c r="J4" s="1"/>
      <c r="K4" s="1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5</v>
      </c>
      <c r="Y4" s="1"/>
      <c r="Z4" s="1"/>
      <c r="AA4" s="1"/>
      <c r="AB4" s="1"/>
      <c r="AC4" s="1"/>
      <c r="AD4" s="1">
        <f>AVERAGE(Table1[[#This Row],[1.1]:[9.2]])</f>
        <v>5</v>
      </c>
    </row>
    <row r="5" spans="1:32" ht="16.100000000000001" x14ac:dyDescent="0.35">
      <c r="A5" s="2">
        <v>45379</v>
      </c>
      <c r="B5" s="1" t="s">
        <v>35</v>
      </c>
      <c r="C5" s="1"/>
      <c r="D5" s="1"/>
      <c r="E5" s="1"/>
      <c r="F5" s="1"/>
      <c r="G5" s="1"/>
      <c r="H5" s="1">
        <v>5</v>
      </c>
      <c r="I5" s="1"/>
      <c r="J5" s="1"/>
      <c r="K5" s="1">
        <v>2</v>
      </c>
      <c r="L5" s="1"/>
      <c r="M5" s="1"/>
      <c r="N5" s="1"/>
      <c r="O5" s="1"/>
      <c r="P5" s="1"/>
      <c r="Q5" s="1"/>
      <c r="R5" s="1"/>
      <c r="S5" s="1"/>
      <c r="T5" s="1"/>
      <c r="U5" s="1">
        <v>3</v>
      </c>
      <c r="V5" s="1"/>
      <c r="W5" s="1"/>
      <c r="X5" s="1">
        <v>5</v>
      </c>
      <c r="Y5" s="1"/>
      <c r="Z5" s="1"/>
      <c r="AA5" s="1"/>
      <c r="AB5" s="1"/>
      <c r="AC5" s="1"/>
      <c r="AD5" s="1">
        <f>AVERAGE(Table1[[#This Row],[1.1]:[9.2]])</f>
        <v>3.75</v>
      </c>
      <c r="AF5" s="4">
        <f>AVERAGE(Table1[[#Totals],[1.1]:[9.2]])</f>
        <v>2.0987654320987654</v>
      </c>
    </row>
    <row r="6" spans="1:32" ht="16.100000000000001" x14ac:dyDescent="0.35">
      <c r="A6" s="2">
        <v>45379</v>
      </c>
      <c r="B6" s="1" t="s">
        <v>32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f>AVERAGE(Table1[[#This Row],[1.1]:[9.2]])</f>
        <v>1.7407407407407407</v>
      </c>
    </row>
    <row r="7" spans="1:32" ht="16.100000000000001" x14ac:dyDescent="0.35">
      <c r="A7" s="1" t="s">
        <v>29</v>
      </c>
      <c r="B7" s="1"/>
      <c r="C7" s="1">
        <f>SUBTOTAL(101,Table1[1.1])</f>
        <v>2</v>
      </c>
      <c r="D7" s="1">
        <f>SUBTOTAL(101,Table1[1.2])</f>
        <v>2</v>
      </c>
      <c r="E7" s="1">
        <f>SUBTOTAL(101,Table1[1.3])</f>
        <v>2</v>
      </c>
      <c r="F7" s="1">
        <f>SUBTOTAL(101,Table1[2.1])</f>
        <v>2</v>
      </c>
      <c r="G7" s="1">
        <f>SUBTOTAL(101,Table1[2.2])</f>
        <v>2</v>
      </c>
      <c r="H7" s="1">
        <f>SUBTOTAL(101,Table1[2.3])</f>
        <v>3.5</v>
      </c>
      <c r="I7" s="1">
        <f>SUBTOTAL(101,Table1[2.4])</f>
        <v>3.5</v>
      </c>
      <c r="J7" s="1">
        <f>SUBTOTAL(101,Table1[3.1])</f>
        <v>2</v>
      </c>
      <c r="K7" s="1">
        <f>SUBTOTAL(101,Table1[3.2])</f>
        <v>3.5</v>
      </c>
      <c r="L7" s="1">
        <f>SUBTOTAL(101,Table1[3.3])</f>
        <v>2</v>
      </c>
      <c r="M7" s="1">
        <f>SUBTOTAL(101,Table1[4.1])</f>
        <v>2</v>
      </c>
      <c r="N7" s="1">
        <f>SUBTOTAL(101,Table1[4.2])</f>
        <v>2</v>
      </c>
      <c r="O7" s="1">
        <f>SUBTOTAL(101,Table1[4.3])</f>
        <v>2</v>
      </c>
      <c r="P7" s="1">
        <f>SUBTOTAL(101,Table1[5.1])</f>
        <v>2</v>
      </c>
      <c r="Q7" s="1">
        <f>SUBTOTAL(101,Table1[5.2])</f>
        <v>2</v>
      </c>
      <c r="R7" s="1">
        <f>SUBTOTAL(101,Table1[5.3])</f>
        <v>2</v>
      </c>
      <c r="S7" s="1">
        <f>SUBTOTAL(101,Table1[6.1])</f>
        <v>2</v>
      </c>
      <c r="T7" s="1">
        <f>SUBTOTAL(101,Table1[6.2])</f>
        <v>2</v>
      </c>
      <c r="U7" s="1">
        <f>SUBTOTAL(101,Table1[6.3])</f>
        <v>2.5</v>
      </c>
      <c r="V7" s="1">
        <f>SUBTOTAL(101,Table1[7.1])</f>
        <v>2</v>
      </c>
      <c r="W7" s="1">
        <f>SUBTOTAL(101,Table1[7.2])</f>
        <v>1</v>
      </c>
      <c r="X7" s="1">
        <f>SUBTOTAL(101,Table1[7.3])</f>
        <v>3.6666666666666665</v>
      </c>
      <c r="Y7" s="1">
        <f>SUBTOTAL(101,Table1[8.1])</f>
        <v>3</v>
      </c>
      <c r="Z7" s="1">
        <f>SUBTOTAL(101,Table1[8.2])</f>
        <v>1</v>
      </c>
      <c r="AA7" s="1">
        <f>SUBTOTAL(101,Table1[8.3])</f>
        <v>1</v>
      </c>
      <c r="AB7" s="1">
        <f>SUBTOTAL(101,Table1[9.1])</f>
        <v>1</v>
      </c>
      <c r="AC7" s="1">
        <f>SUBTOTAL(101,Table1[9.2])</f>
        <v>1</v>
      </c>
      <c r="AD7" s="1">
        <f>AVERAGE(Table1[[#Totals],[1.1]:[9.2]])</f>
        <v>2.0987654320987654</v>
      </c>
    </row>
    <row r="9" spans="1:32" ht="28.8" x14ac:dyDescent="0.6">
      <c r="A9" s="5" t="s">
        <v>31</v>
      </c>
      <c r="B9" s="5"/>
      <c r="C9" s="5"/>
    </row>
    <row r="10" spans="1:32" ht="33.799999999999997" x14ac:dyDescent="0.7">
      <c r="A10" s="6" t="str">
        <f>IF(--(Table1[[#Totals],[Nota Actividad]])&lt;1,"IN",IF(AND(--(Table1[[#Totals],[Nota Actividad]])&gt;=1,--(Table1[[#Totals],[Nota Actividad]])&lt;2),"SU",IF(AND(--(Table1[[#Totals],[Nota Actividad]])&gt;=2,--(Table1[[#Totals],[Nota Actividad]])&lt;3),"BE",IF(AND(--(Table1[[#Totals],[Nota Actividad]])&gt;=3,--(Table1[[#Totals],[Nota Actividad]])&lt;4),"NT",IF(--(Table1[[#Totals],[Nota Actividad]])&gt;=4,"EX","")))))</f>
        <v>BE</v>
      </c>
      <c r="B10" s="6"/>
      <c r="C10" s="6"/>
    </row>
  </sheetData>
  <mergeCells count="2">
    <mergeCell ref="A9:C9"/>
    <mergeCell ref="A10:C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Cada competencia por igual</vt:lpstr>
      <vt:lpstr>(Legacy)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Rios</dc:creator>
  <cp:lastModifiedBy>Oscar Rios</cp:lastModifiedBy>
  <dcterms:created xsi:type="dcterms:W3CDTF">2024-03-21T17:46:50Z</dcterms:created>
  <dcterms:modified xsi:type="dcterms:W3CDTF">2024-03-25T17:43:18Z</dcterms:modified>
</cp:coreProperties>
</file>