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CIBER/PRMER CUATRIMESTRE/ORGANIZ.EMPRESAS/ORGA EXCELS/"/>
    </mc:Choice>
  </mc:AlternateContent>
  <xr:revisionPtr revIDLastSave="439" documentId="8_{4CBAC400-E08D-4D27-BF3D-83FA3FECFE9C}" xr6:coauthVersionLast="47" xr6:coauthVersionMax="47" xr10:uidLastSave="{23B3B9A1-155D-40C1-81F0-8EDF2ADB91D3}"/>
  <bookViews>
    <workbookView xWindow="-108" yWindow="-108" windowWidth="23256" windowHeight="12456" activeTab="3" xr2:uid="{2C0A166A-FF48-4D3E-BB59-E1F3980AC269}"/>
  </bookViews>
  <sheets>
    <sheet name="PROPORCIÓN" sheetId="1" r:id="rId1"/>
    <sheet name="DS" sheetId="2" r:id="rId2"/>
    <sheet name="VERDES" sheetId="6" r:id="rId3"/>
    <sheet name="AMARILLAS" sheetId="7" r:id="rId4"/>
    <sheet name="ROJOS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7" l="1"/>
  <c r="I28" i="6"/>
  <c r="J18" i="6"/>
  <c r="C16" i="5"/>
  <c r="I4" i="5"/>
  <c r="H5" i="5" s="1"/>
  <c r="I5" i="7"/>
  <c r="I13" i="7"/>
  <c r="H27" i="7" s="1"/>
  <c r="D19" i="6"/>
  <c r="K21" i="6" s="1"/>
  <c r="O13" i="6" l="1"/>
  <c r="I14" i="6" s="1"/>
  <c r="L11" i="6" s="1"/>
  <c r="L22" i="6"/>
  <c r="O20" i="6" s="1"/>
  <c r="L27" i="6"/>
  <c r="L28" i="6" s="1"/>
  <c r="L24" i="6" s="1"/>
  <c r="M8" i="6"/>
  <c r="E17" i="7" l="1"/>
  <c r="D11" i="6"/>
  <c r="L16" i="6" s="1"/>
  <c r="D10" i="6"/>
  <c r="J13" i="6" s="1"/>
  <c r="I10" i="7"/>
  <c r="I17" i="7" s="1"/>
  <c r="I7" i="7"/>
  <c r="C19" i="5"/>
  <c r="I21" i="5" s="1"/>
  <c r="P15" i="7"/>
  <c r="M15" i="7"/>
  <c r="E21" i="6"/>
  <c r="E35" i="2"/>
  <c r="I22" i="7" l="1"/>
  <c r="H24" i="7"/>
  <c r="J14" i="5"/>
  <c r="M16" i="7"/>
  <c r="L9" i="5"/>
  <c r="M4" i="5"/>
  <c r="E39" i="2"/>
  <c r="E40" i="2"/>
  <c r="E43" i="2"/>
  <c r="K43" i="2" s="1"/>
  <c r="P13" i="1"/>
  <c r="Q11" i="1"/>
  <c r="Q9" i="1"/>
  <c r="H15" i="5" l="1"/>
  <c r="J15" i="5" s="1"/>
  <c r="J23" i="5" s="1"/>
  <c r="K44" i="2"/>
  <c r="E44" i="2"/>
  <c r="F46" i="2" s="1"/>
</calcChain>
</file>

<file path=xl/sharedStrings.xml><?xml version="1.0" encoding="utf-8"?>
<sst xmlns="http://schemas.openxmlformats.org/spreadsheetml/2006/main" count="197" uniqueCount="172">
  <si>
    <t>AMPLIACIÓN DE CAPITAL CON EMISION DE ACCIONES</t>
  </si>
  <si>
    <t>CAPITAL SOCIAL = Nº Acciones x Valor Nominal/Acción</t>
  </si>
  <si>
    <t xml:space="preserve">FORMAS DE HACER LA AMPLIACIÓN </t>
  </si>
  <si>
    <t xml:space="preserve">Aumentando el Valor Nominal </t>
  </si>
  <si>
    <t xml:space="preserve">Emitiendo nuevas acciones </t>
  </si>
  <si>
    <t xml:space="preserve">¿Cómo pueden ser las aportaciones? </t>
  </si>
  <si>
    <t xml:space="preserve">Dinerarias </t>
  </si>
  <si>
    <t xml:space="preserve">No dinerarias </t>
  </si>
  <si>
    <t>AMPLIACIONES CON CARGO A RESERVAS (No se paga nada por esas acciones)</t>
  </si>
  <si>
    <t xml:space="preserve">Las acciones son liberadas </t>
  </si>
  <si>
    <t xml:space="preserve">VE = 0 </t>
  </si>
  <si>
    <t>PROPORCIÓN DE LA AMPLIACIÓN</t>
  </si>
  <si>
    <t xml:space="preserve">a = acciones antiguas </t>
  </si>
  <si>
    <t xml:space="preserve">n = acciones nuevas </t>
  </si>
  <si>
    <t>Proporción = a/n</t>
  </si>
  <si>
    <t xml:space="preserve">Proporción = (nxa) </t>
  </si>
  <si>
    <t xml:space="preserve">EJEMPLO 1: </t>
  </si>
  <si>
    <t xml:space="preserve">Capital social antes de la ampliación </t>
  </si>
  <si>
    <t>Valor nominal/acción</t>
  </si>
  <si>
    <t xml:space="preserve">nº acciones antiguas </t>
  </si>
  <si>
    <t>Ampliación de capital</t>
  </si>
  <si>
    <t xml:space="preserve">nº acciones nuevas </t>
  </si>
  <si>
    <t xml:space="preserve">PROPORCIÓN </t>
  </si>
  <si>
    <t xml:space="preserve">Por cada acción antigua se pueden suscribir 7 acciones nuevas. </t>
  </si>
  <si>
    <t xml:space="preserve">DERECHO PREFERENTE DE SUSCRIPCIÓN </t>
  </si>
  <si>
    <t xml:space="preserve">Cuando yo soy accionista de una sociedad, a parte de tener derecho a participar en el patrimonio de la sociedad </t>
  </si>
  <si>
    <t>a los dividendos… etc. Tengo prioridad en el caso de que una sociedad amplie el capital (emitiendo nuevas acciones)</t>
  </si>
  <si>
    <t xml:space="preserve">tengo prioridad a suscribir esas acciones </t>
  </si>
  <si>
    <t xml:space="preserve">¿Qué es la suscripción? Cuando una sociedad amplía el capital mediante la emisión de acciones, hay 3 pasos; </t>
  </si>
  <si>
    <t xml:space="preserve">1) Emisión </t>
  </si>
  <si>
    <t xml:space="preserve">2) Suscripción </t>
  </si>
  <si>
    <t>3) Desembolso</t>
  </si>
  <si>
    <t>corresponde a la empresa, pone en circulación esas acciones</t>
  </si>
  <si>
    <t xml:space="preserve">corresponde al que quiera adquirir esas acciones, es el compromiso de que voy a adquirir esas acciones. </t>
  </si>
  <si>
    <t xml:space="preserve">pago de esas acciones </t>
  </si>
  <si>
    <t>Cuando la sociedad emite esas acciones, el que ya es accionista, va a tener preferencia para suscribirlas (respecto a un tercero que quiera comprarlas)</t>
  </si>
  <si>
    <t xml:space="preserve">es un derecho pero no es una obligación. </t>
  </si>
  <si>
    <t>Cada acción que tengamos de una sociedad que amplía el capital, supone un derecho de suscripción</t>
  </si>
  <si>
    <t xml:space="preserve">1 ACCION ANTES DE LA AMPLIACIÓN DE CAPITAL = 1 DERECHO DE SUSCRIPCIÓN. </t>
  </si>
  <si>
    <t xml:space="preserve">Ej = tengo 50 acciones de una sociedad que amplía el capital, por lo tanto tengo 50 derechos de suscripción. </t>
  </si>
  <si>
    <t xml:space="preserve">EJ = Proporción 1x7 (que para suscribir 1 acción nueva, necesito 7 antiguas o derecho de suscripción). </t>
  </si>
  <si>
    <t xml:space="preserve">¿Cómo se cuantifica ese derecho de suscripción? </t>
  </si>
  <si>
    <t xml:space="preserve"> D = Derecho de suscripción. </t>
  </si>
  <si>
    <t xml:space="preserve">1ª FORMA DE CÁLCULO </t>
  </si>
  <si>
    <t xml:space="preserve">D= VC antes de la ampliación - VC después de la ampliación. </t>
  </si>
  <si>
    <t xml:space="preserve">EJEMPLO 1 </t>
  </si>
  <si>
    <t xml:space="preserve">Capital Social antes ampliación </t>
  </si>
  <si>
    <t xml:space="preserve">Reservas </t>
  </si>
  <si>
    <t xml:space="preserve">Valor nominal /acción </t>
  </si>
  <si>
    <t>VALOR CONTABLE = VC = PN/Nº ACCIONES</t>
  </si>
  <si>
    <t xml:space="preserve">PATRIMONIO NETO = PN = CAPITAL SOCIAL + RESERVAS </t>
  </si>
  <si>
    <t xml:space="preserve">PRIMA DE EMISIÓN = VN - VE </t>
  </si>
  <si>
    <t xml:space="preserve">Es una reserva y se incluye en el PN </t>
  </si>
  <si>
    <t xml:space="preserve">Ampliación de capital </t>
  </si>
  <si>
    <t xml:space="preserve">nº acciones totales </t>
  </si>
  <si>
    <t xml:space="preserve">A la par = VE = VN </t>
  </si>
  <si>
    <t xml:space="preserve">PN </t>
  </si>
  <si>
    <t>ANTES AMPLIACIÓN</t>
  </si>
  <si>
    <t xml:space="preserve">Capital social ant ampliación + reservas </t>
  </si>
  <si>
    <t>DESPUÉS DE LA AMPLIACIÓN</t>
  </si>
  <si>
    <t xml:space="preserve">VC </t>
  </si>
  <si>
    <t xml:space="preserve">PN / Nº ACCIONES ANTIGUAS </t>
  </si>
  <si>
    <t xml:space="preserve">Nº acciones antiguas </t>
  </si>
  <si>
    <t xml:space="preserve">PN = PN ANTES + AMP CAPITAL </t>
  </si>
  <si>
    <t>VC = PN DESPUES / ACCIONES TOTALES</t>
  </si>
  <si>
    <t xml:space="preserve">DERECHO DE SUSCRIPCIÓN </t>
  </si>
  <si>
    <t>VC ANTES - VC DESPUÉS</t>
  </si>
  <si>
    <t xml:space="preserve">VALOR TEÓRICO DEL MERCADO DEL DERECHO DE SUSCRIPCIÓN </t>
  </si>
  <si>
    <t xml:space="preserve">ACCIONES ANTIGUAS </t>
  </si>
  <si>
    <t xml:space="preserve">ACCIONES NUEVAS </t>
  </si>
  <si>
    <t>CAPITAL SOCIAL</t>
  </si>
  <si>
    <t>COTIZA EN BOLSA</t>
  </si>
  <si>
    <t>ROJAS</t>
  </si>
  <si>
    <t xml:space="preserve">1 Acción Nueva x cada </t>
  </si>
  <si>
    <t>viejas</t>
  </si>
  <si>
    <t>El accionista tiene</t>
  </si>
  <si>
    <t xml:space="preserve">Quiere comprar </t>
  </si>
  <si>
    <t xml:space="preserve">Son las acciones que le darán,  </t>
  </si>
  <si>
    <t xml:space="preserve">y como quiere comprar (las que sean nuevas) </t>
  </si>
  <si>
    <t>tiene que comprar derechos de suscripción</t>
  </si>
  <si>
    <t xml:space="preserve">¿Cuántos derechos de suscripción le hacen falta? </t>
  </si>
  <si>
    <t>(Las acciones que quiere comprar - las acciones que le darán)</t>
  </si>
  <si>
    <t xml:space="preserve">Regla de tres </t>
  </si>
  <si>
    <t>ACCIÓNES NUEVAS</t>
  </si>
  <si>
    <t xml:space="preserve">(Son los derechos de </t>
  </si>
  <si>
    <t>suscripción que tiene</t>
  </si>
  <si>
    <t>que comprar)</t>
  </si>
  <si>
    <t>¿A que precio?</t>
  </si>
  <si>
    <t>DS =</t>
  </si>
  <si>
    <t xml:space="preserve">si es a la par, VE = VN </t>
  </si>
  <si>
    <t>VN=VE</t>
  </si>
  <si>
    <t>(Capital Social / Acciones antiguas)</t>
  </si>
  <si>
    <t>VN = P1</t>
  </si>
  <si>
    <t>Cotiza en bolsa = P0</t>
  </si>
  <si>
    <t xml:space="preserve">¿Cuál es el precio final? </t>
  </si>
  <si>
    <t>PROPORCIÓN = (Acciones antiguas/Nuevas)</t>
  </si>
  <si>
    <t>VERDES</t>
  </si>
  <si>
    <t>Capital Social</t>
  </si>
  <si>
    <t>Acciones Antiguas</t>
  </si>
  <si>
    <t xml:space="preserve">Acciones Nuevas </t>
  </si>
  <si>
    <t xml:space="preserve">PREGUNTAS TIPO </t>
  </si>
  <si>
    <t xml:space="preserve">VE = Capital Social / Nº Acciones Antiguas </t>
  </si>
  <si>
    <t>El accionista …</t>
  </si>
  <si>
    <t>Acciones que tiene</t>
  </si>
  <si>
    <t>¿Cuánto debo pagar por las acciones nuevas</t>
  </si>
  <si>
    <t xml:space="preserve">a las que tengo derecho como accionista existente? </t>
  </si>
  <si>
    <t xml:space="preserve">¿Cuál es el valor del Derecho de Suscripción? </t>
  </si>
  <si>
    <t>VDS = Acciones nuevas * (P0-P1) /(Acciones Nuevas + Viejas)</t>
  </si>
  <si>
    <t>TOTAL ACCIONES</t>
  </si>
  <si>
    <t xml:space="preserve">Cotizan en bolsa </t>
  </si>
  <si>
    <t>(a la par --&gt; VE = VN)     VN=</t>
  </si>
  <si>
    <t>¿Cuál es el valor de emisión de las acciones? (VE)</t>
  </si>
  <si>
    <t>Precio de emisión</t>
  </si>
  <si>
    <t>Proporción</t>
  </si>
  <si>
    <t>Por 1 acción nueva suscribimos x viejas</t>
  </si>
  <si>
    <t xml:space="preserve">AMARILLAS </t>
  </si>
  <si>
    <t>(a la par quiere decir que el VN = VE)</t>
  </si>
  <si>
    <t>(Acciones que quiere</t>
  </si>
  <si>
    <t>comprar/proporción)</t>
  </si>
  <si>
    <t>Valor nominal</t>
  </si>
  <si>
    <t>(Capital Social / Acciones Antiguas)</t>
  </si>
  <si>
    <t>Valor Teórico Contable</t>
  </si>
  <si>
    <t>Valor del Derecho de Suscripción</t>
  </si>
  <si>
    <t>Por 1 acción nueva suscribimos (x) viejas</t>
  </si>
  <si>
    <t>PREGUNTAS TIPO</t>
  </si>
  <si>
    <t xml:space="preserve">Un nuevo accionista tiene que pagar el valor de emisión + el DS. </t>
  </si>
  <si>
    <t xml:space="preserve">Como quiere comprar </t>
  </si>
  <si>
    <t>acciones, por el Valor de emisión</t>
  </si>
  <si>
    <t xml:space="preserve">Por lo tanto = </t>
  </si>
  <si>
    <t>VDS=</t>
  </si>
  <si>
    <t>(Solo rellenar estas columnas de aquí abajo recuadradas)</t>
  </si>
  <si>
    <t>(Soluciones a las preguntas)</t>
  </si>
  <si>
    <t xml:space="preserve">Si la emisión no es a la par, no se puede calcular el VN, por lo que será el precio de emisión. </t>
  </si>
  <si>
    <t>El nuevo accionista …</t>
  </si>
  <si>
    <t>Acciones que Quiere comprar</t>
  </si>
  <si>
    <t>Cotiza en bolsa</t>
  </si>
  <si>
    <t>Solo usar para las preguntas de, ¿Qué valor tiene el DS? --&gt; cotiza en bolsa (P0)</t>
  </si>
  <si>
    <t>No rellenar</t>
  </si>
  <si>
    <t>¿Cuántas acciones nuevas tengo derecho a suscribir como accionista existente?</t>
  </si>
  <si>
    <t>Total acciones (nuevas  viejas) =</t>
  </si>
  <si>
    <t>Paso 2</t>
  </si>
  <si>
    <t xml:space="preserve">Paso 1 </t>
  </si>
  <si>
    <t>P1</t>
  </si>
  <si>
    <t xml:space="preserve">VTC = </t>
  </si>
  <si>
    <t>NO RELLENAR</t>
  </si>
  <si>
    <r>
      <t>(</t>
    </r>
    <r>
      <rPr>
        <sz val="11"/>
        <color theme="1"/>
        <rFont val="Calibri"/>
        <family val="2"/>
        <scheme val="minor"/>
      </rPr>
      <t xml:space="preserve">Acciones antiguas / nuevas) </t>
    </r>
  </si>
  <si>
    <r>
      <t>(</t>
    </r>
    <r>
      <rPr>
        <sz val="11"/>
        <color theme="1"/>
        <rFont val="Calibri"/>
        <family val="2"/>
        <scheme val="minor"/>
      </rPr>
      <t>Aciones antiguas / acciones nuevas)</t>
    </r>
  </si>
  <si>
    <t xml:space="preserve">No tocar nada ni rellenar nada </t>
  </si>
  <si>
    <t>En este valor del derecho de suscripción el P1 es el precio de emisión</t>
  </si>
  <si>
    <t xml:space="preserve">Y el VTC el PO </t>
  </si>
  <si>
    <t xml:space="preserve">1. ¿Qué valor tiene el derecho de suscripción? </t>
  </si>
  <si>
    <t xml:space="preserve">2. ¿Cuánto debe desembolsar en total para comprarlas? </t>
  </si>
  <si>
    <t>derechos)</t>
  </si>
  <si>
    <t>Calculamos la proporción</t>
  </si>
  <si>
    <t xml:space="preserve">Paso 2 </t>
  </si>
  <si>
    <t>derechos de suscripción</t>
  </si>
  <si>
    <t xml:space="preserve">¿Cuántos derechos necesita comprar? </t>
  </si>
  <si>
    <t>-</t>
  </si>
  <si>
    <t xml:space="preserve">acc nueva </t>
  </si>
  <si>
    <t xml:space="preserve">acciones </t>
  </si>
  <si>
    <t xml:space="preserve">derechos de suscripción </t>
  </si>
  <si>
    <t xml:space="preserve">TOTAL ACCIONES </t>
  </si>
  <si>
    <t xml:space="preserve">Calcular el VTC = Capital social + reservas (Patrimonio neto) / Acciones antiguas </t>
  </si>
  <si>
    <t>(P0)</t>
  </si>
  <si>
    <t>Calcular VN</t>
  </si>
  <si>
    <t xml:space="preserve">´Paso 2 </t>
  </si>
  <si>
    <t xml:space="preserve">Acciones que tengo/proporción </t>
  </si>
  <si>
    <t xml:space="preserve">Acciones que tengo / proporción </t>
  </si>
  <si>
    <t>acciones nuevas tengo como derecho</t>
  </si>
  <si>
    <t>Calcular VN (que si es a la par, será el P1, El P0 es ``cotiza en bolsa´´</t>
  </si>
  <si>
    <t xml:space="preserve">paso 2 </t>
  </si>
  <si>
    <t xml:space="preserve">Valor del derecho de suscripción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</si>
</sst>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  <font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5" xfId="0" applyFont="1" applyBorder="1"/>
    <xf numFmtId="0" fontId="1" fillId="5" borderId="0" xfId="0" applyFont="1" applyFill="1"/>
    <xf numFmtId="3" fontId="1" fillId="0" borderId="0" xfId="0" applyNumberFormat="1" applyFont="1"/>
    <xf numFmtId="0" fontId="4" fillId="0" borderId="0" xfId="0" applyFont="1"/>
    <xf numFmtId="4" fontId="1" fillId="0" borderId="0" xfId="0" applyNumberFormat="1" applyFont="1"/>
    <xf numFmtId="4" fontId="0" fillId="0" borderId="0" xfId="0" applyNumberFormat="1"/>
    <xf numFmtId="0" fontId="7" fillId="0" borderId="0" xfId="0" applyFont="1"/>
    <xf numFmtId="4" fontId="4" fillId="4" borderId="0" xfId="0" applyNumberFormat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10" fillId="6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/>
    <xf numFmtId="164" fontId="9" fillId="0" borderId="0" xfId="0" applyNumberFormat="1" applyFont="1"/>
    <xf numFmtId="0" fontId="9" fillId="7" borderId="0" xfId="0" applyFont="1" applyFill="1"/>
    <xf numFmtId="0" fontId="5" fillId="0" borderId="0" xfId="0" applyFont="1" applyAlignment="1">
      <alignment horizontal="center"/>
    </xf>
    <xf numFmtId="0" fontId="12" fillId="0" borderId="0" xfId="0" applyFont="1"/>
    <xf numFmtId="0" fontId="5" fillId="7" borderId="0" xfId="0" applyFont="1" applyFill="1"/>
    <xf numFmtId="0" fontId="4" fillId="0" borderId="0" xfId="0" applyFont="1" applyAlignment="1">
      <alignment horizontal="center"/>
    </xf>
    <xf numFmtId="0" fontId="5" fillId="8" borderId="0" xfId="0" applyFont="1" applyFill="1" applyAlignment="1">
      <alignment horizontal="center"/>
    </xf>
    <xf numFmtId="0" fontId="14" fillId="0" borderId="0" xfId="0" applyFont="1"/>
    <xf numFmtId="3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9" fillId="0" borderId="0" xfId="0" applyNumberFormat="1" applyFont="1"/>
    <xf numFmtId="0" fontId="11" fillId="9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4" fontId="9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4" fontId="9" fillId="0" borderId="1" xfId="0" applyNumberFormat="1" applyFont="1" applyBorder="1"/>
    <xf numFmtId="4" fontId="9" fillId="0" borderId="1" xfId="0" applyNumberFormat="1" applyFont="1" applyBorder="1" applyAlignment="1">
      <alignment horizontal="center"/>
    </xf>
    <xf numFmtId="4" fontId="5" fillId="0" borderId="0" xfId="0" applyNumberFormat="1" applyFont="1"/>
    <xf numFmtId="0" fontId="5" fillId="0" borderId="7" xfId="0" applyFont="1" applyBorder="1"/>
    <xf numFmtId="4" fontId="9" fillId="0" borderId="6" xfId="0" applyNumberFormat="1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3" borderId="1" xfId="0" applyNumberFormat="1" applyFont="1" applyFill="1" applyBorder="1" applyAlignment="1">
      <alignment horizontal="center"/>
    </xf>
    <xf numFmtId="3" fontId="5" fillId="3" borderId="0" xfId="0" applyNumberFormat="1" applyFont="1" applyFill="1" applyAlignment="1">
      <alignment horizontal="center"/>
    </xf>
    <xf numFmtId="0" fontId="5" fillId="3" borderId="0" xfId="0" applyFont="1" applyFill="1"/>
    <xf numFmtId="4" fontId="4" fillId="0" borderId="0" xfId="0" applyNumberFormat="1" applyFont="1"/>
    <xf numFmtId="0" fontId="5" fillId="11" borderId="0" xfId="0" applyFont="1" applyFill="1" applyAlignment="1">
      <alignment horizontal="center"/>
    </xf>
    <xf numFmtId="2" fontId="3" fillId="10" borderId="0" xfId="0" applyNumberFormat="1" applyFont="1" applyFill="1"/>
    <xf numFmtId="0" fontId="2" fillId="3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7" borderId="0" xfId="0" applyFont="1" applyFill="1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4" fontId="11" fillId="3" borderId="0" xfId="0" applyNumberFormat="1" applyFont="1" applyFill="1" applyAlignment="1">
      <alignment horizontal="center"/>
    </xf>
    <xf numFmtId="3" fontId="9" fillId="0" borderId="1" xfId="0" applyNumberFormat="1" applyFont="1" applyBorder="1"/>
    <xf numFmtId="1" fontId="9" fillId="0" borderId="1" xfId="0" applyNumberFormat="1" applyFont="1" applyBorder="1" applyAlignment="1">
      <alignment horizontal="center"/>
    </xf>
    <xf numFmtId="3" fontId="9" fillId="3" borderId="1" xfId="0" applyNumberFormat="1" applyFont="1" applyFill="1" applyBorder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4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9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365760</xdr:colOff>
      <xdr:row>13</xdr:row>
      <xdr:rowOff>91440</xdr:rowOff>
    </xdr:from>
    <xdr:ext cx="2940549" cy="352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1">
              <a:extLst>
                <a:ext uri="{FF2B5EF4-FFF2-40B4-BE49-F238E27FC236}">
                  <a16:creationId xmlns:a16="http://schemas.microsoft.com/office/drawing/2014/main" id="{41F479FB-754E-C1B0-3D68-E3F7FDD8259B}"/>
                </a:ext>
              </a:extLst>
            </xdr:cNvPr>
            <xdr:cNvSpPr txBox="1"/>
          </xdr:nvSpPr>
          <xdr:spPr>
            <a:xfrm>
              <a:off x="5219700" y="2819400"/>
              <a:ext cx="2940549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𝑃𝑎𝑡𝑟𝑖𝑚𝑜𝑛𝑖𝑜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𝑅𝑒𝑠𝑒𝑟𝑣𝑎𝑠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) 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º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𝐴𝑐𝑐𝑖𝑜𝑛𝑒𝑠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𝐴𝑛𝑡𝑖𝑔𝑢𝑎𝑠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1F479FB-754E-C1B0-3D68-E3F7FDD8259B}"/>
                </a:ext>
              </a:extLst>
            </xdr:cNvPr>
            <xdr:cNvSpPr txBox="1"/>
          </xdr:nvSpPr>
          <xdr:spPr>
            <a:xfrm>
              <a:off x="5219700" y="2819400"/>
              <a:ext cx="2940549" cy="352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(</a:t>
              </a:r>
              <a:r>
                <a:rPr lang="es-ES" sz="1100" b="0" i="0">
                  <a:latin typeface="Cambria Math" panose="02040503050406030204" pitchFamily="18" charset="0"/>
                </a:rPr>
                <a:t>𝑃𝑎𝑡𝑟𝑖𝑚𝑜𝑛𝑖𝑜 𝑁𝑒𝑡𝑜 (𝐶𝑎𝑝𝑖𝑡𝑎𝑙 𝑆𝑜𝑐𝑖𝑎𝑙+𝑅𝑒𝑠𝑒𝑟𝑣𝑎𝑠) )/(𝑁º𝐴𝑐𝑐𝑖𝑜𝑛𝑒𝑠 𝐴𝑛𝑡𝑖𝑔𝑢𝑎𝑠)</a:t>
              </a:r>
              <a:endParaRPr lang="es-E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343C-CD6D-4D26-A717-F11147A0BDB5}">
  <dimension ref="B3:S18"/>
  <sheetViews>
    <sheetView topLeftCell="C1" workbookViewId="0">
      <selection activeCell="J20" sqref="J20"/>
    </sheetView>
  </sheetViews>
  <sheetFormatPr baseColWidth="10" defaultRowHeight="14.4" x14ac:dyDescent="0.3"/>
  <sheetData>
    <row r="3" spans="2:19" ht="23.4" x14ac:dyDescent="0.45">
      <c r="B3" s="74" t="s">
        <v>0</v>
      </c>
      <c r="C3" s="74"/>
      <c r="D3" s="74"/>
      <c r="E3" s="74"/>
      <c r="F3" s="74"/>
      <c r="G3" s="74"/>
      <c r="H3" s="74"/>
      <c r="I3" s="74"/>
    </row>
    <row r="6" spans="2:19" ht="18" x14ac:dyDescent="0.35">
      <c r="B6" s="75" t="s">
        <v>1</v>
      </c>
      <c r="C6" s="76"/>
      <c r="D6" s="76"/>
      <c r="E6" s="76"/>
      <c r="F6" s="76"/>
      <c r="G6" s="77"/>
      <c r="J6" s="63" t="s">
        <v>11</v>
      </c>
      <c r="K6" s="63"/>
      <c r="L6" s="63"/>
      <c r="N6" s="5" t="s">
        <v>16</v>
      </c>
      <c r="O6" s="5"/>
    </row>
    <row r="7" spans="2:19" ht="15.6" x14ac:dyDescent="0.3">
      <c r="J7" s="4" t="s">
        <v>12</v>
      </c>
      <c r="K7" s="4"/>
      <c r="L7" s="1"/>
      <c r="N7" t="s">
        <v>17</v>
      </c>
      <c r="Q7" s="6">
        <v>700000</v>
      </c>
    </row>
    <row r="8" spans="2:19" ht="15.6" x14ac:dyDescent="0.3">
      <c r="B8" s="66" t="s">
        <v>2</v>
      </c>
      <c r="C8" s="67"/>
      <c r="D8" s="67"/>
      <c r="E8" s="68"/>
      <c r="J8" s="3" t="s">
        <v>13</v>
      </c>
      <c r="K8" s="3"/>
      <c r="L8" s="1"/>
      <c r="N8" t="s">
        <v>18</v>
      </c>
      <c r="Q8" s="6">
        <v>1000</v>
      </c>
    </row>
    <row r="9" spans="2:19" ht="15.6" x14ac:dyDescent="0.3">
      <c r="B9" s="65" t="s">
        <v>3</v>
      </c>
      <c r="C9" s="65"/>
      <c r="D9" s="65"/>
      <c r="E9" s="65"/>
      <c r="J9" s="3" t="s">
        <v>14</v>
      </c>
      <c r="K9" s="3"/>
      <c r="L9" s="1"/>
      <c r="N9" t="s">
        <v>19</v>
      </c>
      <c r="Q9" s="6">
        <f>Q7/Q8</f>
        <v>700</v>
      </c>
    </row>
    <row r="10" spans="2:19" ht="15.6" x14ac:dyDescent="0.3">
      <c r="B10" s="65" t="s">
        <v>4</v>
      </c>
      <c r="C10" s="65"/>
      <c r="D10" s="65"/>
      <c r="E10" s="65"/>
      <c r="J10" s="3" t="s">
        <v>15</v>
      </c>
      <c r="K10" s="3"/>
      <c r="L10" s="1"/>
      <c r="N10" t="s">
        <v>20</v>
      </c>
      <c r="Q10" s="6">
        <v>100000</v>
      </c>
    </row>
    <row r="11" spans="2:19" x14ac:dyDescent="0.3">
      <c r="N11" t="s">
        <v>21</v>
      </c>
      <c r="Q11" s="6">
        <f>Q10/Q8</f>
        <v>100</v>
      </c>
    </row>
    <row r="13" spans="2:19" ht="15.6" x14ac:dyDescent="0.3">
      <c r="B13" s="69" t="s">
        <v>5</v>
      </c>
      <c r="C13" s="69"/>
      <c r="D13" s="69"/>
      <c r="E13" s="69"/>
      <c r="N13" s="64" t="s">
        <v>22</v>
      </c>
      <c r="O13" s="64"/>
      <c r="P13">
        <f>Q9/Q11</f>
        <v>7</v>
      </c>
    </row>
    <row r="14" spans="2:19" ht="15.6" x14ac:dyDescent="0.3">
      <c r="B14" s="71" t="s">
        <v>6</v>
      </c>
      <c r="C14" s="72"/>
      <c r="D14" s="72"/>
      <c r="E14" s="73"/>
      <c r="M14" s="7" t="s">
        <v>23</v>
      </c>
      <c r="N14" s="7"/>
      <c r="O14" s="7"/>
      <c r="P14" s="7"/>
      <c r="Q14" s="7"/>
      <c r="R14" s="7"/>
      <c r="S14" s="7"/>
    </row>
    <row r="15" spans="2:19" ht="15.6" x14ac:dyDescent="0.3">
      <c r="B15" s="71" t="s">
        <v>7</v>
      </c>
      <c r="C15" s="72"/>
      <c r="D15" s="72"/>
      <c r="E15" s="73"/>
    </row>
    <row r="17" spans="2:8" ht="15.6" x14ac:dyDescent="0.3">
      <c r="B17" s="69" t="s">
        <v>8</v>
      </c>
      <c r="C17" s="69"/>
      <c r="D17" s="69"/>
      <c r="E17" s="69"/>
      <c r="F17" s="69"/>
      <c r="G17" s="69"/>
      <c r="H17" s="69"/>
    </row>
    <row r="18" spans="2:8" ht="15.6" x14ac:dyDescent="0.3">
      <c r="B18" s="70" t="s">
        <v>9</v>
      </c>
      <c r="C18" s="70"/>
      <c r="D18" s="70"/>
      <c r="E18" s="2" t="s">
        <v>10</v>
      </c>
      <c r="F18" s="2"/>
      <c r="G18" s="2"/>
      <c r="H18" s="2"/>
    </row>
  </sheetData>
  <mergeCells count="12">
    <mergeCell ref="B17:H17"/>
    <mergeCell ref="B18:D18"/>
    <mergeCell ref="B14:E14"/>
    <mergeCell ref="B15:E15"/>
    <mergeCell ref="B3:I3"/>
    <mergeCell ref="B6:G6"/>
    <mergeCell ref="B9:E9"/>
    <mergeCell ref="J6:L6"/>
    <mergeCell ref="N13:O13"/>
    <mergeCell ref="B10:E10"/>
    <mergeCell ref="B8:E8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3087-B1D9-43DC-88A5-A88FDFAFDB97}">
  <dimension ref="A3:L50"/>
  <sheetViews>
    <sheetView topLeftCell="A15" workbookViewId="0">
      <selection activeCell="F46" sqref="F46"/>
    </sheetView>
  </sheetViews>
  <sheetFormatPr baseColWidth="10" defaultRowHeight="14.4" x14ac:dyDescent="0.3"/>
  <sheetData>
    <row r="3" spans="2:9" ht="23.4" x14ac:dyDescent="0.45">
      <c r="B3" s="74" t="s">
        <v>0</v>
      </c>
      <c r="C3" s="74"/>
      <c r="D3" s="74"/>
      <c r="E3" s="74"/>
      <c r="F3" s="74"/>
      <c r="G3" s="74"/>
      <c r="H3" s="74"/>
      <c r="I3" s="74"/>
    </row>
    <row r="5" spans="2:9" ht="18" x14ac:dyDescent="0.35">
      <c r="B5" s="78" t="s">
        <v>24</v>
      </c>
      <c r="C5" s="78"/>
      <c r="D5" s="78"/>
      <c r="E5" s="78"/>
    </row>
    <row r="7" spans="2:9" x14ac:dyDescent="0.3">
      <c r="B7" t="s">
        <v>25</v>
      </c>
    </row>
    <row r="8" spans="2:9" x14ac:dyDescent="0.3">
      <c r="B8" t="s">
        <v>26</v>
      </c>
    </row>
    <row r="9" spans="2:9" x14ac:dyDescent="0.3">
      <c r="B9" t="s">
        <v>27</v>
      </c>
    </row>
    <row r="11" spans="2:9" x14ac:dyDescent="0.3">
      <c r="B11" t="s">
        <v>28</v>
      </c>
    </row>
    <row r="12" spans="2:9" x14ac:dyDescent="0.3">
      <c r="B12" s="79" t="s">
        <v>29</v>
      </c>
      <c r="C12" s="79"/>
      <c r="D12" t="s">
        <v>32</v>
      </c>
    </row>
    <row r="13" spans="2:9" x14ac:dyDescent="0.3">
      <c r="B13" s="79" t="s">
        <v>30</v>
      </c>
      <c r="C13" s="79"/>
      <c r="D13" t="s">
        <v>33</v>
      </c>
    </row>
    <row r="14" spans="2:9" x14ac:dyDescent="0.3">
      <c r="B14" s="79" t="s">
        <v>31</v>
      </c>
      <c r="C14" s="79"/>
      <c r="D14" t="s">
        <v>34</v>
      </c>
    </row>
    <row r="16" spans="2:9" x14ac:dyDescent="0.3">
      <c r="B16" t="s">
        <v>35</v>
      </c>
    </row>
    <row r="17" spans="2:12" x14ac:dyDescent="0.3">
      <c r="B17" t="s">
        <v>36</v>
      </c>
    </row>
    <row r="18" spans="2:12" x14ac:dyDescent="0.3">
      <c r="B18" t="s">
        <v>37</v>
      </c>
    </row>
    <row r="20" spans="2:12" x14ac:dyDescent="0.3">
      <c r="B20" t="s">
        <v>38</v>
      </c>
    </row>
    <row r="21" spans="2:12" x14ac:dyDescent="0.3">
      <c r="C21" t="s">
        <v>39</v>
      </c>
    </row>
    <row r="22" spans="2:12" x14ac:dyDescent="0.3">
      <c r="C22" t="s">
        <v>40</v>
      </c>
    </row>
    <row r="24" spans="2:12" ht="18" x14ac:dyDescent="0.35">
      <c r="B24" s="80" t="s">
        <v>41</v>
      </c>
      <c r="C24" s="80"/>
      <c r="D24" s="80"/>
      <c r="E24" s="80"/>
      <c r="F24" s="80"/>
    </row>
    <row r="26" spans="2:12" ht="15.6" x14ac:dyDescent="0.3">
      <c r="B26" s="7" t="s">
        <v>42</v>
      </c>
      <c r="C26" s="7"/>
      <c r="D26" s="7"/>
    </row>
    <row r="28" spans="2:12" ht="15.6" x14ac:dyDescent="0.3">
      <c r="B28" s="7" t="s">
        <v>43</v>
      </c>
      <c r="C28" s="7"/>
    </row>
    <row r="30" spans="2:12" ht="15.6" x14ac:dyDescent="0.3">
      <c r="B30" s="81" t="s">
        <v>44</v>
      </c>
      <c r="C30" s="81"/>
      <c r="D30" s="81"/>
      <c r="E30" s="81"/>
      <c r="F30" s="81"/>
      <c r="I30" s="7" t="s">
        <v>49</v>
      </c>
      <c r="J30" s="7"/>
      <c r="K30" s="7"/>
      <c r="L30" s="7"/>
    </row>
    <row r="31" spans="2:12" ht="15.6" x14ac:dyDescent="0.3">
      <c r="I31" s="7"/>
      <c r="J31" s="7"/>
      <c r="K31" s="7"/>
      <c r="L31" s="7"/>
    </row>
    <row r="32" spans="2:12" ht="15.6" x14ac:dyDescent="0.3">
      <c r="B32" s="2" t="s">
        <v>45</v>
      </c>
      <c r="I32" s="7" t="s">
        <v>50</v>
      </c>
      <c r="J32" s="7"/>
      <c r="K32" s="7"/>
      <c r="L32" s="7"/>
    </row>
    <row r="33" spans="1:11" x14ac:dyDescent="0.3">
      <c r="B33" s="79" t="s">
        <v>46</v>
      </c>
      <c r="C33" s="79"/>
      <c r="D33" s="79"/>
      <c r="E33" s="8">
        <v>600000</v>
      </c>
    </row>
    <row r="34" spans="1:11" ht="15.6" x14ac:dyDescent="0.3">
      <c r="B34" s="79" t="s">
        <v>47</v>
      </c>
      <c r="C34" s="79"/>
      <c r="D34" s="79"/>
      <c r="E34" s="8">
        <v>240000</v>
      </c>
      <c r="I34" s="7" t="s">
        <v>51</v>
      </c>
      <c r="J34" s="7"/>
      <c r="K34" s="7"/>
    </row>
    <row r="35" spans="1:11" ht="15.6" x14ac:dyDescent="0.3">
      <c r="B35" s="79" t="s">
        <v>62</v>
      </c>
      <c r="C35" s="79"/>
      <c r="D35" s="79"/>
      <c r="E35" s="8">
        <f>E33/E37</f>
        <v>600</v>
      </c>
      <c r="I35" s="7" t="s">
        <v>52</v>
      </c>
    </row>
    <row r="36" spans="1:11" x14ac:dyDescent="0.3">
      <c r="E36" s="8"/>
    </row>
    <row r="37" spans="1:11" x14ac:dyDescent="0.3">
      <c r="B37" s="79" t="s">
        <v>48</v>
      </c>
      <c r="C37" s="79"/>
      <c r="D37" s="79"/>
      <c r="E37" s="8">
        <v>1000</v>
      </c>
    </row>
    <row r="38" spans="1:11" x14ac:dyDescent="0.3">
      <c r="B38" s="79" t="s">
        <v>53</v>
      </c>
      <c r="C38" s="79"/>
      <c r="D38" s="79"/>
      <c r="E38" s="8">
        <v>20000</v>
      </c>
      <c r="G38" t="s">
        <v>55</v>
      </c>
    </row>
    <row r="39" spans="1:11" x14ac:dyDescent="0.3">
      <c r="B39" s="79" t="s">
        <v>21</v>
      </c>
      <c r="C39" s="79"/>
      <c r="D39" s="79"/>
      <c r="E39" s="8">
        <f>E38/E37</f>
        <v>20</v>
      </c>
    </row>
    <row r="40" spans="1:11" x14ac:dyDescent="0.3">
      <c r="B40" s="79" t="s">
        <v>54</v>
      </c>
      <c r="C40" s="79"/>
      <c r="D40" s="79"/>
      <c r="E40" s="8">
        <f>E35+E39</f>
        <v>620</v>
      </c>
    </row>
    <row r="41" spans="1:11" x14ac:dyDescent="0.3">
      <c r="E41" s="9"/>
    </row>
    <row r="42" spans="1:11" x14ac:dyDescent="0.3">
      <c r="B42" s="82" t="s">
        <v>57</v>
      </c>
      <c r="C42" s="82"/>
      <c r="D42" s="82"/>
      <c r="E42" s="9"/>
      <c r="H42" s="82" t="s">
        <v>59</v>
      </c>
      <c r="I42" s="82"/>
      <c r="J42" s="82"/>
    </row>
    <row r="43" spans="1:11" x14ac:dyDescent="0.3">
      <c r="A43" s="2" t="s">
        <v>56</v>
      </c>
      <c r="B43" t="s">
        <v>58</v>
      </c>
      <c r="E43" s="8">
        <f>E33+E34</f>
        <v>840000</v>
      </c>
      <c r="H43" t="s">
        <v>63</v>
      </c>
      <c r="K43" s="9">
        <f>E43+E38</f>
        <v>860000</v>
      </c>
    </row>
    <row r="44" spans="1:11" x14ac:dyDescent="0.3">
      <c r="A44" s="2" t="s">
        <v>60</v>
      </c>
      <c r="B44" t="s">
        <v>61</v>
      </c>
      <c r="E44" s="8">
        <f>E43/E35</f>
        <v>1400</v>
      </c>
      <c r="H44" t="s">
        <v>64</v>
      </c>
      <c r="K44">
        <f>K43/E40</f>
        <v>1387.0967741935483</v>
      </c>
    </row>
    <row r="46" spans="1:11" ht="18" x14ac:dyDescent="0.35">
      <c r="C46" s="10" t="s">
        <v>65</v>
      </c>
      <c r="D46" s="10"/>
      <c r="E46" s="10"/>
      <c r="F46" s="11">
        <f>E44-K44</f>
        <v>12.903225806451701</v>
      </c>
    </row>
    <row r="47" spans="1:11" x14ac:dyDescent="0.3">
      <c r="D47" t="s">
        <v>66</v>
      </c>
    </row>
    <row r="50" spans="2:8" ht="21" x14ac:dyDescent="0.4">
      <c r="B50" s="83" t="s">
        <v>67</v>
      </c>
      <c r="C50" s="83"/>
      <c r="D50" s="83"/>
      <c r="E50" s="83"/>
      <c r="F50" s="83"/>
      <c r="G50" s="83"/>
      <c r="H50" s="83"/>
    </row>
  </sheetData>
  <mergeCells count="17">
    <mergeCell ref="H42:J42"/>
    <mergeCell ref="B50:H50"/>
    <mergeCell ref="B37:D37"/>
    <mergeCell ref="B38:D38"/>
    <mergeCell ref="B39:D39"/>
    <mergeCell ref="B40:D40"/>
    <mergeCell ref="B42:D42"/>
    <mergeCell ref="B24:F24"/>
    <mergeCell ref="B30:F30"/>
    <mergeCell ref="B33:D33"/>
    <mergeCell ref="B34:D34"/>
    <mergeCell ref="B35:D35"/>
    <mergeCell ref="B3:I3"/>
    <mergeCell ref="B5:E5"/>
    <mergeCell ref="B12:C12"/>
    <mergeCell ref="B13:C13"/>
    <mergeCell ref="B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184-254C-4209-A7B0-1A5693045F88}">
  <sheetPr>
    <tabColor rgb="FF92D050"/>
  </sheetPr>
  <dimension ref="A3:Q28"/>
  <sheetViews>
    <sheetView topLeftCell="A9" workbookViewId="0">
      <selection activeCell="F16" sqref="F16"/>
    </sheetView>
  </sheetViews>
  <sheetFormatPr baseColWidth="10" defaultRowHeight="14.4" x14ac:dyDescent="0.3"/>
  <cols>
    <col min="4" max="4" width="16.44140625" bestFit="1" customWidth="1"/>
    <col min="5" max="5" width="14.109375" bestFit="1" customWidth="1"/>
    <col min="6" max="6" width="14.109375" customWidth="1"/>
    <col min="7" max="7" width="9.109375" customWidth="1"/>
    <col min="11" max="11" width="13.6640625" customWidth="1"/>
    <col min="15" max="15" width="12.109375" bestFit="1" customWidth="1"/>
  </cols>
  <sheetData>
    <row r="3" spans="1:15" ht="31.2" x14ac:dyDescent="0.6">
      <c r="B3" s="87" t="s">
        <v>96</v>
      </c>
      <c r="C3" s="88"/>
      <c r="D3" s="88"/>
      <c r="E3" s="15"/>
      <c r="F3" s="27"/>
    </row>
    <row r="6" spans="1:15" ht="21" x14ac:dyDescent="0.4">
      <c r="A6" s="17"/>
      <c r="B6" s="84" t="s">
        <v>97</v>
      </c>
      <c r="C6" s="84"/>
      <c r="D6" s="38">
        <v>120000</v>
      </c>
      <c r="E6" s="28"/>
      <c r="F6" s="28"/>
      <c r="H6" s="86" t="s">
        <v>100</v>
      </c>
      <c r="I6" s="86"/>
      <c r="J6" s="86"/>
      <c r="K6" s="89" t="s">
        <v>144</v>
      </c>
      <c r="L6" s="89"/>
    </row>
    <row r="7" spans="1:15" ht="18" x14ac:dyDescent="0.35">
      <c r="A7" s="17"/>
      <c r="B7" s="84" t="s">
        <v>98</v>
      </c>
      <c r="C7" s="84"/>
      <c r="D7" s="54">
        <v>12000</v>
      </c>
      <c r="E7" s="28"/>
      <c r="F7" s="28"/>
    </row>
    <row r="8" spans="1:15" ht="18" x14ac:dyDescent="0.35">
      <c r="A8" s="17"/>
      <c r="B8" s="84" t="s">
        <v>109</v>
      </c>
      <c r="C8" s="84"/>
      <c r="D8" s="38"/>
      <c r="E8" s="28"/>
      <c r="F8" s="28"/>
      <c r="G8" s="23">
        <v>1</v>
      </c>
      <c r="H8" s="85" t="s">
        <v>111</v>
      </c>
      <c r="I8" s="85"/>
      <c r="J8" s="85"/>
      <c r="K8" s="85"/>
      <c r="M8" s="24">
        <f>D6/D7</f>
        <v>10</v>
      </c>
    </row>
    <row r="9" spans="1:15" ht="18" x14ac:dyDescent="0.35">
      <c r="A9" s="17"/>
      <c r="B9" s="84" t="s">
        <v>99</v>
      </c>
      <c r="C9" s="84"/>
      <c r="D9" s="54">
        <v>600</v>
      </c>
      <c r="E9" s="28"/>
      <c r="F9" s="28"/>
      <c r="G9" s="23"/>
      <c r="H9" t="s">
        <v>141</v>
      </c>
      <c r="I9" t="s">
        <v>101</v>
      </c>
    </row>
    <row r="10" spans="1:15" ht="18" x14ac:dyDescent="0.35">
      <c r="A10" s="90" t="s">
        <v>110</v>
      </c>
      <c r="B10" s="90"/>
      <c r="C10" s="90"/>
      <c r="D10" s="43">
        <f>D6/D7</f>
        <v>10</v>
      </c>
      <c r="E10" s="44" t="s">
        <v>137</v>
      </c>
      <c r="F10" s="28"/>
      <c r="G10" s="23"/>
    </row>
    <row r="11" spans="1:15" ht="18" x14ac:dyDescent="0.35">
      <c r="A11" s="45"/>
      <c r="B11" s="90" t="s">
        <v>108</v>
      </c>
      <c r="C11" s="90"/>
      <c r="D11" s="59">
        <f>D7+D9</f>
        <v>12600</v>
      </c>
      <c r="E11" s="44" t="s">
        <v>137</v>
      </c>
      <c r="F11" s="28"/>
      <c r="G11" s="23">
        <v>2</v>
      </c>
      <c r="H11" s="7" t="s">
        <v>104</v>
      </c>
      <c r="I11" s="7"/>
      <c r="J11" s="7"/>
      <c r="K11" s="7"/>
      <c r="L11" s="47">
        <f>I14</f>
        <v>0</v>
      </c>
      <c r="M11" s="2"/>
    </row>
    <row r="12" spans="1:15" ht="18" x14ac:dyDescent="0.35">
      <c r="A12" s="17"/>
      <c r="B12" s="84" t="s">
        <v>47</v>
      </c>
      <c r="C12" s="84"/>
      <c r="D12" s="38">
        <v>2400</v>
      </c>
      <c r="E12" s="28"/>
      <c r="F12" s="28"/>
      <c r="G12" s="23"/>
      <c r="H12" s="7" t="s">
        <v>105</v>
      </c>
      <c r="I12" s="7"/>
      <c r="J12" s="7"/>
      <c r="K12" s="7"/>
    </row>
    <row r="13" spans="1:15" ht="18" x14ac:dyDescent="0.35">
      <c r="A13" s="17" t="s">
        <v>142</v>
      </c>
      <c r="B13" s="84" t="s">
        <v>112</v>
      </c>
      <c r="C13" s="84"/>
      <c r="D13" s="38">
        <v>10</v>
      </c>
      <c r="E13" s="28"/>
      <c r="F13" s="28"/>
      <c r="G13" s="23"/>
      <c r="H13" t="s">
        <v>141</v>
      </c>
      <c r="I13" t="s">
        <v>164</v>
      </c>
      <c r="J13" s="9">
        <f>D10</f>
        <v>10</v>
      </c>
      <c r="L13" t="s">
        <v>166</v>
      </c>
      <c r="O13">
        <f>D16/D19</f>
        <v>0</v>
      </c>
    </row>
    <row r="14" spans="1:15" ht="15.6" x14ac:dyDescent="0.3">
      <c r="A14" s="2"/>
      <c r="B14" s="13"/>
      <c r="C14" s="13"/>
      <c r="D14" s="35"/>
      <c r="G14" s="23"/>
      <c r="H14" t="s">
        <v>165</v>
      </c>
      <c r="I14">
        <f>O13*D13</f>
        <v>0</v>
      </c>
      <c r="M14" s="9"/>
    </row>
    <row r="15" spans="1:15" ht="18" x14ac:dyDescent="0.35">
      <c r="A15" s="2"/>
      <c r="B15" s="17" t="s">
        <v>102</v>
      </c>
      <c r="C15" s="17"/>
      <c r="D15" s="34"/>
      <c r="G15" s="23"/>
    </row>
    <row r="16" spans="1:15" ht="18" x14ac:dyDescent="0.35">
      <c r="A16" s="2"/>
      <c r="B16" s="84" t="s">
        <v>103</v>
      </c>
      <c r="C16" s="84"/>
      <c r="D16" s="58"/>
      <c r="G16" s="23">
        <v>3</v>
      </c>
      <c r="H16" s="7" t="s">
        <v>106</v>
      </c>
      <c r="L16" s="24">
        <f>(D9*(J18-D13)/(D11))</f>
        <v>9.52380952380949E-3</v>
      </c>
      <c r="N16" s="2"/>
    </row>
    <row r="17" spans="2:17" ht="18" x14ac:dyDescent="0.35">
      <c r="B17" s="17" t="s">
        <v>76</v>
      </c>
      <c r="C17" s="2"/>
      <c r="D17" s="58"/>
      <c r="G17" s="23"/>
      <c r="H17" t="s">
        <v>141</v>
      </c>
      <c r="I17" t="s">
        <v>162</v>
      </c>
    </row>
    <row r="18" spans="2:17" ht="15.6" x14ac:dyDescent="0.3">
      <c r="G18" s="23"/>
      <c r="H18" t="s">
        <v>163</v>
      </c>
      <c r="I18" t="s">
        <v>143</v>
      </c>
      <c r="J18" s="49">
        <f>(D6+D12)/D7</f>
        <v>10.199999999999999</v>
      </c>
    </row>
    <row r="19" spans="2:17" ht="18" x14ac:dyDescent="0.35">
      <c r="B19" s="17" t="s">
        <v>113</v>
      </c>
      <c r="C19" s="17"/>
      <c r="D19" s="54">
        <f>D7/D9</f>
        <v>20</v>
      </c>
      <c r="E19" s="14"/>
      <c r="F19" s="14"/>
      <c r="G19" s="23"/>
      <c r="H19" t="s">
        <v>140</v>
      </c>
      <c r="I19" t="s">
        <v>107</v>
      </c>
      <c r="J19" s="7"/>
      <c r="K19" s="7"/>
      <c r="L19" s="46"/>
      <c r="M19" s="7"/>
      <c r="N19" s="7"/>
    </row>
    <row r="20" spans="2:17" ht="18" x14ac:dyDescent="0.35">
      <c r="B20" s="14" t="s">
        <v>145</v>
      </c>
      <c r="C20" s="14"/>
      <c r="D20" s="25" t="s">
        <v>114</v>
      </c>
      <c r="E20" s="25"/>
      <c r="F20" s="25"/>
      <c r="G20" s="23">
        <v>4</v>
      </c>
      <c r="H20" s="7" t="s">
        <v>138</v>
      </c>
      <c r="O20" s="47">
        <f>L22</f>
        <v>0</v>
      </c>
    </row>
    <row r="21" spans="2:17" ht="15.6" x14ac:dyDescent="0.3">
      <c r="E21">
        <f>D16/D19</f>
        <v>0</v>
      </c>
      <c r="H21" t="s">
        <v>141</v>
      </c>
      <c r="I21" t="s">
        <v>153</v>
      </c>
      <c r="K21" s="53">
        <f>D19</f>
        <v>20</v>
      </c>
    </row>
    <row r="22" spans="2:17" ht="18" x14ac:dyDescent="0.35">
      <c r="B22" s="19" t="s">
        <v>92</v>
      </c>
      <c r="C22" s="19"/>
      <c r="I22" t="s">
        <v>167</v>
      </c>
      <c r="J22" s="52"/>
      <c r="L22">
        <f>D16/D19</f>
        <v>0</v>
      </c>
      <c r="M22" s="52" t="s">
        <v>168</v>
      </c>
    </row>
    <row r="23" spans="2:17" ht="18" x14ac:dyDescent="0.35">
      <c r="B23" s="19" t="s">
        <v>93</v>
      </c>
      <c r="C23" s="19"/>
      <c r="K23" s="61"/>
      <c r="L23" s="62"/>
      <c r="M23" s="61"/>
      <c r="N23" s="61"/>
      <c r="O23" s="61"/>
      <c r="P23" s="61"/>
      <c r="Q23" s="61"/>
    </row>
    <row r="24" spans="2:17" ht="18" x14ac:dyDescent="0.35">
      <c r="D24" s="14"/>
      <c r="E24" s="14"/>
      <c r="F24" s="14"/>
      <c r="G24" s="23">
        <v>5</v>
      </c>
      <c r="H24" s="7" t="s">
        <v>156</v>
      </c>
      <c r="I24" s="7"/>
      <c r="J24" s="7"/>
      <c r="L24" s="47">
        <f>L28</f>
        <v>0</v>
      </c>
      <c r="O24" s="61"/>
      <c r="P24" s="61"/>
      <c r="Q24" s="61"/>
    </row>
    <row r="25" spans="2:17" x14ac:dyDescent="0.3">
      <c r="H25" t="s">
        <v>141</v>
      </c>
      <c r="I25" t="s">
        <v>153</v>
      </c>
    </row>
    <row r="26" spans="2:17" x14ac:dyDescent="0.3">
      <c r="H26" t="s">
        <v>154</v>
      </c>
      <c r="I26" t="s">
        <v>82</v>
      </c>
    </row>
    <row r="27" spans="2:17" x14ac:dyDescent="0.3">
      <c r="I27">
        <v>1</v>
      </c>
      <c r="J27" t="s">
        <v>158</v>
      </c>
      <c r="K27" s="12" t="s">
        <v>157</v>
      </c>
      <c r="L27" s="52">
        <f>D19</f>
        <v>20</v>
      </c>
      <c r="M27" t="s">
        <v>155</v>
      </c>
    </row>
    <row r="28" spans="2:17" x14ac:dyDescent="0.3">
      <c r="I28" s="60">
        <f>D17</f>
        <v>0</v>
      </c>
      <c r="J28" t="s">
        <v>159</v>
      </c>
      <c r="K28" s="12" t="s">
        <v>157</v>
      </c>
      <c r="L28">
        <f>I28*L27</f>
        <v>0</v>
      </c>
      <c r="M28" t="s">
        <v>160</v>
      </c>
    </row>
  </sheetData>
  <mergeCells count="13">
    <mergeCell ref="B16:C16"/>
    <mergeCell ref="B11:C11"/>
    <mergeCell ref="B12:C12"/>
    <mergeCell ref="B13:C13"/>
    <mergeCell ref="A10:C10"/>
    <mergeCell ref="B9:C9"/>
    <mergeCell ref="H8:K8"/>
    <mergeCell ref="H6:J6"/>
    <mergeCell ref="B3:D3"/>
    <mergeCell ref="B6:C6"/>
    <mergeCell ref="B7:C7"/>
    <mergeCell ref="B8:C8"/>
    <mergeCell ref="K6:L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30E2-EB75-45D6-AAD1-8E6CE4BDBBF8}">
  <sheetPr>
    <tabColor rgb="FFFFFF00"/>
  </sheetPr>
  <dimension ref="A3:Q29"/>
  <sheetViews>
    <sheetView tabSelected="1" topLeftCell="A15" zoomScale="120" zoomScaleNormal="120" workbookViewId="0">
      <selection activeCell="J9" sqref="J9"/>
    </sheetView>
  </sheetViews>
  <sheetFormatPr baseColWidth="10" defaultRowHeight="14.4" x14ac:dyDescent="0.3"/>
  <cols>
    <col min="5" max="5" width="16.44140625" bestFit="1" customWidth="1"/>
    <col min="7" max="7" width="32.44140625" bestFit="1" customWidth="1"/>
    <col min="9" max="9" width="36.6640625" bestFit="1" customWidth="1"/>
  </cols>
  <sheetData>
    <row r="3" spans="1:16" ht="31.2" x14ac:dyDescent="0.6">
      <c r="C3" s="91" t="s">
        <v>115</v>
      </c>
      <c r="D3" s="91"/>
      <c r="E3" s="91"/>
    </row>
    <row r="4" spans="1:16" ht="31.2" x14ac:dyDescent="0.6">
      <c r="B4" s="14" t="s">
        <v>130</v>
      </c>
      <c r="C4" s="14"/>
      <c r="D4" s="14"/>
      <c r="E4" s="14"/>
      <c r="F4" s="27"/>
      <c r="H4" s="93" t="s">
        <v>147</v>
      </c>
      <c r="I4" s="93"/>
      <c r="J4" s="17"/>
    </row>
    <row r="5" spans="1:16" ht="18" x14ac:dyDescent="0.35">
      <c r="G5" s="84" t="s">
        <v>113</v>
      </c>
      <c r="H5" s="84"/>
      <c r="I5" s="20">
        <f>E7/E9</f>
        <v>2</v>
      </c>
      <c r="J5" s="14"/>
    </row>
    <row r="6" spans="1:16" ht="18" x14ac:dyDescent="0.35">
      <c r="B6" s="20"/>
      <c r="C6" s="20" t="s">
        <v>97</v>
      </c>
      <c r="D6" s="20"/>
      <c r="E6" s="38">
        <v>660000</v>
      </c>
      <c r="G6" s="14" t="s">
        <v>146</v>
      </c>
      <c r="H6" s="14"/>
      <c r="I6" s="30" t="s">
        <v>123</v>
      </c>
      <c r="J6" s="25"/>
    </row>
    <row r="7" spans="1:16" ht="18" x14ac:dyDescent="0.35">
      <c r="B7" s="20"/>
      <c r="C7" s="20" t="s">
        <v>98</v>
      </c>
      <c r="D7" s="20"/>
      <c r="E7" s="41">
        <v>10000</v>
      </c>
      <c r="F7" s="26"/>
      <c r="G7" t="s">
        <v>117</v>
      </c>
      <c r="I7" s="92">
        <f>E15/I5</f>
        <v>2155</v>
      </c>
    </row>
    <row r="8" spans="1:16" ht="18" x14ac:dyDescent="0.35">
      <c r="C8" s="20" t="s">
        <v>47</v>
      </c>
      <c r="D8" s="20"/>
      <c r="E8" s="38">
        <v>198000</v>
      </c>
      <c r="F8" s="26"/>
      <c r="G8" t="s">
        <v>118</v>
      </c>
      <c r="I8" s="92"/>
    </row>
    <row r="9" spans="1:16" ht="18" x14ac:dyDescent="0.35">
      <c r="B9" s="20"/>
      <c r="C9" s="20" t="s">
        <v>99</v>
      </c>
      <c r="D9" s="20"/>
      <c r="E9" s="42">
        <v>5000</v>
      </c>
      <c r="F9" s="26"/>
      <c r="H9" s="7"/>
      <c r="I9" s="23"/>
      <c r="J9" s="7"/>
      <c r="K9" s="7"/>
      <c r="L9" s="20"/>
    </row>
    <row r="10" spans="1:16" ht="18" x14ac:dyDescent="0.35">
      <c r="A10" s="20"/>
      <c r="B10" s="20"/>
      <c r="C10" s="20" t="s">
        <v>112</v>
      </c>
      <c r="D10" s="20"/>
      <c r="E10" s="38">
        <v>66</v>
      </c>
      <c r="F10" s="26"/>
      <c r="G10" s="84" t="s">
        <v>119</v>
      </c>
      <c r="H10" s="84"/>
      <c r="I10" s="20">
        <f>E6/E7</f>
        <v>66</v>
      </c>
    </row>
    <row r="11" spans="1:16" ht="18" x14ac:dyDescent="0.35">
      <c r="B11" s="20"/>
      <c r="C11" s="20" t="s">
        <v>135</v>
      </c>
      <c r="D11" s="12"/>
      <c r="E11" s="38"/>
      <c r="F11" s="26"/>
      <c r="G11" t="s">
        <v>120</v>
      </c>
      <c r="I11" s="12"/>
    </row>
    <row r="12" spans="1:16" ht="18" x14ac:dyDescent="0.35">
      <c r="F12" s="26"/>
      <c r="H12" s="7"/>
      <c r="I12" s="23"/>
      <c r="J12" s="7"/>
      <c r="K12" s="7"/>
      <c r="L12" s="20"/>
      <c r="M12" s="2"/>
    </row>
    <row r="13" spans="1:16" ht="18" x14ac:dyDescent="0.35">
      <c r="B13" s="20"/>
      <c r="C13" s="20" t="s">
        <v>133</v>
      </c>
      <c r="D13" s="20"/>
      <c r="E13" s="34"/>
      <c r="F13" s="26"/>
      <c r="G13" s="84" t="s">
        <v>121</v>
      </c>
      <c r="H13" s="84"/>
      <c r="I13" s="20">
        <f>(E6+E8)/E7</f>
        <v>85.8</v>
      </c>
    </row>
    <row r="14" spans="1:16" ht="18" x14ac:dyDescent="0.35">
      <c r="B14" s="17" t="s">
        <v>103</v>
      </c>
      <c r="C14" s="17"/>
      <c r="D14" s="40"/>
      <c r="E14" s="38"/>
      <c r="F14" s="26"/>
      <c r="I14" s="12"/>
      <c r="K14" t="s">
        <v>125</v>
      </c>
    </row>
    <row r="15" spans="1:16" ht="18" x14ac:dyDescent="0.35">
      <c r="B15" s="17" t="s">
        <v>134</v>
      </c>
      <c r="C15" s="17"/>
      <c r="D15" s="40"/>
      <c r="E15" s="38">
        <v>4310</v>
      </c>
      <c r="I15" s="12"/>
      <c r="K15" t="s">
        <v>126</v>
      </c>
      <c r="M15" s="12">
        <f>E15</f>
        <v>4310</v>
      </c>
      <c r="N15" s="12" t="s">
        <v>127</v>
      </c>
      <c r="O15" s="12"/>
      <c r="P15" s="33">
        <f>E10</f>
        <v>66</v>
      </c>
    </row>
    <row r="16" spans="1:16" ht="18" x14ac:dyDescent="0.35">
      <c r="B16" s="20"/>
      <c r="L16" t="s">
        <v>128</v>
      </c>
      <c r="M16" s="12">
        <f>M15*P15</f>
        <v>284460</v>
      </c>
    </row>
    <row r="17" spans="2:17" ht="18" x14ac:dyDescent="0.35">
      <c r="B17" t="s">
        <v>139</v>
      </c>
      <c r="E17" s="9">
        <f>E7+E9</f>
        <v>15000</v>
      </c>
      <c r="G17" s="84" t="s">
        <v>122</v>
      </c>
      <c r="H17" s="84"/>
      <c r="I17" s="29">
        <f>E9*(E11-I10)/(E7+E9)</f>
        <v>-22</v>
      </c>
      <c r="L17" s="20"/>
    </row>
    <row r="18" spans="2:17" x14ac:dyDescent="0.3">
      <c r="G18" t="s">
        <v>136</v>
      </c>
    </row>
    <row r="19" spans="2:17" ht="18" x14ac:dyDescent="0.35">
      <c r="B19" s="19" t="s">
        <v>92</v>
      </c>
      <c r="C19" s="19"/>
      <c r="D19" s="14"/>
      <c r="F19" s="14"/>
      <c r="M19" s="79"/>
      <c r="N19" s="79"/>
      <c r="O19" s="79"/>
      <c r="P19" s="79"/>
      <c r="Q19" s="79"/>
    </row>
    <row r="20" spans="2:17" ht="21" x14ac:dyDescent="0.4">
      <c r="B20" s="19" t="s">
        <v>93</v>
      </c>
      <c r="C20" s="19"/>
      <c r="D20" s="14"/>
      <c r="E20" s="14"/>
      <c r="F20" s="14"/>
      <c r="G20" s="32" t="s">
        <v>124</v>
      </c>
    </row>
    <row r="21" spans="2:17" ht="18" x14ac:dyDescent="0.35">
      <c r="E21" s="14"/>
      <c r="F21" s="14"/>
      <c r="G21" s="36" t="s">
        <v>131</v>
      </c>
    </row>
    <row r="22" spans="2:17" ht="18" x14ac:dyDescent="0.35">
      <c r="B22" t="s">
        <v>116</v>
      </c>
      <c r="F22" s="85" t="s">
        <v>150</v>
      </c>
      <c r="G22" s="85"/>
      <c r="H22" s="85"/>
      <c r="I22" s="29">
        <f>I17</f>
        <v>-22</v>
      </c>
    </row>
    <row r="23" spans="2:17" x14ac:dyDescent="0.3">
      <c r="F23" t="s">
        <v>141</v>
      </c>
      <c r="G23" t="s">
        <v>169</v>
      </c>
    </row>
    <row r="24" spans="2:17" x14ac:dyDescent="0.3">
      <c r="F24" t="s">
        <v>170</v>
      </c>
      <c r="G24" t="s">
        <v>171</v>
      </c>
      <c r="H24" s="9">
        <f>I17</f>
        <v>-22</v>
      </c>
    </row>
    <row r="26" spans="2:17" ht="18" x14ac:dyDescent="0.35">
      <c r="F26" s="85" t="s">
        <v>151</v>
      </c>
      <c r="G26" s="85"/>
      <c r="H26" s="85"/>
      <c r="I26" s="50">
        <f>(H27*I5*E15)+(E15*E10)</f>
        <v>341352</v>
      </c>
    </row>
    <row r="27" spans="2:17" x14ac:dyDescent="0.3">
      <c r="G27" s="12" t="s">
        <v>129</v>
      </c>
      <c r="H27" s="35">
        <f>E9*(I13-E10)/(E7+E9)</f>
        <v>6.5999999999999988</v>
      </c>
    </row>
    <row r="28" spans="2:17" ht="18" x14ac:dyDescent="0.35">
      <c r="F28" s="14"/>
      <c r="G28" t="s">
        <v>148</v>
      </c>
    </row>
    <row r="29" spans="2:17" ht="18" x14ac:dyDescent="0.35">
      <c r="F29" s="14"/>
      <c r="G29" t="s">
        <v>149</v>
      </c>
    </row>
  </sheetData>
  <mergeCells count="10">
    <mergeCell ref="F26:H26"/>
    <mergeCell ref="C3:E3"/>
    <mergeCell ref="G10:H10"/>
    <mergeCell ref="M19:Q19"/>
    <mergeCell ref="G13:H13"/>
    <mergeCell ref="G5:H5"/>
    <mergeCell ref="G17:H17"/>
    <mergeCell ref="F22:H22"/>
    <mergeCell ref="I7:I8"/>
    <mergeCell ref="H4:I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C036-E4B0-4518-A90F-C6C46CB08175}">
  <sheetPr>
    <tabColor rgb="FFFF0000"/>
  </sheetPr>
  <dimension ref="B3:N29"/>
  <sheetViews>
    <sheetView topLeftCell="A8" workbookViewId="0">
      <selection activeCell="E15" sqref="E15"/>
    </sheetView>
  </sheetViews>
  <sheetFormatPr baseColWidth="10" defaultRowHeight="14.4" x14ac:dyDescent="0.3"/>
  <cols>
    <col min="2" max="2" width="33.109375" customWidth="1"/>
    <col min="3" max="3" width="16.44140625" bestFit="1" customWidth="1"/>
    <col min="4" max="4" width="17.88671875" bestFit="1" customWidth="1"/>
    <col min="8" max="8" width="28.88671875" bestFit="1" customWidth="1"/>
    <col min="10" max="10" width="18.5546875" bestFit="1" customWidth="1"/>
    <col min="12" max="12" width="24.88671875" bestFit="1" customWidth="1"/>
  </cols>
  <sheetData>
    <row r="3" spans="2:14" ht="31.2" x14ac:dyDescent="0.6">
      <c r="B3" s="88" t="s">
        <v>72</v>
      </c>
      <c r="C3" s="88"/>
      <c r="D3" s="88"/>
    </row>
    <row r="4" spans="2:14" ht="18" x14ac:dyDescent="0.35">
      <c r="F4" s="84" t="s">
        <v>95</v>
      </c>
      <c r="G4" s="84"/>
      <c r="H4" s="84"/>
      <c r="I4" s="20">
        <f>C8/C10</f>
        <v>50</v>
      </c>
      <c r="J4" s="14"/>
      <c r="K4" s="97" t="s">
        <v>73</v>
      </c>
      <c r="L4" s="97"/>
      <c r="M4" s="16">
        <f>I4</f>
        <v>50</v>
      </c>
      <c r="N4" s="16" t="s">
        <v>74</v>
      </c>
    </row>
    <row r="5" spans="2:14" ht="18" x14ac:dyDescent="0.35">
      <c r="G5" s="14"/>
      <c r="H5" s="20">
        <f>C13/I4</f>
        <v>21</v>
      </c>
      <c r="I5" s="14" t="s">
        <v>77</v>
      </c>
      <c r="J5" s="14"/>
      <c r="K5" s="14"/>
      <c r="L5" s="14"/>
      <c r="M5" s="14"/>
      <c r="N5" s="14"/>
    </row>
    <row r="6" spans="2:14" ht="18" x14ac:dyDescent="0.35">
      <c r="G6" s="14"/>
      <c r="H6" s="14"/>
      <c r="I6" s="14" t="s">
        <v>78</v>
      </c>
      <c r="J6" s="14"/>
      <c r="K6" s="14"/>
      <c r="L6" s="14"/>
      <c r="M6" s="14"/>
      <c r="N6" s="14"/>
    </row>
    <row r="7" spans="2:14" ht="18" x14ac:dyDescent="0.35">
      <c r="B7" s="17" t="s">
        <v>70</v>
      </c>
      <c r="C7" s="37">
        <v>120000</v>
      </c>
      <c r="E7" s="14"/>
      <c r="G7" s="14"/>
      <c r="H7" s="14"/>
      <c r="I7" s="14" t="s">
        <v>79</v>
      </c>
      <c r="J7" s="14"/>
      <c r="K7" s="14"/>
      <c r="L7" s="14"/>
      <c r="M7" s="14"/>
      <c r="N7" s="14"/>
    </row>
    <row r="8" spans="2:14" ht="18" x14ac:dyDescent="0.35">
      <c r="B8" s="17" t="s">
        <v>68</v>
      </c>
      <c r="C8" s="57">
        <v>4000</v>
      </c>
      <c r="E8" s="14"/>
      <c r="G8" s="14"/>
      <c r="H8" s="14"/>
      <c r="I8" s="14"/>
      <c r="J8" s="14"/>
      <c r="K8" s="14"/>
      <c r="L8" s="14"/>
      <c r="M8" s="14"/>
      <c r="N8" s="14"/>
    </row>
    <row r="9" spans="2:14" ht="18" x14ac:dyDescent="0.35">
      <c r="B9" s="17" t="s">
        <v>71</v>
      </c>
      <c r="C9" s="37">
        <v>45</v>
      </c>
      <c r="E9" s="14"/>
      <c r="G9" s="17" t="s">
        <v>80</v>
      </c>
      <c r="H9" s="17"/>
      <c r="I9" s="17"/>
      <c r="J9" s="17"/>
      <c r="K9" s="17"/>
      <c r="L9" s="39">
        <f>C14-H5</f>
        <v>9</v>
      </c>
      <c r="M9" s="14"/>
      <c r="N9" s="14"/>
    </row>
    <row r="10" spans="2:14" ht="18" x14ac:dyDescent="0.35">
      <c r="B10" s="17" t="s">
        <v>69</v>
      </c>
      <c r="C10" s="57">
        <v>80</v>
      </c>
      <c r="E10" s="14"/>
      <c r="G10" s="14" t="s">
        <v>81</v>
      </c>
      <c r="H10" s="14"/>
      <c r="I10" s="14"/>
      <c r="J10" s="14"/>
      <c r="K10" s="14"/>
      <c r="L10" s="14"/>
      <c r="M10" s="14"/>
      <c r="N10" s="14"/>
    </row>
    <row r="11" spans="2:14" ht="18" x14ac:dyDescent="0.35">
      <c r="B11" s="17"/>
      <c r="C11" s="17"/>
      <c r="D11" s="31"/>
      <c r="E11" s="14"/>
      <c r="G11" s="14" t="s">
        <v>82</v>
      </c>
      <c r="H11" s="14"/>
      <c r="I11" s="14"/>
      <c r="J11" s="14"/>
      <c r="K11" s="14"/>
      <c r="L11" s="14"/>
      <c r="M11" s="14"/>
      <c r="N11" s="14"/>
    </row>
    <row r="12" spans="2:14" ht="18" x14ac:dyDescent="0.35">
      <c r="B12" s="17"/>
      <c r="C12" s="17"/>
      <c r="D12" s="31"/>
      <c r="E12" s="14"/>
      <c r="G12" s="14"/>
      <c r="H12" s="14"/>
      <c r="I12" s="14"/>
      <c r="J12" s="14"/>
      <c r="K12" s="14"/>
      <c r="L12" s="14"/>
      <c r="M12" s="14"/>
      <c r="N12" s="14"/>
    </row>
    <row r="13" spans="2:14" ht="18" x14ac:dyDescent="0.35">
      <c r="B13" s="17" t="s">
        <v>75</v>
      </c>
      <c r="C13" s="57">
        <v>1050</v>
      </c>
      <c r="E13" s="14"/>
      <c r="G13" s="14"/>
      <c r="H13" s="98" t="s">
        <v>83</v>
      </c>
      <c r="I13" s="98"/>
      <c r="J13" s="99"/>
      <c r="K13" s="100"/>
      <c r="L13" s="14"/>
      <c r="M13" s="14"/>
      <c r="N13" s="14"/>
    </row>
    <row r="14" spans="2:14" ht="18" x14ac:dyDescent="0.35">
      <c r="B14" s="17" t="s">
        <v>76</v>
      </c>
      <c r="C14" s="57">
        <v>30</v>
      </c>
      <c r="E14" s="14"/>
      <c r="G14" s="14"/>
      <c r="H14" s="94">
        <v>1</v>
      </c>
      <c r="I14" s="94"/>
      <c r="J14" s="94">
        <f>I4</f>
        <v>50</v>
      </c>
      <c r="K14" s="94"/>
      <c r="L14" s="14" t="s">
        <v>152</v>
      </c>
      <c r="M14" s="14"/>
      <c r="N14" s="14"/>
    </row>
    <row r="15" spans="2:14" ht="18" x14ac:dyDescent="0.35">
      <c r="B15" s="14"/>
      <c r="C15" s="14"/>
      <c r="D15" s="14"/>
      <c r="E15" s="14"/>
      <c r="G15" s="14"/>
      <c r="H15" s="95">
        <f>L9</f>
        <v>9</v>
      </c>
      <c r="I15" s="94"/>
      <c r="J15" s="96">
        <f>H15*J14</f>
        <v>450</v>
      </c>
      <c r="K15" s="96"/>
      <c r="L15" s="21" t="s">
        <v>84</v>
      </c>
      <c r="M15" s="14"/>
      <c r="N15" s="14"/>
    </row>
    <row r="16" spans="2:14" ht="21" x14ac:dyDescent="0.4">
      <c r="B16" s="55" t="s">
        <v>161</v>
      </c>
      <c r="C16" s="56">
        <f>C10+C8</f>
        <v>4080</v>
      </c>
      <c r="D16" s="55" t="s">
        <v>137</v>
      </c>
      <c r="G16" s="14"/>
      <c r="H16" s="14"/>
      <c r="I16" s="14"/>
      <c r="J16" s="14"/>
      <c r="K16" s="14"/>
      <c r="L16" s="21" t="s">
        <v>85</v>
      </c>
      <c r="M16" s="14"/>
      <c r="N16" s="14"/>
    </row>
    <row r="17" spans="2:14" ht="18" x14ac:dyDescent="0.35">
      <c r="B17" s="19" t="s">
        <v>89</v>
      </c>
      <c r="C17" s="19"/>
      <c r="D17" s="14"/>
      <c r="G17" s="14"/>
      <c r="H17" s="14"/>
      <c r="I17" s="18"/>
      <c r="J17" s="14"/>
      <c r="K17" s="14"/>
      <c r="L17" s="21" t="s">
        <v>86</v>
      </c>
      <c r="M17" s="14"/>
      <c r="N17" s="14"/>
    </row>
    <row r="18" spans="2:14" ht="18" x14ac:dyDescent="0.35">
      <c r="B18" s="19"/>
      <c r="C18" s="19"/>
      <c r="D18" s="14"/>
      <c r="G18" s="14"/>
      <c r="H18" s="14"/>
      <c r="I18" s="14"/>
      <c r="J18" s="14"/>
      <c r="K18" s="14"/>
      <c r="L18" s="14"/>
      <c r="M18" s="14"/>
      <c r="N18" s="14"/>
    </row>
    <row r="19" spans="2:14" ht="18" x14ac:dyDescent="0.35">
      <c r="B19" s="22" t="s">
        <v>90</v>
      </c>
      <c r="C19" s="51">
        <f>C7/C8</f>
        <v>30</v>
      </c>
      <c r="D19" s="14"/>
      <c r="G19" s="17" t="s">
        <v>87</v>
      </c>
      <c r="H19" s="17"/>
      <c r="I19" s="14"/>
      <c r="J19" s="14"/>
      <c r="K19" s="14"/>
      <c r="L19" s="14"/>
      <c r="M19" s="14"/>
      <c r="N19" s="14"/>
    </row>
    <row r="20" spans="2:14" ht="18" x14ac:dyDescent="0.35">
      <c r="B20" s="19" t="s">
        <v>91</v>
      </c>
      <c r="C20" s="19"/>
      <c r="D20" s="14"/>
      <c r="G20" s="14"/>
      <c r="H20" s="14"/>
      <c r="I20" s="14"/>
      <c r="J20" s="14"/>
      <c r="K20" s="14"/>
      <c r="L20" s="14"/>
      <c r="M20" s="14"/>
      <c r="N20" s="14"/>
    </row>
    <row r="21" spans="2:14" ht="18" x14ac:dyDescent="0.35">
      <c r="B21" s="19"/>
      <c r="C21" s="19"/>
      <c r="D21" s="14"/>
      <c r="G21" s="14"/>
      <c r="H21" s="17" t="s">
        <v>88</v>
      </c>
      <c r="I21" s="39">
        <f>C10*(C9-C19)/(C16)</f>
        <v>0.29411764705882354</v>
      </c>
      <c r="J21" s="14"/>
      <c r="K21" s="14"/>
      <c r="L21" s="14"/>
      <c r="M21" s="14"/>
      <c r="N21" s="14"/>
    </row>
    <row r="22" spans="2:14" ht="18" x14ac:dyDescent="0.35">
      <c r="B22" s="22" t="s">
        <v>92</v>
      </c>
      <c r="C22" s="22"/>
      <c r="D22" s="14"/>
      <c r="G22" s="14"/>
      <c r="H22" s="14"/>
      <c r="I22" s="14"/>
      <c r="J22" s="14"/>
      <c r="K22" s="14"/>
      <c r="L22" s="14"/>
      <c r="M22" s="14"/>
      <c r="N22" s="14"/>
    </row>
    <row r="23" spans="2:14" ht="23.4" x14ac:dyDescent="0.45">
      <c r="B23" s="22" t="s">
        <v>93</v>
      </c>
      <c r="C23" s="22"/>
      <c r="D23" s="14"/>
      <c r="G23" s="14"/>
      <c r="H23" s="17" t="s">
        <v>94</v>
      </c>
      <c r="I23" s="17"/>
      <c r="J23" s="48">
        <f>(I21*J15)+(C19*C14)</f>
        <v>1032.3529411764705</v>
      </c>
      <c r="K23" s="14"/>
      <c r="L23" s="14"/>
      <c r="M23" s="14"/>
      <c r="N23" s="14"/>
    </row>
    <row r="24" spans="2:14" ht="18" x14ac:dyDescent="0.35">
      <c r="G24" s="14"/>
      <c r="H24" s="14"/>
      <c r="I24" s="14"/>
      <c r="J24" s="14"/>
      <c r="K24" s="14"/>
      <c r="L24" s="14"/>
      <c r="M24" s="14"/>
      <c r="N24" s="14"/>
    </row>
    <row r="25" spans="2:14" x14ac:dyDescent="0.3">
      <c r="B25" t="s">
        <v>132</v>
      </c>
    </row>
    <row r="29" spans="2:14" x14ac:dyDescent="0.3">
      <c r="E29" s="9"/>
    </row>
  </sheetData>
  <mergeCells count="9">
    <mergeCell ref="H14:I14"/>
    <mergeCell ref="H15:I15"/>
    <mergeCell ref="J14:K14"/>
    <mergeCell ref="J15:K15"/>
    <mergeCell ref="B3:D3"/>
    <mergeCell ref="F4:H4"/>
    <mergeCell ref="K4:L4"/>
    <mergeCell ref="H13:I13"/>
    <mergeCell ref="J13:K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PROPORCIÓN</vt:lpstr>
      <vt:lpstr>DS</vt:lpstr>
      <vt:lpstr>VERDES</vt:lpstr>
      <vt:lpstr>AMARILLAS</vt:lpstr>
      <vt:lpstr>ROJOS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Xia Martinez Espinosa</dc:creator>
  <cp:lastModifiedBy>Carmen Xia Martínez y Espinosa</cp:lastModifiedBy>
  <dcterms:created xsi:type="dcterms:W3CDTF">2022-12-05T19:45:12Z</dcterms:created>
  <dcterms:modified xsi:type="dcterms:W3CDTF">2023-01-13T11:00:05Z</dcterms:modified>
</cp:coreProperties>
</file>