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fv-my.sharepoint.com/personal/9202069_alumnos_ufv_es/Documents/CIBER/PRMER CUATRIMESTRE/ORGANIZ.EMPRESAS/ORGA EXCELS/"/>
    </mc:Choice>
  </mc:AlternateContent>
  <xr:revisionPtr revIDLastSave="4" documentId="13_ncr:1_{CF9948BE-6020-44E1-8AAC-1E4D64F02383}" xr6:coauthVersionLast="47" xr6:coauthVersionMax="47" xr10:uidLastSave="{5C6A2FCE-A2C9-4D32-8419-7456196E82EF}"/>
  <bookViews>
    <workbookView xWindow="-120" yWindow="-120" windowWidth="29040" windowHeight="15840" activeTab="1" xr2:uid="{2DA3A378-6CA3-4F7E-BCE0-52B6B2D5F8CF}"/>
  </bookViews>
  <sheets>
    <sheet name="BALANCE" sheetId="4" r:id="rId1"/>
    <sheet name="CDR" sheetId="2" r:id="rId2"/>
    <sheet name="RATIO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2" l="1"/>
  <c r="I51" i="2"/>
  <c r="I40" i="2"/>
  <c r="I33" i="2" l="1"/>
  <c r="P5" i="4"/>
  <c r="K41" i="4"/>
  <c r="M32" i="4"/>
  <c r="K38" i="4" s="1"/>
  <c r="K37" i="4"/>
  <c r="O38" i="4"/>
  <c r="O37" i="4"/>
  <c r="O7" i="4"/>
  <c r="O15" i="4"/>
  <c r="O22" i="4"/>
  <c r="G9" i="4"/>
  <c r="G14" i="4"/>
  <c r="G7" i="4"/>
  <c r="G29" i="4"/>
  <c r="G35" i="4"/>
  <c r="G41" i="4"/>
  <c r="G27" i="4"/>
  <c r="F5" i="4"/>
  <c r="K42" i="4"/>
  <c r="K40" i="4"/>
  <c r="K39" i="4"/>
  <c r="C22" i="3"/>
  <c r="F21" i="3"/>
  <c r="F9" i="3"/>
  <c r="F11" i="3"/>
  <c r="N11" i="3"/>
  <c r="F13" i="3"/>
  <c r="N13" i="3"/>
  <c r="I14" i="3"/>
  <c r="F15" i="3"/>
  <c r="N15" i="3"/>
  <c r="F23" i="3"/>
  <c r="N23" i="3"/>
  <c r="G30" i="3"/>
  <c r="B31" i="3"/>
  <c r="G32" i="3"/>
  <c r="G34" i="3"/>
  <c r="G36" i="3"/>
  <c r="G38" i="3"/>
  <c r="G40" i="3"/>
  <c r="G59" i="3"/>
  <c r="I59" i="3"/>
  <c r="I62" i="3"/>
  <c r="J59" i="3"/>
  <c r="K59" i="3"/>
  <c r="G6" i="2"/>
  <c r="G12" i="2"/>
  <c r="G19" i="2"/>
  <c r="G27" i="2"/>
  <c r="I22" i="2" s="1"/>
  <c r="G38" i="2"/>
  <c r="H42" i="2"/>
  <c r="I17" i="2" l="1"/>
  <c r="I47" i="2" s="1"/>
  <c r="I49" i="2" l="1"/>
  <c r="L33" i="2"/>
</calcChain>
</file>

<file path=xl/sharedStrings.xml><?xml version="1.0" encoding="utf-8"?>
<sst xmlns="http://schemas.openxmlformats.org/spreadsheetml/2006/main" count="165" uniqueCount="134">
  <si>
    <t>ACTIVO</t>
  </si>
  <si>
    <t>Reservas</t>
  </si>
  <si>
    <t xml:space="preserve">Beneficio del ejercicio </t>
  </si>
  <si>
    <t>Mobiliario</t>
  </si>
  <si>
    <t>Seguridad social acreedora</t>
  </si>
  <si>
    <t xml:space="preserve"> </t>
  </si>
  <si>
    <t>EBITDA</t>
  </si>
  <si>
    <t xml:space="preserve">BAI + IMPUESTO DE SOCIEDADES. </t>
  </si>
  <si>
    <t xml:space="preserve">BENEFICIO NETO O RESULTADO DEL EJERCICIO </t>
  </si>
  <si>
    <t xml:space="preserve">Impuesto de sociedades </t>
  </si>
  <si>
    <t>(-)</t>
  </si>
  <si>
    <t>Depemde si es + o -</t>
  </si>
  <si>
    <t>BENEFICIO ANTES DE IMPUESTOS (BAI)</t>
  </si>
  <si>
    <t xml:space="preserve">Gastos extraordinarios </t>
  </si>
  <si>
    <t>Ingresos extraordinarios</t>
  </si>
  <si>
    <t>(+)</t>
  </si>
  <si>
    <t xml:space="preserve">RESULTADO EXTRAORDINARIO </t>
  </si>
  <si>
    <t xml:space="preserve">BENEFICIO DE EXPLOTACIÓN </t>
  </si>
  <si>
    <t>Resultado financiero</t>
  </si>
  <si>
    <t>Gastos por intereses (-)</t>
  </si>
  <si>
    <t>Ingresos por inversiones financieras</t>
  </si>
  <si>
    <t xml:space="preserve">Intereses por depósito a plazo </t>
  </si>
  <si>
    <t>BENEFICIO ORDINARIO (EBIT/BAII)</t>
  </si>
  <si>
    <t>Amortización de equipos informáticos</t>
  </si>
  <si>
    <t xml:space="preserve">Amortización de mobiliario </t>
  </si>
  <si>
    <t>Amortización de instalaciones</t>
  </si>
  <si>
    <t xml:space="preserve">(AMORTIZACIONES) poner con signo menos </t>
  </si>
  <si>
    <t xml:space="preserve">Otros gastos generales </t>
  </si>
  <si>
    <t>Alquiler maquinaria</t>
  </si>
  <si>
    <t>Alquiler locales</t>
  </si>
  <si>
    <t xml:space="preserve">Cargas Sociales </t>
  </si>
  <si>
    <t>Salarios, nóminas, dietas</t>
  </si>
  <si>
    <t>COSTES FIJOS DE EXPLOTACIÓN (poner con un menos delante)</t>
  </si>
  <si>
    <t>MARGEN BRUTO/BENEFICIO BRUTO</t>
  </si>
  <si>
    <t>Otros gastos variables de explotación</t>
  </si>
  <si>
    <t>Coste mercancias vendidas</t>
  </si>
  <si>
    <t>(COSTES VARIABLES DE EXPLOTACIÓN)</t>
  </si>
  <si>
    <t xml:space="preserve">Otros ingresos de explotación. </t>
  </si>
  <si>
    <t>Ingresos por prestaciones de servicios</t>
  </si>
  <si>
    <t>Ventas</t>
  </si>
  <si>
    <t xml:space="preserve">INGRESOS DE EXPLOTACIÓN </t>
  </si>
  <si>
    <t xml:space="preserve">CUENTA DE RESULTADOS </t>
  </si>
  <si>
    <t>COBERT DE CARGAS FINANC</t>
  </si>
  <si>
    <t>DEVDEUDA</t>
  </si>
  <si>
    <t>CASHFLWN</t>
  </si>
  <si>
    <t>COBERT DE INTERESES</t>
  </si>
  <si>
    <t>INTERESES</t>
  </si>
  <si>
    <t>BAII</t>
  </si>
  <si>
    <t>APALANCAMIENTO</t>
  </si>
  <si>
    <t>PNC+PN</t>
  </si>
  <si>
    <t>PNC</t>
  </si>
  <si>
    <t>CALIDAD DE LA DEUDA</t>
  </si>
  <si>
    <t>PASIVO</t>
  </si>
  <si>
    <t>PC</t>
  </si>
  <si>
    <t>SOLVENCIA</t>
  </si>
  <si>
    <t>FP</t>
  </si>
  <si>
    <t>ENDEUDAMIENTO</t>
  </si>
  <si>
    <t>MARGEN SOBRE VENT</t>
  </si>
  <si>
    <t>VENTAS</t>
  </si>
  <si>
    <t>LIQUIDEZ</t>
  </si>
  <si>
    <t>PASIVO C</t>
  </si>
  <si>
    <t>AC</t>
  </si>
  <si>
    <t>RELAC DUPONT</t>
  </si>
  <si>
    <t>TESORERÍA</t>
  </si>
  <si>
    <t>DISPNBLE</t>
  </si>
  <si>
    <t>GESTIÓN DE ESTRATEGIA</t>
  </si>
  <si>
    <t>ROTACIÓN DE STOCKS</t>
  </si>
  <si>
    <t>STOCKS</t>
  </si>
  <si>
    <t>CMV</t>
  </si>
  <si>
    <t>ROT ACTIVO</t>
  </si>
  <si>
    <t>PERIOD.MED.PAGO.PROVEED</t>
  </si>
  <si>
    <t>COMPRAS</t>
  </si>
  <si>
    <t>PROOVEDORES</t>
  </si>
  <si>
    <t>ROS</t>
  </si>
  <si>
    <t>BºNETO</t>
  </si>
  <si>
    <t>PERIOD.MED. COBRO CLIENT</t>
  </si>
  <si>
    <t>CLIENTES</t>
  </si>
  <si>
    <t>ROA</t>
  </si>
  <si>
    <t>MANEJO DE CIRCULANTE</t>
  </si>
  <si>
    <t>ROE</t>
  </si>
  <si>
    <t>FP/NETO</t>
  </si>
  <si>
    <t>RENTABILIDAD</t>
  </si>
  <si>
    <t xml:space="preserve">Local </t>
  </si>
  <si>
    <t>Equipos informáticos</t>
  </si>
  <si>
    <t xml:space="preserve">Subvenciones y donaciones </t>
  </si>
  <si>
    <t xml:space="preserve">ACTIVO </t>
  </si>
  <si>
    <t xml:space="preserve">ACTIVO NO CORRIENTE </t>
  </si>
  <si>
    <t xml:space="preserve">Inmovilizado inmmaterial </t>
  </si>
  <si>
    <t xml:space="preserve">Inmovilizado material </t>
  </si>
  <si>
    <t xml:space="preserve">ACTIVO CORRIENTE </t>
  </si>
  <si>
    <t xml:space="preserve">Existencias </t>
  </si>
  <si>
    <t xml:space="preserve">Patentes, marcas </t>
  </si>
  <si>
    <t>Inversión en I+D</t>
  </si>
  <si>
    <t xml:space="preserve">Instalaciones </t>
  </si>
  <si>
    <t>Maquinaria</t>
  </si>
  <si>
    <t xml:space="preserve">Equipos de transporte </t>
  </si>
  <si>
    <t xml:space="preserve">Edificaciones o construcciones </t>
  </si>
  <si>
    <t xml:space="preserve">(AmortizAcda del ANC) </t>
  </si>
  <si>
    <t xml:space="preserve">Stock - Materias primas </t>
  </si>
  <si>
    <t xml:space="preserve">Stock - Producto en curso </t>
  </si>
  <si>
    <t xml:space="preserve">Stock - Producto terminado </t>
  </si>
  <si>
    <t xml:space="preserve">Realizable </t>
  </si>
  <si>
    <t xml:space="preserve">Clientes </t>
  </si>
  <si>
    <t xml:space="preserve">Efectos comerciales a cobrar </t>
  </si>
  <si>
    <t xml:space="preserve">Hacienda deudora </t>
  </si>
  <si>
    <t xml:space="preserve">Disponible </t>
  </si>
  <si>
    <t>Inversión financiera a corto plazo</t>
  </si>
  <si>
    <t xml:space="preserve">Bancos y caja </t>
  </si>
  <si>
    <t xml:space="preserve">NETO PATRIMONIAL + PASIVO </t>
  </si>
  <si>
    <t xml:space="preserve">NETO PATRIMONIAL  </t>
  </si>
  <si>
    <t xml:space="preserve">Capital social </t>
  </si>
  <si>
    <t xml:space="preserve">Prima de emisión </t>
  </si>
  <si>
    <t xml:space="preserve">PASIVO NO CORRIENTE </t>
  </si>
  <si>
    <t xml:space="preserve">Deudas bancarias a largo plazo </t>
  </si>
  <si>
    <t xml:space="preserve">Proveedores a 7 años </t>
  </si>
  <si>
    <t xml:space="preserve">Deudas accionistas a largo plazo </t>
  </si>
  <si>
    <t>Otros acreedores a largo plazo</t>
  </si>
  <si>
    <t xml:space="preserve">Deuda bancaria a corto plazo </t>
  </si>
  <si>
    <t xml:space="preserve">Proveedores </t>
  </si>
  <si>
    <t xml:space="preserve">Hacieda acreedora </t>
  </si>
  <si>
    <t xml:space="preserve">Atraso de nóminas </t>
  </si>
  <si>
    <t xml:space="preserve">Caja y bancos = NETO PATRIMONIAL + PASIVO - ACTIVO </t>
  </si>
  <si>
    <t xml:space="preserve">Caja y bancos = </t>
  </si>
  <si>
    <t xml:space="preserve">PASIVO CORRIENTE </t>
  </si>
  <si>
    <t xml:space="preserve">RESULTADOS SUMANDOLE CAJA Y BANCOS </t>
  </si>
  <si>
    <t xml:space="preserve">ANC </t>
  </si>
  <si>
    <t xml:space="preserve">AC </t>
  </si>
  <si>
    <t xml:space="preserve">PN </t>
  </si>
  <si>
    <t xml:space="preserve">PNC </t>
  </si>
  <si>
    <t xml:space="preserve">PC </t>
  </si>
  <si>
    <t xml:space="preserve">Caja y bancos </t>
  </si>
  <si>
    <t xml:space="preserve">(meter en el portfolio) </t>
  </si>
  <si>
    <t xml:space="preserve">TOTAL ACTIVO </t>
  </si>
  <si>
    <t xml:space="preserve">TOTAL PN + PASIVO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</si>
</sst>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\ _€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0061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2" fillId="0" borderId="0" applyNumberFormat="0" applyFont="0" applyBorder="0" applyProtection="0"/>
    <xf numFmtId="43" fontId="5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2" applyFont="1"/>
    <xf numFmtId="4" fontId="0" fillId="0" borderId="0" xfId="2" applyNumberFormat="1" applyFont="1"/>
    <xf numFmtId="2" fontId="0" fillId="0" borderId="0" xfId="0" applyNumberFormat="1"/>
    <xf numFmtId="2" fontId="7" fillId="0" borderId="2" xfId="0" applyNumberFormat="1" applyFont="1" applyBorder="1"/>
    <xf numFmtId="0" fontId="8" fillId="0" borderId="3" xfId="0" applyFont="1" applyBorder="1"/>
    <xf numFmtId="0" fontId="9" fillId="0" borderId="2" xfId="0" applyFont="1" applyBorder="1"/>
    <xf numFmtId="2" fontId="8" fillId="4" borderId="2" xfId="0" applyNumberFormat="1" applyFont="1" applyFill="1" applyBorder="1"/>
    <xf numFmtId="0" fontId="8" fillId="0" borderId="4" xfId="0" applyFont="1" applyBorder="1"/>
    <xf numFmtId="9" fontId="0" fillId="0" borderId="2" xfId="0" applyNumberFormat="1" applyBorder="1"/>
    <xf numFmtId="0" fontId="10" fillId="0" borderId="0" xfId="0" applyFont="1"/>
    <xf numFmtId="0" fontId="11" fillId="0" borderId="0" xfId="0" applyFont="1" applyAlignment="1">
      <alignment horizontal="center"/>
    </xf>
    <xf numFmtId="2" fontId="8" fillId="0" borderId="2" xfId="0" applyNumberFormat="1" applyFont="1" applyBorder="1"/>
    <xf numFmtId="4" fontId="0" fillId="0" borderId="2" xfId="0" applyNumberFormat="1" applyBorder="1"/>
    <xf numFmtId="3" fontId="0" fillId="0" borderId="2" xfId="0" applyNumberFormat="1" applyBorder="1"/>
    <xf numFmtId="0" fontId="11" fillId="0" borderId="0" xfId="0" applyFont="1"/>
    <xf numFmtId="0" fontId="8" fillId="0" borderId="5" xfId="0" applyFont="1" applyBorder="1"/>
    <xf numFmtId="2" fontId="10" fillId="0" borderId="0" xfId="0" applyNumberFormat="1" applyFont="1"/>
    <xf numFmtId="0" fontId="7" fillId="0" borderId="4" xfId="0" applyFont="1" applyBorder="1"/>
    <xf numFmtId="2" fontId="7" fillId="0" borderId="4" xfId="0" applyNumberFormat="1" applyFont="1" applyBorder="1"/>
    <xf numFmtId="2" fontId="11" fillId="0" borderId="1" xfId="0" applyNumberFormat="1" applyFont="1" applyBorder="1"/>
    <xf numFmtId="0" fontId="11" fillId="0" borderId="1" xfId="0" applyFont="1" applyBorder="1"/>
    <xf numFmtId="3" fontId="0" fillId="0" borderId="0" xfId="0" applyNumberFormat="1"/>
    <xf numFmtId="0" fontId="12" fillId="0" borderId="0" xfId="0" applyFont="1"/>
    <xf numFmtId="0" fontId="4" fillId="5" borderId="0" xfId="0" applyFont="1" applyFill="1"/>
    <xf numFmtId="0" fontId="6" fillId="5" borderId="0" xfId="0" applyFont="1" applyFill="1"/>
    <xf numFmtId="4" fontId="0" fillId="0" borderId="0" xfId="0" applyNumberFormat="1"/>
    <xf numFmtId="0" fontId="12" fillId="0" borderId="6" xfId="0" applyFont="1" applyBorder="1"/>
    <xf numFmtId="0" fontId="12" fillId="0" borderId="1" xfId="0" applyFont="1" applyBorder="1"/>
    <xf numFmtId="0" fontId="12" fillId="0" borderId="7" xfId="0" applyFont="1" applyBorder="1"/>
    <xf numFmtId="0" fontId="9" fillId="0" borderId="2" xfId="0" applyFont="1" applyBorder="1" applyAlignment="1">
      <alignment horizontal="center"/>
    </xf>
    <xf numFmtId="2" fontId="9" fillId="6" borderId="8" xfId="0" applyNumberFormat="1" applyFont="1" applyFill="1" applyBorder="1"/>
    <xf numFmtId="0" fontId="9" fillId="7" borderId="2" xfId="0" applyFont="1" applyFill="1" applyBorder="1" applyAlignment="1">
      <alignment horizontal="center"/>
    </xf>
    <xf numFmtId="2" fontId="9" fillId="0" borderId="8" xfId="0" applyNumberFormat="1" applyFont="1" applyBorder="1"/>
    <xf numFmtId="0" fontId="9" fillId="0" borderId="0" xfId="0" applyFont="1"/>
    <xf numFmtId="0" fontId="9" fillId="0" borderId="9" xfId="0" applyFont="1" applyBorder="1"/>
    <xf numFmtId="0" fontId="12" fillId="0" borderId="2" xfId="0" applyFont="1" applyBorder="1"/>
    <xf numFmtId="0" fontId="12" fillId="0" borderId="8" xfId="0" applyFont="1" applyBorder="1"/>
    <xf numFmtId="0" fontId="12" fillId="0" borderId="9" xfId="0" applyFont="1" applyBorder="1"/>
    <xf numFmtId="0" fontId="9" fillId="0" borderId="6" xfId="0" applyFont="1" applyBorder="1"/>
    <xf numFmtId="0" fontId="9" fillId="0" borderId="1" xfId="0" applyFont="1" applyBorder="1"/>
    <xf numFmtId="0" fontId="9" fillId="0" borderId="7" xfId="0" applyFont="1" applyBorder="1"/>
    <xf numFmtId="4" fontId="9" fillId="6" borderId="8" xfId="0" applyNumberFormat="1" applyFont="1" applyFill="1" applyBorder="1"/>
    <xf numFmtId="0" fontId="12" fillId="7" borderId="2" xfId="0" applyFont="1" applyFill="1" applyBorder="1"/>
    <xf numFmtId="0" fontId="9" fillId="0" borderId="9" xfId="0" applyFont="1" applyBorder="1" applyAlignment="1">
      <alignment horizontal="center"/>
    </xf>
    <xf numFmtId="4" fontId="9" fillId="0" borderId="8" xfId="0" applyNumberFormat="1" applyFont="1" applyBorder="1"/>
    <xf numFmtId="4" fontId="9" fillId="5" borderId="10" xfId="0" applyNumberFormat="1" applyFont="1" applyFill="1" applyBorder="1"/>
    <xf numFmtId="0" fontId="9" fillId="5" borderId="11" xfId="0" applyFont="1" applyFill="1" applyBorder="1"/>
    <xf numFmtId="0" fontId="9" fillId="5" borderId="12" xfId="0" applyFont="1" applyFill="1" applyBorder="1"/>
    <xf numFmtId="0" fontId="9" fillId="5" borderId="10" xfId="0" applyFont="1" applyFill="1" applyBorder="1"/>
    <xf numFmtId="0" fontId="9" fillId="5" borderId="11" xfId="0" applyFont="1" applyFill="1" applyBorder="1" applyAlignment="1">
      <alignment horizontal="center"/>
    </xf>
    <xf numFmtId="0" fontId="12" fillId="5" borderId="12" xfId="0" applyFont="1" applyFill="1" applyBorder="1"/>
    <xf numFmtId="4" fontId="12" fillId="0" borderId="0" xfId="0" applyNumberFormat="1" applyFont="1"/>
    <xf numFmtId="4" fontId="12" fillId="0" borderId="6" xfId="0" applyNumberFormat="1" applyFont="1" applyBorder="1"/>
    <xf numFmtId="0" fontId="9" fillId="0" borderId="8" xfId="0" applyFont="1" applyBorder="1"/>
    <xf numFmtId="164" fontId="9" fillId="6" borderId="0" xfId="0" applyNumberFormat="1" applyFont="1" applyFill="1"/>
    <xf numFmtId="164" fontId="9" fillId="0" borderId="0" xfId="0" applyNumberFormat="1" applyFont="1"/>
    <xf numFmtId="4" fontId="9" fillId="0" borderId="2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/>
    <xf numFmtId="4" fontId="12" fillId="0" borderId="2" xfId="0" applyNumberFormat="1" applyFont="1" applyBorder="1"/>
    <xf numFmtId="2" fontId="8" fillId="3" borderId="2" xfId="0" applyNumberFormat="1" applyFont="1" applyFill="1" applyBorder="1"/>
    <xf numFmtId="0" fontId="1" fillId="0" borderId="1" xfId="0" applyFont="1" applyBorder="1"/>
    <xf numFmtId="0" fontId="14" fillId="5" borderId="2" xfId="0" applyFont="1" applyFill="1" applyBorder="1"/>
    <xf numFmtId="0" fontId="0" fillId="5" borderId="2" xfId="0" applyFill="1" applyBorder="1"/>
    <xf numFmtId="4" fontId="11" fillId="8" borderId="0" xfId="0" applyNumberFormat="1" applyFont="1" applyFill="1" applyAlignment="1">
      <alignment horizontal="center"/>
    </xf>
    <xf numFmtId="4" fontId="11" fillId="0" borderId="0" xfId="0" applyNumberFormat="1" applyFont="1" applyAlignment="1">
      <alignment horizontal="center"/>
    </xf>
    <xf numFmtId="4" fontId="11" fillId="0" borderId="1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4" fontId="9" fillId="0" borderId="1" xfId="0" applyNumberFormat="1" applyFont="1" applyBorder="1" applyAlignment="1">
      <alignment horizontal="center"/>
    </xf>
    <xf numFmtId="0" fontId="8" fillId="0" borderId="0" xfId="0" applyFont="1"/>
    <xf numFmtId="2" fontId="8" fillId="0" borderId="0" xfId="0" applyNumberFormat="1" applyFont="1"/>
    <xf numFmtId="2" fontId="15" fillId="0" borderId="0" xfId="0" applyNumberFormat="1" applyFont="1"/>
    <xf numFmtId="0" fontId="16" fillId="0" borderId="0" xfId="0" applyFont="1"/>
    <xf numFmtId="2" fontId="16" fillId="0" borderId="0" xfId="0" applyNumberFormat="1" applyFont="1"/>
    <xf numFmtId="2" fontId="17" fillId="2" borderId="0" xfId="1" applyNumberFormat="1" applyFont="1" applyAlignment="1">
      <alignment horizontal="center"/>
    </xf>
    <xf numFmtId="0" fontId="17" fillId="2" borderId="0" xfId="1" applyFont="1" applyAlignment="1">
      <alignment horizontal="center"/>
    </xf>
    <xf numFmtId="43" fontId="13" fillId="0" borderId="0" xfId="3" applyFont="1"/>
    <xf numFmtId="0" fontId="14" fillId="5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4">
    <cellStyle name="Bueno" xfId="1" builtinId="26"/>
    <cellStyle name="Millares" xfId="3" builtinId="3"/>
    <cellStyle name="Normal" xfId="0" builtinId="0"/>
    <cellStyle name="Normal 2" xfId="2" xr:uid="{075FAAF5-308D-43E8-A6E2-6EDB680EDA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7DFF-3C27-4988-A9F9-7549D1DDDCB9}">
  <dimension ref="B4:P44"/>
  <sheetViews>
    <sheetView topLeftCell="B5" zoomScaleNormal="100" zoomScaleSheetLayoutView="100" workbookViewId="0">
      <selection activeCell="P5" sqref="P5"/>
    </sheetView>
  </sheetViews>
  <sheetFormatPr baseColWidth="10" defaultColWidth="9.140625" defaultRowHeight="15" x14ac:dyDescent="0.25"/>
  <cols>
    <col min="3" max="3" width="32.28515625" bestFit="1" customWidth="1"/>
    <col min="5" max="5" width="9.28515625" customWidth="1"/>
    <col min="6" max="6" width="35.7109375" bestFit="1" customWidth="1"/>
    <col min="7" max="7" width="16.42578125" bestFit="1" customWidth="1"/>
    <col min="8" max="8" width="26.5703125" bestFit="1" customWidth="1"/>
    <col min="11" max="11" width="13.28515625" bestFit="1" customWidth="1"/>
    <col min="13" max="13" width="21" bestFit="1" customWidth="1"/>
    <col min="14" max="14" width="21.140625" bestFit="1" customWidth="1"/>
    <col min="15" max="15" width="15.85546875" bestFit="1" customWidth="1"/>
    <col min="16" max="16" width="35.140625" bestFit="1" customWidth="1"/>
    <col min="17" max="17" width="34.140625" bestFit="1" customWidth="1"/>
  </cols>
  <sheetData>
    <row r="4" spans="3:16" ht="18.75" x14ac:dyDescent="0.3">
      <c r="H4" s="58"/>
    </row>
    <row r="5" spans="3:16" ht="33.75" x14ac:dyDescent="0.5">
      <c r="C5" s="78" t="s">
        <v>85</v>
      </c>
      <c r="D5" s="78"/>
      <c r="E5" s="78"/>
      <c r="F5" s="77">
        <f>G7+G27</f>
        <v>11699800</v>
      </c>
      <c r="H5" s="72"/>
      <c r="K5" s="63" t="s">
        <v>108</v>
      </c>
      <c r="L5" s="63"/>
      <c r="M5" s="63"/>
      <c r="N5" s="64"/>
      <c r="O5" s="64"/>
      <c r="P5" s="77">
        <f>O7+O15+O22</f>
        <v>13656484.75</v>
      </c>
    </row>
    <row r="6" spans="3:16" x14ac:dyDescent="0.25">
      <c r="H6" s="73"/>
    </row>
    <row r="7" spans="3:16" ht="21" x14ac:dyDescent="0.35">
      <c r="C7" s="79" t="s">
        <v>86</v>
      </c>
      <c r="D7" s="79"/>
      <c r="E7" s="79"/>
      <c r="F7" s="79"/>
      <c r="G7" s="61">
        <f>G9+G14</f>
        <v>6580000</v>
      </c>
      <c r="H7" s="74"/>
      <c r="K7" s="80" t="s">
        <v>109</v>
      </c>
      <c r="L7" s="80"/>
      <c r="M7" s="80"/>
      <c r="N7" s="81"/>
      <c r="O7" s="61">
        <f>SUM(N9:N13)</f>
        <v>6096511.75</v>
      </c>
    </row>
    <row r="9" spans="3:16" ht="18.75" x14ac:dyDescent="0.3">
      <c r="C9" s="40" t="s">
        <v>87</v>
      </c>
      <c r="D9" s="40"/>
      <c r="E9" s="40"/>
      <c r="F9" s="59"/>
      <c r="G9" s="60">
        <f>SUM(F11:F12)</f>
        <v>78960</v>
      </c>
      <c r="K9" s="10" t="s">
        <v>110</v>
      </c>
      <c r="L9" s="10"/>
      <c r="M9" s="10"/>
      <c r="N9" s="65">
        <v>1932000</v>
      </c>
    </row>
    <row r="10" spans="3:16" ht="15.75" x14ac:dyDescent="0.25">
      <c r="K10" s="10" t="s">
        <v>1</v>
      </c>
      <c r="L10" s="10"/>
      <c r="M10" s="10"/>
      <c r="N10" s="65">
        <v>1610000</v>
      </c>
    </row>
    <row r="11" spans="3:16" ht="15.75" x14ac:dyDescent="0.25">
      <c r="C11" s="10" t="s">
        <v>91</v>
      </c>
      <c r="D11" s="10"/>
      <c r="E11" s="10"/>
      <c r="F11" s="65"/>
      <c r="K11" s="10" t="s">
        <v>111</v>
      </c>
      <c r="L11" s="10"/>
      <c r="M11" s="10"/>
      <c r="N11" s="65">
        <v>644000</v>
      </c>
    </row>
    <row r="12" spans="3:16" ht="15.75" x14ac:dyDescent="0.25">
      <c r="C12" s="10" t="s">
        <v>92</v>
      </c>
      <c r="D12" s="10"/>
      <c r="E12" s="10"/>
      <c r="F12" s="65">
        <v>78960</v>
      </c>
      <c r="K12" s="10" t="s">
        <v>2</v>
      </c>
      <c r="L12" s="10"/>
      <c r="M12" s="10"/>
      <c r="N12" s="65">
        <v>1910511.75</v>
      </c>
    </row>
    <row r="13" spans="3:16" ht="15.75" x14ac:dyDescent="0.25">
      <c r="F13" s="66"/>
      <c r="K13" s="10" t="s">
        <v>84</v>
      </c>
      <c r="L13" s="10"/>
      <c r="M13" s="10"/>
      <c r="N13" s="65"/>
    </row>
    <row r="14" spans="3:16" ht="18.75" x14ac:dyDescent="0.3">
      <c r="C14" s="40" t="s">
        <v>88</v>
      </c>
      <c r="D14" s="40"/>
      <c r="E14" s="40"/>
      <c r="F14" s="67"/>
      <c r="G14" s="60">
        <f>SUM(F16:F24)</f>
        <v>6501040</v>
      </c>
    </row>
    <row r="15" spans="3:16" ht="21" x14ac:dyDescent="0.35">
      <c r="F15" s="66"/>
      <c r="K15" s="80" t="s">
        <v>112</v>
      </c>
      <c r="L15" s="80"/>
      <c r="M15" s="80"/>
      <c r="N15" s="80"/>
      <c r="O15" s="61">
        <f>SUM(N17:N20)</f>
        <v>1814373</v>
      </c>
    </row>
    <row r="16" spans="3:16" ht="15.75" x14ac:dyDescent="0.25">
      <c r="C16" s="10" t="s">
        <v>82</v>
      </c>
      <c r="D16" s="10"/>
      <c r="E16" s="10"/>
      <c r="F16" s="65">
        <v>3553200</v>
      </c>
    </row>
    <row r="17" spans="2:15" ht="15.75" x14ac:dyDescent="0.25">
      <c r="C17" s="10" t="s">
        <v>93</v>
      </c>
      <c r="D17" s="10"/>
      <c r="E17" s="10"/>
      <c r="F17" s="65"/>
      <c r="K17" s="10" t="s">
        <v>113</v>
      </c>
      <c r="L17" s="10"/>
      <c r="M17" s="10"/>
      <c r="N17" s="65">
        <v>544320</v>
      </c>
    </row>
    <row r="18" spans="2:15" ht="15.75" x14ac:dyDescent="0.25">
      <c r="C18" s="10" t="s">
        <v>94</v>
      </c>
      <c r="D18" s="10"/>
      <c r="E18" s="10"/>
      <c r="F18" s="65">
        <v>473760</v>
      </c>
      <c r="K18" s="10" t="s">
        <v>114</v>
      </c>
      <c r="L18" s="10"/>
      <c r="M18" s="10"/>
      <c r="N18" s="65">
        <v>72576</v>
      </c>
    </row>
    <row r="19" spans="2:15" ht="15.75" x14ac:dyDescent="0.25">
      <c r="C19" s="10" t="s">
        <v>3</v>
      </c>
      <c r="D19" s="10"/>
      <c r="E19" s="10"/>
      <c r="F19" s="65">
        <v>3474240</v>
      </c>
      <c r="K19" s="10" t="s">
        <v>115</v>
      </c>
      <c r="L19" s="10"/>
      <c r="M19" s="10"/>
      <c r="N19" s="65">
        <v>127008</v>
      </c>
    </row>
    <row r="20" spans="2:15" ht="15.75" x14ac:dyDescent="0.25">
      <c r="C20" s="10" t="s">
        <v>95</v>
      </c>
      <c r="D20" s="10"/>
      <c r="E20" s="10"/>
      <c r="F20" s="65"/>
      <c r="K20" s="10" t="s">
        <v>116</v>
      </c>
      <c r="L20" s="10"/>
      <c r="M20" s="10"/>
      <c r="N20" s="65">
        <v>1070469</v>
      </c>
    </row>
    <row r="21" spans="2:15" ht="15.75" x14ac:dyDescent="0.25">
      <c r="C21" s="10" t="s">
        <v>83</v>
      </c>
      <c r="D21" s="10"/>
      <c r="E21" s="10"/>
      <c r="F21" s="65">
        <v>315840</v>
      </c>
    </row>
    <row r="22" spans="2:15" ht="21" x14ac:dyDescent="0.35">
      <c r="C22" s="10" t="s">
        <v>96</v>
      </c>
      <c r="D22" s="10"/>
      <c r="E22" s="10"/>
      <c r="F22" s="65"/>
      <c r="K22" s="80" t="s">
        <v>123</v>
      </c>
      <c r="L22" s="80"/>
      <c r="M22" s="80"/>
      <c r="N22" s="80"/>
      <c r="O22" s="61">
        <f>SUM(N24:N28)</f>
        <v>5745600</v>
      </c>
    </row>
    <row r="23" spans="2:15" ht="15.75" x14ac:dyDescent="0.25">
      <c r="F23" s="66"/>
    </row>
    <row r="24" spans="2:15" ht="18.75" x14ac:dyDescent="0.3">
      <c r="B24" s="58" t="s">
        <v>10</v>
      </c>
      <c r="C24" s="34" t="s">
        <v>97</v>
      </c>
      <c r="D24" s="34"/>
      <c r="E24" s="34"/>
      <c r="F24" s="65">
        <v>-1316000</v>
      </c>
      <c r="K24" s="10" t="s">
        <v>117</v>
      </c>
      <c r="L24" s="10"/>
      <c r="M24" s="10"/>
      <c r="N24" s="65">
        <v>574560</v>
      </c>
    </row>
    <row r="25" spans="2:15" ht="15.75" x14ac:dyDescent="0.25">
      <c r="K25" s="10" t="s">
        <v>118</v>
      </c>
      <c r="L25" s="10"/>
      <c r="M25" s="10"/>
      <c r="N25" s="65">
        <v>4711392</v>
      </c>
    </row>
    <row r="26" spans="2:15" ht="15.75" x14ac:dyDescent="0.25">
      <c r="K26" s="10" t="s">
        <v>119</v>
      </c>
      <c r="L26" s="10"/>
      <c r="M26" s="10"/>
      <c r="N26" s="65"/>
    </row>
    <row r="27" spans="2:15" ht="21" x14ac:dyDescent="0.35">
      <c r="C27" s="80" t="s">
        <v>89</v>
      </c>
      <c r="D27" s="80"/>
      <c r="E27" s="80"/>
      <c r="F27" s="81"/>
      <c r="G27" s="61">
        <f>G29+G35+G41</f>
        <v>5119800</v>
      </c>
      <c r="K27" s="10" t="s">
        <v>4</v>
      </c>
      <c r="L27" s="10"/>
      <c r="M27" s="10"/>
      <c r="N27" s="65">
        <v>344736</v>
      </c>
    </row>
    <row r="28" spans="2:15" ht="15.75" x14ac:dyDescent="0.25">
      <c r="K28" s="10" t="s">
        <v>120</v>
      </c>
      <c r="L28" s="10"/>
      <c r="M28" s="10"/>
      <c r="N28" s="65">
        <v>114912</v>
      </c>
    </row>
    <row r="29" spans="2:15" ht="18.75" x14ac:dyDescent="0.3">
      <c r="C29" s="40" t="s">
        <v>90</v>
      </c>
      <c r="D29" s="62"/>
      <c r="E29" s="62"/>
      <c r="F29" s="62"/>
      <c r="G29" s="60">
        <f>SUM(F31:F33)</f>
        <v>2226000</v>
      </c>
    </row>
    <row r="31" spans="2:15" ht="15.75" x14ac:dyDescent="0.25">
      <c r="C31" s="10" t="s">
        <v>98</v>
      </c>
      <c r="D31" s="10"/>
      <c r="E31" s="10"/>
      <c r="F31" s="65"/>
      <c r="K31" s="10" t="s">
        <v>121</v>
      </c>
    </row>
    <row r="32" spans="2:15" ht="21" x14ac:dyDescent="0.35">
      <c r="C32" s="10" t="s">
        <v>99</v>
      </c>
      <c r="D32" s="10"/>
      <c r="E32" s="10"/>
      <c r="F32" s="65">
        <v>742000</v>
      </c>
      <c r="K32" s="70" t="s">
        <v>122</v>
      </c>
      <c r="L32" s="70"/>
      <c r="M32" s="71">
        <f>P5-F5</f>
        <v>1956684.75</v>
      </c>
    </row>
    <row r="33" spans="3:15" ht="15.75" x14ac:dyDescent="0.25">
      <c r="C33" s="10" t="s">
        <v>100</v>
      </c>
      <c r="D33" s="10"/>
      <c r="E33" s="10"/>
      <c r="F33" s="65">
        <v>1484000</v>
      </c>
    </row>
    <row r="34" spans="3:15" x14ac:dyDescent="0.25">
      <c r="F34" s="68"/>
    </row>
    <row r="35" spans="3:15" ht="18.75" x14ac:dyDescent="0.3">
      <c r="C35" s="40" t="s">
        <v>101</v>
      </c>
      <c r="D35" s="40"/>
      <c r="E35" s="40"/>
      <c r="F35" s="69"/>
      <c r="G35" s="60">
        <f>SUM(F37:F39)</f>
        <v>2522800</v>
      </c>
      <c r="I35" s="34" t="s">
        <v>124</v>
      </c>
      <c r="J35" s="34"/>
      <c r="K35" s="34"/>
      <c r="L35" s="34"/>
      <c r="N35" t="s">
        <v>131</v>
      </c>
    </row>
    <row r="36" spans="3:15" x14ac:dyDescent="0.25">
      <c r="F36" s="68"/>
    </row>
    <row r="37" spans="3:15" ht="18.75" x14ac:dyDescent="0.3">
      <c r="C37" s="10" t="s">
        <v>102</v>
      </c>
      <c r="D37" s="10"/>
      <c r="E37" s="10"/>
      <c r="F37" s="65">
        <v>1855000</v>
      </c>
      <c r="I37" s="34" t="s">
        <v>125</v>
      </c>
      <c r="K37" s="75">
        <f>G7</f>
        <v>6580000</v>
      </c>
      <c r="M37" s="15" t="s">
        <v>132</v>
      </c>
      <c r="O37" s="75">
        <f>F5+M32</f>
        <v>13656484.75</v>
      </c>
    </row>
    <row r="38" spans="3:15" ht="18.75" x14ac:dyDescent="0.3">
      <c r="C38" s="10" t="s">
        <v>103</v>
      </c>
      <c r="D38" s="10"/>
      <c r="E38" s="10"/>
      <c r="F38" s="65">
        <v>445200</v>
      </c>
      <c r="I38" s="34" t="s">
        <v>126</v>
      </c>
      <c r="K38" s="75">
        <f>G27+M32</f>
        <v>7076484.75</v>
      </c>
      <c r="M38" s="15" t="s">
        <v>133</v>
      </c>
      <c r="O38" s="75">
        <f>P5</f>
        <v>13656484.75</v>
      </c>
    </row>
    <row r="39" spans="3:15" ht="18.75" x14ac:dyDescent="0.3">
      <c r="C39" s="10" t="s">
        <v>104</v>
      </c>
      <c r="D39" s="10"/>
      <c r="E39" s="10"/>
      <c r="F39" s="65">
        <v>222600</v>
      </c>
      <c r="I39" s="34" t="s">
        <v>127</v>
      </c>
      <c r="K39" s="75">
        <f>O7</f>
        <v>6096511.75</v>
      </c>
    </row>
    <row r="40" spans="3:15" ht="18.75" x14ac:dyDescent="0.3">
      <c r="F40" s="68"/>
      <c r="I40" s="34" t="s">
        <v>128</v>
      </c>
      <c r="K40" s="75">
        <f>O15</f>
        <v>1814373</v>
      </c>
    </row>
    <row r="41" spans="3:15" ht="18.75" x14ac:dyDescent="0.3">
      <c r="C41" s="40" t="s">
        <v>105</v>
      </c>
      <c r="D41" s="40"/>
      <c r="E41" s="40"/>
      <c r="F41" s="69"/>
      <c r="G41" s="60">
        <f>SUM(F43:F44)</f>
        <v>371000</v>
      </c>
      <c r="I41" s="34" t="s">
        <v>129</v>
      </c>
      <c r="K41" s="75">
        <f>O22</f>
        <v>5745600</v>
      </c>
    </row>
    <row r="42" spans="3:15" ht="18.75" x14ac:dyDescent="0.3">
      <c r="F42" s="68"/>
      <c r="I42" s="34" t="s">
        <v>130</v>
      </c>
      <c r="K42" s="76">
        <f>M32</f>
        <v>1956684.75</v>
      </c>
    </row>
    <row r="43" spans="3:15" ht="15.75" x14ac:dyDescent="0.25">
      <c r="C43" s="10" t="s">
        <v>106</v>
      </c>
      <c r="D43" s="10"/>
      <c r="E43" s="10"/>
      <c r="F43" s="65">
        <v>371000</v>
      </c>
    </row>
    <row r="44" spans="3:15" ht="15.75" x14ac:dyDescent="0.25">
      <c r="C44" s="10" t="s">
        <v>107</v>
      </c>
      <c r="D44" s="10"/>
      <c r="E44" s="10"/>
      <c r="F44" s="65"/>
    </row>
  </sheetData>
  <mergeCells count="6">
    <mergeCell ref="C5:E5"/>
    <mergeCell ref="C7:F7"/>
    <mergeCell ref="C27:F27"/>
    <mergeCell ref="K7:N7"/>
    <mergeCell ref="K15:N15"/>
    <mergeCell ref="K22:N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61E72-E0B3-4D1A-9DF2-70AD8B4ADB61}">
  <dimension ref="A3:L55"/>
  <sheetViews>
    <sheetView tabSelected="1" zoomScaleNormal="100" workbookViewId="0">
      <selection activeCell="C53" sqref="C53"/>
    </sheetView>
  </sheetViews>
  <sheetFormatPr baseColWidth="10" defaultColWidth="10.7109375" defaultRowHeight="15" x14ac:dyDescent="0.25"/>
  <cols>
    <col min="3" max="3" width="17.7109375" bestFit="1" customWidth="1"/>
    <col min="6" max="6" width="37.7109375" bestFit="1" customWidth="1"/>
    <col min="7" max="7" width="15.28515625" bestFit="1" customWidth="1"/>
    <col min="8" max="8" width="13.28515625" bestFit="1" customWidth="1"/>
    <col min="9" max="9" width="19.28515625" bestFit="1" customWidth="1"/>
  </cols>
  <sheetData>
    <row r="3" spans="1:11" ht="23.25" x14ac:dyDescent="0.35">
      <c r="B3" s="25"/>
      <c r="C3" s="24" t="s">
        <v>41</v>
      </c>
      <c r="D3" s="24"/>
      <c r="E3" s="24"/>
    </row>
    <row r="4" spans="1:11" ht="18.75" x14ac:dyDescent="0.3">
      <c r="I4" s="23"/>
      <c r="J4" s="23"/>
      <c r="K4" s="23"/>
    </row>
    <row r="6" spans="1:11" ht="15.75" x14ac:dyDescent="0.25">
      <c r="B6" s="21" t="s">
        <v>40</v>
      </c>
      <c r="C6" s="21"/>
      <c r="D6" s="21"/>
      <c r="E6" s="21"/>
      <c r="F6" s="20"/>
      <c r="G6" s="20">
        <f>SUM(F8:F10)</f>
        <v>10100000</v>
      </c>
      <c r="H6" s="10"/>
      <c r="I6" s="10"/>
    </row>
    <row r="7" spans="1:11" ht="15.75" x14ac:dyDescent="0.25">
      <c r="B7" s="10"/>
      <c r="C7" s="10"/>
      <c r="D7" s="10"/>
      <c r="E7" s="10"/>
      <c r="F7" s="17"/>
      <c r="G7" s="17"/>
      <c r="H7" s="10"/>
      <c r="I7" s="10"/>
    </row>
    <row r="8" spans="1:11" ht="15.75" x14ac:dyDescent="0.25">
      <c r="A8" s="11" t="s">
        <v>15</v>
      </c>
      <c r="B8" s="10" t="s">
        <v>39</v>
      </c>
      <c r="C8" s="10"/>
      <c r="D8" s="10"/>
      <c r="E8" s="10"/>
      <c r="F8" s="22">
        <v>10000000</v>
      </c>
      <c r="H8" s="10"/>
      <c r="I8" s="10"/>
    </row>
    <row r="9" spans="1:11" ht="15.75" x14ac:dyDescent="0.25">
      <c r="A9" s="11" t="s">
        <v>15</v>
      </c>
      <c r="B9" s="10" t="s">
        <v>38</v>
      </c>
      <c r="C9" s="10"/>
      <c r="D9" s="10"/>
      <c r="E9" s="10"/>
      <c r="F9" s="26"/>
      <c r="H9" s="10"/>
      <c r="I9" s="10"/>
    </row>
    <row r="10" spans="1:11" ht="15.75" x14ac:dyDescent="0.25">
      <c r="A10" s="11" t="s">
        <v>15</v>
      </c>
      <c r="B10" s="10" t="s">
        <v>37</v>
      </c>
      <c r="C10" s="10"/>
      <c r="D10" s="10"/>
      <c r="E10" s="10"/>
      <c r="F10" s="22">
        <v>100000</v>
      </c>
      <c r="G10" s="17"/>
      <c r="H10" s="10"/>
      <c r="I10" s="10"/>
    </row>
    <row r="11" spans="1:11" ht="15.75" x14ac:dyDescent="0.25">
      <c r="A11" s="15"/>
      <c r="B11" s="10"/>
      <c r="C11" s="10"/>
      <c r="D11" s="10"/>
      <c r="E11" s="10"/>
      <c r="F11" s="17"/>
      <c r="G11" s="17"/>
      <c r="H11" s="10"/>
      <c r="I11" s="10"/>
    </row>
    <row r="12" spans="1:11" ht="15.75" x14ac:dyDescent="0.25">
      <c r="A12" s="15"/>
      <c r="B12" s="21" t="s">
        <v>36</v>
      </c>
      <c r="C12" s="21"/>
      <c r="D12" s="21"/>
      <c r="E12" s="21"/>
      <c r="F12" s="20"/>
      <c r="G12" s="20">
        <f>SUM(F14:F15)</f>
        <v>-404000</v>
      </c>
      <c r="H12" s="10"/>
      <c r="I12" s="10"/>
    </row>
    <row r="13" spans="1:11" ht="15.75" x14ac:dyDescent="0.25">
      <c r="A13" s="15"/>
      <c r="B13" s="10"/>
      <c r="C13" s="10"/>
      <c r="D13" s="10"/>
      <c r="E13" s="10"/>
      <c r="F13" s="17"/>
      <c r="G13" s="17"/>
      <c r="H13" s="10"/>
      <c r="I13" s="10"/>
    </row>
    <row r="14" spans="1:11" ht="15.75" x14ac:dyDescent="0.25">
      <c r="A14" s="11" t="s">
        <v>10</v>
      </c>
      <c r="B14" s="10" t="s">
        <v>35</v>
      </c>
      <c r="C14" s="10"/>
      <c r="D14" s="10"/>
      <c r="E14" s="10"/>
      <c r="F14" s="22">
        <v>-404000</v>
      </c>
      <c r="H14" s="10"/>
      <c r="I14" s="10"/>
    </row>
    <row r="15" spans="1:11" ht="15.75" x14ac:dyDescent="0.25">
      <c r="A15" s="11" t="s">
        <v>10</v>
      </c>
      <c r="B15" s="10" t="s">
        <v>34</v>
      </c>
      <c r="C15" s="10"/>
      <c r="D15" s="10"/>
      <c r="E15" s="10"/>
      <c r="F15" s="22"/>
      <c r="G15" s="17"/>
      <c r="H15" s="10"/>
      <c r="I15" s="10"/>
    </row>
    <row r="16" spans="1:11" ht="15.75" x14ac:dyDescent="0.25">
      <c r="B16" s="10"/>
      <c r="C16" s="10"/>
      <c r="D16" s="10"/>
      <c r="E16" s="10"/>
      <c r="F16" s="17"/>
      <c r="G16" s="17"/>
      <c r="H16" s="10"/>
      <c r="I16" s="10"/>
    </row>
    <row r="17" spans="1:9" ht="21" x14ac:dyDescent="0.35">
      <c r="B17" s="5" t="s">
        <v>33</v>
      </c>
      <c r="C17" s="18"/>
      <c r="D17" s="18"/>
      <c r="E17" s="18"/>
      <c r="F17" s="19"/>
      <c r="G17" s="19"/>
      <c r="H17" s="18"/>
      <c r="I17" s="12">
        <f>G6+G12</f>
        <v>9696000</v>
      </c>
    </row>
    <row r="18" spans="1:9" ht="15.75" x14ac:dyDescent="0.25">
      <c r="B18" s="10"/>
      <c r="C18" s="10"/>
      <c r="D18" s="10"/>
      <c r="E18" s="10"/>
      <c r="F18" s="17"/>
      <c r="G18" s="17"/>
      <c r="H18" s="10"/>
      <c r="I18" s="10"/>
    </row>
    <row r="19" spans="1:9" ht="15.75" x14ac:dyDescent="0.25">
      <c r="B19" s="21" t="s">
        <v>32</v>
      </c>
      <c r="C19" s="21"/>
      <c r="D19" s="21"/>
      <c r="E19" s="21"/>
      <c r="F19" s="20"/>
      <c r="G19" s="20">
        <f>SUM(F21:F25)</f>
        <v>-2352140</v>
      </c>
      <c r="I19" s="10"/>
    </row>
    <row r="20" spans="1:9" ht="15.75" x14ac:dyDescent="0.25">
      <c r="B20" s="10"/>
      <c r="C20" s="10"/>
      <c r="D20" s="10"/>
      <c r="E20" s="10"/>
      <c r="F20" s="17"/>
      <c r="G20" s="17"/>
      <c r="H20" s="10"/>
      <c r="I20" s="10"/>
    </row>
    <row r="21" spans="1:9" ht="15.75" x14ac:dyDescent="0.25">
      <c r="A21" s="11" t="s">
        <v>10</v>
      </c>
      <c r="B21" s="10" t="s">
        <v>31</v>
      </c>
      <c r="C21" s="10"/>
      <c r="D21" s="10"/>
      <c r="E21" s="10"/>
      <c r="F21" s="26">
        <v>-1656400</v>
      </c>
      <c r="G21" s="17"/>
      <c r="H21" s="10"/>
      <c r="I21" s="10"/>
    </row>
    <row r="22" spans="1:9" ht="15.75" x14ac:dyDescent="0.25">
      <c r="A22" s="11" t="s">
        <v>10</v>
      </c>
      <c r="B22" s="10" t="s">
        <v>30</v>
      </c>
      <c r="C22" s="10"/>
      <c r="D22" s="10"/>
      <c r="E22" s="10"/>
      <c r="F22" s="26">
        <v>-33180</v>
      </c>
      <c r="G22" s="17"/>
      <c r="H22" s="10"/>
      <c r="I22" s="26">
        <f>77041.2+G27</f>
        <v>-378468.8</v>
      </c>
    </row>
    <row r="23" spans="1:9" ht="15.75" x14ac:dyDescent="0.25">
      <c r="A23" s="11" t="s">
        <v>10</v>
      </c>
      <c r="B23" s="10" t="s">
        <v>29</v>
      </c>
      <c r="C23" s="10"/>
      <c r="D23" s="10"/>
      <c r="E23" s="10"/>
      <c r="F23" s="26">
        <v>-165640</v>
      </c>
      <c r="G23" s="17"/>
      <c r="H23" s="10"/>
      <c r="I23" s="10"/>
    </row>
    <row r="24" spans="1:9" ht="15.75" x14ac:dyDescent="0.25">
      <c r="A24" s="11" t="s">
        <v>10</v>
      </c>
      <c r="B24" s="10" t="s">
        <v>28</v>
      </c>
      <c r="C24" s="10"/>
      <c r="D24" s="10"/>
      <c r="E24" s="10"/>
      <c r="F24" s="26">
        <v>-165640</v>
      </c>
      <c r="G24" s="22"/>
      <c r="H24" s="10"/>
      <c r="I24" s="10"/>
    </row>
    <row r="25" spans="1:9" ht="15.75" x14ac:dyDescent="0.25">
      <c r="A25" s="11" t="s">
        <v>10</v>
      </c>
      <c r="B25" s="10" t="s">
        <v>27</v>
      </c>
      <c r="C25" s="10"/>
      <c r="D25" s="10"/>
      <c r="F25" s="26">
        <v>-331280</v>
      </c>
      <c r="G25" s="17"/>
      <c r="H25" s="10"/>
      <c r="I25" s="10"/>
    </row>
    <row r="26" spans="1:9" ht="15.75" x14ac:dyDescent="0.25">
      <c r="B26" s="10"/>
      <c r="C26" s="10"/>
      <c r="D26" s="10"/>
      <c r="E26" s="10"/>
      <c r="F26" s="17"/>
      <c r="G26" s="17"/>
      <c r="H26" s="10"/>
      <c r="I26" s="10"/>
    </row>
    <row r="27" spans="1:9" ht="15.75" x14ac:dyDescent="0.25">
      <c r="B27" s="21" t="s">
        <v>26</v>
      </c>
      <c r="C27" s="21"/>
      <c r="D27" s="21"/>
      <c r="E27" s="21"/>
      <c r="F27" s="20"/>
      <c r="G27" s="20">
        <f>SUM(F29:F31)</f>
        <v>-455510</v>
      </c>
      <c r="I27" s="10"/>
    </row>
    <row r="28" spans="1:9" ht="15.75" x14ac:dyDescent="0.25">
      <c r="B28" s="10"/>
      <c r="C28" s="10"/>
      <c r="D28" s="10"/>
      <c r="E28" s="10"/>
      <c r="F28" s="17"/>
      <c r="G28" s="17"/>
      <c r="H28" s="10"/>
      <c r="I28" s="10"/>
    </row>
    <row r="29" spans="1:9" ht="15.75" x14ac:dyDescent="0.25">
      <c r="A29" s="11" t="s">
        <v>10</v>
      </c>
      <c r="B29" s="10" t="s">
        <v>25</v>
      </c>
      <c r="C29" s="10"/>
      <c r="D29" s="10"/>
      <c r="E29" s="10"/>
      <c r="F29" s="26">
        <v>-207050</v>
      </c>
      <c r="G29" s="17"/>
      <c r="H29" s="10"/>
      <c r="I29" s="10"/>
    </row>
    <row r="30" spans="1:9" ht="15.75" x14ac:dyDescent="0.25">
      <c r="A30" s="11" t="s">
        <v>10</v>
      </c>
      <c r="B30" s="10" t="s">
        <v>24</v>
      </c>
      <c r="C30" s="10"/>
      <c r="D30" s="10"/>
      <c r="E30" s="10"/>
      <c r="F30" s="26">
        <v>-124230</v>
      </c>
      <c r="G30" s="17"/>
      <c r="H30" s="10"/>
      <c r="I30" s="10"/>
    </row>
    <row r="31" spans="1:9" ht="15.75" x14ac:dyDescent="0.25">
      <c r="A31" s="11" t="s">
        <v>10</v>
      </c>
      <c r="B31" s="10" t="s">
        <v>23</v>
      </c>
      <c r="C31" s="10"/>
      <c r="D31" s="10"/>
      <c r="E31" s="10"/>
      <c r="F31" s="26">
        <v>-124230</v>
      </c>
      <c r="G31" s="17"/>
      <c r="H31" s="10"/>
      <c r="I31" s="10"/>
    </row>
    <row r="32" spans="1:9" ht="15.75" x14ac:dyDescent="0.25">
      <c r="B32" s="10"/>
      <c r="C32" s="10"/>
      <c r="D32" s="10"/>
      <c r="E32" s="10"/>
      <c r="F32" s="17"/>
      <c r="G32" s="17"/>
      <c r="H32" s="10"/>
      <c r="I32" s="10"/>
    </row>
    <row r="33" spans="1:12" ht="21" x14ac:dyDescent="0.35">
      <c r="B33" s="5" t="s">
        <v>22</v>
      </c>
      <c r="C33" s="18"/>
      <c r="D33" s="18"/>
      <c r="E33" s="18"/>
      <c r="F33" s="19"/>
      <c r="G33" s="19"/>
      <c r="H33" s="18"/>
      <c r="I33" s="12">
        <f>I17+G19+G27</f>
        <v>6888350</v>
      </c>
      <c r="L33" s="3">
        <f>I33-G27</f>
        <v>7343860</v>
      </c>
    </row>
    <row r="34" spans="1:12" ht="15.75" x14ac:dyDescent="0.25">
      <c r="B34" s="10"/>
      <c r="C34" s="10"/>
      <c r="D34" s="10"/>
      <c r="E34" s="10"/>
      <c r="F34" s="17"/>
      <c r="G34" s="17"/>
      <c r="H34" s="10"/>
      <c r="I34" s="10"/>
    </row>
    <row r="35" spans="1:12" ht="15.75" x14ac:dyDescent="0.25">
      <c r="A35" s="11" t="s">
        <v>15</v>
      </c>
      <c r="B35" s="10" t="s">
        <v>21</v>
      </c>
      <c r="C35" s="10"/>
      <c r="D35" s="10"/>
      <c r="E35" s="10"/>
      <c r="F35" s="22">
        <v>4141</v>
      </c>
      <c r="G35" s="17"/>
      <c r="H35" s="10"/>
      <c r="I35" s="10"/>
    </row>
    <row r="36" spans="1:12" ht="15.75" x14ac:dyDescent="0.25">
      <c r="A36" s="11" t="s">
        <v>15</v>
      </c>
      <c r="B36" s="10" t="s">
        <v>20</v>
      </c>
      <c r="C36" s="10"/>
      <c r="D36" s="10"/>
      <c r="E36" s="10"/>
      <c r="F36" s="22">
        <v>24846</v>
      </c>
      <c r="G36" s="17"/>
      <c r="H36" s="10"/>
      <c r="I36" s="10"/>
    </row>
    <row r="37" spans="1:12" ht="15.75" x14ac:dyDescent="0.25">
      <c r="A37" s="11" t="s">
        <v>10</v>
      </c>
      <c r="B37" s="10" t="s">
        <v>19</v>
      </c>
      <c r="C37" s="10"/>
      <c r="D37" s="10"/>
      <c r="E37" s="10"/>
      <c r="F37" s="14">
        <v>-82820</v>
      </c>
      <c r="G37" s="17"/>
      <c r="H37" s="10"/>
      <c r="I37" s="10"/>
    </row>
    <row r="38" spans="1:12" ht="15.75" x14ac:dyDescent="0.25">
      <c r="B38" s="10"/>
      <c r="C38" s="10"/>
      <c r="D38" s="10" t="s">
        <v>18</v>
      </c>
      <c r="E38" s="10"/>
      <c r="F38" s="10"/>
      <c r="G38" s="17">
        <f>SUM(F35:F37)</f>
        <v>-53833</v>
      </c>
      <c r="H38" s="10"/>
      <c r="I38" s="10"/>
    </row>
    <row r="39" spans="1:12" ht="15.75" x14ac:dyDescent="0.25">
      <c r="B39" s="10"/>
      <c r="C39" s="10"/>
      <c r="D39" s="10"/>
      <c r="E39" s="10"/>
      <c r="F39" s="10"/>
      <c r="G39" s="10"/>
      <c r="H39" s="10"/>
      <c r="I39" s="10"/>
    </row>
    <row r="40" spans="1:12" ht="21" x14ac:dyDescent="0.35">
      <c r="B40" s="5" t="s">
        <v>17</v>
      </c>
      <c r="C40" s="8"/>
      <c r="D40" s="8"/>
      <c r="E40" s="8"/>
      <c r="F40" s="8"/>
      <c r="G40" s="8"/>
      <c r="H40" s="16"/>
      <c r="I40" s="12">
        <f>I33+G38</f>
        <v>6834517</v>
      </c>
    </row>
    <row r="41" spans="1:12" ht="15.75" x14ac:dyDescent="0.25">
      <c r="B41" s="10"/>
      <c r="C41" s="10"/>
      <c r="D41" s="10"/>
      <c r="E41" s="10"/>
      <c r="F41" s="10"/>
      <c r="G41" s="10"/>
      <c r="H41" s="10"/>
      <c r="I41" s="10"/>
    </row>
    <row r="42" spans="1:12" ht="15.75" x14ac:dyDescent="0.25">
      <c r="B42" s="15" t="s">
        <v>16</v>
      </c>
      <c r="C42" s="15"/>
      <c r="D42" s="15"/>
      <c r="E42" s="15"/>
      <c r="F42" s="15"/>
      <c r="G42" s="15"/>
      <c r="H42" s="15">
        <f>F44+F45</f>
        <v>20705</v>
      </c>
      <c r="I42" s="10"/>
    </row>
    <row r="43" spans="1:12" ht="15.75" x14ac:dyDescent="0.25">
      <c r="B43" s="10"/>
      <c r="C43" s="10"/>
      <c r="D43" s="10"/>
      <c r="E43" s="10"/>
      <c r="F43" s="10"/>
      <c r="G43" s="10"/>
      <c r="H43" s="10"/>
      <c r="I43" s="10"/>
    </row>
    <row r="44" spans="1:12" ht="15.75" x14ac:dyDescent="0.25">
      <c r="A44" s="11" t="s">
        <v>15</v>
      </c>
      <c r="B44" s="10" t="s">
        <v>14</v>
      </c>
      <c r="C44" s="10"/>
      <c r="D44" s="10"/>
      <c r="E44" s="10"/>
      <c r="F44" s="14">
        <v>20705</v>
      </c>
      <c r="G44" s="10"/>
      <c r="H44" s="10"/>
      <c r="I44" s="10"/>
    </row>
    <row r="45" spans="1:12" ht="15.75" x14ac:dyDescent="0.25">
      <c r="A45" s="11" t="s">
        <v>10</v>
      </c>
      <c r="B45" s="10" t="s">
        <v>13</v>
      </c>
      <c r="C45" s="10"/>
      <c r="D45" s="10"/>
      <c r="E45" s="10"/>
      <c r="F45" s="13">
        <v>0</v>
      </c>
      <c r="G45" s="10"/>
      <c r="H45" s="10"/>
      <c r="I45" s="10"/>
    </row>
    <row r="46" spans="1:12" ht="15.75" x14ac:dyDescent="0.25">
      <c r="B46" s="10"/>
      <c r="C46" s="10"/>
      <c r="D46" s="10"/>
      <c r="E46" s="10"/>
      <c r="F46" s="10"/>
      <c r="G46" s="10"/>
      <c r="H46" s="10"/>
      <c r="I46" s="10"/>
    </row>
    <row r="47" spans="1:12" ht="21" x14ac:dyDescent="0.35">
      <c r="B47" s="5" t="s">
        <v>12</v>
      </c>
      <c r="C47" s="8"/>
      <c r="D47" s="8"/>
      <c r="E47" s="8"/>
      <c r="F47" s="8"/>
      <c r="G47" s="8"/>
      <c r="H47" s="8"/>
      <c r="I47" s="12">
        <f>I40+H42</f>
        <v>6855222</v>
      </c>
      <c r="K47" t="s">
        <v>11</v>
      </c>
    </row>
    <row r="49" spans="1:11" ht="15.75" x14ac:dyDescent="0.25">
      <c r="A49" s="11" t="s">
        <v>10</v>
      </c>
      <c r="B49" s="10" t="s">
        <v>9</v>
      </c>
      <c r="F49" s="9">
        <v>0.3</v>
      </c>
      <c r="I49" s="26">
        <f>I47*-F49</f>
        <v>-2056566.5999999999</v>
      </c>
    </row>
    <row r="51" spans="1:11" ht="21" x14ac:dyDescent="0.35">
      <c r="B51" s="5" t="s">
        <v>8</v>
      </c>
      <c r="C51" s="8"/>
      <c r="D51" s="8"/>
      <c r="E51" s="8"/>
      <c r="F51" s="8"/>
      <c r="G51" s="8"/>
      <c r="H51" s="8"/>
      <c r="I51" s="7">
        <f>I47+I49</f>
        <v>4798655.4000000004</v>
      </c>
      <c r="K51" s="6" t="s">
        <v>7</v>
      </c>
    </row>
    <row r="53" spans="1:11" ht="21" x14ac:dyDescent="0.35">
      <c r="B53" s="5" t="s">
        <v>6</v>
      </c>
      <c r="C53" s="4">
        <f>I17+G19</f>
        <v>7343860</v>
      </c>
    </row>
    <row r="55" spans="1:11" x14ac:dyDescent="0.25">
      <c r="C55" s="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DE468-72BB-4EDE-ACC4-444B6227230E}">
  <dimension ref="B7:AC69"/>
  <sheetViews>
    <sheetView zoomScaleNormal="100" workbookViewId="0">
      <selection activeCell="C5" sqref="C5"/>
    </sheetView>
  </sheetViews>
  <sheetFormatPr baseColWidth="10" defaultColWidth="10.7109375" defaultRowHeight="15" x14ac:dyDescent="0.25"/>
  <cols>
    <col min="2" max="2" width="13.7109375" bestFit="1" customWidth="1"/>
    <col min="3" max="3" width="17.7109375" bestFit="1" customWidth="1"/>
    <col min="6" max="6" width="10.85546875" bestFit="1" customWidth="1"/>
    <col min="7" max="7" width="15.28515625" bestFit="1" customWidth="1"/>
    <col min="8" max="8" width="13.28515625" bestFit="1" customWidth="1"/>
    <col min="9" max="9" width="19.28515625" bestFit="1" customWidth="1"/>
    <col min="10" max="10" width="12.5703125" bestFit="1" customWidth="1"/>
  </cols>
  <sheetData>
    <row r="7" spans="2:29" x14ac:dyDescent="0.25">
      <c r="AB7" s="1"/>
      <c r="AC7" s="1"/>
    </row>
    <row r="8" spans="2:29" ht="18.75" x14ac:dyDescent="0.3">
      <c r="B8" s="34"/>
      <c r="C8" s="34"/>
      <c r="D8" s="82" t="s">
        <v>81</v>
      </c>
      <c r="E8" s="83"/>
      <c r="F8" s="83"/>
      <c r="G8" s="84"/>
      <c r="H8" s="23"/>
      <c r="I8" s="23"/>
      <c r="J8" s="23"/>
      <c r="R8" s="23"/>
      <c r="S8" s="23"/>
      <c r="AB8" s="1"/>
      <c r="AC8" s="1"/>
    </row>
    <row r="9" spans="2:29" ht="18.75" x14ac:dyDescent="0.3">
      <c r="B9" s="32" t="s">
        <v>74</v>
      </c>
      <c r="C9" s="32" t="s">
        <v>80</v>
      </c>
      <c r="D9" s="86" t="s">
        <v>79</v>
      </c>
      <c r="E9" s="86"/>
      <c r="F9" s="55" t="e">
        <f>B10/C10*100</f>
        <v>#DIV/0!</v>
      </c>
      <c r="G9" s="54"/>
      <c r="H9" s="23"/>
      <c r="I9" s="23"/>
      <c r="J9" s="23"/>
      <c r="K9" s="48" t="s">
        <v>78</v>
      </c>
      <c r="L9" s="47"/>
      <c r="M9" s="47"/>
      <c r="N9" s="49"/>
      <c r="R9" s="23"/>
      <c r="S9" s="23"/>
      <c r="AB9" s="1"/>
      <c r="AC9" s="1"/>
    </row>
    <row r="10" spans="2:29" ht="18.75" x14ac:dyDescent="0.3">
      <c r="B10" s="13"/>
      <c r="C10" s="57"/>
      <c r="D10" s="34"/>
      <c r="E10" s="34"/>
      <c r="F10" s="56"/>
      <c r="G10" s="54"/>
      <c r="H10" s="23"/>
      <c r="I10" s="23"/>
      <c r="J10" s="23"/>
      <c r="K10" s="38"/>
      <c r="L10" s="23"/>
      <c r="M10" s="23"/>
      <c r="N10" s="37"/>
      <c r="R10" s="23"/>
      <c r="S10" s="23"/>
      <c r="AB10" s="1"/>
      <c r="AC10" s="1"/>
    </row>
    <row r="11" spans="2:29" ht="18.75" x14ac:dyDescent="0.3">
      <c r="B11" s="32" t="s">
        <v>47</v>
      </c>
      <c r="C11" s="32" t="s">
        <v>0</v>
      </c>
      <c r="D11" s="86" t="s">
        <v>77</v>
      </c>
      <c r="E11" s="86"/>
      <c r="F11" s="55">
        <f>B12/C12*100</f>
        <v>4.1449667213910537</v>
      </c>
      <c r="G11" s="54"/>
      <c r="H11" s="23"/>
      <c r="I11" s="32" t="s">
        <v>76</v>
      </c>
      <c r="J11" s="32" t="s">
        <v>58</v>
      </c>
      <c r="K11" s="35" t="s">
        <v>75</v>
      </c>
      <c r="L11" s="34"/>
      <c r="M11" s="34"/>
      <c r="N11" s="42" t="e">
        <f>I12/(J12/360)</f>
        <v>#DIV/0!</v>
      </c>
      <c r="R11" s="23"/>
      <c r="S11" s="23"/>
      <c r="AB11" s="1"/>
      <c r="AC11" s="1"/>
    </row>
    <row r="12" spans="2:29" ht="18.75" x14ac:dyDescent="0.3">
      <c r="B12" s="13">
        <v>796477.5</v>
      </c>
      <c r="C12" s="13">
        <v>19215534.25</v>
      </c>
      <c r="D12" s="34"/>
      <c r="E12" s="34"/>
      <c r="F12" s="56"/>
      <c r="G12" s="54"/>
      <c r="H12" s="23"/>
      <c r="I12" s="30"/>
      <c r="J12" s="30"/>
      <c r="K12" s="35"/>
      <c r="L12" s="34"/>
      <c r="M12" s="34"/>
      <c r="N12" s="45"/>
      <c r="R12" s="23"/>
      <c r="S12" s="23"/>
      <c r="AB12" s="1"/>
      <c r="AC12" s="1"/>
    </row>
    <row r="13" spans="2:29" ht="18.75" x14ac:dyDescent="0.3">
      <c r="B13" s="32" t="s">
        <v>74</v>
      </c>
      <c r="C13" s="32" t="s">
        <v>58</v>
      </c>
      <c r="D13" s="86" t="s">
        <v>73</v>
      </c>
      <c r="E13" s="86"/>
      <c r="F13" s="55">
        <f>B14/C14*100</f>
        <v>4.8872249999999999</v>
      </c>
      <c r="G13" s="54"/>
      <c r="H13" s="23"/>
      <c r="I13" s="32" t="s">
        <v>72</v>
      </c>
      <c r="J13" s="32" t="s">
        <v>71</v>
      </c>
      <c r="K13" s="35" t="s">
        <v>70</v>
      </c>
      <c r="L13" s="34"/>
      <c r="M13" s="34"/>
      <c r="N13" s="42">
        <f>I14/(J14/360)</f>
        <v>120.0125199660153</v>
      </c>
      <c r="R13" s="23"/>
      <c r="S13" s="23"/>
      <c r="AB13" s="1"/>
      <c r="AC13" s="1"/>
    </row>
    <row r="14" spans="2:29" ht="18.75" x14ac:dyDescent="0.3">
      <c r="B14" s="13">
        <v>537594.75</v>
      </c>
      <c r="C14" s="13">
        <v>11000000</v>
      </c>
      <c r="D14" s="34"/>
      <c r="E14" s="34"/>
      <c r="F14" s="56"/>
      <c r="G14" s="54"/>
      <c r="H14" s="23"/>
      <c r="I14" s="13">
        <f>56232+2886575</f>
        <v>2942807</v>
      </c>
      <c r="J14" s="13">
        <v>8827500</v>
      </c>
      <c r="K14" s="35"/>
      <c r="L14" s="34"/>
      <c r="M14" s="34"/>
      <c r="N14" s="45"/>
      <c r="R14" s="23"/>
      <c r="S14" s="23"/>
      <c r="AB14" s="1"/>
      <c r="AC14" s="1"/>
    </row>
    <row r="15" spans="2:29" ht="18.75" x14ac:dyDescent="0.3">
      <c r="B15" s="32" t="s">
        <v>58</v>
      </c>
      <c r="C15" s="32" t="s">
        <v>0</v>
      </c>
      <c r="D15" s="86" t="s">
        <v>69</v>
      </c>
      <c r="E15" s="86"/>
      <c r="F15" s="55">
        <f>B16/C16</f>
        <v>0.67653596464537535</v>
      </c>
      <c r="G15" s="54"/>
      <c r="H15" s="23"/>
      <c r="I15" s="32" t="s">
        <v>68</v>
      </c>
      <c r="J15" s="32" t="s">
        <v>67</v>
      </c>
      <c r="K15" s="35" t="s">
        <v>66</v>
      </c>
      <c r="L15" s="34"/>
      <c r="M15" s="34"/>
      <c r="N15" s="42">
        <f>I16/J16</f>
        <v>8.9943167778601438</v>
      </c>
      <c r="R15" s="23"/>
      <c r="S15" s="23"/>
      <c r="AB15" s="1"/>
      <c r="AC15" s="1"/>
    </row>
    <row r="16" spans="2:29" ht="18.75" x14ac:dyDescent="0.3">
      <c r="B16" s="13">
        <v>13000000</v>
      </c>
      <c r="C16" s="13">
        <v>19215534.25</v>
      </c>
      <c r="D16" s="34"/>
      <c r="E16" s="34"/>
      <c r="F16" s="34"/>
      <c r="G16" s="54"/>
      <c r="H16" s="23"/>
      <c r="I16" s="13">
        <v>10920000</v>
      </c>
      <c r="J16" s="30">
        <v>1214100</v>
      </c>
      <c r="K16" s="29"/>
      <c r="L16" s="28"/>
      <c r="M16" s="28"/>
      <c r="N16" s="53"/>
      <c r="O16" s="23"/>
      <c r="P16" s="23"/>
      <c r="Q16" s="23"/>
      <c r="R16" s="23"/>
      <c r="S16" s="23"/>
      <c r="AB16" s="1"/>
      <c r="AC16" s="1"/>
    </row>
    <row r="17" spans="2:29" ht="18.75" x14ac:dyDescent="0.3">
      <c r="B17" s="34"/>
      <c r="C17" s="34"/>
      <c r="D17" s="41"/>
      <c r="E17" s="40"/>
      <c r="F17" s="40"/>
      <c r="G17" s="39"/>
      <c r="H17" s="23"/>
      <c r="I17" s="23"/>
      <c r="J17" s="23"/>
      <c r="K17" s="23"/>
      <c r="L17" s="23"/>
      <c r="M17" s="23"/>
      <c r="N17" s="52"/>
      <c r="O17" s="23"/>
      <c r="P17" s="23"/>
      <c r="Q17" s="23"/>
      <c r="R17" s="23"/>
      <c r="S17" s="23"/>
      <c r="AB17" s="1"/>
      <c r="AC17" s="1"/>
    </row>
    <row r="18" spans="2:29" ht="18.75" x14ac:dyDescent="0.3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52"/>
      <c r="O18" s="23"/>
      <c r="P18" s="23"/>
      <c r="Q18" s="23"/>
      <c r="R18" s="23"/>
      <c r="S18" s="23"/>
      <c r="AB18" s="1"/>
      <c r="AC18" s="1"/>
    </row>
    <row r="19" spans="2:29" ht="18.75" x14ac:dyDescent="0.3">
      <c r="B19" s="23"/>
      <c r="C19" s="23"/>
      <c r="D19" s="51"/>
      <c r="E19" s="50" t="s">
        <v>59</v>
      </c>
      <c r="F19" s="49"/>
      <c r="G19" s="23"/>
      <c r="H19" s="23"/>
      <c r="I19" s="23"/>
      <c r="J19" s="23"/>
      <c r="K19" s="48"/>
      <c r="L19" s="47" t="s">
        <v>65</v>
      </c>
      <c r="M19" s="47"/>
      <c r="N19" s="46"/>
      <c r="R19" s="23"/>
      <c r="S19" s="23"/>
      <c r="AB19" s="1"/>
      <c r="AC19" s="1"/>
    </row>
    <row r="20" spans="2:29" ht="18.75" x14ac:dyDescent="0.3">
      <c r="B20" s="23"/>
      <c r="C20" s="23"/>
      <c r="D20" s="38"/>
      <c r="E20" s="23"/>
      <c r="F20" s="37"/>
      <c r="G20" s="23"/>
      <c r="H20" s="23"/>
      <c r="I20" s="23"/>
      <c r="J20" s="23"/>
      <c r="K20" s="35"/>
      <c r="L20" s="34"/>
      <c r="M20" s="34"/>
      <c r="N20" s="45"/>
      <c r="R20" s="23"/>
      <c r="S20" s="23"/>
      <c r="AB20" s="1"/>
      <c r="AC20" s="1"/>
    </row>
    <row r="21" spans="2:29" ht="18.75" x14ac:dyDescent="0.3">
      <c r="B21" s="32" t="s">
        <v>64</v>
      </c>
      <c r="C21" s="32" t="s">
        <v>68</v>
      </c>
      <c r="D21" s="44" t="s">
        <v>63</v>
      </c>
      <c r="E21" s="34"/>
      <c r="F21" s="31">
        <f>B22/(C22/360)</f>
        <v>119.62789550072569</v>
      </c>
      <c r="G21" s="23"/>
      <c r="H21" s="23"/>
      <c r="I21" s="23"/>
      <c r="J21" s="23"/>
      <c r="K21" s="35" t="s">
        <v>62</v>
      </c>
      <c r="L21" s="34"/>
      <c r="M21" s="34"/>
      <c r="N21" s="42"/>
      <c r="R21" s="23"/>
      <c r="S21" s="23"/>
      <c r="AB21" s="2"/>
      <c r="AC21" s="1"/>
    </row>
    <row r="22" spans="2:29" ht="18.75" x14ac:dyDescent="0.3">
      <c r="B22" s="13">
        <v>3663272</v>
      </c>
      <c r="C22" s="30">
        <f>11024000</f>
        <v>11024000</v>
      </c>
      <c r="D22" s="35"/>
      <c r="E22" s="34"/>
      <c r="F22" s="33"/>
      <c r="G22" s="23"/>
      <c r="H22" s="23"/>
      <c r="I22" s="23"/>
      <c r="J22" s="23"/>
      <c r="K22" s="35"/>
      <c r="L22" s="34"/>
      <c r="M22" s="34"/>
      <c r="N22" s="45"/>
      <c r="R22" s="23"/>
      <c r="S22" s="23"/>
      <c r="AB22" s="1"/>
      <c r="AC22" s="1"/>
    </row>
    <row r="23" spans="2:29" ht="18.75" x14ac:dyDescent="0.3">
      <c r="B23" s="32" t="s">
        <v>61</v>
      </c>
      <c r="C23" s="32" t="s">
        <v>60</v>
      </c>
      <c r="D23" s="44" t="s">
        <v>59</v>
      </c>
      <c r="E23" s="34"/>
      <c r="F23" s="31">
        <f>B24/C24</f>
        <v>1.8078794684078618</v>
      </c>
      <c r="G23" s="23"/>
      <c r="H23" s="23"/>
      <c r="I23" s="43" t="s">
        <v>47</v>
      </c>
      <c r="J23" s="43" t="s">
        <v>58</v>
      </c>
      <c r="K23" s="35" t="s">
        <v>57</v>
      </c>
      <c r="L23" s="34"/>
      <c r="M23" s="34"/>
      <c r="N23" s="42" t="e">
        <f>I24/J24*100</f>
        <v>#DIV/0!</v>
      </c>
      <c r="R23" s="23"/>
      <c r="S23" s="23"/>
      <c r="AB23" s="1"/>
      <c r="AC23" s="1"/>
    </row>
    <row r="24" spans="2:29" ht="18.75" x14ac:dyDescent="0.3">
      <c r="B24" s="13">
        <v>13705534.25</v>
      </c>
      <c r="C24" s="13">
        <v>7581000</v>
      </c>
      <c r="D24" s="29"/>
      <c r="E24" s="28"/>
      <c r="F24" s="27"/>
      <c r="G24" s="23"/>
      <c r="H24" s="23"/>
      <c r="I24" s="6"/>
      <c r="J24" s="6"/>
      <c r="K24" s="41"/>
      <c r="L24" s="40"/>
      <c r="M24" s="40"/>
      <c r="N24" s="39"/>
      <c r="R24" s="23"/>
      <c r="S24" s="23"/>
      <c r="AB24" s="1"/>
      <c r="AC24" s="1"/>
    </row>
    <row r="25" spans="2:29" ht="18.75" x14ac:dyDescent="0.3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AB25" s="1"/>
      <c r="AC25" s="1"/>
    </row>
    <row r="26" spans="2:29" ht="18.75" x14ac:dyDescent="0.3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AB26" s="1"/>
      <c r="AC26" s="1"/>
    </row>
    <row r="27" spans="2:29" ht="18.75" x14ac:dyDescent="0.3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 t="s">
        <v>5</v>
      </c>
      <c r="M27" s="23"/>
      <c r="N27" s="23"/>
      <c r="O27" s="23"/>
      <c r="P27" s="23"/>
      <c r="Q27" s="23"/>
      <c r="R27" s="23"/>
      <c r="S27" s="23"/>
      <c r="AB27" s="1"/>
      <c r="AC27" s="1"/>
    </row>
    <row r="28" spans="2:29" ht="18.75" x14ac:dyDescent="0.3">
      <c r="B28" s="23"/>
      <c r="C28" s="23"/>
      <c r="D28" s="82" t="s">
        <v>56</v>
      </c>
      <c r="E28" s="83"/>
      <c r="F28" s="83"/>
      <c r="G28" s="84"/>
      <c r="H28" s="23"/>
      <c r="I28" s="26"/>
      <c r="J28" s="23"/>
      <c r="K28" s="23"/>
      <c r="L28" s="23"/>
      <c r="M28" s="23"/>
      <c r="N28" s="23"/>
      <c r="O28" s="23"/>
      <c r="P28" s="23"/>
      <c r="Q28" s="23"/>
      <c r="R28" s="23"/>
      <c r="S28" s="23"/>
      <c r="AB28" s="1"/>
      <c r="AC28" s="1"/>
    </row>
    <row r="29" spans="2:29" ht="18.75" x14ac:dyDescent="0.3">
      <c r="B29" s="34"/>
      <c r="C29" s="34"/>
      <c r="D29" s="38"/>
      <c r="E29" s="23"/>
      <c r="F29" s="23"/>
      <c r="G29" s="37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AB29" s="1"/>
      <c r="AC29" s="1"/>
    </row>
    <row r="30" spans="2:29" ht="18.75" x14ac:dyDescent="0.3">
      <c r="B30" s="32" t="s">
        <v>52</v>
      </c>
      <c r="C30" s="32" t="s">
        <v>0</v>
      </c>
      <c r="D30" s="85" t="s">
        <v>56</v>
      </c>
      <c r="E30" s="86"/>
      <c r="F30" s="86"/>
      <c r="G30" s="31">
        <f>B31/C31*100</f>
        <v>69.61656227042161</v>
      </c>
      <c r="H30" s="23"/>
      <c r="I30" s="23"/>
      <c r="J30" s="26"/>
      <c r="K30" s="23"/>
      <c r="L30" s="23"/>
      <c r="M30" s="23"/>
      <c r="N30" s="23"/>
      <c r="O30" s="23"/>
      <c r="P30" s="23"/>
      <c r="Q30" s="23"/>
      <c r="R30" s="23"/>
      <c r="S30" s="23"/>
      <c r="AB30" s="1"/>
      <c r="AC30" s="1"/>
    </row>
    <row r="31" spans="2:29" ht="18.75" x14ac:dyDescent="0.3">
      <c r="B31" s="36">
        <f>937200+6872800</f>
        <v>7810000</v>
      </c>
      <c r="C31" s="13">
        <v>11218594.75</v>
      </c>
      <c r="D31" s="35"/>
      <c r="E31" s="34"/>
      <c r="F31" s="34"/>
      <c r="G31" s="3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AB31" s="1"/>
      <c r="AC31" s="1"/>
    </row>
    <row r="32" spans="2:29" ht="18.75" x14ac:dyDescent="0.3">
      <c r="B32" s="32" t="s">
        <v>55</v>
      </c>
      <c r="C32" s="32" t="s">
        <v>0</v>
      </c>
      <c r="D32" s="85" t="s">
        <v>54</v>
      </c>
      <c r="E32" s="86"/>
      <c r="F32" s="86"/>
      <c r="G32" s="31" t="e">
        <f>B33/C33*100</f>
        <v>#DIV/0!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AB32" s="1"/>
      <c r="AC32" s="1"/>
    </row>
    <row r="33" spans="2:29" ht="18.75" x14ac:dyDescent="0.3">
      <c r="B33" s="30"/>
      <c r="C33" s="30"/>
      <c r="D33" s="35"/>
      <c r="E33" s="34"/>
      <c r="F33" s="34"/>
      <c r="G33" s="3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AB33" s="1"/>
      <c r="AC33" s="1"/>
    </row>
    <row r="34" spans="2:29" ht="18.75" x14ac:dyDescent="0.3">
      <c r="B34" s="32" t="s">
        <v>53</v>
      </c>
      <c r="C34" s="32" t="s">
        <v>52</v>
      </c>
      <c r="D34" s="85" t="s">
        <v>51</v>
      </c>
      <c r="E34" s="86"/>
      <c r="F34" s="86"/>
      <c r="G34" s="31">
        <f>B35/C35*100</f>
        <v>56.999999999999993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AB34" s="1"/>
      <c r="AC34" s="1"/>
    </row>
    <row r="35" spans="2:29" ht="18.75" x14ac:dyDescent="0.3">
      <c r="B35" s="13">
        <v>7581000</v>
      </c>
      <c r="C35" s="36">
        <v>13300000</v>
      </c>
      <c r="D35" s="35"/>
      <c r="E35" s="34"/>
      <c r="F35" s="34"/>
      <c r="G35" s="3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AB35" s="1"/>
      <c r="AC35" s="1"/>
    </row>
    <row r="36" spans="2:29" ht="18.75" x14ac:dyDescent="0.3">
      <c r="B36" s="32" t="s">
        <v>50</v>
      </c>
      <c r="C36" s="32" t="s">
        <v>49</v>
      </c>
      <c r="D36" s="85" t="s">
        <v>48</v>
      </c>
      <c r="E36" s="86"/>
      <c r="F36" s="86"/>
      <c r="G36" s="31" t="e">
        <f>B37/C37*100</f>
        <v>#DIV/0!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AB36" s="1"/>
      <c r="AC36" s="1"/>
    </row>
    <row r="37" spans="2:29" ht="18.75" x14ac:dyDescent="0.3">
      <c r="B37" s="13"/>
      <c r="C37" s="30"/>
      <c r="D37" s="35"/>
      <c r="E37" s="34"/>
      <c r="F37" s="34"/>
      <c r="G37" s="3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AB37" s="1"/>
      <c r="AC37" s="1"/>
    </row>
    <row r="38" spans="2:29" ht="18.75" x14ac:dyDescent="0.3">
      <c r="B38" s="32" t="s">
        <v>47</v>
      </c>
      <c r="C38" s="32" t="s">
        <v>46</v>
      </c>
      <c r="D38" s="85" t="s">
        <v>45</v>
      </c>
      <c r="E38" s="86"/>
      <c r="F38" s="86"/>
      <c r="G38" s="31" t="e">
        <f>B39/C39</f>
        <v>#DIV/0!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AB38" s="1"/>
      <c r="AC38" s="1"/>
    </row>
    <row r="39" spans="2:29" ht="18.75" x14ac:dyDescent="0.3">
      <c r="B39" s="30"/>
      <c r="C39" s="30"/>
      <c r="D39" s="35"/>
      <c r="E39" s="34"/>
      <c r="F39" s="34"/>
      <c r="G39" s="3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AB39" s="1"/>
      <c r="AC39" s="1"/>
    </row>
    <row r="40" spans="2:29" ht="18.75" x14ac:dyDescent="0.3">
      <c r="B40" s="32" t="s">
        <v>44</v>
      </c>
      <c r="C40" s="32" t="s">
        <v>43</v>
      </c>
      <c r="D40" s="85" t="s">
        <v>42</v>
      </c>
      <c r="E40" s="86"/>
      <c r="F40" s="86"/>
      <c r="G40" s="31" t="e">
        <f>B41/C41</f>
        <v>#DIV/0!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AB40" s="1"/>
      <c r="AC40" s="1"/>
    </row>
    <row r="41" spans="2:29" ht="18.75" x14ac:dyDescent="0.3">
      <c r="B41" s="30"/>
      <c r="C41" s="30"/>
      <c r="D41" s="29"/>
      <c r="E41" s="28"/>
      <c r="F41" s="28"/>
      <c r="G41" s="27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AB41" s="1"/>
      <c r="AC41" s="1"/>
    </row>
    <row r="42" spans="2:29" ht="18.75" x14ac:dyDescent="0.3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AB42" s="1"/>
      <c r="AC42" s="1"/>
    </row>
    <row r="43" spans="2:29" ht="18.75" x14ac:dyDescent="0.3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AB43" s="1"/>
      <c r="AC43" s="1"/>
    </row>
    <row r="59" spans="7:11" x14ac:dyDescent="0.25">
      <c r="G59" s="26">
        <f>(129805.2/4049805.2)*100</f>
        <v>3.205220833831711</v>
      </c>
      <c r="H59" s="26"/>
      <c r="I59" s="26">
        <f>(129805.2/17000000)*100</f>
        <v>0.76356000000000002</v>
      </c>
      <c r="J59" s="26">
        <f>17000000/14549805.2</f>
        <v>1.1684005226406744</v>
      </c>
      <c r="K59" s="26">
        <f>1/27.83</f>
        <v>3.5932446999640676E-2</v>
      </c>
    </row>
    <row r="60" spans="7:11" x14ac:dyDescent="0.25">
      <c r="G60" s="26"/>
      <c r="H60" s="26"/>
      <c r="I60" s="26"/>
    </row>
    <row r="61" spans="7:11" x14ac:dyDescent="0.25">
      <c r="G61" s="26"/>
      <c r="H61" s="26"/>
      <c r="I61" s="26"/>
    </row>
    <row r="62" spans="7:11" x14ac:dyDescent="0.25">
      <c r="G62" s="26"/>
      <c r="H62" s="26"/>
      <c r="I62" s="26" t="b">
        <f>G59=I59*J59*K59</f>
        <v>0</v>
      </c>
    </row>
    <row r="63" spans="7:11" x14ac:dyDescent="0.25">
      <c r="G63" s="26"/>
      <c r="H63" s="26"/>
      <c r="I63" s="26"/>
    </row>
    <row r="64" spans="7:11" x14ac:dyDescent="0.25">
      <c r="G64" s="26"/>
      <c r="H64" s="26"/>
      <c r="I64" s="26"/>
    </row>
    <row r="65" spans="7:9" x14ac:dyDescent="0.25">
      <c r="G65" s="26"/>
      <c r="H65" s="26"/>
      <c r="I65" s="26"/>
    </row>
    <row r="66" spans="7:9" x14ac:dyDescent="0.25">
      <c r="G66" s="26"/>
      <c r="H66" s="26"/>
      <c r="I66" s="26"/>
    </row>
    <row r="67" spans="7:9" x14ac:dyDescent="0.25">
      <c r="G67" s="26"/>
      <c r="H67" s="26"/>
      <c r="I67" s="26"/>
    </row>
    <row r="68" spans="7:9" x14ac:dyDescent="0.25">
      <c r="G68" s="26"/>
      <c r="H68" s="26"/>
      <c r="I68" s="26"/>
    </row>
    <row r="69" spans="7:9" x14ac:dyDescent="0.25">
      <c r="G69" s="26"/>
      <c r="H69" s="26"/>
      <c r="I69" s="26"/>
    </row>
  </sheetData>
  <mergeCells count="12">
    <mergeCell ref="D40:F40"/>
    <mergeCell ref="D13:E13"/>
    <mergeCell ref="D34:F34"/>
    <mergeCell ref="D15:E15"/>
    <mergeCell ref="D36:F36"/>
    <mergeCell ref="D38:F38"/>
    <mergeCell ref="D8:G8"/>
    <mergeCell ref="D28:G28"/>
    <mergeCell ref="D32:F32"/>
    <mergeCell ref="D30:F30"/>
    <mergeCell ref="D9:E9"/>
    <mergeCell ref="D11:E1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BALANCE</vt:lpstr>
      <vt:lpstr>CDR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Xia Martinez Espinosa</dc:creator>
  <cp:lastModifiedBy>Carmen Xia Martinez Espinosa</cp:lastModifiedBy>
  <cp:lastPrinted>2022-10-31T10:19:59Z</cp:lastPrinted>
  <dcterms:created xsi:type="dcterms:W3CDTF">2022-10-13T15:02:51Z</dcterms:created>
  <dcterms:modified xsi:type="dcterms:W3CDTF">2023-01-12T20:43:36Z</dcterms:modified>
</cp:coreProperties>
</file>