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3" yWindow="81" windowWidth="20900" windowHeight="8842" firstSheet="3" activeTab="4"/>
  </bookViews>
  <sheets>
    <sheet name="Steuerzeit-1" sheetId="1" r:id="rId1"/>
    <sheet name="KW-Steuerzeit-2" sheetId="2" r:id="rId2"/>
    <sheet name="KW-Steuerzeit-3" sheetId="4" r:id="rId3"/>
    <sheet name="NW-Steuerzeit" sheetId="6" r:id="rId4"/>
    <sheet name="Ventil-Shim-620-2013-2" sheetId="8" r:id="rId5"/>
    <sheet name="Ventil-Shim-620-2013-1" sheetId="5" r:id="rId6"/>
    <sheet name="Ventil-Shim-berechnen-alt" sheetId="7" r:id="rId7"/>
    <sheet name="Ventil-Shim-berechnen-test" sheetId="9" r:id="rId8"/>
    <sheet name="Tabelle3" sheetId="3" r:id="rId9"/>
  </sheets>
  <definedNames>
    <definedName name="_xlnm.Print_Area" localSheetId="3">'NW-Steuerzeit'!$A:$P</definedName>
    <definedName name="_xlnm.Print_Area" localSheetId="5">'Ventil-Shim-620-2013-1'!$A$1:$L$50</definedName>
    <definedName name="_xlnm.Print_Area" localSheetId="4">'Ventil-Shim-620-2013-2'!$A$1:$L$41</definedName>
  </definedNames>
  <calcPr calcId="145621"/>
</workbook>
</file>

<file path=xl/calcChain.xml><?xml version="1.0" encoding="utf-8"?>
<calcChain xmlns="http://schemas.openxmlformats.org/spreadsheetml/2006/main">
  <c r="K16" i="8" l="1"/>
  <c r="K13" i="8"/>
  <c r="H16" i="8"/>
  <c r="H13" i="8"/>
  <c r="E16" i="8"/>
  <c r="E13" i="8"/>
  <c r="B16" i="8"/>
  <c r="B13" i="8"/>
  <c r="K31" i="8" l="1"/>
  <c r="H31" i="8"/>
  <c r="E31" i="8"/>
  <c r="B31" i="8"/>
  <c r="K34" i="8"/>
  <c r="H34" i="8"/>
  <c r="E34" i="8"/>
  <c r="B34" i="8"/>
  <c r="F37" i="9" l="1"/>
  <c r="F43" i="9" s="1"/>
  <c r="C43" i="9"/>
  <c r="C47" i="9" s="1"/>
  <c r="C37" i="9"/>
  <c r="F78" i="9"/>
  <c r="F82" i="9" s="1"/>
  <c r="M72" i="9"/>
  <c r="M78" i="9" s="1"/>
  <c r="M82" i="9" s="1"/>
  <c r="L72" i="9"/>
  <c r="I72" i="9"/>
  <c r="I78" i="9" s="1"/>
  <c r="I82" i="9" s="1"/>
  <c r="F72" i="9"/>
  <c r="C72" i="9"/>
  <c r="C78" i="9" s="1"/>
  <c r="C82" i="9" s="1"/>
  <c r="M71" i="9"/>
  <c r="I71" i="9"/>
  <c r="F71" i="9"/>
  <c r="C71" i="9"/>
  <c r="F67" i="9"/>
  <c r="C67" i="9"/>
  <c r="L59" i="9"/>
  <c r="I59" i="9"/>
  <c r="F59" i="9"/>
  <c r="C59" i="9"/>
  <c r="M37" i="9"/>
  <c r="M43" i="9" s="1"/>
  <c r="M47" i="9" s="1"/>
  <c r="I37" i="9"/>
  <c r="I43" i="9" s="1"/>
  <c r="I47" i="9" s="1"/>
  <c r="M36" i="9"/>
  <c r="I36" i="9"/>
  <c r="F36" i="9"/>
  <c r="C36" i="9"/>
  <c r="F32" i="9"/>
  <c r="C32" i="9"/>
  <c r="M18" i="9"/>
  <c r="I18" i="9"/>
  <c r="F18" i="9"/>
  <c r="C18" i="9"/>
  <c r="M7" i="9"/>
  <c r="M13" i="9" s="1"/>
  <c r="I7" i="9"/>
  <c r="I13" i="9" s="1"/>
  <c r="F7" i="9"/>
  <c r="F13" i="9" s="1"/>
  <c r="F2" i="9" s="1"/>
  <c r="C7" i="9"/>
  <c r="C13" i="9" s="1"/>
  <c r="C2" i="9" s="1"/>
  <c r="M6" i="9"/>
  <c r="M20" i="9" s="1"/>
  <c r="M21" i="9" s="1"/>
  <c r="I6" i="9"/>
  <c r="I20" i="9" s="1"/>
  <c r="I21" i="9" s="1"/>
  <c r="F6" i="9"/>
  <c r="F20" i="9" s="1"/>
  <c r="F21" i="9" s="1"/>
  <c r="C6" i="9"/>
  <c r="C20" i="9" s="1"/>
  <c r="C21" i="9" s="1"/>
  <c r="F47" i="9" l="1"/>
  <c r="K16" i="5" l="1"/>
  <c r="H16" i="5"/>
  <c r="E16" i="5"/>
  <c r="B16" i="5"/>
  <c r="K13" i="5"/>
  <c r="H13" i="5"/>
  <c r="E13" i="5"/>
  <c r="B13" i="5"/>
  <c r="M72" i="7"/>
  <c r="M78" i="7" s="1"/>
  <c r="M82" i="7" s="1"/>
  <c r="L72" i="7"/>
  <c r="I72" i="7"/>
  <c r="I78" i="7" s="1"/>
  <c r="I82" i="7" s="1"/>
  <c r="F72" i="7"/>
  <c r="F78" i="7" s="1"/>
  <c r="F82" i="7" s="1"/>
  <c r="C72" i="7"/>
  <c r="C78" i="7" s="1"/>
  <c r="C82" i="7" s="1"/>
  <c r="M71" i="7"/>
  <c r="I71" i="7"/>
  <c r="F71" i="7"/>
  <c r="C71" i="7"/>
  <c r="F67" i="7"/>
  <c r="C67" i="7"/>
  <c r="L59" i="7"/>
  <c r="I59" i="7"/>
  <c r="F59" i="7"/>
  <c r="C59" i="7"/>
  <c r="M37" i="7"/>
  <c r="M43" i="7" s="1"/>
  <c r="M47" i="7" s="1"/>
  <c r="I37" i="7"/>
  <c r="I43" i="7" s="1"/>
  <c r="I47" i="7" s="1"/>
  <c r="F37" i="7"/>
  <c r="F43" i="7" s="1"/>
  <c r="F47" i="7" s="1"/>
  <c r="C37" i="7"/>
  <c r="C43" i="7" s="1"/>
  <c r="C47" i="7" s="1"/>
  <c r="M36" i="7"/>
  <c r="I36" i="7"/>
  <c r="F36" i="7"/>
  <c r="C36" i="7"/>
  <c r="F32" i="7"/>
  <c r="C32" i="7"/>
  <c r="M18" i="7"/>
  <c r="I18" i="7"/>
  <c r="F18" i="7"/>
  <c r="C18" i="7"/>
  <c r="M7" i="7"/>
  <c r="M13" i="7" s="1"/>
  <c r="I7" i="7"/>
  <c r="I13" i="7" s="1"/>
  <c r="F7" i="7"/>
  <c r="F13" i="7" s="1"/>
  <c r="F2" i="7" s="1"/>
  <c r="C7" i="7"/>
  <c r="C13" i="7" s="1"/>
  <c r="C2" i="7" s="1"/>
  <c r="M6" i="7"/>
  <c r="M20" i="7" s="1"/>
  <c r="M21" i="7" s="1"/>
  <c r="I6" i="7"/>
  <c r="I20" i="7" s="1"/>
  <c r="I21" i="7" s="1"/>
  <c r="F6" i="7"/>
  <c r="F20" i="7" s="1"/>
  <c r="F21" i="7" s="1"/>
  <c r="C6" i="7"/>
  <c r="C20" i="7" s="1"/>
  <c r="C21" i="7" s="1"/>
  <c r="P8" i="2" l="1"/>
  <c r="H8" i="2"/>
  <c r="O6" i="2"/>
  <c r="N6" i="2"/>
  <c r="P6" i="2" s="1"/>
  <c r="G6" i="2"/>
  <c r="F6" i="2"/>
  <c r="H6" i="2" s="1"/>
  <c r="G7" i="1"/>
  <c r="I7" i="1" s="1"/>
  <c r="P7" i="4"/>
  <c r="H7" i="4"/>
  <c r="N7" i="4"/>
  <c r="O7" i="4"/>
  <c r="G7" i="4"/>
  <c r="F7" i="4"/>
  <c r="F6" i="6"/>
  <c r="G6" i="6"/>
  <c r="G9" i="6"/>
  <c r="F9" i="6"/>
  <c r="N6" i="6"/>
  <c r="O6" i="6"/>
  <c r="P8" i="6" l="1"/>
  <c r="H8" i="6"/>
  <c r="P9" i="4" l="1"/>
  <c r="H9" i="4"/>
  <c r="I8" i="1" l="1"/>
  <c r="I9" i="1"/>
  <c r="I10" i="1"/>
  <c r="I11" i="1"/>
  <c r="G11" i="1"/>
  <c r="G10" i="1"/>
  <c r="G8" i="1"/>
</calcChain>
</file>

<file path=xl/sharedStrings.xml><?xml version="1.0" encoding="utf-8"?>
<sst xmlns="http://schemas.openxmlformats.org/spreadsheetml/2006/main" count="597" uniqueCount="106">
  <si>
    <t>Steuerzeiten  Monster 620</t>
  </si>
  <si>
    <t>öffnet</t>
  </si>
  <si>
    <t>12° v.OT</t>
  </si>
  <si>
    <t>schließt</t>
  </si>
  <si>
    <t>55° n.UT</t>
  </si>
  <si>
    <t>Auslaß</t>
  </si>
  <si>
    <t>Einlaß</t>
  </si>
  <si>
    <t>58° v.UT</t>
  </si>
  <si>
    <t>24° n.OT</t>
  </si>
  <si>
    <t>Kurbelwelle</t>
  </si>
  <si>
    <t>Nockenwelle</t>
  </si>
  <si>
    <t>UT</t>
  </si>
  <si>
    <t>Einlaßventil</t>
  </si>
  <si>
    <t>Auslaßventil</t>
  </si>
  <si>
    <t>ges.offen</t>
  </si>
  <si>
    <t>geschl.</t>
  </si>
  <si>
    <t>Durchmesser</t>
  </si>
  <si>
    <t>Kugel:</t>
  </si>
  <si>
    <t>Zwischenwert:</t>
  </si>
  <si>
    <t>Gemessen:</t>
  </si>
  <si>
    <t>Shim-größe</t>
  </si>
  <si>
    <t>6° v.OT</t>
  </si>
  <si>
    <t>27,5° n.UT</t>
  </si>
  <si>
    <t>29° v.UT</t>
  </si>
  <si>
    <t>12° n.OT</t>
  </si>
  <si>
    <t>h-diff Internet</t>
  </si>
  <si>
    <t>d-Shim-unten</t>
  </si>
  <si>
    <t>r</t>
  </si>
  <si>
    <t>h-diff /2</t>
  </si>
  <si>
    <t>Kontrolle Auto-Rechner Internet</t>
  </si>
  <si>
    <t>http://www.arndt-bruenner.de/mathe/scripts/kreissehnen.htm</t>
  </si>
  <si>
    <t>Steher-Auslaß-Schl.</t>
  </si>
  <si>
    <t>Monster 620</t>
  </si>
  <si>
    <t>Steher-Einlaß-Schl.</t>
  </si>
  <si>
    <t>Ventil-Spiel -/+</t>
  </si>
  <si>
    <t>= Shim-größe</t>
  </si>
  <si>
    <t>= neuer Shim</t>
  </si>
  <si>
    <t>zu eng</t>
  </si>
  <si>
    <t>+0,07</t>
  </si>
  <si>
    <t>Lieger-Auslaß-Schl.</t>
  </si>
  <si>
    <t>Lieger-Einlaß-Schl.</t>
  </si>
  <si>
    <t xml:space="preserve"> = Werte eingeben</t>
  </si>
  <si>
    <t>Kugel: d</t>
  </si>
  <si>
    <t>gemessen-minus</t>
  </si>
  <si>
    <t>gemessen-Uhr</t>
  </si>
  <si>
    <t>Korrekturwert-d</t>
  </si>
  <si>
    <t xml:space="preserve">7/mm-Ventile =8/mm Kugel </t>
  </si>
  <si>
    <t>8/mm-Ventile = 9/mm Kugel</t>
  </si>
  <si>
    <t>geshl.-OK</t>
  </si>
  <si>
    <t>./. Festwert-Kugel</t>
  </si>
  <si>
    <t>geschl. 13,10</t>
  </si>
  <si>
    <t>-0,04</t>
  </si>
  <si>
    <t>Ventilspiel</t>
  </si>
  <si>
    <t>zu groß</t>
  </si>
  <si>
    <t>gemessen</t>
  </si>
  <si>
    <t>geschl.&lt; 6,60</t>
  </si>
  <si>
    <t xml:space="preserve">  (OK)</t>
  </si>
  <si>
    <t xml:space="preserve">  (6,70)</t>
  </si>
  <si>
    <t>0,14</t>
  </si>
  <si>
    <t xml:space="preserve">  (6,80)</t>
  </si>
  <si>
    <t xml:space="preserve">  (6,85)</t>
  </si>
  <si>
    <t>Jahr-2013</t>
  </si>
  <si>
    <t>neue Shim</t>
  </si>
  <si>
    <t>Bestand-Shim</t>
  </si>
  <si>
    <t>Best.Nr.</t>
  </si>
  <si>
    <t>0727.92.068 — 6,80</t>
  </si>
  <si>
    <t>0727.92.067 — 6,70</t>
  </si>
  <si>
    <t>0727.92.168 — 6,85</t>
  </si>
  <si>
    <t>Monster-620</t>
  </si>
  <si>
    <t>Lieger-Einlaß-Öffner</t>
  </si>
  <si>
    <t>Lieger-Auslaß-Öffner</t>
  </si>
  <si>
    <t>Steher-Einlaß-Öffner</t>
  </si>
  <si>
    <t>Steher-Auslaß-Öffner</t>
  </si>
  <si>
    <t>= neue Kappe</t>
  </si>
  <si>
    <t>mont.Kappe</t>
  </si>
  <si>
    <t>*6,80*</t>
  </si>
  <si>
    <t>*6,60*</t>
  </si>
  <si>
    <t>Soll</t>
  </si>
  <si>
    <t>Diff</t>
  </si>
  <si>
    <t>22.02.2013</t>
  </si>
  <si>
    <t>montiert Orginal</t>
  </si>
  <si>
    <t>Lieger-Einlaß-Schließer</t>
  </si>
  <si>
    <t>Lieger-Auslaß-Schließer</t>
  </si>
  <si>
    <t>Steher-Einlaß-Schließer</t>
  </si>
  <si>
    <t>Steher-Auslaß-Schließer</t>
  </si>
  <si>
    <t>montiert *</t>
  </si>
  <si>
    <t xml:space="preserve"> 6,71-geschliffen auf</t>
  </si>
  <si>
    <t>6,64-geschliffen auf</t>
  </si>
  <si>
    <t>6,85-geschliffen auf</t>
  </si>
  <si>
    <t>neuer Shim</t>
  </si>
  <si>
    <t>*6,79*</t>
  </si>
  <si>
    <t>23.283 km</t>
  </si>
  <si>
    <t>*3,86*</t>
  </si>
  <si>
    <t>*3,32*</t>
  </si>
  <si>
    <t>Spiel-0</t>
  </si>
  <si>
    <t>*6,63*</t>
  </si>
  <si>
    <t>*3,90*</t>
  </si>
  <si>
    <t>OK:  0,00</t>
  </si>
  <si>
    <t>OK:  0,12</t>
  </si>
  <si>
    <t>OK:  0,11</t>
  </si>
  <si>
    <t>3,50-geschliffen auf</t>
  </si>
  <si>
    <t>3,90-geschliffen auf</t>
  </si>
  <si>
    <t>*3,22*</t>
  </si>
  <si>
    <t>3,23-geschliffen auf</t>
  </si>
  <si>
    <t>Spiel-neu</t>
  </si>
  <si>
    <t>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</si>
</sst>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_ ;\-0.00\ "/>
  </numFmts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18"/>
      <color rgb="FF00206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 vertical="top"/>
    </xf>
    <xf numFmtId="2" fontId="0" fillId="0" borderId="1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4" xfId="0" applyFont="1" applyBorder="1" applyAlignment="1">
      <alignment horizontal="left"/>
    </xf>
    <xf numFmtId="2" fontId="0" fillId="0" borderId="2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10" xfId="1" applyBorder="1"/>
    <xf numFmtId="2" fontId="0" fillId="2" borderId="0" xfId="0" applyNumberFormat="1" applyFill="1"/>
    <xf numFmtId="164" fontId="5" fillId="0" borderId="15" xfId="0" applyNumberFormat="1" applyFont="1" applyBorder="1"/>
    <xf numFmtId="0" fontId="0" fillId="0" borderId="16" xfId="0" applyBorder="1"/>
    <xf numFmtId="0" fontId="0" fillId="0" borderId="17" xfId="0" applyBorder="1"/>
    <xf numFmtId="2" fontId="0" fillId="0" borderId="17" xfId="0" applyNumberFormat="1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1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Fill="1" applyBorder="1"/>
    <xf numFmtId="49" fontId="5" fillId="0" borderId="19" xfId="0" applyNumberFormat="1" applyFont="1" applyBorder="1"/>
    <xf numFmtId="49" fontId="3" fillId="0" borderId="19" xfId="0" applyNumberFormat="1" applyFont="1" applyBorder="1"/>
    <xf numFmtId="49" fontId="3" fillId="0" borderId="0" xfId="0" applyNumberFormat="1" applyFont="1" applyBorder="1"/>
    <xf numFmtId="49" fontId="5" fillId="0" borderId="0" xfId="0" applyNumberFormat="1" applyFont="1" applyBorder="1"/>
    <xf numFmtId="0" fontId="9" fillId="0" borderId="0" xfId="0" applyFont="1" applyBorder="1"/>
    <xf numFmtId="0" fontId="7" fillId="0" borderId="0" xfId="0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2" fontId="8" fillId="0" borderId="20" xfId="0" applyNumberFormat="1" applyFont="1" applyFill="1" applyBorder="1"/>
    <xf numFmtId="0" fontId="0" fillId="4" borderId="15" xfId="0" applyFill="1" applyBorder="1"/>
    <xf numFmtId="2" fontId="0" fillId="4" borderId="15" xfId="0" applyNumberFormat="1" applyFill="1" applyBorder="1"/>
    <xf numFmtId="49" fontId="0" fillId="4" borderId="15" xfId="0" applyNumberFormat="1" applyFill="1" applyBorder="1" applyAlignment="1">
      <alignment horizontal="right"/>
    </xf>
    <xf numFmtId="0" fontId="1" fillId="0" borderId="3" xfId="0" applyFont="1" applyBorder="1"/>
    <xf numFmtId="0" fontId="1" fillId="0" borderId="19" xfId="0" applyFont="1" applyBorder="1"/>
    <xf numFmtId="0" fontId="3" fillId="3" borderId="19" xfId="0" applyFont="1" applyFill="1" applyBorder="1"/>
    <xf numFmtId="14" fontId="3" fillId="3" borderId="0" xfId="0" applyNumberFormat="1" applyFont="1" applyFill="1" applyBorder="1"/>
    <xf numFmtId="0" fontId="0" fillId="0" borderId="0" xfId="0" applyFont="1" applyBorder="1"/>
    <xf numFmtId="164" fontId="5" fillId="0" borderId="0" xfId="0" applyNumberFormat="1" applyFont="1" applyBorder="1"/>
    <xf numFmtId="2" fontId="7" fillId="0" borderId="0" xfId="0" applyNumberFormat="1" applyFont="1" applyFill="1" applyBorder="1"/>
    <xf numFmtId="0" fontId="10" fillId="0" borderId="19" xfId="0" applyFont="1" applyBorder="1"/>
    <xf numFmtId="2" fontId="7" fillId="3" borderId="15" xfId="0" applyNumberFormat="1" applyFont="1" applyFill="1" applyBorder="1"/>
    <xf numFmtId="0" fontId="12" fillId="0" borderId="19" xfId="0" applyFont="1" applyBorder="1"/>
    <xf numFmtId="0" fontId="12" fillId="0" borderId="0" xfId="0" applyFont="1" applyBorder="1"/>
    <xf numFmtId="0" fontId="1" fillId="0" borderId="20" xfId="0" applyFont="1" applyBorder="1"/>
    <xf numFmtId="2" fontId="5" fillId="3" borderId="15" xfId="0" applyNumberFormat="1" applyFont="1" applyFill="1" applyBorder="1"/>
    <xf numFmtId="164" fontId="7" fillId="3" borderId="15" xfId="0" applyNumberFormat="1" applyFont="1" applyFill="1" applyBorder="1"/>
    <xf numFmtId="164" fontId="5" fillId="3" borderId="15" xfId="0" applyNumberFormat="1" applyFont="1" applyFill="1" applyBorder="1"/>
    <xf numFmtId="0" fontId="13" fillId="0" borderId="0" xfId="0" applyFont="1" applyBorder="1" applyAlignment="1">
      <alignment horizontal="left"/>
    </xf>
    <xf numFmtId="0" fontId="13" fillId="3" borderId="0" xfId="0" applyFont="1" applyFill="1" applyBorder="1"/>
    <xf numFmtId="14" fontId="9" fillId="0" borderId="0" xfId="0" applyNumberFormat="1" applyFont="1" applyBorder="1"/>
    <xf numFmtId="0" fontId="7" fillId="0" borderId="19" xfId="0" applyFont="1" applyBorder="1"/>
    <xf numFmtId="0" fontId="10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49" fontId="3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164" fontId="11" fillId="5" borderId="15" xfId="0" applyNumberFormat="1" applyFont="1" applyFill="1" applyBorder="1"/>
    <xf numFmtId="2" fontId="11" fillId="5" borderId="15" xfId="0" applyNumberFormat="1" applyFont="1" applyFill="1" applyBorder="1"/>
    <xf numFmtId="0" fontId="0" fillId="0" borderId="20" xfId="0" applyBorder="1" applyAlignment="1">
      <alignment horizontal="center"/>
    </xf>
    <xf numFmtId="0" fontId="5" fillId="0" borderId="20" xfId="0" applyFont="1" applyFill="1" applyBorder="1"/>
    <xf numFmtId="49" fontId="3" fillId="0" borderId="20" xfId="0" applyNumberFormat="1" applyFont="1" applyBorder="1" applyAlignment="1">
      <alignment horizontal="left"/>
    </xf>
    <xf numFmtId="14" fontId="15" fillId="0" borderId="0" xfId="0" applyNumberFormat="1" applyFont="1" applyBorder="1"/>
    <xf numFmtId="0" fontId="15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6" fillId="0" borderId="0" xfId="0" applyFont="1" applyFill="1" applyBorder="1" applyAlignment="1">
      <alignment horizontal="left"/>
    </xf>
    <xf numFmtId="0" fontId="14" fillId="0" borderId="0" xfId="0" applyFont="1" applyBorder="1"/>
    <xf numFmtId="0" fontId="17" fillId="0" borderId="0" xfId="0" applyFont="1" applyFill="1" applyBorder="1"/>
    <xf numFmtId="49" fontId="16" fillId="0" borderId="0" xfId="0" applyNumberFormat="1" applyFont="1" applyBorder="1" applyAlignment="1">
      <alignment horizont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14" fontId="14" fillId="0" borderId="0" xfId="0" applyNumberFormat="1" applyFont="1" applyBorder="1"/>
    <xf numFmtId="0" fontId="19" fillId="0" borderId="0" xfId="0" applyFont="1" applyBorder="1" applyAlignment="1">
      <alignment horizontal="left"/>
    </xf>
    <xf numFmtId="2" fontId="17" fillId="0" borderId="0" xfId="0" applyNumberFormat="1" applyFont="1" applyBorder="1"/>
    <xf numFmtId="2" fontId="18" fillId="0" borderId="15" xfId="0" applyNumberFormat="1" applyFont="1" applyFill="1" applyBorder="1"/>
    <xf numFmtId="2" fontId="20" fillId="3" borderId="15" xfId="0" applyNumberFormat="1" applyFont="1" applyFill="1" applyBorder="1"/>
    <xf numFmtId="49" fontId="14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/>
    <xf numFmtId="2" fontId="21" fillId="0" borderId="0" xfId="0" applyNumberFormat="1" applyFont="1" applyBorder="1"/>
    <xf numFmtId="0" fontId="21" fillId="0" borderId="0" xfId="0" applyFont="1" applyBorder="1"/>
    <xf numFmtId="0" fontId="21" fillId="0" borderId="0" xfId="0" applyFont="1" applyFill="1" applyBorder="1"/>
    <xf numFmtId="2" fontId="22" fillId="0" borderId="0" xfId="0" applyNumberFormat="1" applyFont="1" applyFill="1" applyBorder="1"/>
    <xf numFmtId="0" fontId="22" fillId="0" borderId="0" xfId="0" applyFont="1" applyFill="1" applyBorder="1"/>
    <xf numFmtId="0" fontId="7" fillId="0" borderId="0" xfId="0" applyFont="1" applyBorder="1"/>
    <xf numFmtId="0" fontId="22" fillId="0" borderId="24" xfId="0" applyFont="1" applyBorder="1"/>
    <xf numFmtId="0" fontId="22" fillId="0" borderId="25" xfId="0" applyFont="1" applyBorder="1"/>
    <xf numFmtId="2" fontId="22" fillId="0" borderId="24" xfId="0" applyNumberFormat="1" applyFont="1" applyFill="1" applyBorder="1"/>
    <xf numFmtId="0" fontId="21" fillId="0" borderId="25" xfId="0" applyFont="1" applyBorder="1"/>
    <xf numFmtId="2" fontId="22" fillId="0" borderId="24" xfId="0" applyNumberFormat="1" applyFont="1" applyBorder="1"/>
    <xf numFmtId="0" fontId="21" fillId="0" borderId="24" xfId="0" applyFont="1" applyBorder="1"/>
    <xf numFmtId="0" fontId="22" fillId="0" borderId="0" xfId="0" applyFont="1" applyBorder="1"/>
    <xf numFmtId="0" fontId="17" fillId="0" borderId="26" xfId="0" applyFont="1" applyFill="1" applyBorder="1"/>
    <xf numFmtId="0" fontId="17" fillId="0" borderId="27" xfId="0" applyFont="1" applyBorder="1"/>
    <xf numFmtId="49" fontId="16" fillId="0" borderId="19" xfId="0" applyNumberFormat="1" applyFont="1" applyBorder="1" applyAlignment="1">
      <alignment horizontal="center"/>
    </xf>
    <xf numFmtId="2" fontId="14" fillId="3" borderId="25" xfId="0" applyNumberFormat="1" applyFont="1" applyFill="1" applyBorder="1" applyAlignment="1">
      <alignment horizontal="center" vertical="center"/>
    </xf>
    <xf numFmtId="0" fontId="14" fillId="3" borderId="4" xfId="0" applyFont="1" applyFill="1" applyBorder="1"/>
    <xf numFmtId="0" fontId="14" fillId="0" borderId="0" xfId="0" applyFont="1" applyFill="1" applyBorder="1"/>
    <xf numFmtId="0" fontId="25" fillId="0" borderId="21" xfId="0" applyFont="1" applyBorder="1" applyAlignment="1">
      <alignment horizontal="right"/>
    </xf>
    <xf numFmtId="2" fontId="17" fillId="0" borderId="15" xfId="0" applyNumberFormat="1" applyFont="1" applyBorder="1"/>
    <xf numFmtId="2" fontId="20" fillId="3" borderId="26" xfId="0" applyNumberFormat="1" applyFont="1" applyFill="1" applyBorder="1"/>
    <xf numFmtId="0" fontId="17" fillId="0" borderId="16" xfId="0" applyFont="1" applyBorder="1"/>
    <xf numFmtId="2" fontId="18" fillId="0" borderId="18" xfId="0" applyNumberFormat="1" applyFont="1" applyBorder="1" applyAlignment="1">
      <alignment horizontal="right"/>
    </xf>
    <xf numFmtId="0" fontId="17" fillId="0" borderId="21" xfId="0" applyFont="1" applyBorder="1"/>
    <xf numFmtId="14" fontId="14" fillId="0" borderId="23" xfId="0" applyNumberFormat="1" applyFont="1" applyBorder="1"/>
    <xf numFmtId="0" fontId="18" fillId="0" borderId="18" xfId="0" applyFont="1" applyBorder="1" applyAlignment="1">
      <alignment horizontal="right"/>
    </xf>
    <xf numFmtId="0" fontId="18" fillId="0" borderId="18" xfId="0" applyFont="1" applyBorder="1"/>
    <xf numFmtId="2" fontId="27" fillId="0" borderId="19" xfId="0" applyNumberFormat="1" applyFont="1" applyFill="1" applyBorder="1" applyAlignment="1">
      <alignment horizontal="left"/>
    </xf>
    <xf numFmtId="2" fontId="28" fillId="0" borderId="19" xfId="0" applyNumberFormat="1" applyFont="1" applyFill="1" applyBorder="1" applyAlignment="1">
      <alignment horizontal="left"/>
    </xf>
    <xf numFmtId="2" fontId="24" fillId="0" borderId="16" xfId="0" applyNumberFormat="1" applyFont="1" applyFill="1" applyBorder="1" applyAlignment="1">
      <alignment horizontal="left"/>
    </xf>
    <xf numFmtId="2" fontId="8" fillId="0" borderId="18" xfId="0" applyNumberFormat="1" applyFont="1" applyFill="1" applyBorder="1" applyAlignment="1">
      <alignment horizontal="left"/>
    </xf>
    <xf numFmtId="49" fontId="26" fillId="0" borderId="20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9" fontId="20" fillId="0" borderId="20" xfId="0" applyNumberFormat="1" applyFont="1" applyFill="1" applyBorder="1" applyAlignment="1">
      <alignment horizontal="left"/>
    </xf>
    <xf numFmtId="0" fontId="23" fillId="0" borderId="16" xfId="0" applyFont="1" applyBorder="1"/>
    <xf numFmtId="2" fontId="18" fillId="4" borderId="6" xfId="0" applyNumberFormat="1" applyFont="1" applyFill="1" applyBorder="1"/>
    <xf numFmtId="2" fontId="25" fillId="0" borderId="23" xfId="0" applyNumberFormat="1" applyFont="1" applyBorder="1"/>
    <xf numFmtId="2" fontId="29" fillId="0" borderId="20" xfId="0" applyNumberFormat="1" applyFont="1" applyBorder="1"/>
    <xf numFmtId="0" fontId="29" fillId="0" borderId="19" xfId="0" applyFont="1" applyBorder="1" applyAlignment="1">
      <alignment horizontal="right"/>
    </xf>
    <xf numFmtId="165" fontId="18" fillId="4" borderId="6" xfId="0" applyNumberFormat="1" applyFont="1" applyFill="1" applyBorder="1"/>
    <xf numFmtId="165" fontId="20" fillId="3" borderId="26" xfId="0" applyNumberFormat="1" applyFont="1" applyFill="1" applyBorder="1"/>
    <xf numFmtId="0" fontId="30" fillId="3" borderId="24" xfId="0" applyFont="1" applyFill="1" applyBorder="1"/>
    <xf numFmtId="0" fontId="30" fillId="3" borderId="4" xfId="0" applyFont="1" applyFill="1" applyBorder="1"/>
    <xf numFmtId="0" fontId="14" fillId="3" borderId="6" xfId="0" applyFont="1" applyFill="1" applyBorder="1" applyAlignment="1">
      <alignment horizontal="center"/>
    </xf>
    <xf numFmtId="0" fontId="14" fillId="3" borderId="6" xfId="0" applyFont="1" applyFill="1" applyBorder="1"/>
    <xf numFmtId="0" fontId="31" fillId="0" borderId="15" xfId="0" applyFont="1" applyBorder="1"/>
    <xf numFmtId="164" fontId="18" fillId="0" borderId="18" xfId="0" applyNumberFormat="1" applyFont="1" applyBorder="1" applyAlignment="1">
      <alignment horizontal="right"/>
    </xf>
    <xf numFmtId="0" fontId="14" fillId="3" borderId="24" xfId="0" applyFont="1" applyFill="1" applyBorder="1"/>
    <xf numFmtId="14" fontId="32" fillId="0" borderId="0" xfId="0" applyNumberFormat="1" applyFont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Einlaß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'Steuerzeit-1'!$G$7:$G$11</c:f>
              <c:numCache>
                <c:formatCode>General</c:formatCode>
                <c:ptCount val="5"/>
                <c:pt idx="0">
                  <c:v>-12</c:v>
                </c:pt>
                <c:pt idx="1">
                  <c:v>235</c:v>
                </c:pt>
                <c:pt idx="2">
                  <c:v>180</c:v>
                </c:pt>
                <c:pt idx="3">
                  <c:v>122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v>Einlaß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UT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3"/>
          <c:tx>
            <c:v>Auslaß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tx>
            <c:v>Auslaß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13056"/>
        <c:axId val="71214592"/>
      </c:barChart>
      <c:catAx>
        <c:axId val="7121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214592"/>
        <c:crosses val="autoZero"/>
        <c:auto val="1"/>
        <c:lblAlgn val="ctr"/>
        <c:lblOffset val="100"/>
        <c:noMultiLvlLbl val="0"/>
      </c:catAx>
      <c:valAx>
        <c:axId val="71214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12130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val>
            <c:numRef>
              <c:f>'Steuerzeit-1'!$I$7:$I$11</c:f>
              <c:numCache>
                <c:formatCode>General</c:formatCode>
                <c:ptCount val="5"/>
                <c:pt idx="0">
                  <c:v>-6</c:v>
                </c:pt>
                <c:pt idx="1">
                  <c:v>117.5</c:v>
                </c:pt>
                <c:pt idx="2">
                  <c:v>90</c:v>
                </c:pt>
                <c:pt idx="3">
                  <c:v>61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67104"/>
        <c:axId val="72368896"/>
      </c:barChart>
      <c:catAx>
        <c:axId val="72367104"/>
        <c:scaling>
          <c:orientation val="minMax"/>
        </c:scaling>
        <c:delete val="0"/>
        <c:axPos val="l"/>
        <c:majorTickMark val="out"/>
        <c:minorTickMark val="none"/>
        <c:tickLblPos val="nextTo"/>
        <c:crossAx val="72368896"/>
        <c:crosses val="autoZero"/>
        <c:auto val="1"/>
        <c:lblAlgn val="ctr"/>
        <c:lblOffset val="100"/>
        <c:noMultiLvlLbl val="0"/>
      </c:catAx>
      <c:valAx>
        <c:axId val="72368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36710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'KW-Steuerzeit-2'!$K$8</c:f>
              <c:strCache>
                <c:ptCount val="1"/>
                <c:pt idx="0">
                  <c:v>Auslaßventil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'KW-Steuerzeit-2'!$L$8:$O$8</c:f>
              <c:numCache>
                <c:formatCode>General</c:formatCode>
                <c:ptCount val="4"/>
                <c:pt idx="0">
                  <c:v>180</c:v>
                </c:pt>
                <c:pt idx="1">
                  <c:v>58</c:v>
                </c:pt>
                <c:pt idx="2">
                  <c:v>98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'KW-Steuerzeit-2'!$C$8</c:f>
              <c:strCache>
                <c:ptCount val="1"/>
                <c:pt idx="0">
                  <c:v>Einlaßventil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'KW-Steuerzeit-2'!$D$8:$G$8</c:f>
              <c:numCache>
                <c:formatCode>General</c:formatCode>
                <c:ptCount val="4"/>
                <c:pt idx="0">
                  <c:v>12</c:v>
                </c:pt>
                <c:pt idx="1">
                  <c:v>113</c:v>
                </c:pt>
                <c:pt idx="2">
                  <c:v>55</c:v>
                </c:pt>
                <c:pt idx="3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'KW-Steuerzeit-3'!$K$9</c:f>
              <c:strCache>
                <c:ptCount val="1"/>
                <c:pt idx="0">
                  <c:v>Auslaßventil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'KW-Steuerzeit-3'!$L$9:$O$9</c:f>
              <c:numCache>
                <c:formatCode>General</c:formatCode>
                <c:ptCount val="4"/>
                <c:pt idx="0">
                  <c:v>180</c:v>
                </c:pt>
                <c:pt idx="1">
                  <c:v>58</c:v>
                </c:pt>
                <c:pt idx="2">
                  <c:v>98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'KW-Steuerzeit-3'!$C$9</c:f>
              <c:strCache>
                <c:ptCount val="1"/>
                <c:pt idx="0">
                  <c:v>Einlaßventil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'KW-Steuerzeit-3'!$D$9:$G$9</c:f>
              <c:numCache>
                <c:formatCode>General</c:formatCode>
                <c:ptCount val="4"/>
                <c:pt idx="0">
                  <c:v>12</c:v>
                </c:pt>
                <c:pt idx="1">
                  <c:v>113</c:v>
                </c:pt>
                <c:pt idx="2">
                  <c:v>55</c:v>
                </c:pt>
                <c:pt idx="3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'NW-Steuerzeit'!$K$8</c:f>
              <c:strCache>
                <c:ptCount val="1"/>
                <c:pt idx="0">
                  <c:v>Auslaßventil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'NW-Steuerzeit'!$L$8:$O$8</c:f>
              <c:numCache>
                <c:formatCode>General</c:formatCode>
                <c:ptCount val="4"/>
                <c:pt idx="0">
                  <c:v>180</c:v>
                </c:pt>
                <c:pt idx="1">
                  <c:v>29</c:v>
                </c:pt>
                <c:pt idx="2">
                  <c:v>499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'NW-Steuerzeit'!$C$8</c:f>
              <c:strCache>
                <c:ptCount val="1"/>
                <c:pt idx="0">
                  <c:v>Einlaßventil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'NW-Steuerzeit'!$D$8:$G$8</c:f>
              <c:numCache>
                <c:formatCode>General</c:formatCode>
                <c:ptCount val="4"/>
                <c:pt idx="0">
                  <c:v>6</c:v>
                </c:pt>
                <c:pt idx="1">
                  <c:v>506.5</c:v>
                </c:pt>
                <c:pt idx="2">
                  <c:v>27.5</c:v>
                </c:pt>
                <c:pt idx="3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726392</xdr:colOff>
      <xdr:row>12</xdr:row>
      <xdr:rowOff>38456</xdr:rowOff>
    </xdr:from>
    <xdr:to>
      <xdr:col>7</xdr:col>
      <xdr:colOff>34183</xdr:colOff>
      <xdr:row>27</xdr:row>
      <xdr:rowOff>89731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17091</xdr:colOff>
      <xdr:row>11</xdr:row>
      <xdr:rowOff>162370</xdr:rowOff>
    </xdr:from>
    <xdr:to>
      <xdr:col>14</xdr:col>
      <xdr:colOff>76911</xdr:colOff>
      <xdr:row>27</xdr:row>
      <xdr:rowOff>34184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504201</xdr:colOff>
      <xdr:row>9</xdr:row>
      <xdr:rowOff>38455</xdr:rowOff>
    </xdr:from>
    <xdr:to>
      <xdr:col>15</xdr:col>
      <xdr:colOff>564021</xdr:colOff>
      <xdr:row>24</xdr:row>
      <xdr:rowOff>89730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521293</xdr:colOff>
      <xdr:row>9</xdr:row>
      <xdr:rowOff>64093</xdr:rowOff>
    </xdr:from>
    <xdr:to>
      <xdr:col>7</xdr:col>
      <xdr:colOff>581114</xdr:colOff>
      <xdr:row>24</xdr:row>
      <xdr:rowOff>115368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504201</xdr:colOff>
      <xdr:row>10</xdr:row>
      <xdr:rowOff>38455</xdr:rowOff>
    </xdr:from>
    <xdr:to>
      <xdr:col>15</xdr:col>
      <xdr:colOff>564021</xdr:colOff>
      <xdr:row>25</xdr:row>
      <xdr:rowOff>89730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521293</xdr:colOff>
      <xdr:row>10</xdr:row>
      <xdr:rowOff>64093</xdr:rowOff>
    </xdr:from>
    <xdr:to>
      <xdr:col>7</xdr:col>
      <xdr:colOff>581114</xdr:colOff>
      <xdr:row>25</xdr:row>
      <xdr:rowOff>115368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504201</xdr:colOff>
      <xdr:row>9</xdr:row>
      <xdr:rowOff>38455</xdr:rowOff>
    </xdr:from>
    <xdr:to>
      <xdr:col>15</xdr:col>
      <xdr:colOff>564021</xdr:colOff>
      <xdr:row>24</xdr:row>
      <xdr:rowOff>89730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521293</xdr:colOff>
      <xdr:row>9</xdr:row>
      <xdr:rowOff>64093</xdr:rowOff>
    </xdr:from>
    <xdr:to>
      <xdr:col>7</xdr:col>
      <xdr:colOff>581114</xdr:colOff>
      <xdr:row>24</xdr:row>
      <xdr:rowOff>115368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rndt-bruenner.de/mathe/scripts/kreissehnen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rndt-bruenner.de/mathe/scripts/kreissehn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1"/>
  <sheetViews>
    <sheetView workbookViewId="0">
      <selection activeCell="Q8" sqref="Q8"/>
    </sheetView>
  </sheetViews>
  <sheetFormatPr baseColWidth="10" defaultRowHeight="14.15" x14ac:dyDescent="0.25"/>
  <sheetData>
    <row r="4" spans="2:9" x14ac:dyDescent="0.25">
      <c r="B4" t="s">
        <v>0</v>
      </c>
      <c r="G4" t="s">
        <v>9</v>
      </c>
      <c r="I4" t="s">
        <v>10</v>
      </c>
    </row>
    <row r="7" spans="2:9" x14ac:dyDescent="0.25">
      <c r="B7" t="s">
        <v>6</v>
      </c>
      <c r="C7" t="s">
        <v>1</v>
      </c>
      <c r="D7" t="s">
        <v>2</v>
      </c>
      <c r="E7">
        <v>-12</v>
      </c>
      <c r="F7">
        <v>0</v>
      </c>
      <c r="G7">
        <f>F7+E7</f>
        <v>-12</v>
      </c>
      <c r="I7">
        <f>G7/2</f>
        <v>-6</v>
      </c>
    </row>
    <row r="8" spans="2:9" x14ac:dyDescent="0.25">
      <c r="C8" t="s">
        <v>3</v>
      </c>
      <c r="D8" t="s">
        <v>4</v>
      </c>
      <c r="E8">
        <v>55</v>
      </c>
      <c r="F8">
        <v>180</v>
      </c>
      <c r="G8">
        <f>F8+E8</f>
        <v>235</v>
      </c>
      <c r="I8">
        <f t="shared" ref="I8:I11" si="0">G8/2</f>
        <v>117.5</v>
      </c>
    </row>
    <row r="9" spans="2:9" x14ac:dyDescent="0.25">
      <c r="D9" t="s">
        <v>11</v>
      </c>
      <c r="G9">
        <v>180</v>
      </c>
      <c r="I9">
        <f t="shared" si="0"/>
        <v>90</v>
      </c>
    </row>
    <row r="10" spans="2:9" x14ac:dyDescent="0.25">
      <c r="B10" t="s">
        <v>5</v>
      </c>
      <c r="C10" t="s">
        <v>1</v>
      </c>
      <c r="D10" t="s">
        <v>7</v>
      </c>
      <c r="E10">
        <v>58</v>
      </c>
      <c r="F10">
        <v>180</v>
      </c>
      <c r="G10">
        <f>F10-E10</f>
        <v>122</v>
      </c>
      <c r="I10">
        <f t="shared" si="0"/>
        <v>61</v>
      </c>
    </row>
    <row r="11" spans="2:9" x14ac:dyDescent="0.25">
      <c r="C11" t="s">
        <v>3</v>
      </c>
      <c r="D11" t="s">
        <v>8</v>
      </c>
      <c r="E11">
        <v>24</v>
      </c>
      <c r="F11">
        <v>0</v>
      </c>
      <c r="G11">
        <f>F11+E11</f>
        <v>24</v>
      </c>
      <c r="I11">
        <f t="shared" si="0"/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8"/>
  <sheetViews>
    <sheetView workbookViewId="0">
      <selection activeCell="I3" sqref="I3"/>
    </sheetView>
  </sheetViews>
  <sheetFormatPr baseColWidth="10" defaultRowHeight="14.15" x14ac:dyDescent="0.25"/>
  <sheetData>
    <row r="3" spans="3:16" x14ac:dyDescent="0.25">
      <c r="C3" t="s">
        <v>9</v>
      </c>
      <c r="K3" t="s">
        <v>9</v>
      </c>
    </row>
    <row r="5" spans="3:16" x14ac:dyDescent="0.25">
      <c r="C5" t="s">
        <v>6</v>
      </c>
      <c r="D5" s="8" t="s">
        <v>1</v>
      </c>
      <c r="E5" s="8" t="s">
        <v>2</v>
      </c>
      <c r="F5" s="8" t="s">
        <v>14</v>
      </c>
      <c r="G5" s="8" t="s">
        <v>15</v>
      </c>
      <c r="H5" s="8"/>
      <c r="I5" s="8"/>
      <c r="J5" s="8"/>
      <c r="K5" s="8" t="s">
        <v>5</v>
      </c>
      <c r="L5" s="8" t="s">
        <v>1</v>
      </c>
      <c r="M5" s="8" t="s">
        <v>7</v>
      </c>
      <c r="N5" s="8" t="s">
        <v>14</v>
      </c>
      <c r="O5" s="10" t="s">
        <v>15</v>
      </c>
      <c r="P5" s="8"/>
    </row>
    <row r="6" spans="3:16" x14ac:dyDescent="0.25">
      <c r="D6" s="8" t="s">
        <v>3</v>
      </c>
      <c r="E6" s="8" t="s">
        <v>4</v>
      </c>
      <c r="F6" s="9">
        <f>D8+G8+F8</f>
        <v>247</v>
      </c>
      <c r="G6" s="12">
        <f>E8</f>
        <v>113</v>
      </c>
      <c r="H6" s="9">
        <f>F6+G6</f>
        <v>360</v>
      </c>
      <c r="I6" s="8"/>
      <c r="J6" s="8"/>
      <c r="K6" s="8"/>
      <c r="L6" s="8" t="s">
        <v>3</v>
      </c>
      <c r="M6" s="8" t="s">
        <v>8</v>
      </c>
      <c r="N6" s="9">
        <f>M8+L8+O8</f>
        <v>262</v>
      </c>
      <c r="O6" s="11">
        <f>N8</f>
        <v>98</v>
      </c>
      <c r="P6" s="9">
        <f>N6+O6</f>
        <v>360</v>
      </c>
    </row>
    <row r="8" spans="3:16" x14ac:dyDescent="0.25">
      <c r="C8" t="s">
        <v>12</v>
      </c>
      <c r="D8" s="1">
        <v>12</v>
      </c>
      <c r="E8" s="1">
        <v>113</v>
      </c>
      <c r="F8" s="1">
        <v>55</v>
      </c>
      <c r="G8" s="1">
        <v>180</v>
      </c>
      <c r="H8" s="2">
        <f>SUM(C8:G8)</f>
        <v>360</v>
      </c>
      <c r="K8" t="s">
        <v>13</v>
      </c>
      <c r="L8" s="1">
        <v>180</v>
      </c>
      <c r="M8" s="1">
        <v>58</v>
      </c>
      <c r="N8" s="1">
        <v>98</v>
      </c>
      <c r="O8" s="1">
        <v>24</v>
      </c>
      <c r="P8" s="2">
        <f>SUM(K8:O8)</f>
        <v>360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9"/>
  <sheetViews>
    <sheetView topLeftCell="A2" workbookViewId="0">
      <selection activeCell="Q4" sqref="Q4"/>
    </sheetView>
  </sheetViews>
  <sheetFormatPr baseColWidth="10" defaultRowHeight="14.15" x14ac:dyDescent="0.25"/>
  <sheetData>
    <row r="4" spans="3:16" x14ac:dyDescent="0.25">
      <c r="C4" t="s">
        <v>9</v>
      </c>
      <c r="K4" t="s">
        <v>9</v>
      </c>
    </row>
    <row r="6" spans="3:16" x14ac:dyDescent="0.25">
      <c r="C6" t="s">
        <v>6</v>
      </c>
      <c r="D6" t="s">
        <v>1</v>
      </c>
      <c r="E6" t="s">
        <v>2</v>
      </c>
      <c r="F6" t="s">
        <v>14</v>
      </c>
      <c r="G6" t="s">
        <v>15</v>
      </c>
      <c r="K6" t="s">
        <v>5</v>
      </c>
      <c r="L6" t="s">
        <v>1</v>
      </c>
      <c r="M6" t="s">
        <v>7</v>
      </c>
      <c r="N6" t="s">
        <v>14</v>
      </c>
      <c r="O6" t="s">
        <v>15</v>
      </c>
    </row>
    <row r="7" spans="3:16" x14ac:dyDescent="0.25">
      <c r="D7" t="s">
        <v>3</v>
      </c>
      <c r="E7" t="s">
        <v>4</v>
      </c>
      <c r="F7" s="2">
        <f>D9+G9+F9</f>
        <v>247</v>
      </c>
      <c r="G7" s="3">
        <f>E9</f>
        <v>113</v>
      </c>
      <c r="H7" s="2">
        <f>F7+G7</f>
        <v>360</v>
      </c>
      <c r="L7" t="s">
        <v>3</v>
      </c>
      <c r="M7" t="s">
        <v>8</v>
      </c>
      <c r="N7" s="2">
        <f>M9+L9+O9</f>
        <v>262</v>
      </c>
      <c r="O7" s="2">
        <f>N9</f>
        <v>98</v>
      </c>
      <c r="P7" s="2">
        <f>N7+O7</f>
        <v>360</v>
      </c>
    </row>
    <row r="9" spans="3:16" x14ac:dyDescent="0.25">
      <c r="C9" t="s">
        <v>12</v>
      </c>
      <c r="D9" s="1">
        <v>12</v>
      </c>
      <c r="E9" s="1">
        <v>113</v>
      </c>
      <c r="F9" s="1">
        <v>55</v>
      </c>
      <c r="G9" s="1">
        <v>180</v>
      </c>
      <c r="H9" s="2">
        <f>SUM(C9:G9)</f>
        <v>360</v>
      </c>
      <c r="K9" t="s">
        <v>13</v>
      </c>
      <c r="L9" s="1">
        <v>180</v>
      </c>
      <c r="M9" s="1">
        <v>58</v>
      </c>
      <c r="N9" s="1">
        <v>98</v>
      </c>
      <c r="O9" s="1">
        <v>24</v>
      </c>
      <c r="P9" s="2">
        <f>SUM(K9:O9)</f>
        <v>360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P9"/>
  <sheetViews>
    <sheetView workbookViewId="0">
      <selection activeCell="I5" sqref="I5"/>
    </sheetView>
  </sheetViews>
  <sheetFormatPr baseColWidth="10" defaultRowHeight="14.15" x14ac:dyDescent="0.25"/>
  <sheetData>
    <row r="3" spans="3:16" x14ac:dyDescent="0.25">
      <c r="C3" t="s">
        <v>10</v>
      </c>
      <c r="K3" t="s">
        <v>10</v>
      </c>
    </row>
    <row r="5" spans="3:16" x14ac:dyDescent="0.25">
      <c r="C5" t="s">
        <v>6</v>
      </c>
      <c r="D5" t="s">
        <v>1</v>
      </c>
      <c r="E5" t="s">
        <v>21</v>
      </c>
      <c r="F5" t="s">
        <v>14</v>
      </c>
      <c r="G5" t="s">
        <v>15</v>
      </c>
      <c r="K5" t="s">
        <v>5</v>
      </c>
      <c r="L5" t="s">
        <v>1</v>
      </c>
      <c r="M5" t="s">
        <v>23</v>
      </c>
      <c r="N5" t="s">
        <v>14</v>
      </c>
      <c r="O5" t="s">
        <v>15</v>
      </c>
    </row>
    <row r="6" spans="3:16" x14ac:dyDescent="0.25">
      <c r="D6" t="s">
        <v>3</v>
      </c>
      <c r="E6" t="s">
        <v>22</v>
      </c>
      <c r="F6" s="2">
        <f>D8+G8+F8</f>
        <v>213.5</v>
      </c>
      <c r="G6" s="2">
        <f>E8</f>
        <v>506.5</v>
      </c>
      <c r="L6" t="s">
        <v>3</v>
      </c>
      <c r="M6" t="s">
        <v>24</v>
      </c>
      <c r="N6" s="2">
        <f>M8+L8+O8</f>
        <v>221</v>
      </c>
      <c r="O6" s="2">
        <f>N8</f>
        <v>499</v>
      </c>
    </row>
    <row r="8" spans="3:16" x14ac:dyDescent="0.25">
      <c r="C8" t="s">
        <v>12</v>
      </c>
      <c r="D8" s="1">
        <v>6</v>
      </c>
      <c r="E8" s="1">
        <v>506.5</v>
      </c>
      <c r="F8" s="1">
        <v>27.5</v>
      </c>
      <c r="G8" s="1">
        <v>180</v>
      </c>
      <c r="H8" s="2">
        <f>SUM(C8:G8)</f>
        <v>720</v>
      </c>
      <c r="K8" t="s">
        <v>13</v>
      </c>
      <c r="L8" s="1">
        <v>180</v>
      </c>
      <c r="M8" s="1">
        <v>29</v>
      </c>
      <c r="N8" s="1">
        <v>499</v>
      </c>
      <c r="O8" s="1">
        <v>12</v>
      </c>
      <c r="P8" s="2">
        <f>SUM(K8:O8)</f>
        <v>720</v>
      </c>
    </row>
    <row r="9" spans="3:16" x14ac:dyDescent="0.25">
      <c r="F9" s="2">
        <f>E11+D11+G11</f>
        <v>0</v>
      </c>
      <c r="G9" s="2">
        <f>F11</f>
        <v>0</v>
      </c>
    </row>
  </sheetData>
  <pageMargins left="0.7" right="0.7" top="0.78740157499999996" bottom="0.78740157499999996" header="0.3" footer="0.3"/>
  <pageSetup paperSize="9" scale="74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view="pageBreakPreview" zoomScale="60" zoomScaleNormal="75" workbookViewId="0">
      <selection activeCell="D2" sqref="D2"/>
    </sheetView>
  </sheetViews>
  <sheetFormatPr baseColWidth="10" defaultRowHeight="14.15" x14ac:dyDescent="0.25"/>
  <cols>
    <col min="1" max="12" width="18.625" customWidth="1"/>
    <col min="13" max="13" width="12.625" customWidth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26.25" x14ac:dyDescent="0.45">
      <c r="A3" s="162" t="s">
        <v>68</v>
      </c>
      <c r="G3" s="17"/>
      <c r="I3" s="17"/>
      <c r="J3" s="17"/>
      <c r="K3" s="17"/>
      <c r="L3" s="17"/>
      <c r="M3" s="17"/>
      <c r="N3" s="17"/>
    </row>
    <row r="4" spans="1:14" ht="23.55" x14ac:dyDescent="0.4">
      <c r="A4" s="95" t="s">
        <v>105</v>
      </c>
      <c r="B4" s="94">
        <v>41322</v>
      </c>
      <c r="E4" s="95"/>
      <c r="G4" s="17"/>
      <c r="H4" s="94"/>
      <c r="I4" s="17"/>
      <c r="J4" s="17"/>
      <c r="K4" s="17"/>
      <c r="L4" s="17"/>
      <c r="M4" s="17"/>
      <c r="N4" s="17"/>
    </row>
    <row r="5" spans="1:14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26.95" thickBot="1" x14ac:dyDescent="0.5">
      <c r="A6" s="125"/>
      <c r="D6" s="99"/>
      <c r="G6" s="97"/>
      <c r="J6" s="97"/>
      <c r="M6" s="17"/>
      <c r="N6" s="17"/>
    </row>
    <row r="7" spans="1:14" ht="23.55" x14ac:dyDescent="0.4">
      <c r="A7" s="143" t="s">
        <v>81</v>
      </c>
      <c r="B7" s="144"/>
      <c r="D7" s="146" t="s">
        <v>82</v>
      </c>
      <c r="E7" s="41"/>
      <c r="G7" s="143" t="s">
        <v>83</v>
      </c>
      <c r="H7" s="41"/>
      <c r="J7" s="148" t="s">
        <v>84</v>
      </c>
      <c r="K7" s="41"/>
      <c r="M7" s="17"/>
      <c r="N7" s="17"/>
    </row>
    <row r="8" spans="1:14" ht="20.9" x14ac:dyDescent="0.35">
      <c r="A8" s="141" t="s">
        <v>91</v>
      </c>
      <c r="B8" s="145" t="s">
        <v>79</v>
      </c>
      <c r="D8" s="142" t="s">
        <v>91</v>
      </c>
      <c r="E8" s="147" t="s">
        <v>79</v>
      </c>
      <c r="G8" s="141" t="s">
        <v>91</v>
      </c>
      <c r="H8" s="145" t="s">
        <v>79</v>
      </c>
      <c r="J8" s="142" t="s">
        <v>91</v>
      </c>
      <c r="K8" s="147" t="s">
        <v>79</v>
      </c>
      <c r="M8" s="17"/>
      <c r="N8" s="17"/>
    </row>
    <row r="9" spans="1:14" ht="14.8" thickBot="1" x14ac:dyDescent="0.3">
      <c r="A9" s="45"/>
      <c r="B9" s="47"/>
      <c r="D9" s="45"/>
      <c r="E9" s="47"/>
      <c r="G9" s="45"/>
      <c r="H9" s="47"/>
      <c r="J9" s="45"/>
      <c r="K9" s="47"/>
      <c r="M9" s="17"/>
      <c r="N9" s="17"/>
    </row>
    <row r="10" spans="1:14" ht="20.9" x14ac:dyDescent="0.35">
      <c r="A10" s="135" t="s">
        <v>52</v>
      </c>
      <c r="B10" s="136">
        <v>0.14000000000000001</v>
      </c>
      <c r="D10" s="135" t="s">
        <v>52</v>
      </c>
      <c r="E10" s="139">
        <v>0.14000000000000001</v>
      </c>
      <c r="G10" s="135" t="s">
        <v>52</v>
      </c>
      <c r="H10" s="139">
        <v>0.06</v>
      </c>
      <c r="J10" s="135" t="s">
        <v>52</v>
      </c>
      <c r="K10" s="140">
        <v>-0.04</v>
      </c>
      <c r="M10" s="17"/>
      <c r="N10" s="17"/>
    </row>
    <row r="11" spans="1:14" ht="21.55" thickBot="1" x14ac:dyDescent="0.4">
      <c r="A11" s="137" t="s">
        <v>54</v>
      </c>
      <c r="B11" s="138"/>
      <c r="D11" s="137" t="s">
        <v>54</v>
      </c>
      <c r="E11" s="138"/>
      <c r="G11" s="137" t="s">
        <v>54</v>
      </c>
      <c r="H11" s="138"/>
      <c r="J11" s="137" t="s">
        <v>54</v>
      </c>
      <c r="K11" s="138"/>
      <c r="M11" s="17"/>
      <c r="N11" s="17"/>
    </row>
    <row r="12" spans="1:14" ht="20.9" x14ac:dyDescent="0.35">
      <c r="A12" s="152" t="s">
        <v>77</v>
      </c>
      <c r="B12" s="151">
        <v>0</v>
      </c>
      <c r="D12" s="152" t="s">
        <v>77</v>
      </c>
      <c r="E12" s="151">
        <v>0</v>
      </c>
      <c r="G12" s="152" t="s">
        <v>77</v>
      </c>
      <c r="H12" s="151">
        <v>0</v>
      </c>
      <c r="J12" s="152" t="s">
        <v>77</v>
      </c>
      <c r="K12" s="151">
        <v>0</v>
      </c>
      <c r="M12" s="17"/>
      <c r="N12" s="17"/>
    </row>
    <row r="13" spans="1:14" ht="21.55" thickBot="1" x14ac:dyDescent="0.4">
      <c r="A13" s="132" t="s">
        <v>78</v>
      </c>
      <c r="B13" s="150">
        <f>-(B12-B10)</f>
        <v>0.14000000000000001</v>
      </c>
      <c r="D13" s="132" t="s">
        <v>78</v>
      </c>
      <c r="E13" s="150">
        <f>-(E12-E10)</f>
        <v>0.14000000000000001</v>
      </c>
      <c r="G13" s="132" t="s">
        <v>78</v>
      </c>
      <c r="H13" s="150">
        <f>-(H12-H10)</f>
        <v>0.06</v>
      </c>
      <c r="J13" s="132" t="s">
        <v>78</v>
      </c>
      <c r="K13" s="150">
        <f>-(K12-K10)</f>
        <v>-0.04</v>
      </c>
      <c r="M13" s="17"/>
      <c r="N13" s="17"/>
    </row>
    <row r="14" spans="1:14" ht="21.55" thickBot="1" x14ac:dyDescent="0.4">
      <c r="A14" s="126" t="s">
        <v>44</v>
      </c>
      <c r="B14" s="153">
        <v>6.71</v>
      </c>
      <c r="D14" s="126" t="s">
        <v>44</v>
      </c>
      <c r="E14" s="149">
        <v>6.55</v>
      </c>
      <c r="G14" s="126" t="s">
        <v>44</v>
      </c>
      <c r="H14" s="149">
        <v>6.75</v>
      </c>
      <c r="J14" s="126" t="s">
        <v>44</v>
      </c>
      <c r="K14" s="149">
        <v>6.64</v>
      </c>
      <c r="M14" s="17"/>
      <c r="N14" s="17"/>
    </row>
    <row r="15" spans="1:14" ht="21.55" thickBot="1" x14ac:dyDescent="0.4">
      <c r="A15" s="127" t="s">
        <v>74</v>
      </c>
      <c r="B15" s="133"/>
      <c r="D15" s="127" t="s">
        <v>74</v>
      </c>
      <c r="E15" s="133"/>
      <c r="G15" s="127" t="s">
        <v>74</v>
      </c>
      <c r="H15" s="133"/>
      <c r="J15" s="127" t="s">
        <v>74</v>
      </c>
      <c r="K15" s="133"/>
      <c r="M15" s="17"/>
      <c r="N15" s="17"/>
    </row>
    <row r="16" spans="1:14" ht="21.55" thickBot="1" x14ac:dyDescent="0.4">
      <c r="A16" s="128" t="s">
        <v>36</v>
      </c>
      <c r="B16" s="154">
        <f>(B10-B12)+B14</f>
        <v>6.85</v>
      </c>
      <c r="D16" s="128" t="s">
        <v>36</v>
      </c>
      <c r="E16" s="134">
        <f>(E10-E12)+E14</f>
        <v>6.6899999999999995</v>
      </c>
      <c r="G16" s="128" t="s">
        <v>36</v>
      </c>
      <c r="H16" s="134">
        <f>(H10-H12)+H14</f>
        <v>6.81</v>
      </c>
      <c r="J16" s="128" t="s">
        <v>36</v>
      </c>
      <c r="K16" s="134">
        <f>(K10-K12)+K14</f>
        <v>6.6</v>
      </c>
      <c r="M16" s="17"/>
      <c r="N16" s="17"/>
    </row>
    <row r="17" spans="1:14" ht="21.55" thickBot="1" x14ac:dyDescent="0.4">
      <c r="A17" s="155" t="s">
        <v>80</v>
      </c>
      <c r="B17" s="129" t="s">
        <v>75</v>
      </c>
      <c r="D17" s="156" t="s">
        <v>86</v>
      </c>
      <c r="E17" s="157" t="s">
        <v>95</v>
      </c>
      <c r="G17" s="155" t="s">
        <v>88</v>
      </c>
      <c r="H17" s="129" t="s">
        <v>90</v>
      </c>
      <c r="J17" s="155" t="s">
        <v>87</v>
      </c>
      <c r="K17" s="129" t="s">
        <v>76</v>
      </c>
      <c r="M17" s="17"/>
      <c r="N17" s="17"/>
    </row>
    <row r="18" spans="1:14" ht="20.9" x14ac:dyDescent="0.35">
      <c r="A18" s="161" t="s">
        <v>104</v>
      </c>
      <c r="B18" s="129" t="s">
        <v>97</v>
      </c>
      <c r="D18" s="161" t="s">
        <v>104</v>
      </c>
      <c r="E18" s="129" t="s">
        <v>97</v>
      </c>
      <c r="G18" s="155" t="s">
        <v>94</v>
      </c>
      <c r="H18" s="129" t="s">
        <v>97</v>
      </c>
      <c r="J18" s="161" t="s">
        <v>104</v>
      </c>
      <c r="K18" s="129" t="s">
        <v>97</v>
      </c>
      <c r="M18" s="17"/>
      <c r="N18" s="17"/>
    </row>
    <row r="19" spans="1:14" ht="26.95" thickBot="1" x14ac:dyDescent="0.5">
      <c r="A19" s="125"/>
      <c r="D19" s="131"/>
      <c r="E19" s="8"/>
      <c r="G19" s="97"/>
      <c r="J19" s="97"/>
      <c r="M19" s="17"/>
      <c r="N19" s="17"/>
    </row>
    <row r="20" spans="1:14" ht="21.55" thickBot="1" x14ac:dyDescent="0.4">
      <c r="A20" s="159" t="s">
        <v>89</v>
      </c>
      <c r="B20" s="17"/>
      <c r="C20" s="17"/>
      <c r="D20" s="17"/>
      <c r="E20" s="17"/>
      <c r="F20" s="17"/>
      <c r="G20" s="159" t="s">
        <v>89</v>
      </c>
      <c r="H20" s="17"/>
      <c r="I20" s="17"/>
      <c r="J20" s="97"/>
      <c r="K20" s="17"/>
      <c r="M20" s="17"/>
      <c r="N20" s="17"/>
    </row>
    <row r="21" spans="1:14" ht="21.55" thickBot="1" x14ac:dyDescent="0.4">
      <c r="A21" s="130" t="s">
        <v>65</v>
      </c>
      <c r="B21" s="158"/>
      <c r="C21" s="17"/>
      <c r="D21" s="99"/>
      <c r="E21" s="17"/>
      <c r="F21" s="17"/>
      <c r="G21" s="130" t="s">
        <v>67</v>
      </c>
      <c r="H21" s="158"/>
      <c r="I21" s="17"/>
      <c r="J21" s="97"/>
      <c r="K21" s="17"/>
      <c r="M21" s="17"/>
      <c r="N21" s="17"/>
    </row>
    <row r="22" spans="1:14" ht="26.25" x14ac:dyDescent="0.45">
      <c r="A22" s="125"/>
      <c r="D22" s="99"/>
      <c r="G22" s="97"/>
      <c r="J22" s="97"/>
      <c r="M22" s="17"/>
      <c r="N22" s="17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14.8" thickBo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23.55" x14ac:dyDescent="0.4">
      <c r="A25" s="143" t="s">
        <v>69</v>
      </c>
      <c r="B25" s="144"/>
      <c r="C25" s="17"/>
      <c r="D25" s="146" t="s">
        <v>70</v>
      </c>
      <c r="E25" s="41"/>
      <c r="F25" s="17"/>
      <c r="G25" s="143" t="s">
        <v>71</v>
      </c>
      <c r="H25" s="41"/>
      <c r="I25" s="17"/>
      <c r="J25" s="148" t="s">
        <v>72</v>
      </c>
      <c r="K25" s="41"/>
      <c r="L25" s="17"/>
      <c r="M25" s="17"/>
      <c r="N25" s="17"/>
    </row>
    <row r="26" spans="1:14" ht="20.9" x14ac:dyDescent="0.35">
      <c r="A26" s="141" t="s">
        <v>91</v>
      </c>
      <c r="B26" s="145" t="s">
        <v>79</v>
      </c>
      <c r="C26" s="17"/>
      <c r="D26" s="142" t="s">
        <v>91</v>
      </c>
      <c r="E26" s="147" t="s">
        <v>79</v>
      </c>
      <c r="F26" s="17"/>
      <c r="G26" s="141" t="s">
        <v>91</v>
      </c>
      <c r="H26" s="145" t="s">
        <v>79</v>
      </c>
      <c r="I26" s="17"/>
      <c r="J26" s="142" t="s">
        <v>91</v>
      </c>
      <c r="K26" s="147" t="s">
        <v>79</v>
      </c>
      <c r="L26" s="17"/>
      <c r="M26" s="17"/>
      <c r="N26" s="17"/>
    </row>
    <row r="27" spans="1:14" ht="14.8" thickBot="1" x14ac:dyDescent="0.3">
      <c r="A27" s="45"/>
      <c r="B27" s="47"/>
      <c r="C27" s="17"/>
      <c r="D27" s="45"/>
      <c r="E27" s="47"/>
      <c r="F27" s="17"/>
      <c r="G27" s="45"/>
      <c r="H27" s="47"/>
      <c r="I27" s="17"/>
      <c r="J27" s="45"/>
      <c r="K27" s="47"/>
      <c r="L27" s="17"/>
      <c r="M27" s="17"/>
      <c r="N27" s="17"/>
    </row>
    <row r="28" spans="1:14" ht="20.9" x14ac:dyDescent="0.35">
      <c r="A28" s="135" t="s">
        <v>52</v>
      </c>
      <c r="B28" s="160">
        <v>9.5000000000000001E-2</v>
      </c>
      <c r="C28" s="104"/>
      <c r="D28" s="135" t="s">
        <v>52</v>
      </c>
      <c r="E28" s="139">
        <v>0.12</v>
      </c>
      <c r="F28" s="104"/>
      <c r="G28" s="135" t="s">
        <v>52</v>
      </c>
      <c r="H28" s="139">
        <v>0.08</v>
      </c>
      <c r="I28" s="104"/>
      <c r="J28" s="135" t="s">
        <v>52</v>
      </c>
      <c r="K28" s="140">
        <v>0.13</v>
      </c>
      <c r="L28" s="104"/>
      <c r="M28" s="17"/>
      <c r="N28" s="17"/>
    </row>
    <row r="29" spans="1:14" ht="21.55" thickBot="1" x14ac:dyDescent="0.4">
      <c r="A29" s="137" t="s">
        <v>54</v>
      </c>
      <c r="B29" s="138"/>
      <c r="C29" s="106"/>
      <c r="D29" s="137" t="s">
        <v>54</v>
      </c>
      <c r="E29" s="138"/>
      <c r="F29" s="106"/>
      <c r="G29" s="137" t="s">
        <v>54</v>
      </c>
      <c r="H29" s="138"/>
      <c r="I29" s="97"/>
      <c r="J29" s="137" t="s">
        <v>54</v>
      </c>
      <c r="K29" s="138"/>
      <c r="L29" s="97"/>
      <c r="M29" s="17"/>
      <c r="N29" s="17"/>
    </row>
    <row r="30" spans="1:14" ht="20.9" x14ac:dyDescent="0.35">
      <c r="A30" s="152" t="s">
        <v>77</v>
      </c>
      <c r="B30" s="151">
        <v>0.11</v>
      </c>
      <c r="C30" s="97"/>
      <c r="D30" s="152" t="s">
        <v>77</v>
      </c>
      <c r="E30" s="151">
        <v>0.12</v>
      </c>
      <c r="F30" s="97"/>
      <c r="G30" s="152" t="s">
        <v>77</v>
      </c>
      <c r="H30" s="151">
        <v>0.11</v>
      </c>
      <c r="I30" s="97"/>
      <c r="J30" s="152" t="s">
        <v>77</v>
      </c>
      <c r="K30" s="151">
        <v>0.12</v>
      </c>
      <c r="L30" s="97"/>
      <c r="M30" s="17"/>
      <c r="N30" s="17"/>
    </row>
    <row r="31" spans="1:14" ht="21.55" thickBot="1" x14ac:dyDescent="0.4">
      <c r="A31" s="132" t="s">
        <v>78</v>
      </c>
      <c r="B31" s="150">
        <f>-(B30-B28)</f>
        <v>-1.4999999999999999E-2</v>
      </c>
      <c r="C31" s="97"/>
      <c r="D31" s="132" t="s">
        <v>78</v>
      </c>
      <c r="E31" s="150">
        <f>-(E30-E28)</f>
        <v>0</v>
      </c>
      <c r="F31" s="97"/>
      <c r="G31" s="132" t="s">
        <v>78</v>
      </c>
      <c r="H31" s="150">
        <f>-(H30-H28)</f>
        <v>-0.03</v>
      </c>
      <c r="I31" s="97"/>
      <c r="J31" s="132" t="s">
        <v>78</v>
      </c>
      <c r="K31" s="150">
        <f>-(K30-K28)</f>
        <v>1.0000000000000009E-2</v>
      </c>
      <c r="L31" s="97"/>
      <c r="M31" s="17"/>
      <c r="N31" s="17"/>
    </row>
    <row r="32" spans="1:14" ht="21.55" thickBot="1" x14ac:dyDescent="0.4">
      <c r="A32" s="126" t="s">
        <v>44</v>
      </c>
      <c r="B32" s="153">
        <v>3.23</v>
      </c>
      <c r="C32" s="100"/>
      <c r="D32" s="126" t="s">
        <v>44</v>
      </c>
      <c r="E32" s="149">
        <v>3.9</v>
      </c>
      <c r="F32" s="100"/>
      <c r="G32" s="126" t="s">
        <v>44</v>
      </c>
      <c r="H32" s="149">
        <v>3.35</v>
      </c>
      <c r="I32" s="100"/>
      <c r="J32" s="126" t="s">
        <v>44</v>
      </c>
      <c r="K32" s="149">
        <v>3.85</v>
      </c>
      <c r="L32" s="98"/>
      <c r="M32" s="17"/>
      <c r="N32" s="17"/>
    </row>
    <row r="33" spans="1:14" ht="21.55" thickBot="1" x14ac:dyDescent="0.4">
      <c r="A33" s="127" t="s">
        <v>74</v>
      </c>
      <c r="B33" s="133"/>
      <c r="C33" s="97"/>
      <c r="D33" s="127" t="s">
        <v>74</v>
      </c>
      <c r="E33" s="133"/>
      <c r="F33" s="97"/>
      <c r="G33" s="127" t="s">
        <v>74</v>
      </c>
      <c r="H33" s="133"/>
      <c r="I33" s="97"/>
      <c r="J33" s="127" t="s">
        <v>74</v>
      </c>
      <c r="K33" s="133"/>
      <c r="L33" s="97"/>
      <c r="M33" s="17"/>
      <c r="N33" s="17"/>
    </row>
    <row r="34" spans="1:14" ht="20.9" x14ac:dyDescent="0.35">
      <c r="A34" s="128" t="s">
        <v>73</v>
      </c>
      <c r="B34" s="154">
        <f>(B28-B30)+B32</f>
        <v>3.2149999999999999</v>
      </c>
      <c r="C34" s="110"/>
      <c r="D34" s="128" t="s">
        <v>73</v>
      </c>
      <c r="E34" s="134">
        <f>(E28-E30)+E32</f>
        <v>3.9</v>
      </c>
      <c r="F34" s="110"/>
      <c r="G34" s="128" t="s">
        <v>73</v>
      </c>
      <c r="H34" s="134">
        <f>(H28-H30)+H32</f>
        <v>3.3200000000000003</v>
      </c>
      <c r="I34" s="110"/>
      <c r="J34" s="128" t="s">
        <v>73</v>
      </c>
      <c r="K34" s="134">
        <f>(K28-K30)+K32</f>
        <v>3.8600000000000003</v>
      </c>
      <c r="L34" s="99"/>
      <c r="M34" s="17"/>
      <c r="N34" s="17"/>
    </row>
    <row r="35" spans="1:14" ht="20.9" x14ac:dyDescent="0.3">
      <c r="A35" s="155" t="s">
        <v>103</v>
      </c>
      <c r="B35" s="129" t="s">
        <v>102</v>
      </c>
      <c r="D35" s="155" t="s">
        <v>85</v>
      </c>
      <c r="E35" s="129" t="s">
        <v>96</v>
      </c>
      <c r="F35" s="17"/>
      <c r="G35" s="155" t="s">
        <v>100</v>
      </c>
      <c r="H35" s="129" t="s">
        <v>93</v>
      </c>
      <c r="I35" s="17"/>
      <c r="J35" s="155" t="s">
        <v>101</v>
      </c>
      <c r="K35" s="129" t="s">
        <v>92</v>
      </c>
      <c r="L35" s="17"/>
      <c r="M35" s="17"/>
      <c r="N35" s="17"/>
    </row>
    <row r="36" spans="1:14" ht="20.9" x14ac:dyDescent="0.35">
      <c r="A36" s="161" t="s">
        <v>104</v>
      </c>
      <c r="B36" s="129" t="s">
        <v>99</v>
      </c>
      <c r="C36" s="17"/>
      <c r="D36" s="161" t="s">
        <v>104</v>
      </c>
      <c r="E36" s="129" t="s">
        <v>98</v>
      </c>
      <c r="F36" s="17"/>
      <c r="G36" s="161" t="s">
        <v>104</v>
      </c>
      <c r="H36" s="129" t="s">
        <v>99</v>
      </c>
      <c r="I36" s="17"/>
      <c r="J36" s="161" t="s">
        <v>104</v>
      </c>
      <c r="K36" s="129" t="s">
        <v>98</v>
      </c>
      <c r="L36" s="17"/>
      <c r="M36" s="17"/>
      <c r="N36" s="17"/>
    </row>
    <row r="37" spans="1:14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5">
      <c r="N39" s="17"/>
    </row>
    <row r="40" spans="1:14" x14ac:dyDescent="0.25">
      <c r="N40" s="17"/>
    </row>
    <row r="41" spans="1:14" x14ac:dyDescent="0.25">
      <c r="N41" s="17"/>
    </row>
    <row r="42" spans="1:14" x14ac:dyDescent="0.25">
      <c r="N42" s="17"/>
    </row>
    <row r="43" spans="1:14" x14ac:dyDescent="0.25">
      <c r="N43" s="17"/>
    </row>
    <row r="44" spans="1:14" x14ac:dyDescent="0.25">
      <c r="N44" s="17"/>
    </row>
    <row r="45" spans="1:14" x14ac:dyDescent="0.25">
      <c r="N45" s="17"/>
    </row>
    <row r="46" spans="1:14" x14ac:dyDescent="0.25">
      <c r="N46" s="17"/>
    </row>
    <row r="47" spans="1:14" x14ac:dyDescent="0.25">
      <c r="N47" s="17"/>
    </row>
    <row r="48" spans="1:14" x14ac:dyDescent="0.25">
      <c r="N48" s="17"/>
    </row>
    <row r="49" spans="14:14" x14ac:dyDescent="0.25">
      <c r="N49" s="17"/>
    </row>
  </sheetData>
  <pageMargins left="0.70866141732283472" right="0.70866141732283472" top="0.78740157480314965" bottom="0.78740157480314965" header="0.31496062992125984" footer="0.31496062992125984"/>
  <pageSetup paperSize="9" scale="57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zoomScale="75" zoomScaleNormal="75" workbookViewId="0">
      <selection activeCell="G31" sqref="G31"/>
    </sheetView>
  </sheetViews>
  <sheetFormatPr baseColWidth="10" defaultRowHeight="14.15" x14ac:dyDescent="0.25"/>
  <cols>
    <col min="1" max="12" width="18.625" customWidth="1"/>
    <col min="13" max="13" width="12.625" customWidth="1"/>
  </cols>
  <sheetData>
    <row r="2" spans="1:13" x14ac:dyDescent="0.25">
      <c r="A2" s="17"/>
    </row>
    <row r="3" spans="1:13" ht="23.55" x14ac:dyDescent="0.4">
      <c r="A3" s="95" t="s">
        <v>61</v>
      </c>
      <c r="B3" s="94">
        <v>41322</v>
      </c>
      <c r="C3" s="94"/>
      <c r="D3" s="94" t="s">
        <v>68</v>
      </c>
      <c r="E3" s="17"/>
      <c r="F3" s="94"/>
      <c r="G3" s="17"/>
      <c r="H3" s="17"/>
      <c r="I3" s="17"/>
      <c r="J3" s="17"/>
      <c r="K3" s="17"/>
      <c r="L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18" t="s">
        <v>31</v>
      </c>
      <c r="B5" s="17"/>
      <c r="C5" s="17"/>
      <c r="D5" s="58" t="s">
        <v>33</v>
      </c>
      <c r="E5" s="17"/>
      <c r="F5" s="17"/>
      <c r="G5" s="57" t="s">
        <v>39</v>
      </c>
      <c r="H5" s="17"/>
      <c r="I5" s="17"/>
      <c r="J5" s="58" t="s">
        <v>40</v>
      </c>
      <c r="K5" s="58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ht="20.9" x14ac:dyDescent="0.35">
      <c r="A7" s="97" t="s">
        <v>52</v>
      </c>
      <c r="B7" s="102">
        <v>-0.04</v>
      </c>
      <c r="C7" s="96" t="s">
        <v>37</v>
      </c>
      <c r="D7" s="97" t="s">
        <v>52</v>
      </c>
      <c r="E7" s="103">
        <v>0.06</v>
      </c>
      <c r="F7" s="104" t="s">
        <v>53</v>
      </c>
      <c r="G7" s="97" t="s">
        <v>52</v>
      </c>
      <c r="H7" s="103">
        <v>0.14000000000000001</v>
      </c>
      <c r="I7" s="104" t="s">
        <v>53</v>
      </c>
      <c r="J7" s="97" t="s">
        <v>52</v>
      </c>
      <c r="K7" s="103">
        <v>0.14000000000000001</v>
      </c>
      <c r="L7" s="104" t="s">
        <v>53</v>
      </c>
      <c r="M7" s="17"/>
    </row>
    <row r="8" spans="1:13" ht="20.9" x14ac:dyDescent="0.35">
      <c r="A8" s="97" t="s">
        <v>54</v>
      </c>
      <c r="B8" s="105">
        <v>41320</v>
      </c>
      <c r="C8" s="97"/>
      <c r="D8" s="97" t="s">
        <v>54</v>
      </c>
      <c r="E8" s="105">
        <v>41320</v>
      </c>
      <c r="F8" s="97"/>
      <c r="G8" s="97" t="s">
        <v>54</v>
      </c>
      <c r="H8" s="105">
        <v>41321</v>
      </c>
      <c r="I8" s="106">
        <v>0.13</v>
      </c>
      <c r="J8" s="97" t="s">
        <v>54</v>
      </c>
      <c r="K8" s="105">
        <v>41321</v>
      </c>
      <c r="L8" s="106">
        <v>0.12</v>
      </c>
      <c r="M8" s="17"/>
    </row>
    <row r="9" spans="1:13" ht="20.9" x14ac:dyDescent="0.35">
      <c r="A9" s="97"/>
      <c r="B9" s="107"/>
      <c r="C9" s="97"/>
      <c r="D9" s="97"/>
      <c r="E9" s="107"/>
      <c r="F9" s="97"/>
      <c r="G9" s="97"/>
      <c r="H9" s="107"/>
      <c r="I9" s="97"/>
      <c r="J9" s="97"/>
      <c r="K9" s="107"/>
      <c r="L9" s="97"/>
      <c r="M9" s="17"/>
    </row>
    <row r="10" spans="1:13" ht="21.55" thickBot="1" x14ac:dyDescent="0.4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17"/>
    </row>
    <row r="11" spans="1:13" ht="21.55" thickBot="1" x14ac:dyDescent="0.4">
      <c r="A11" s="97" t="s">
        <v>44</v>
      </c>
      <c r="B11" s="108">
        <v>6.64</v>
      </c>
      <c r="C11" s="98" t="s">
        <v>55</v>
      </c>
      <c r="D11" s="100" t="s">
        <v>44</v>
      </c>
      <c r="E11" s="108">
        <v>6.75</v>
      </c>
      <c r="F11" s="100"/>
      <c r="G11" s="100" t="s">
        <v>44</v>
      </c>
      <c r="H11" s="108">
        <v>6.55</v>
      </c>
      <c r="I11" s="100"/>
      <c r="J11" s="100" t="s">
        <v>44</v>
      </c>
      <c r="K11" s="108">
        <v>6.71</v>
      </c>
      <c r="L11" s="100"/>
      <c r="M11" s="17"/>
    </row>
    <row r="12" spans="1:13" ht="21.55" thickBot="1" x14ac:dyDescent="0.4">
      <c r="A12" s="97"/>
      <c r="B12" s="10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17"/>
    </row>
    <row r="13" spans="1:13" ht="21.55" thickBot="1" x14ac:dyDescent="0.4">
      <c r="A13" s="101" t="s">
        <v>36</v>
      </c>
      <c r="B13" s="109">
        <f>B11+B55</f>
        <v>6.64</v>
      </c>
      <c r="C13" s="99" t="s">
        <v>56</v>
      </c>
      <c r="D13" s="101" t="s">
        <v>36</v>
      </c>
      <c r="E13" s="109">
        <f>E11+E7</f>
        <v>6.81</v>
      </c>
      <c r="F13" s="110" t="s">
        <v>59</v>
      </c>
      <c r="G13" s="101" t="s">
        <v>36</v>
      </c>
      <c r="H13" s="109">
        <f>H11+H7</f>
        <v>6.6899999999999995</v>
      </c>
      <c r="I13" s="110" t="s">
        <v>57</v>
      </c>
      <c r="J13" s="101" t="s">
        <v>36</v>
      </c>
      <c r="K13" s="109">
        <f>K11+K7</f>
        <v>6.85</v>
      </c>
      <c r="L13" s="110" t="s">
        <v>60</v>
      </c>
      <c r="M13" s="17"/>
    </row>
    <row r="14" spans="1:13" ht="20.9" x14ac:dyDescent="0.35">
      <c r="A14" s="111"/>
      <c r="B14" s="97"/>
      <c r="C14" s="97"/>
      <c r="D14" s="111"/>
      <c r="E14" s="97"/>
      <c r="F14" s="97"/>
      <c r="G14" s="111"/>
      <c r="H14" s="97"/>
      <c r="I14" s="97"/>
      <c r="J14" s="111"/>
      <c r="K14" s="97"/>
      <c r="L14" s="97"/>
      <c r="M14" s="17"/>
    </row>
    <row r="15" spans="1:13" ht="20.9" x14ac:dyDescent="0.3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17"/>
    </row>
    <row r="16" spans="1:13" ht="26.25" x14ac:dyDescent="0.45">
      <c r="A16" s="97" t="s">
        <v>63</v>
      </c>
      <c r="B16" s="113">
        <f>B11</f>
        <v>6.64</v>
      </c>
      <c r="C16" s="114"/>
      <c r="D16" s="115"/>
      <c r="E16" s="116">
        <f>E11</f>
        <v>6.75</v>
      </c>
      <c r="F16" s="117"/>
      <c r="G16" s="117"/>
      <c r="H16" s="116">
        <f>H11</f>
        <v>6.55</v>
      </c>
      <c r="I16" s="117"/>
      <c r="J16" s="117"/>
      <c r="K16" s="116">
        <f>K11</f>
        <v>6.71</v>
      </c>
      <c r="L16" s="115"/>
    </row>
    <row r="17" spans="1:12" ht="26.25" x14ac:dyDescent="0.45">
      <c r="A17" s="112" t="s">
        <v>62</v>
      </c>
      <c r="B17" s="124"/>
      <c r="C17" s="122"/>
      <c r="D17" s="114"/>
      <c r="E17" s="121">
        <v>6.8</v>
      </c>
      <c r="F17" s="122"/>
      <c r="G17" s="114"/>
      <c r="H17" s="123">
        <v>6.7</v>
      </c>
      <c r="I17" s="122"/>
      <c r="J17" s="114"/>
      <c r="K17" s="123">
        <v>6.85</v>
      </c>
      <c r="L17" s="122"/>
    </row>
    <row r="18" spans="1:12" ht="26.25" x14ac:dyDescent="0.45">
      <c r="A18" s="112" t="s">
        <v>64</v>
      </c>
      <c r="B18" s="124"/>
      <c r="C18" s="122"/>
      <c r="D18" s="114"/>
      <c r="E18" s="119" t="s">
        <v>65</v>
      </c>
      <c r="F18" s="120"/>
      <c r="G18" s="125"/>
      <c r="H18" s="119" t="s">
        <v>66</v>
      </c>
      <c r="I18" s="120"/>
      <c r="J18" s="125"/>
      <c r="K18" s="119" t="s">
        <v>67</v>
      </c>
      <c r="L18" s="120"/>
    </row>
    <row r="26" spans="1:12" x14ac:dyDescent="0.25">
      <c r="C26" s="17"/>
    </row>
  </sheetData>
  <pageMargins left="0.70866141732283472" right="0.70866141732283472" top="0.78740157480314965" bottom="0.78740157480314965" header="0.31496062992125984" footer="0.31496062992125984"/>
  <pageSetup paperSize="9" scale="57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3"/>
  <sheetViews>
    <sheetView topLeftCell="A63" workbookViewId="0">
      <selection activeCell="P44" sqref="P44"/>
    </sheetView>
  </sheetViews>
  <sheetFormatPr baseColWidth="10" defaultRowHeight="14.15" x14ac:dyDescent="0.25"/>
  <cols>
    <col min="2" max="2" width="13.75" customWidth="1"/>
    <col min="5" max="5" width="13.5" customWidth="1"/>
    <col min="8" max="8" width="13.875" customWidth="1"/>
    <col min="11" max="11" width="14.625" customWidth="1"/>
    <col min="12" max="12" width="11" customWidth="1"/>
  </cols>
  <sheetData>
    <row r="2" spans="2:18" x14ac:dyDescent="0.25">
      <c r="B2" t="s">
        <v>16</v>
      </c>
      <c r="C2" s="36">
        <f>C11-C13</f>
        <v>6.0703849279783704</v>
      </c>
      <c r="E2" t="s">
        <v>16</v>
      </c>
      <c r="F2" s="36">
        <f>F11-F13</f>
        <v>6.0703849279783704</v>
      </c>
      <c r="H2" t="s">
        <v>16</v>
      </c>
      <c r="K2" t="s">
        <v>16</v>
      </c>
    </row>
    <row r="3" spans="2:18" ht="14.8" thickBot="1" x14ac:dyDescent="0.3"/>
    <row r="4" spans="2:18" ht="14.8" thickBot="1" x14ac:dyDescent="0.3">
      <c r="B4" t="s">
        <v>17</v>
      </c>
      <c r="C4" s="4">
        <v>8</v>
      </c>
      <c r="E4" t="s">
        <v>17</v>
      </c>
      <c r="F4" s="13">
        <v>8</v>
      </c>
      <c r="H4" t="s">
        <v>17</v>
      </c>
      <c r="I4" s="13">
        <v>9</v>
      </c>
      <c r="K4" t="s">
        <v>17</v>
      </c>
      <c r="M4" s="13">
        <v>9</v>
      </c>
      <c r="O4" s="18" t="s">
        <v>46</v>
      </c>
      <c r="P4" s="15"/>
      <c r="Q4" s="16"/>
      <c r="R4" s="17"/>
    </row>
    <row r="5" spans="2:18" ht="14.8" thickBot="1" x14ac:dyDescent="0.3">
      <c r="B5" t="s">
        <v>26</v>
      </c>
      <c r="C5" s="5">
        <v>6.79</v>
      </c>
      <c r="E5" t="s">
        <v>26</v>
      </c>
      <c r="F5" s="5">
        <v>6.79</v>
      </c>
      <c r="H5" t="s">
        <v>26</v>
      </c>
      <c r="I5" s="5">
        <v>6.79</v>
      </c>
      <c r="K5" t="s">
        <v>26</v>
      </c>
      <c r="M5" s="19">
        <v>6.79</v>
      </c>
    </row>
    <row r="6" spans="2:18" ht="14.8" thickBot="1" x14ac:dyDescent="0.3">
      <c r="B6" t="s">
        <v>27</v>
      </c>
      <c r="C6">
        <f>C4/2</f>
        <v>4</v>
      </c>
      <c r="E6" t="s">
        <v>27</v>
      </c>
      <c r="F6">
        <f>F4/2</f>
        <v>4</v>
      </c>
      <c r="H6" t="s">
        <v>27</v>
      </c>
      <c r="I6">
        <f>I4/2</f>
        <v>4.5</v>
      </c>
      <c r="K6" t="s">
        <v>27</v>
      </c>
      <c r="M6">
        <f>M4/2</f>
        <v>4.5</v>
      </c>
      <c r="O6" s="14" t="s">
        <v>47</v>
      </c>
      <c r="P6" s="15"/>
      <c r="Q6" s="16"/>
      <c r="R6" s="17"/>
    </row>
    <row r="7" spans="2:18" x14ac:dyDescent="0.25">
      <c r="B7" t="s">
        <v>18</v>
      </c>
      <c r="C7" s="6">
        <f>(C4/2) - SQRT((C4/2)^2-((C5+C9)/2)^2)</f>
        <v>1.9296150720216301</v>
      </c>
      <c r="E7" t="s">
        <v>18</v>
      </c>
      <c r="F7" s="6">
        <f>(F4/2) - SQRT((F4/2)^2-((F5+F9)/2)^2)</f>
        <v>1.9296150720216301</v>
      </c>
      <c r="H7" t="s">
        <v>18</v>
      </c>
      <c r="I7" s="6">
        <f>(I4/2) - SQRT((I4/2)^2-((I5+I9)/2)^2)</f>
        <v>1.5782721293727575</v>
      </c>
      <c r="K7" t="s">
        <v>18</v>
      </c>
      <c r="M7" s="6">
        <f>(M4/2) - SQRT((M4/2)^2-((M5+M9)/2)^2)</f>
        <v>1.5800301371418231</v>
      </c>
    </row>
    <row r="8" spans="2:18" x14ac:dyDescent="0.25">
      <c r="C8" s="6"/>
      <c r="F8" s="6"/>
      <c r="I8" s="6"/>
      <c r="M8" s="6"/>
    </row>
    <row r="9" spans="2:18" x14ac:dyDescent="0.25">
      <c r="B9" t="s">
        <v>45</v>
      </c>
      <c r="C9" s="64">
        <v>5.5E-2</v>
      </c>
      <c r="E9" t="s">
        <v>45</v>
      </c>
      <c r="F9" s="64">
        <v>5.5E-2</v>
      </c>
      <c r="H9" t="s">
        <v>45</v>
      </c>
      <c r="I9" s="64">
        <v>5.5E-2</v>
      </c>
      <c r="K9" t="s">
        <v>45</v>
      </c>
      <c r="M9" s="64">
        <v>5.8000000000000003E-2</v>
      </c>
    </row>
    <row r="11" spans="2:18" x14ac:dyDescent="0.25">
      <c r="B11" t="s">
        <v>19</v>
      </c>
      <c r="C11" s="7">
        <v>9.27</v>
      </c>
      <c r="E11" t="s">
        <v>19</v>
      </c>
      <c r="F11" s="7">
        <v>9.27</v>
      </c>
      <c r="H11" t="s">
        <v>19</v>
      </c>
      <c r="I11" s="7">
        <v>10.62</v>
      </c>
      <c r="K11" t="s">
        <v>19</v>
      </c>
      <c r="M11" s="7">
        <v>10.62</v>
      </c>
    </row>
    <row r="12" spans="2:18" ht="14.8" thickBot="1" x14ac:dyDescent="0.3"/>
    <row r="13" spans="2:18" ht="14.8" thickBot="1" x14ac:dyDescent="0.3">
      <c r="B13" t="s">
        <v>20</v>
      </c>
      <c r="C13" s="37">
        <f>C11-(C4-C7)</f>
        <v>3.1996150720216292</v>
      </c>
      <c r="E13" t="s">
        <v>20</v>
      </c>
      <c r="F13" s="37">
        <f>F11-(F4-F7)</f>
        <v>3.1996150720216292</v>
      </c>
      <c r="H13" t="s">
        <v>20</v>
      </c>
      <c r="I13" s="37">
        <f>I11-(I4-I7)</f>
        <v>3.1982721293727572</v>
      </c>
      <c r="K13" t="s">
        <v>20</v>
      </c>
      <c r="M13" s="37">
        <f>M11-(M4-M7)</f>
        <v>3.2000301371418223</v>
      </c>
    </row>
    <row r="14" spans="2:18" x14ac:dyDescent="0.25">
      <c r="C14" s="69"/>
      <c r="F14" s="69"/>
      <c r="I14" s="69"/>
      <c r="M14" s="69"/>
    </row>
    <row r="15" spans="2:18" x14ac:dyDescent="0.25">
      <c r="C15" s="69"/>
      <c r="F15" s="69"/>
      <c r="I15" s="69"/>
      <c r="M15" s="69"/>
    </row>
    <row r="17" spans="2:14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4" x14ac:dyDescent="0.25">
      <c r="B18" s="24" t="s">
        <v>26</v>
      </c>
      <c r="C18" s="17">
        <f>C5</f>
        <v>6.79</v>
      </c>
      <c r="D18" s="17"/>
      <c r="E18" s="17" t="s">
        <v>26</v>
      </c>
      <c r="F18" s="17">
        <f>F5</f>
        <v>6.79</v>
      </c>
      <c r="G18" s="17"/>
      <c r="H18" s="17" t="s">
        <v>26</v>
      </c>
      <c r="I18" s="17">
        <f>I5</f>
        <v>6.79</v>
      </c>
      <c r="J18" s="17"/>
      <c r="K18" s="17" t="s">
        <v>26</v>
      </c>
      <c r="L18" s="17"/>
      <c r="M18" s="25">
        <f>M5</f>
        <v>6.79</v>
      </c>
    </row>
    <row r="19" spans="2:14" x14ac:dyDescent="0.25">
      <c r="B19" s="26" t="s">
        <v>25</v>
      </c>
      <c r="C19" s="17">
        <v>2.0866719914740002</v>
      </c>
      <c r="D19" s="17"/>
      <c r="E19" s="27" t="s">
        <v>25</v>
      </c>
      <c r="F19" s="17">
        <v>2.1246176126540002</v>
      </c>
      <c r="G19" s="17"/>
      <c r="H19" s="27" t="s">
        <v>25</v>
      </c>
      <c r="I19" s="17">
        <v>2.9612497361760002</v>
      </c>
      <c r="J19" s="17"/>
      <c r="K19" s="27" t="s">
        <v>25</v>
      </c>
      <c r="L19" s="27"/>
      <c r="M19" s="25">
        <v>2.1246176126540002</v>
      </c>
    </row>
    <row r="20" spans="2:14" x14ac:dyDescent="0.25">
      <c r="B20" s="24" t="s">
        <v>28</v>
      </c>
      <c r="C20" s="28">
        <f>C6-C19</f>
        <v>1.9133280085259998</v>
      </c>
      <c r="D20" s="28"/>
      <c r="E20" s="17" t="s">
        <v>28</v>
      </c>
      <c r="F20" s="28">
        <f>F6-F19</f>
        <v>1.8753823873459998</v>
      </c>
      <c r="G20" s="17"/>
      <c r="H20" s="17" t="s">
        <v>28</v>
      </c>
      <c r="I20" s="28">
        <f>I6-I19</f>
        <v>1.5387502638239998</v>
      </c>
      <c r="J20" s="17"/>
      <c r="K20" s="17" t="s">
        <v>28</v>
      </c>
      <c r="L20" s="17"/>
      <c r="M20" s="29">
        <f>M6-M19</f>
        <v>2.3753823873459998</v>
      </c>
    </row>
    <row r="21" spans="2:14" x14ac:dyDescent="0.25">
      <c r="B21" s="24" t="s">
        <v>20</v>
      </c>
      <c r="C21" s="17">
        <f>C11-C4+C20</f>
        <v>3.1833280085259994</v>
      </c>
      <c r="D21" s="30"/>
      <c r="E21" s="17" t="s">
        <v>20</v>
      </c>
      <c r="F21" s="17">
        <f>F11-F4+F20</f>
        <v>3.1453823873459994</v>
      </c>
      <c r="G21" s="17"/>
      <c r="H21" s="17" t="s">
        <v>20</v>
      </c>
      <c r="I21" s="17">
        <f>I11-I4+I20</f>
        <v>3.158750263823999</v>
      </c>
      <c r="J21" s="17"/>
      <c r="K21" s="17" t="s">
        <v>20</v>
      </c>
      <c r="L21" s="17"/>
      <c r="M21" s="25">
        <f>M11-M4+M20</f>
        <v>3.995382387345999</v>
      </c>
    </row>
    <row r="22" spans="2:14" x14ac:dyDescent="0.25">
      <c r="B22" s="24"/>
      <c r="C22" s="17"/>
      <c r="D22" s="30"/>
      <c r="E22" s="17"/>
      <c r="F22" s="17"/>
      <c r="G22" s="17"/>
      <c r="H22" s="30"/>
      <c r="I22" s="17"/>
      <c r="J22" s="17"/>
      <c r="K22" s="17"/>
      <c r="L22" s="17"/>
      <c r="M22" s="25"/>
    </row>
    <row r="23" spans="2:14" x14ac:dyDescent="0.25">
      <c r="B23" s="2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</row>
    <row r="24" spans="2:14" x14ac:dyDescent="0.25">
      <c r="B24" s="24" t="s">
        <v>29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5"/>
    </row>
    <row r="25" spans="2:14" x14ac:dyDescent="0.25">
      <c r="B25" s="35" t="s">
        <v>30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5"/>
    </row>
    <row r="26" spans="2:14" x14ac:dyDescent="0.25">
      <c r="B26" s="31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4"/>
    </row>
    <row r="27" spans="2:14" ht="14.8" thickBot="1" x14ac:dyDescent="0.3">
      <c r="D27" s="20"/>
    </row>
    <row r="28" spans="2:14" ht="14.8" thickBot="1" x14ac:dyDescent="0.3">
      <c r="B28" s="38"/>
      <c r="C28" s="39"/>
      <c r="D28" s="40"/>
      <c r="E28" s="39"/>
      <c r="F28" s="39"/>
      <c r="G28" s="39"/>
      <c r="H28" s="39"/>
      <c r="I28" s="39"/>
      <c r="J28" s="39"/>
      <c r="K28" s="39"/>
      <c r="L28" s="39"/>
      <c r="M28" s="41"/>
      <c r="N28" s="17"/>
    </row>
    <row r="29" spans="2:14" ht="14.8" thickBot="1" x14ac:dyDescent="0.3">
      <c r="B29" s="66" t="s">
        <v>32</v>
      </c>
      <c r="C29" s="67">
        <v>41299</v>
      </c>
      <c r="D29" s="30"/>
      <c r="E29" s="61"/>
      <c r="F29" s="54" t="s">
        <v>41</v>
      </c>
      <c r="G29" s="17"/>
      <c r="H29" s="17"/>
      <c r="I29" s="17"/>
      <c r="J29" s="17"/>
      <c r="K29" s="17"/>
      <c r="L29" s="17"/>
      <c r="M29" s="42"/>
      <c r="N29" s="17"/>
    </row>
    <row r="30" spans="2:14" x14ac:dyDescent="0.25">
      <c r="B30" s="43"/>
      <c r="C30" s="17"/>
      <c r="D30" s="17"/>
      <c r="E30" s="17"/>
      <c r="F30" s="17"/>
      <c r="G30" s="50"/>
      <c r="H30" s="17"/>
      <c r="I30" s="17"/>
      <c r="J30" s="17"/>
      <c r="K30" s="17"/>
      <c r="L30" s="17"/>
      <c r="M30" s="42"/>
      <c r="N30" s="17"/>
    </row>
    <row r="31" spans="2:14" x14ac:dyDescent="0.25">
      <c r="B31" s="59" t="s">
        <v>31</v>
      </c>
      <c r="C31" s="17"/>
      <c r="D31" s="17"/>
      <c r="E31" s="58" t="s">
        <v>33</v>
      </c>
      <c r="F31" s="17"/>
      <c r="G31" s="17"/>
      <c r="H31" s="57" t="s">
        <v>39</v>
      </c>
      <c r="I31" s="17"/>
      <c r="J31" s="17"/>
      <c r="K31" s="58" t="s">
        <v>40</v>
      </c>
      <c r="L31" s="58"/>
      <c r="M31" s="42"/>
      <c r="N31" s="17"/>
    </row>
    <row r="32" spans="2:14" x14ac:dyDescent="0.25">
      <c r="B32" s="73" t="s">
        <v>49</v>
      </c>
      <c r="C32" s="70">
        <f>C41-C57</f>
        <v>6.46</v>
      </c>
      <c r="D32" s="48"/>
      <c r="E32" s="74" t="s">
        <v>43</v>
      </c>
      <c r="F32" s="70">
        <f>F41-F57</f>
        <v>6.5</v>
      </c>
      <c r="G32" s="17"/>
      <c r="H32" s="71" t="s">
        <v>43</v>
      </c>
      <c r="I32" s="51"/>
      <c r="J32" s="17"/>
      <c r="K32" s="71" t="s">
        <v>43</v>
      </c>
      <c r="L32" s="83"/>
      <c r="M32" s="60"/>
      <c r="N32" s="17"/>
    </row>
    <row r="33" spans="2:14" ht="14.8" thickBot="1" x14ac:dyDescent="0.3">
      <c r="B33" s="4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42"/>
      <c r="N33" s="17"/>
    </row>
    <row r="34" spans="2:14" ht="14.8" thickBot="1" x14ac:dyDescent="0.3">
      <c r="B34" s="43" t="s">
        <v>42</v>
      </c>
      <c r="C34" s="62">
        <v>9</v>
      </c>
      <c r="D34" s="17"/>
      <c r="E34" s="17" t="s">
        <v>42</v>
      </c>
      <c r="F34" s="62">
        <v>9</v>
      </c>
      <c r="G34" s="17"/>
      <c r="H34" s="17" t="s">
        <v>17</v>
      </c>
      <c r="I34" s="62">
        <v>9</v>
      </c>
      <c r="J34" s="17"/>
      <c r="K34" s="17" t="s">
        <v>17</v>
      </c>
      <c r="L34" s="17"/>
      <c r="M34" s="62">
        <v>9</v>
      </c>
      <c r="N34" s="17"/>
    </row>
    <row r="35" spans="2:14" ht="14.8" thickBot="1" x14ac:dyDescent="0.3">
      <c r="B35" s="43" t="s">
        <v>26</v>
      </c>
      <c r="C35" s="61">
        <v>7.94</v>
      </c>
      <c r="D35" s="17"/>
      <c r="E35" s="17" t="s">
        <v>26</v>
      </c>
      <c r="F35" s="61">
        <v>7.9349999999999996</v>
      </c>
      <c r="G35" s="17"/>
      <c r="H35" s="17" t="s">
        <v>26</v>
      </c>
      <c r="I35" s="61">
        <v>7.95</v>
      </c>
      <c r="J35" s="17"/>
      <c r="K35" s="17" t="s">
        <v>26</v>
      </c>
      <c r="L35" s="17"/>
      <c r="M35" s="62">
        <v>7.9550000000000001</v>
      </c>
      <c r="N35" s="17"/>
    </row>
    <row r="36" spans="2:14" x14ac:dyDescent="0.25">
      <c r="B36" s="43" t="s">
        <v>27</v>
      </c>
      <c r="C36" s="17">
        <f>C34/2</f>
        <v>4.5</v>
      </c>
      <c r="D36" s="17"/>
      <c r="E36" s="17" t="s">
        <v>27</v>
      </c>
      <c r="F36" s="17">
        <f>F34/2</f>
        <v>4.5</v>
      </c>
      <c r="G36" s="17"/>
      <c r="H36" s="17" t="s">
        <v>27</v>
      </c>
      <c r="I36" s="17">
        <f>I34/2</f>
        <v>4.5</v>
      </c>
      <c r="J36" s="17"/>
      <c r="K36" s="17" t="s">
        <v>27</v>
      </c>
      <c r="L36" s="17"/>
      <c r="M36" s="42">
        <f>M34/2</f>
        <v>4.5</v>
      </c>
      <c r="N36" s="17"/>
    </row>
    <row r="37" spans="2:14" x14ac:dyDescent="0.25">
      <c r="B37" s="65" t="s">
        <v>18</v>
      </c>
      <c r="C37" s="64">
        <f>(C34/2) - SQRT((C34/2)^2-((C35+C39)/2)^2)</f>
        <v>2.4767304307136921</v>
      </c>
      <c r="D37" s="68"/>
      <c r="E37" s="44" t="s">
        <v>18</v>
      </c>
      <c r="F37" s="64">
        <f>(F34/2) - SQRT((F34/2)^2-((F35+F39)/2)^2)</f>
        <v>2.4530647909618621</v>
      </c>
      <c r="G37" s="68"/>
      <c r="H37" s="44" t="s">
        <v>18</v>
      </c>
      <c r="I37" s="64">
        <f>(I34/2) - SQRT((I34/2)^2-((I35+I39)/2)^2)</f>
        <v>2.4433051393072431</v>
      </c>
      <c r="J37" s="68"/>
      <c r="K37" s="44" t="s">
        <v>18</v>
      </c>
      <c r="L37" s="44"/>
      <c r="M37" s="64">
        <f>(M34/2) - SQRT((M34/2)^2-((M35+M39)/2)^2)</f>
        <v>2.4916994746801464</v>
      </c>
      <c r="N37" s="17"/>
    </row>
    <row r="38" spans="2:14" x14ac:dyDescent="0.25">
      <c r="B38" s="65"/>
      <c r="C38" s="44"/>
      <c r="D38" s="68"/>
      <c r="E38" s="44"/>
      <c r="F38" s="44"/>
      <c r="G38" s="68"/>
      <c r="H38" s="44"/>
      <c r="I38" s="44"/>
      <c r="J38" s="68"/>
      <c r="K38" s="44"/>
      <c r="L38" s="44"/>
      <c r="M38" s="75"/>
      <c r="N38" s="17"/>
    </row>
    <row r="39" spans="2:14" x14ac:dyDescent="0.25">
      <c r="B39" s="43" t="s">
        <v>45</v>
      </c>
      <c r="C39" s="64">
        <v>9.9000000000000005E-2</v>
      </c>
      <c r="D39" s="68"/>
      <c r="E39" t="s">
        <v>45</v>
      </c>
      <c r="F39" s="64">
        <v>0.08</v>
      </c>
      <c r="G39" s="68"/>
      <c r="H39" t="s">
        <v>45</v>
      </c>
      <c r="I39" s="64">
        <v>5.5E-2</v>
      </c>
      <c r="J39" s="68"/>
      <c r="K39" t="s">
        <v>45</v>
      </c>
      <c r="M39" s="64">
        <v>9.9000000000000005E-2</v>
      </c>
      <c r="N39" s="17"/>
    </row>
    <row r="40" spans="2:14" ht="14.8" thickBot="1" x14ac:dyDescent="0.3">
      <c r="B40" s="4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42"/>
      <c r="N40" s="17"/>
    </row>
    <row r="41" spans="2:14" ht="14.8" thickBot="1" x14ac:dyDescent="0.3">
      <c r="B41" s="43" t="s">
        <v>19</v>
      </c>
      <c r="C41" s="61">
        <v>13.1</v>
      </c>
      <c r="D41" s="80" t="s">
        <v>50</v>
      </c>
      <c r="E41" s="17" t="s">
        <v>19</v>
      </c>
      <c r="F41" s="61">
        <v>13.25</v>
      </c>
      <c r="G41" s="17"/>
      <c r="H41" s="17" t="s">
        <v>19</v>
      </c>
      <c r="I41" s="61">
        <v>13.15</v>
      </c>
      <c r="J41" s="17"/>
      <c r="K41" s="17" t="s">
        <v>19</v>
      </c>
      <c r="L41" s="17"/>
      <c r="M41" s="62">
        <v>13.2</v>
      </c>
      <c r="N41" s="17"/>
    </row>
    <row r="42" spans="2:14" ht="14.8" thickBot="1" x14ac:dyDescent="0.3">
      <c r="B42" s="4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42"/>
      <c r="N42" s="17"/>
    </row>
    <row r="43" spans="2:14" ht="14.8" thickBot="1" x14ac:dyDescent="0.3">
      <c r="B43" s="53" t="s">
        <v>35</v>
      </c>
      <c r="C43" s="78">
        <f>C41-(C34-C37)</f>
        <v>6.5767304307136918</v>
      </c>
      <c r="D43" s="49"/>
      <c r="E43" s="54" t="s">
        <v>35</v>
      </c>
      <c r="F43" s="76">
        <f>F41-(F34-F37)</f>
        <v>6.7030647909618626</v>
      </c>
      <c r="G43" s="49"/>
      <c r="H43" s="49" t="s">
        <v>20</v>
      </c>
      <c r="I43" s="76">
        <f>I41-(I34-I37)</f>
        <v>6.5933051393072439</v>
      </c>
      <c r="J43" s="49"/>
      <c r="K43" s="49" t="s">
        <v>20</v>
      </c>
      <c r="L43" s="49"/>
      <c r="M43" s="76">
        <f>M41-(M34-M37)</f>
        <v>6.6916994746801457</v>
      </c>
      <c r="N43" s="17"/>
    </row>
    <row r="44" spans="2:14" ht="14.8" thickBot="1" x14ac:dyDescent="0.3">
      <c r="B44" s="43"/>
      <c r="C44" s="44"/>
      <c r="D44" s="17"/>
      <c r="E44" s="17"/>
      <c r="F44" s="17"/>
      <c r="G44" s="17"/>
      <c r="H44" s="17"/>
      <c r="I44" s="17"/>
      <c r="J44" s="17"/>
      <c r="K44" s="17"/>
      <c r="L44" s="17"/>
      <c r="M44" s="42"/>
      <c r="N44" s="17"/>
    </row>
    <row r="45" spans="2:14" ht="14.8" thickBot="1" x14ac:dyDescent="0.3">
      <c r="B45" s="43" t="s">
        <v>34</v>
      </c>
      <c r="C45" s="63" t="s">
        <v>51</v>
      </c>
      <c r="D45" s="56" t="s">
        <v>37</v>
      </c>
      <c r="E45" s="17" t="s">
        <v>34</v>
      </c>
      <c r="F45" s="63" t="s">
        <v>38</v>
      </c>
      <c r="G45" s="17"/>
      <c r="H45" s="17" t="s">
        <v>34</v>
      </c>
      <c r="I45" s="63" t="s">
        <v>58</v>
      </c>
      <c r="J45" s="17"/>
      <c r="K45" s="17" t="s">
        <v>34</v>
      </c>
      <c r="L45" s="17">
        <v>0.12</v>
      </c>
      <c r="M45" s="63" t="s">
        <v>58</v>
      </c>
      <c r="N45" s="17"/>
    </row>
    <row r="46" spans="2:14" ht="14.8" thickBot="1" x14ac:dyDescent="0.3">
      <c r="B46" s="4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42"/>
      <c r="N46" s="17"/>
    </row>
    <row r="47" spans="2:14" ht="14.8" thickBot="1" x14ac:dyDescent="0.3">
      <c r="B47" s="52" t="s">
        <v>36</v>
      </c>
      <c r="C47" s="72">
        <f>C43+C45</f>
        <v>6.5367304307136918</v>
      </c>
      <c r="D47" s="80" t="s">
        <v>48</v>
      </c>
      <c r="E47" s="55" t="s">
        <v>36</v>
      </c>
      <c r="F47" s="72">
        <f>F43+F45</f>
        <v>6.7730647909618629</v>
      </c>
      <c r="G47" s="17"/>
      <c r="H47" s="55" t="s">
        <v>36</v>
      </c>
      <c r="I47" s="72">
        <f>I43+I45</f>
        <v>6.7333051393072436</v>
      </c>
      <c r="J47" s="17"/>
      <c r="K47" s="55" t="s">
        <v>36</v>
      </c>
      <c r="L47" s="55"/>
      <c r="M47" s="72">
        <f>M43+M45</f>
        <v>6.8316994746801454</v>
      </c>
      <c r="N47" s="17"/>
    </row>
    <row r="48" spans="2:14" ht="14.8" thickBot="1" x14ac:dyDescent="0.3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7"/>
      <c r="N48" s="17"/>
    </row>
    <row r="49" spans="2:14" ht="14.8" thickBot="1" x14ac:dyDescent="0.3">
      <c r="B49" s="4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42"/>
      <c r="N49" s="17"/>
    </row>
    <row r="50" spans="2:14" x14ac:dyDescent="0.25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41"/>
    </row>
    <row r="51" spans="2:14" x14ac:dyDescent="0.25">
      <c r="B51" s="82" t="s">
        <v>31</v>
      </c>
      <c r="C51" s="17"/>
      <c r="D51" s="17"/>
      <c r="E51" s="58" t="s">
        <v>33</v>
      </c>
      <c r="F51" s="17"/>
      <c r="G51" s="17"/>
      <c r="H51" s="57" t="s">
        <v>39</v>
      </c>
      <c r="I51" s="17"/>
      <c r="J51" s="17"/>
      <c r="K51" s="58" t="s">
        <v>40</v>
      </c>
      <c r="L51" s="58"/>
      <c r="M51" s="42"/>
    </row>
    <row r="52" spans="2:14" x14ac:dyDescent="0.25">
      <c r="B52" s="4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42"/>
    </row>
    <row r="53" spans="2:14" x14ac:dyDescent="0.25">
      <c r="B53" s="43" t="s">
        <v>52</v>
      </c>
      <c r="C53" s="87">
        <v>-0.04</v>
      </c>
      <c r="D53" s="84" t="s">
        <v>37</v>
      </c>
      <c r="E53" s="17" t="s">
        <v>52</v>
      </c>
      <c r="F53" s="88">
        <v>0.06</v>
      </c>
      <c r="G53" s="85" t="s">
        <v>53</v>
      </c>
      <c r="H53" s="17" t="s">
        <v>52</v>
      </c>
      <c r="I53" s="88">
        <v>0.14000000000000001</v>
      </c>
      <c r="J53" s="85" t="s">
        <v>53</v>
      </c>
      <c r="K53" s="17" t="s">
        <v>52</v>
      </c>
      <c r="L53" s="88">
        <v>0.14000000000000001</v>
      </c>
      <c r="M53" s="92" t="s">
        <v>53</v>
      </c>
    </row>
    <row r="54" spans="2:14" x14ac:dyDescent="0.25">
      <c r="B54" s="43" t="s">
        <v>54</v>
      </c>
      <c r="C54" s="81">
        <v>41320</v>
      </c>
      <c r="D54" s="17"/>
      <c r="E54" s="17" t="s">
        <v>54</v>
      </c>
      <c r="F54" s="81">
        <v>41320</v>
      </c>
      <c r="G54" s="17"/>
      <c r="H54" s="17" t="s">
        <v>54</v>
      </c>
      <c r="I54" s="81">
        <v>41321</v>
      </c>
      <c r="J54" s="28">
        <v>0.13</v>
      </c>
      <c r="K54" s="17" t="s">
        <v>54</v>
      </c>
      <c r="L54" s="81">
        <v>41321</v>
      </c>
      <c r="M54" s="91">
        <v>0.12</v>
      </c>
    </row>
    <row r="55" spans="2:14" x14ac:dyDescent="0.25">
      <c r="B55" s="43"/>
      <c r="C55" s="30"/>
      <c r="D55" s="17"/>
      <c r="E55" s="17"/>
      <c r="F55" s="30"/>
      <c r="G55" s="17"/>
      <c r="H55" s="17"/>
      <c r="I55" s="30"/>
      <c r="J55" s="17"/>
      <c r="K55" s="17"/>
      <c r="L55" s="30"/>
      <c r="M55" s="42"/>
    </row>
    <row r="56" spans="2:14" ht="14.8" thickBot="1" x14ac:dyDescent="0.3">
      <c r="B56" s="4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42"/>
    </row>
    <row r="57" spans="2:14" ht="14.8" thickBot="1" x14ac:dyDescent="0.3">
      <c r="B57" s="43" t="s">
        <v>44</v>
      </c>
      <c r="C57" s="89">
        <v>6.64</v>
      </c>
      <c r="D57" s="79" t="s">
        <v>55</v>
      </c>
      <c r="E57" s="17" t="s">
        <v>44</v>
      </c>
      <c r="F57" s="90">
        <v>6.75</v>
      </c>
      <c r="G57" s="17"/>
      <c r="H57" s="17" t="s">
        <v>44</v>
      </c>
      <c r="I57" s="90">
        <v>6.55</v>
      </c>
      <c r="J57" s="17"/>
      <c r="K57" s="17" t="s">
        <v>44</v>
      </c>
      <c r="L57" s="90">
        <v>6.71</v>
      </c>
      <c r="M57" s="42"/>
    </row>
    <row r="58" spans="2:14" ht="14.8" thickBot="1" x14ac:dyDescent="0.3">
      <c r="B58" s="4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42"/>
    </row>
    <row r="59" spans="2:14" ht="14.8" thickBot="1" x14ac:dyDescent="0.3">
      <c r="B59" s="52" t="s">
        <v>36</v>
      </c>
      <c r="C59" s="77">
        <f>C57+C45</f>
        <v>6.6</v>
      </c>
      <c r="D59" s="27" t="s">
        <v>56</v>
      </c>
      <c r="E59" s="55" t="s">
        <v>36</v>
      </c>
      <c r="F59" s="72">
        <f>F57+F53</f>
        <v>6.81</v>
      </c>
      <c r="G59" s="86" t="s">
        <v>59</v>
      </c>
      <c r="H59" s="55" t="s">
        <v>36</v>
      </c>
      <c r="I59" s="72">
        <f>I57+I53</f>
        <v>6.6899999999999995</v>
      </c>
      <c r="J59" s="86" t="s">
        <v>57</v>
      </c>
      <c r="K59" s="55" t="s">
        <v>36</v>
      </c>
      <c r="L59" s="72">
        <f>L57+L53</f>
        <v>6.85</v>
      </c>
      <c r="M59" s="93" t="s">
        <v>60</v>
      </c>
    </row>
    <row r="60" spans="2:14" ht="14.8" thickBot="1" x14ac:dyDescent="0.3"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7"/>
    </row>
    <row r="61" spans="2:14" x14ac:dyDescent="0.25"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2:14" ht="14.8" thickBot="1" x14ac:dyDescent="0.3"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2:14" ht="14.8" thickBot="1" x14ac:dyDescent="0.3">
      <c r="B63" s="38"/>
      <c r="C63" s="39"/>
      <c r="D63" s="40"/>
      <c r="E63" s="39"/>
      <c r="F63" s="39"/>
      <c r="G63" s="39"/>
      <c r="H63" s="39"/>
      <c r="I63" s="39"/>
      <c r="J63" s="39"/>
      <c r="K63" s="39"/>
      <c r="L63" s="39"/>
      <c r="M63" s="41"/>
    </row>
    <row r="64" spans="2:14" ht="14.8" thickBot="1" x14ac:dyDescent="0.3">
      <c r="B64" s="66" t="s">
        <v>32</v>
      </c>
      <c r="C64" s="67">
        <v>41299</v>
      </c>
      <c r="D64" s="30"/>
      <c r="E64" s="61"/>
      <c r="F64" s="54" t="s">
        <v>41</v>
      </c>
      <c r="G64" s="17"/>
      <c r="H64" s="17"/>
      <c r="I64" s="17"/>
      <c r="J64" s="17"/>
      <c r="K64" s="17"/>
      <c r="L64" s="17"/>
      <c r="M64" s="42"/>
    </row>
    <row r="65" spans="2:13" x14ac:dyDescent="0.25">
      <c r="B65" s="43"/>
      <c r="C65" s="17"/>
      <c r="D65" s="17"/>
      <c r="E65" s="17"/>
      <c r="F65" s="17"/>
      <c r="G65" s="50"/>
      <c r="H65" s="17"/>
      <c r="I65" s="17"/>
      <c r="J65" s="17"/>
      <c r="K65" s="17"/>
      <c r="L65" s="17"/>
      <c r="M65" s="42"/>
    </row>
    <row r="66" spans="2:13" x14ac:dyDescent="0.25">
      <c r="B66" s="59" t="s">
        <v>31</v>
      </c>
      <c r="C66" s="17"/>
      <c r="D66" s="17"/>
      <c r="E66" s="58" t="s">
        <v>33</v>
      </c>
      <c r="F66" s="17"/>
      <c r="G66" s="17"/>
      <c r="H66" s="57" t="s">
        <v>39</v>
      </c>
      <c r="I66" s="17"/>
      <c r="J66" s="17"/>
      <c r="K66" s="58" t="s">
        <v>40</v>
      </c>
      <c r="L66" s="58"/>
      <c r="M66" s="42"/>
    </row>
    <row r="67" spans="2:13" x14ac:dyDescent="0.25">
      <c r="B67" s="73" t="s">
        <v>49</v>
      </c>
      <c r="C67" s="70">
        <f>C76-C92</f>
        <v>13.1</v>
      </c>
      <c r="D67" s="48"/>
      <c r="E67" s="74" t="s">
        <v>43</v>
      </c>
      <c r="F67" s="70">
        <f>F76-F92</f>
        <v>13.25</v>
      </c>
      <c r="G67" s="17"/>
      <c r="H67" s="71" t="s">
        <v>43</v>
      </c>
      <c r="I67" s="51"/>
      <c r="J67" s="17"/>
      <c r="K67" s="71" t="s">
        <v>43</v>
      </c>
      <c r="L67" s="83"/>
      <c r="M67" s="60"/>
    </row>
    <row r="68" spans="2:13" ht="14.8" thickBot="1" x14ac:dyDescent="0.3">
      <c r="B68" s="4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42"/>
    </row>
    <row r="69" spans="2:13" ht="14.8" thickBot="1" x14ac:dyDescent="0.3">
      <c r="B69" s="43" t="s">
        <v>42</v>
      </c>
      <c r="C69" s="62">
        <v>9</v>
      </c>
      <c r="D69" s="17"/>
      <c r="E69" s="17" t="s">
        <v>42</v>
      </c>
      <c r="F69" s="62">
        <v>9</v>
      </c>
      <c r="G69" s="17"/>
      <c r="H69" s="17" t="s">
        <v>17</v>
      </c>
      <c r="I69" s="62">
        <v>9</v>
      </c>
      <c r="J69" s="17"/>
      <c r="K69" s="17" t="s">
        <v>17</v>
      </c>
      <c r="L69" s="17"/>
      <c r="M69" s="62">
        <v>9</v>
      </c>
    </row>
    <row r="70" spans="2:13" ht="14.8" thickBot="1" x14ac:dyDescent="0.3">
      <c r="B70" s="43" t="s">
        <v>26</v>
      </c>
      <c r="C70" s="61">
        <v>7.94</v>
      </c>
      <c r="D70" s="17"/>
      <c r="E70" s="17" t="s">
        <v>26</v>
      </c>
      <c r="F70" s="61">
        <v>7.9349999999999996</v>
      </c>
      <c r="G70" s="17"/>
      <c r="H70" s="17" t="s">
        <v>26</v>
      </c>
      <c r="I70" s="61">
        <v>7.95</v>
      </c>
      <c r="J70" s="17"/>
      <c r="K70" s="17" t="s">
        <v>26</v>
      </c>
      <c r="L70" s="17"/>
      <c r="M70" s="62">
        <v>7.9550000000000001</v>
      </c>
    </row>
    <row r="71" spans="2:13" x14ac:dyDescent="0.25">
      <c r="B71" s="43" t="s">
        <v>27</v>
      </c>
      <c r="C71" s="17">
        <f>C69/2</f>
        <v>4.5</v>
      </c>
      <c r="D71" s="17"/>
      <c r="E71" s="17" t="s">
        <v>27</v>
      </c>
      <c r="F71" s="17">
        <f>F69/2</f>
        <v>4.5</v>
      </c>
      <c r="G71" s="17"/>
      <c r="H71" s="17" t="s">
        <v>27</v>
      </c>
      <c r="I71" s="17">
        <f>I69/2</f>
        <v>4.5</v>
      </c>
      <c r="J71" s="17"/>
      <c r="K71" s="17" t="s">
        <v>27</v>
      </c>
      <c r="L71" s="17"/>
      <c r="M71" s="42">
        <f>M69/2</f>
        <v>4.5</v>
      </c>
    </row>
    <row r="72" spans="2:13" x14ac:dyDescent="0.25">
      <c r="B72" s="65" t="s">
        <v>18</v>
      </c>
      <c r="C72" s="64">
        <f>(C69/2)-SQRT((C69/2)^2-((C70/2)^2))</f>
        <v>2.381250368731596</v>
      </c>
      <c r="D72" s="68"/>
      <c r="E72" s="44" t="s">
        <v>18</v>
      </c>
      <c r="F72" s="64">
        <f>(F69/2)-SQRT((F69/2)^2-((F70/2)^2))</f>
        <v>2.3765726407526904</v>
      </c>
      <c r="G72" s="68"/>
      <c r="H72" s="44" t="s">
        <v>18</v>
      </c>
      <c r="I72" s="64">
        <f>(I69/2)-SQRT((I69/2)^2-((I70/2)^2))</f>
        <v>2.3906458334362148</v>
      </c>
      <c r="J72" s="68"/>
      <c r="K72" s="44" t="s">
        <v>18</v>
      </c>
      <c r="L72" s="64">
        <f>(L69/2)-SQRT((L69/2)^2-((L70/2)^2))</f>
        <v>0</v>
      </c>
      <c r="M72" s="64">
        <f>(M69/2)-SQRT((M69/2)^2-((M70/2)^2))</f>
        <v>2.3953637487679731</v>
      </c>
    </row>
    <row r="73" spans="2:13" x14ac:dyDescent="0.25">
      <c r="B73" s="65"/>
      <c r="C73" s="44"/>
      <c r="D73" s="68"/>
      <c r="E73" s="44"/>
      <c r="F73" s="44"/>
      <c r="G73" s="68"/>
      <c r="H73" s="44"/>
      <c r="I73" s="44"/>
      <c r="J73" s="68"/>
      <c r="K73" s="44"/>
      <c r="L73" s="44"/>
      <c r="M73" s="75"/>
    </row>
    <row r="74" spans="2:13" x14ac:dyDescent="0.25">
      <c r="B74" s="43" t="s">
        <v>45</v>
      </c>
      <c r="C74" s="64">
        <v>0.16</v>
      </c>
      <c r="D74" s="68"/>
      <c r="E74" t="s">
        <v>45</v>
      </c>
      <c r="F74" s="64">
        <v>0.16</v>
      </c>
      <c r="G74" s="68"/>
      <c r="H74" t="s">
        <v>45</v>
      </c>
      <c r="I74" s="64">
        <v>0.16</v>
      </c>
      <c r="J74" s="68"/>
      <c r="K74" t="s">
        <v>45</v>
      </c>
      <c r="M74" s="64">
        <v>0.16</v>
      </c>
    </row>
    <row r="75" spans="2:13" ht="14.8" thickBot="1" x14ac:dyDescent="0.3">
      <c r="B75" s="4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42"/>
    </row>
    <row r="76" spans="2:13" ht="14.8" thickBot="1" x14ac:dyDescent="0.3">
      <c r="B76" s="43" t="s">
        <v>19</v>
      </c>
      <c r="C76" s="61">
        <v>13.1</v>
      </c>
      <c r="D76" s="80" t="s">
        <v>50</v>
      </c>
      <c r="E76" s="17" t="s">
        <v>19</v>
      </c>
      <c r="F76" s="61">
        <v>13.25</v>
      </c>
      <c r="G76" s="17"/>
      <c r="H76" s="17" t="s">
        <v>19</v>
      </c>
      <c r="I76" s="61">
        <v>13.15</v>
      </c>
      <c r="J76" s="17"/>
      <c r="K76" s="17" t="s">
        <v>19</v>
      </c>
      <c r="L76" s="17"/>
      <c r="M76" s="62">
        <v>13.2</v>
      </c>
    </row>
    <row r="77" spans="2:13" ht="14.8" thickBot="1" x14ac:dyDescent="0.3">
      <c r="B77" s="4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42"/>
    </row>
    <row r="78" spans="2:13" ht="14.8" thickBot="1" x14ac:dyDescent="0.3">
      <c r="B78" s="53" t="s">
        <v>35</v>
      </c>
      <c r="C78" s="78">
        <f>C76-(C69-C72)+C74</f>
        <v>6.6412503687315958</v>
      </c>
      <c r="D78" s="49"/>
      <c r="E78" s="54" t="s">
        <v>35</v>
      </c>
      <c r="F78" s="78">
        <f>F76-(F69-F72)+F74</f>
        <v>6.7865726407526905</v>
      </c>
      <c r="G78" s="49"/>
      <c r="H78" s="49" t="s">
        <v>20</v>
      </c>
      <c r="I78" s="78">
        <f>I76-(I69-I72)+I74</f>
        <v>6.7006458334362158</v>
      </c>
      <c r="J78" s="49"/>
      <c r="K78" s="49" t="s">
        <v>20</v>
      </c>
      <c r="L78" s="49"/>
      <c r="M78" s="78">
        <f>M76-(M69-M72)+M74</f>
        <v>6.755363748767973</v>
      </c>
    </row>
    <row r="79" spans="2:13" ht="14.8" thickBot="1" x14ac:dyDescent="0.3">
      <c r="B79" s="43"/>
      <c r="C79" s="44"/>
      <c r="D79" s="17"/>
      <c r="E79" s="17"/>
      <c r="F79" s="17"/>
      <c r="G79" s="17"/>
      <c r="H79" s="17"/>
      <c r="I79" s="17"/>
      <c r="J79" s="17"/>
      <c r="K79" s="17"/>
      <c r="L79" s="17"/>
      <c r="M79" s="42"/>
    </row>
    <row r="80" spans="2:13" ht="14.8" thickBot="1" x14ac:dyDescent="0.3">
      <c r="B80" s="43" t="s">
        <v>34</v>
      </c>
      <c r="C80" s="63" t="s">
        <v>51</v>
      </c>
      <c r="D80" s="56" t="s">
        <v>37</v>
      </c>
      <c r="E80" s="17" t="s">
        <v>34</v>
      </c>
      <c r="F80" s="63" t="s">
        <v>38</v>
      </c>
      <c r="G80" s="17"/>
      <c r="H80" s="17" t="s">
        <v>34</v>
      </c>
      <c r="I80" s="63" t="s">
        <v>58</v>
      </c>
      <c r="J80" s="17"/>
      <c r="K80" s="17" t="s">
        <v>34</v>
      </c>
      <c r="L80" s="17">
        <v>0.12</v>
      </c>
      <c r="M80" s="63" t="s">
        <v>58</v>
      </c>
    </row>
    <row r="81" spans="2:13" ht="14.8" thickBot="1" x14ac:dyDescent="0.3">
      <c r="B81" s="4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42"/>
    </row>
    <row r="82" spans="2:13" ht="14.8" thickBot="1" x14ac:dyDescent="0.3">
      <c r="B82" s="52" t="s">
        <v>36</v>
      </c>
      <c r="C82" s="72">
        <f>C78+C80</f>
        <v>6.6012503687315958</v>
      </c>
      <c r="D82" s="80" t="s">
        <v>48</v>
      </c>
      <c r="E82" s="55" t="s">
        <v>36</v>
      </c>
      <c r="F82" s="72">
        <f>F78+F80</f>
        <v>6.8565726407526908</v>
      </c>
      <c r="G82" s="17"/>
      <c r="H82" s="55" t="s">
        <v>36</v>
      </c>
      <c r="I82" s="72">
        <f>I78+I80</f>
        <v>6.8406458334362155</v>
      </c>
      <c r="J82" s="17"/>
      <c r="K82" s="55" t="s">
        <v>36</v>
      </c>
      <c r="L82" s="55"/>
      <c r="M82" s="72">
        <f>M78+M80</f>
        <v>6.8953637487679726</v>
      </c>
    </row>
    <row r="83" spans="2:13" ht="14.8" thickBot="1" x14ac:dyDescent="0.3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7"/>
    </row>
  </sheetData>
  <hyperlinks>
    <hyperlink ref="B25" r:id="rId1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3"/>
  <sheetViews>
    <sheetView topLeftCell="A26" workbookViewId="0">
      <selection activeCell="P31" sqref="P31"/>
    </sheetView>
  </sheetViews>
  <sheetFormatPr baseColWidth="10" defaultRowHeight="14.15" x14ac:dyDescent="0.25"/>
  <cols>
    <col min="2" max="2" width="13.75" customWidth="1"/>
    <col min="5" max="5" width="13.5" customWidth="1"/>
    <col min="8" max="8" width="13.875" customWidth="1"/>
    <col min="11" max="11" width="14.625" customWidth="1"/>
    <col min="12" max="12" width="11" customWidth="1"/>
  </cols>
  <sheetData>
    <row r="2" spans="2:18" x14ac:dyDescent="0.25">
      <c r="B2" t="s">
        <v>16</v>
      </c>
      <c r="C2" s="36">
        <f>C11-C13</f>
        <v>6.0703849279783704</v>
      </c>
      <c r="E2" t="s">
        <v>16</v>
      </c>
      <c r="F2" s="36">
        <f>F11-F13</f>
        <v>6.0703849279783704</v>
      </c>
      <c r="H2" t="s">
        <v>16</v>
      </c>
      <c r="K2" t="s">
        <v>16</v>
      </c>
    </row>
    <row r="3" spans="2:18" ht="14.8" thickBot="1" x14ac:dyDescent="0.3"/>
    <row r="4" spans="2:18" ht="14.8" thickBot="1" x14ac:dyDescent="0.3">
      <c r="B4" t="s">
        <v>17</v>
      </c>
      <c r="C4" s="4">
        <v>8</v>
      </c>
      <c r="E4" t="s">
        <v>17</v>
      </c>
      <c r="F4" s="13">
        <v>8</v>
      </c>
      <c r="H4" t="s">
        <v>17</v>
      </c>
      <c r="I4" s="13">
        <v>9</v>
      </c>
      <c r="K4" t="s">
        <v>17</v>
      </c>
      <c r="M4" s="13">
        <v>9</v>
      </c>
      <c r="O4" s="18" t="s">
        <v>46</v>
      </c>
      <c r="P4" s="15"/>
      <c r="Q4" s="16"/>
      <c r="R4" s="17"/>
    </row>
    <row r="5" spans="2:18" ht="14.8" thickBot="1" x14ac:dyDescent="0.3">
      <c r="B5" t="s">
        <v>26</v>
      </c>
      <c r="C5" s="5">
        <v>6.79</v>
      </c>
      <c r="E5" t="s">
        <v>26</v>
      </c>
      <c r="F5" s="5">
        <v>6.79</v>
      </c>
      <c r="H5" t="s">
        <v>26</v>
      </c>
      <c r="I5" s="5">
        <v>6.79</v>
      </c>
      <c r="K5" t="s">
        <v>26</v>
      </c>
      <c r="M5" s="19">
        <v>6.79</v>
      </c>
    </row>
    <row r="6" spans="2:18" ht="14.8" thickBot="1" x14ac:dyDescent="0.3">
      <c r="B6" t="s">
        <v>27</v>
      </c>
      <c r="C6">
        <f>C4/2</f>
        <v>4</v>
      </c>
      <c r="E6" t="s">
        <v>27</v>
      </c>
      <c r="F6">
        <f>F4/2</f>
        <v>4</v>
      </c>
      <c r="H6" t="s">
        <v>27</v>
      </c>
      <c r="I6">
        <f>I4/2</f>
        <v>4.5</v>
      </c>
      <c r="K6" t="s">
        <v>27</v>
      </c>
      <c r="M6">
        <f>M4/2</f>
        <v>4.5</v>
      </c>
      <c r="O6" s="14" t="s">
        <v>47</v>
      </c>
      <c r="P6" s="15"/>
      <c r="Q6" s="16"/>
      <c r="R6" s="17"/>
    </row>
    <row r="7" spans="2:18" x14ac:dyDescent="0.25">
      <c r="B7" t="s">
        <v>18</v>
      </c>
      <c r="C7" s="6">
        <f>(C4/2) - SQRT((C4/2)^2-((C5+C9)/2)^2)</f>
        <v>1.9296150720216301</v>
      </c>
      <c r="E7" t="s">
        <v>18</v>
      </c>
      <c r="F7" s="6">
        <f>(F4/2) - SQRT((F4/2)^2-((F5+F9)/2)^2)</f>
        <v>1.9296150720216301</v>
      </c>
      <c r="H7" t="s">
        <v>18</v>
      </c>
      <c r="I7" s="6">
        <f>(I4/2) - SQRT((I4/2)^2-((I5+I9)/2)^2)</f>
        <v>1.5782721293727575</v>
      </c>
      <c r="K7" t="s">
        <v>18</v>
      </c>
      <c r="M7" s="6">
        <f>(M4/2) - SQRT((M4/2)^2-((M5+M9)/2)^2)</f>
        <v>1.5800301371418231</v>
      </c>
    </row>
    <row r="8" spans="2:18" x14ac:dyDescent="0.25">
      <c r="C8" s="6"/>
      <c r="F8" s="6"/>
      <c r="I8" s="6"/>
      <c r="M8" s="6"/>
    </row>
    <row r="9" spans="2:18" x14ac:dyDescent="0.25">
      <c r="B9" t="s">
        <v>45</v>
      </c>
      <c r="C9" s="64">
        <v>5.5E-2</v>
      </c>
      <c r="E9" t="s">
        <v>45</v>
      </c>
      <c r="F9" s="64">
        <v>5.5E-2</v>
      </c>
      <c r="H9" t="s">
        <v>45</v>
      </c>
      <c r="I9" s="64">
        <v>5.5E-2</v>
      </c>
      <c r="K9" t="s">
        <v>45</v>
      </c>
      <c r="M9" s="64">
        <v>5.8000000000000003E-2</v>
      </c>
    </row>
    <row r="11" spans="2:18" x14ac:dyDescent="0.25">
      <c r="B11" t="s">
        <v>19</v>
      </c>
      <c r="C11" s="7">
        <v>9.27</v>
      </c>
      <c r="E11" t="s">
        <v>19</v>
      </c>
      <c r="F11" s="7">
        <v>9.27</v>
      </c>
      <c r="H11" t="s">
        <v>19</v>
      </c>
      <c r="I11" s="7">
        <v>10.62</v>
      </c>
      <c r="K11" t="s">
        <v>19</v>
      </c>
      <c r="M11" s="7">
        <v>10.62</v>
      </c>
    </row>
    <row r="12" spans="2:18" ht="14.8" thickBot="1" x14ac:dyDescent="0.3"/>
    <row r="13" spans="2:18" ht="14.8" thickBot="1" x14ac:dyDescent="0.3">
      <c r="B13" t="s">
        <v>20</v>
      </c>
      <c r="C13" s="37">
        <f>C11-(C4-C7)</f>
        <v>3.1996150720216292</v>
      </c>
      <c r="E13" t="s">
        <v>20</v>
      </c>
      <c r="F13" s="37">
        <f>F11-(F4-F7)</f>
        <v>3.1996150720216292</v>
      </c>
      <c r="H13" t="s">
        <v>20</v>
      </c>
      <c r="I13" s="37">
        <f>I11-(I4-I7)</f>
        <v>3.1982721293727572</v>
      </c>
      <c r="K13" t="s">
        <v>20</v>
      </c>
      <c r="M13" s="37">
        <f>M11-(M4-M7)</f>
        <v>3.2000301371418223</v>
      </c>
    </row>
    <row r="14" spans="2:18" x14ac:dyDescent="0.25">
      <c r="C14" s="69"/>
      <c r="F14" s="69"/>
      <c r="I14" s="69"/>
      <c r="M14" s="69"/>
    </row>
    <row r="15" spans="2:18" x14ac:dyDescent="0.25">
      <c r="C15" s="69"/>
      <c r="F15" s="69"/>
      <c r="I15" s="69"/>
      <c r="M15" s="69"/>
    </row>
    <row r="17" spans="2:14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4" x14ac:dyDescent="0.25">
      <c r="B18" s="24" t="s">
        <v>26</v>
      </c>
      <c r="C18" s="17">
        <f>C5</f>
        <v>6.79</v>
      </c>
      <c r="D18" s="17"/>
      <c r="E18" s="17" t="s">
        <v>26</v>
      </c>
      <c r="F18" s="17">
        <f>F5</f>
        <v>6.79</v>
      </c>
      <c r="G18" s="17"/>
      <c r="H18" s="17" t="s">
        <v>26</v>
      </c>
      <c r="I18" s="17">
        <f>I5</f>
        <v>6.79</v>
      </c>
      <c r="J18" s="17"/>
      <c r="K18" s="17" t="s">
        <v>26</v>
      </c>
      <c r="L18" s="17"/>
      <c r="M18" s="25">
        <f>M5</f>
        <v>6.79</v>
      </c>
    </row>
    <row r="19" spans="2:14" x14ac:dyDescent="0.25">
      <c r="B19" s="26" t="s">
        <v>25</v>
      </c>
      <c r="C19" s="17">
        <v>2.0866719914740002</v>
      </c>
      <c r="D19" s="17"/>
      <c r="E19" s="27" t="s">
        <v>25</v>
      </c>
      <c r="F19" s="17">
        <v>2.1246176126540002</v>
      </c>
      <c r="G19" s="17"/>
      <c r="H19" s="27" t="s">
        <v>25</v>
      </c>
      <c r="I19" s="17">
        <v>2.9612497361760002</v>
      </c>
      <c r="J19" s="17"/>
      <c r="K19" s="27" t="s">
        <v>25</v>
      </c>
      <c r="L19" s="27"/>
      <c r="M19" s="25">
        <v>2.1246176126540002</v>
      </c>
    </row>
    <row r="20" spans="2:14" x14ac:dyDescent="0.25">
      <c r="B20" s="24" t="s">
        <v>28</v>
      </c>
      <c r="C20" s="28">
        <f>C6-C19</f>
        <v>1.9133280085259998</v>
      </c>
      <c r="D20" s="28"/>
      <c r="E20" s="17" t="s">
        <v>28</v>
      </c>
      <c r="F20" s="28">
        <f>F6-F19</f>
        <v>1.8753823873459998</v>
      </c>
      <c r="G20" s="17"/>
      <c r="H20" s="17" t="s">
        <v>28</v>
      </c>
      <c r="I20" s="28">
        <f>I6-I19</f>
        <v>1.5387502638239998</v>
      </c>
      <c r="J20" s="17"/>
      <c r="K20" s="17" t="s">
        <v>28</v>
      </c>
      <c r="L20" s="17"/>
      <c r="M20" s="29">
        <f>M6-M19</f>
        <v>2.3753823873459998</v>
      </c>
    </row>
    <row r="21" spans="2:14" x14ac:dyDescent="0.25">
      <c r="B21" s="24" t="s">
        <v>20</v>
      </c>
      <c r="C21" s="17">
        <f>C11-C4+C20</f>
        <v>3.1833280085259994</v>
      </c>
      <c r="D21" s="30"/>
      <c r="E21" s="17" t="s">
        <v>20</v>
      </c>
      <c r="F21" s="17">
        <f>F11-F4+F20</f>
        <v>3.1453823873459994</v>
      </c>
      <c r="G21" s="17"/>
      <c r="H21" s="17" t="s">
        <v>20</v>
      </c>
      <c r="I21" s="17">
        <f>I11-I4+I20</f>
        <v>3.158750263823999</v>
      </c>
      <c r="J21" s="17"/>
      <c r="K21" s="17" t="s">
        <v>20</v>
      </c>
      <c r="L21" s="17"/>
      <c r="M21" s="25">
        <f>M11-M4+M20</f>
        <v>3.995382387345999</v>
      </c>
    </row>
    <row r="22" spans="2:14" x14ac:dyDescent="0.25">
      <c r="B22" s="24"/>
      <c r="C22" s="17"/>
      <c r="D22" s="30"/>
      <c r="E22" s="17"/>
      <c r="F22" s="17"/>
      <c r="G22" s="17"/>
      <c r="H22" s="30"/>
      <c r="I22" s="17"/>
      <c r="J22" s="17"/>
      <c r="K22" s="17"/>
      <c r="L22" s="17"/>
      <c r="M22" s="25"/>
    </row>
    <row r="23" spans="2:14" x14ac:dyDescent="0.25">
      <c r="B23" s="2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</row>
    <row r="24" spans="2:14" x14ac:dyDescent="0.25">
      <c r="B24" s="24" t="s">
        <v>29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5"/>
    </row>
    <row r="25" spans="2:14" x14ac:dyDescent="0.25">
      <c r="B25" s="35" t="s">
        <v>30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5"/>
    </row>
    <row r="26" spans="2:14" x14ac:dyDescent="0.25">
      <c r="B26" s="31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4"/>
    </row>
    <row r="27" spans="2:14" ht="14.8" thickBot="1" x14ac:dyDescent="0.3">
      <c r="D27" s="20"/>
    </row>
    <row r="28" spans="2:14" ht="14.8" thickBot="1" x14ac:dyDescent="0.3">
      <c r="B28" s="38"/>
      <c r="C28" s="39"/>
      <c r="D28" s="40"/>
      <c r="E28" s="39"/>
      <c r="F28" s="39"/>
      <c r="G28" s="39"/>
      <c r="H28" s="39"/>
      <c r="I28" s="39"/>
      <c r="J28" s="39"/>
      <c r="K28" s="39"/>
      <c r="L28" s="39"/>
      <c r="M28" s="41"/>
      <c r="N28" s="17"/>
    </row>
    <row r="29" spans="2:14" ht="14.8" thickBot="1" x14ac:dyDescent="0.3">
      <c r="B29" s="66" t="s">
        <v>32</v>
      </c>
      <c r="C29" s="67">
        <v>41326</v>
      </c>
      <c r="D29" s="30"/>
      <c r="E29" s="61"/>
      <c r="F29" s="54" t="s">
        <v>41</v>
      </c>
      <c r="G29" s="17"/>
      <c r="H29" s="17"/>
      <c r="I29" s="17"/>
      <c r="J29" s="17"/>
      <c r="K29" s="17"/>
      <c r="L29" s="17"/>
      <c r="M29" s="42"/>
      <c r="N29" s="17"/>
    </row>
    <row r="30" spans="2:14" x14ac:dyDescent="0.25">
      <c r="B30" s="43"/>
      <c r="C30" s="17"/>
      <c r="D30" s="17"/>
      <c r="E30" s="17"/>
      <c r="F30" s="17"/>
      <c r="G30" s="50"/>
      <c r="H30" s="17"/>
      <c r="I30" s="17"/>
      <c r="J30" s="17"/>
      <c r="K30" s="17"/>
      <c r="L30" s="17"/>
      <c r="M30" s="42"/>
      <c r="N30" s="17"/>
    </row>
    <row r="31" spans="2:14" x14ac:dyDescent="0.25">
      <c r="B31" s="59" t="s">
        <v>31</v>
      </c>
      <c r="C31" s="17"/>
      <c r="D31" s="17"/>
      <c r="E31" s="58" t="s">
        <v>33</v>
      </c>
      <c r="F31" s="17"/>
      <c r="G31" s="17"/>
      <c r="H31" s="57" t="s">
        <v>39</v>
      </c>
      <c r="I31" s="17"/>
      <c r="J31" s="17"/>
      <c r="K31" s="58" t="s">
        <v>40</v>
      </c>
      <c r="L31" s="58"/>
      <c r="M31" s="42"/>
      <c r="N31" s="17"/>
    </row>
    <row r="32" spans="2:14" x14ac:dyDescent="0.25">
      <c r="B32" s="73" t="s">
        <v>49</v>
      </c>
      <c r="C32" s="70">
        <f>C41-C57</f>
        <v>6.6700000000000008</v>
      </c>
      <c r="D32" s="48"/>
      <c r="E32" s="74" t="s">
        <v>43</v>
      </c>
      <c r="F32" s="70">
        <f>F41-F57</f>
        <v>8.09</v>
      </c>
      <c r="G32" s="17"/>
      <c r="H32" s="71" t="s">
        <v>43</v>
      </c>
      <c r="I32" s="51"/>
      <c r="J32" s="17"/>
      <c r="K32" s="71" t="s">
        <v>43</v>
      </c>
      <c r="L32" s="83"/>
      <c r="M32" s="60"/>
      <c r="N32" s="17"/>
    </row>
    <row r="33" spans="2:14" ht="14.8" thickBot="1" x14ac:dyDescent="0.3">
      <c r="B33" s="4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42"/>
      <c r="N33" s="17"/>
    </row>
    <row r="34" spans="2:14" ht="14.8" thickBot="1" x14ac:dyDescent="0.3">
      <c r="B34" s="43" t="s">
        <v>42</v>
      </c>
      <c r="C34" s="62">
        <v>9</v>
      </c>
      <c r="D34" s="17"/>
      <c r="E34" s="17" t="s">
        <v>42</v>
      </c>
      <c r="F34" s="62">
        <v>10</v>
      </c>
      <c r="G34" s="17"/>
      <c r="H34" s="17" t="s">
        <v>17</v>
      </c>
      <c r="I34" s="62">
        <v>9</v>
      </c>
      <c r="J34" s="17"/>
      <c r="K34" s="17" t="s">
        <v>17</v>
      </c>
      <c r="L34" s="17"/>
      <c r="M34" s="62">
        <v>9</v>
      </c>
      <c r="N34" s="17"/>
    </row>
    <row r="35" spans="2:14" ht="14.8" thickBot="1" x14ac:dyDescent="0.3">
      <c r="B35" s="43" t="s">
        <v>26</v>
      </c>
      <c r="C35" s="61">
        <v>7.97</v>
      </c>
      <c r="D35" s="17"/>
      <c r="E35" s="17" t="s">
        <v>26</v>
      </c>
      <c r="F35" s="61">
        <v>7.97</v>
      </c>
      <c r="G35" s="17"/>
      <c r="H35" s="17" t="s">
        <v>26</v>
      </c>
      <c r="I35" s="61">
        <v>7.95</v>
      </c>
      <c r="J35" s="17"/>
      <c r="K35" s="17" t="s">
        <v>26</v>
      </c>
      <c r="L35" s="17"/>
      <c r="M35" s="62">
        <v>7.9550000000000001</v>
      </c>
      <c r="N35" s="17"/>
    </row>
    <row r="36" spans="2:14" x14ac:dyDescent="0.25">
      <c r="B36" s="43" t="s">
        <v>27</v>
      </c>
      <c r="C36" s="17">
        <f>C34/2</f>
        <v>4.5</v>
      </c>
      <c r="D36" s="17"/>
      <c r="E36" s="17" t="s">
        <v>27</v>
      </c>
      <c r="F36" s="17">
        <f>F34/2</f>
        <v>5</v>
      </c>
      <c r="G36" s="17"/>
      <c r="H36" s="17" t="s">
        <v>27</v>
      </c>
      <c r="I36" s="17">
        <f>I34/2</f>
        <v>4.5</v>
      </c>
      <c r="J36" s="17"/>
      <c r="K36" s="17" t="s">
        <v>27</v>
      </c>
      <c r="L36" s="17"/>
      <c r="M36" s="42">
        <f>M34/2</f>
        <v>4.5</v>
      </c>
      <c r="N36" s="17"/>
    </row>
    <row r="37" spans="2:14" x14ac:dyDescent="0.25">
      <c r="B37" s="65" t="s">
        <v>18</v>
      </c>
      <c r="C37" s="64">
        <f>(C34/2) - SQRT((C34/2)^2-((C35)/2)^2)</f>
        <v>2.4095993207042818</v>
      </c>
      <c r="D37" s="68"/>
      <c r="E37" s="44" t="s">
        <v>18</v>
      </c>
      <c r="F37" s="64">
        <f>(F34/2) - SQRT((F34/2)^2-((F35)/2)^2)</f>
        <v>1.9801034785940099</v>
      </c>
      <c r="G37" s="68"/>
      <c r="H37" s="44" t="s">
        <v>18</v>
      </c>
      <c r="I37" s="64">
        <f>(I34/2) - SQRT((I34/2)^2-((I35+I39)/2)^2)</f>
        <v>2.4433051393072431</v>
      </c>
      <c r="J37" s="68"/>
      <c r="K37" s="44" t="s">
        <v>18</v>
      </c>
      <c r="L37" s="44"/>
      <c r="M37" s="64">
        <f>(M34/2) - SQRT((M34/2)^2-((M35+M39)/2)^2)</f>
        <v>2.4916994746801464</v>
      </c>
      <c r="N37" s="17"/>
    </row>
    <row r="38" spans="2:14" x14ac:dyDescent="0.25">
      <c r="B38" s="65"/>
      <c r="C38" s="44"/>
      <c r="D38" s="68"/>
      <c r="E38" s="44"/>
      <c r="F38" s="44"/>
      <c r="G38" s="68"/>
      <c r="H38" s="44"/>
      <c r="I38" s="44"/>
      <c r="J38" s="68"/>
      <c r="K38" s="44"/>
      <c r="L38" s="44"/>
      <c r="M38" s="75"/>
      <c r="N38" s="17"/>
    </row>
    <row r="39" spans="2:14" x14ac:dyDescent="0.25">
      <c r="B39" s="43" t="s">
        <v>45</v>
      </c>
      <c r="C39" s="64">
        <v>0.08</v>
      </c>
      <c r="D39" s="68"/>
      <c r="E39" t="s">
        <v>45</v>
      </c>
      <c r="F39" s="64">
        <v>5.5E-2</v>
      </c>
      <c r="G39" s="68"/>
      <c r="H39" t="s">
        <v>45</v>
      </c>
      <c r="I39" s="64">
        <v>5.5E-2</v>
      </c>
      <c r="J39" s="68"/>
      <c r="K39" t="s">
        <v>45</v>
      </c>
      <c r="M39" s="64">
        <v>9.9000000000000005E-2</v>
      </c>
      <c r="N39" s="17"/>
    </row>
    <row r="40" spans="2:14" ht="14.8" thickBot="1" x14ac:dyDescent="0.3">
      <c r="B40" s="4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42"/>
      <c r="N40" s="17"/>
    </row>
    <row r="41" spans="2:14" ht="14.8" thickBot="1" x14ac:dyDescent="0.3">
      <c r="B41" s="43" t="s">
        <v>19</v>
      </c>
      <c r="C41" s="61">
        <v>13.31</v>
      </c>
      <c r="D41" s="80" t="s">
        <v>50</v>
      </c>
      <c r="E41" s="17" t="s">
        <v>19</v>
      </c>
      <c r="F41" s="61">
        <v>14.84</v>
      </c>
      <c r="G41" s="17"/>
      <c r="H41" s="17" t="s">
        <v>19</v>
      </c>
      <c r="I41" s="61">
        <v>13.15</v>
      </c>
      <c r="J41" s="17"/>
      <c r="K41" s="17" t="s">
        <v>19</v>
      </c>
      <c r="L41" s="17"/>
      <c r="M41" s="62">
        <v>13.2</v>
      </c>
      <c r="N41" s="17"/>
    </row>
    <row r="42" spans="2:14" ht="14.8" thickBot="1" x14ac:dyDescent="0.3">
      <c r="B42" s="4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42"/>
      <c r="N42" s="17"/>
    </row>
    <row r="43" spans="2:14" ht="14.8" thickBot="1" x14ac:dyDescent="0.3">
      <c r="B43" s="53" t="s">
        <v>35</v>
      </c>
      <c r="C43" s="78">
        <f>C41-(C34-C37)+C39</f>
        <v>6.7995993207042824</v>
      </c>
      <c r="D43" s="49"/>
      <c r="E43" s="54" t="s">
        <v>35</v>
      </c>
      <c r="F43" s="78">
        <f>F41-(F34-F37)+F39</f>
        <v>6.8751034785940099</v>
      </c>
      <c r="G43" s="49"/>
      <c r="H43" s="49" t="s">
        <v>20</v>
      </c>
      <c r="I43" s="76">
        <f>I41-(I34-I37)</f>
        <v>6.5933051393072439</v>
      </c>
      <c r="J43" s="49"/>
      <c r="K43" s="49" t="s">
        <v>20</v>
      </c>
      <c r="L43" s="49"/>
      <c r="M43" s="76">
        <f>M41-(M34-M37)</f>
        <v>6.6916994746801457</v>
      </c>
      <c r="N43" s="17"/>
    </row>
    <row r="44" spans="2:14" ht="14.8" thickBot="1" x14ac:dyDescent="0.3">
      <c r="B44" s="43"/>
      <c r="C44" s="44"/>
      <c r="D44" s="17"/>
      <c r="E44" s="17"/>
      <c r="F44" s="17"/>
      <c r="G44" s="17"/>
      <c r="H44" s="17"/>
      <c r="I44" s="17"/>
      <c r="J44" s="17"/>
      <c r="K44" s="17"/>
      <c r="L44" s="17"/>
      <c r="M44" s="42"/>
      <c r="N44" s="17"/>
    </row>
    <row r="45" spans="2:14" ht="14.8" thickBot="1" x14ac:dyDescent="0.3">
      <c r="B45" s="43" t="s">
        <v>34</v>
      </c>
      <c r="C45" s="63" t="s">
        <v>51</v>
      </c>
      <c r="D45" s="56" t="s">
        <v>37</v>
      </c>
      <c r="E45" s="17" t="s">
        <v>34</v>
      </c>
      <c r="F45" s="63" t="s">
        <v>38</v>
      </c>
      <c r="G45" s="17"/>
      <c r="H45" s="17" t="s">
        <v>34</v>
      </c>
      <c r="I45" s="63" t="s">
        <v>58</v>
      </c>
      <c r="J45" s="17"/>
      <c r="K45" s="17" t="s">
        <v>34</v>
      </c>
      <c r="L45" s="17">
        <v>0.12</v>
      </c>
      <c r="M45" s="63" t="s">
        <v>58</v>
      </c>
      <c r="N45" s="17"/>
    </row>
    <row r="46" spans="2:14" ht="14.8" thickBot="1" x14ac:dyDescent="0.3">
      <c r="B46" s="4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42"/>
      <c r="N46" s="17"/>
    </row>
    <row r="47" spans="2:14" ht="14.8" thickBot="1" x14ac:dyDescent="0.3">
      <c r="B47" s="52" t="s">
        <v>36</v>
      </c>
      <c r="C47" s="72">
        <f>C43+C45</f>
        <v>6.7595993207042824</v>
      </c>
      <c r="D47" s="80" t="s">
        <v>48</v>
      </c>
      <c r="E47" s="55" t="s">
        <v>36</v>
      </c>
      <c r="F47" s="72">
        <f>F43+F45</f>
        <v>6.9451034785940102</v>
      </c>
      <c r="G47" s="17"/>
      <c r="H47" s="55" t="s">
        <v>36</v>
      </c>
      <c r="I47" s="72">
        <f>I43+I45</f>
        <v>6.7333051393072436</v>
      </c>
      <c r="J47" s="17"/>
      <c r="K47" s="55" t="s">
        <v>36</v>
      </c>
      <c r="L47" s="55"/>
      <c r="M47" s="72">
        <f>M43+M45</f>
        <v>6.8316994746801454</v>
      </c>
      <c r="N47" s="17"/>
    </row>
    <row r="48" spans="2:14" ht="14.8" thickBot="1" x14ac:dyDescent="0.3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7"/>
      <c r="N48" s="17"/>
    </row>
    <row r="49" spans="2:14" ht="14.8" thickBot="1" x14ac:dyDescent="0.3">
      <c r="B49" s="4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42"/>
      <c r="N49" s="17"/>
    </row>
    <row r="50" spans="2:14" x14ac:dyDescent="0.25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41"/>
    </row>
    <row r="51" spans="2:14" x14ac:dyDescent="0.25">
      <c r="B51" s="82" t="s">
        <v>31</v>
      </c>
      <c r="C51" s="17"/>
      <c r="D51" s="17"/>
      <c r="E51" s="58" t="s">
        <v>33</v>
      </c>
      <c r="F51" s="17"/>
      <c r="G51" s="17"/>
      <c r="H51" s="57" t="s">
        <v>39</v>
      </c>
      <c r="I51" s="17"/>
      <c r="J51" s="17"/>
      <c r="K51" s="58" t="s">
        <v>40</v>
      </c>
      <c r="L51" s="58"/>
      <c r="M51" s="42"/>
    </row>
    <row r="52" spans="2:14" x14ac:dyDescent="0.25">
      <c r="B52" s="4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42"/>
    </row>
    <row r="53" spans="2:14" x14ac:dyDescent="0.25">
      <c r="B53" s="43" t="s">
        <v>52</v>
      </c>
      <c r="C53" s="87">
        <v>-0.04</v>
      </c>
      <c r="D53" s="84" t="s">
        <v>37</v>
      </c>
      <c r="E53" s="17" t="s">
        <v>52</v>
      </c>
      <c r="F53" s="88">
        <v>0.06</v>
      </c>
      <c r="G53" s="85" t="s">
        <v>53</v>
      </c>
      <c r="H53" s="17" t="s">
        <v>52</v>
      </c>
      <c r="I53" s="88">
        <v>0.14000000000000001</v>
      </c>
      <c r="J53" s="85" t="s">
        <v>53</v>
      </c>
      <c r="K53" s="17" t="s">
        <v>52</v>
      </c>
      <c r="L53" s="88">
        <v>0.14000000000000001</v>
      </c>
      <c r="M53" s="92" t="s">
        <v>53</v>
      </c>
    </row>
    <row r="54" spans="2:14" x14ac:dyDescent="0.25">
      <c r="B54" s="43" t="s">
        <v>54</v>
      </c>
      <c r="C54" s="81">
        <v>41320</v>
      </c>
      <c r="D54" s="17"/>
      <c r="E54" s="17" t="s">
        <v>54</v>
      </c>
      <c r="F54" s="81">
        <v>41320</v>
      </c>
      <c r="G54" s="17"/>
      <c r="H54" s="17" t="s">
        <v>54</v>
      </c>
      <c r="I54" s="81">
        <v>41321</v>
      </c>
      <c r="J54" s="28">
        <v>0.13</v>
      </c>
      <c r="K54" s="17" t="s">
        <v>54</v>
      </c>
      <c r="L54" s="81">
        <v>41321</v>
      </c>
      <c r="M54" s="91">
        <v>0.12</v>
      </c>
    </row>
    <row r="55" spans="2:14" x14ac:dyDescent="0.25">
      <c r="B55" s="43"/>
      <c r="C55" s="30"/>
      <c r="D55" s="17"/>
      <c r="E55" s="17"/>
      <c r="F55" s="30"/>
      <c r="G55" s="17"/>
      <c r="H55" s="17"/>
      <c r="I55" s="30"/>
      <c r="J55" s="17"/>
      <c r="K55" s="17"/>
      <c r="L55" s="30"/>
      <c r="M55" s="42"/>
    </row>
    <row r="56" spans="2:14" ht="14.8" thickBot="1" x14ac:dyDescent="0.3">
      <c r="B56" s="4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42"/>
    </row>
    <row r="57" spans="2:14" ht="14.8" thickBot="1" x14ac:dyDescent="0.3">
      <c r="B57" s="43" t="s">
        <v>44</v>
      </c>
      <c r="C57" s="89">
        <v>6.64</v>
      </c>
      <c r="D57" s="79" t="s">
        <v>55</v>
      </c>
      <c r="E57" s="17" t="s">
        <v>44</v>
      </c>
      <c r="F57" s="90">
        <v>6.75</v>
      </c>
      <c r="G57" s="17"/>
      <c r="H57" s="17" t="s">
        <v>44</v>
      </c>
      <c r="I57" s="90">
        <v>6.55</v>
      </c>
      <c r="J57" s="17"/>
      <c r="K57" s="17" t="s">
        <v>44</v>
      </c>
      <c r="L57" s="90">
        <v>6.71</v>
      </c>
      <c r="M57" s="42"/>
    </row>
    <row r="58" spans="2:14" ht="14.8" thickBot="1" x14ac:dyDescent="0.3">
      <c r="B58" s="4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42"/>
    </row>
    <row r="59" spans="2:14" ht="14.8" thickBot="1" x14ac:dyDescent="0.3">
      <c r="B59" s="52" t="s">
        <v>36</v>
      </c>
      <c r="C59" s="77">
        <f>C57+C45</f>
        <v>6.6</v>
      </c>
      <c r="D59" s="27" t="s">
        <v>56</v>
      </c>
      <c r="E59" s="55" t="s">
        <v>36</v>
      </c>
      <c r="F59" s="72">
        <f>F57+F53</f>
        <v>6.81</v>
      </c>
      <c r="G59" s="86" t="s">
        <v>59</v>
      </c>
      <c r="H59" s="55" t="s">
        <v>36</v>
      </c>
      <c r="I59" s="72">
        <f>I57+I53</f>
        <v>6.6899999999999995</v>
      </c>
      <c r="J59" s="86" t="s">
        <v>57</v>
      </c>
      <c r="K59" s="55" t="s">
        <v>36</v>
      </c>
      <c r="L59" s="72">
        <f>L57+L53</f>
        <v>6.85</v>
      </c>
      <c r="M59" s="93" t="s">
        <v>60</v>
      </c>
    </row>
    <row r="60" spans="2:14" ht="14.8" thickBot="1" x14ac:dyDescent="0.3"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7"/>
    </row>
    <row r="61" spans="2:14" x14ac:dyDescent="0.25"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2:14" ht="14.8" thickBot="1" x14ac:dyDescent="0.3"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2:14" ht="14.8" thickBot="1" x14ac:dyDescent="0.3">
      <c r="B63" s="38"/>
      <c r="C63" s="39"/>
      <c r="D63" s="40"/>
      <c r="E63" s="39"/>
      <c r="F63" s="39"/>
      <c r="G63" s="39"/>
      <c r="H63" s="39"/>
      <c r="I63" s="39"/>
      <c r="J63" s="39"/>
      <c r="K63" s="39"/>
      <c r="L63" s="39"/>
      <c r="M63" s="41"/>
    </row>
    <row r="64" spans="2:14" ht="14.8" thickBot="1" x14ac:dyDescent="0.3">
      <c r="B64" s="66" t="s">
        <v>32</v>
      </c>
      <c r="C64" s="67">
        <v>41299</v>
      </c>
      <c r="D64" s="30"/>
      <c r="E64" s="61"/>
      <c r="F64" s="54" t="s">
        <v>41</v>
      </c>
      <c r="G64" s="17"/>
      <c r="H64" s="17"/>
      <c r="I64" s="17"/>
      <c r="J64" s="17"/>
      <c r="K64" s="17"/>
      <c r="L64" s="17"/>
      <c r="M64" s="42"/>
    </row>
    <row r="65" spans="2:13" x14ac:dyDescent="0.25">
      <c r="B65" s="43"/>
      <c r="C65" s="17"/>
      <c r="D65" s="17"/>
      <c r="E65" s="17"/>
      <c r="F65" s="17"/>
      <c r="G65" s="50"/>
      <c r="H65" s="17"/>
      <c r="I65" s="17"/>
      <c r="J65" s="17"/>
      <c r="K65" s="17"/>
      <c r="L65" s="17"/>
      <c r="M65" s="42"/>
    </row>
    <row r="66" spans="2:13" x14ac:dyDescent="0.25">
      <c r="B66" s="59" t="s">
        <v>31</v>
      </c>
      <c r="C66" s="17"/>
      <c r="D66" s="17"/>
      <c r="E66" s="58" t="s">
        <v>33</v>
      </c>
      <c r="F66" s="17"/>
      <c r="G66" s="17"/>
      <c r="H66" s="57" t="s">
        <v>39</v>
      </c>
      <c r="I66" s="17"/>
      <c r="J66" s="17"/>
      <c r="K66" s="58" t="s">
        <v>40</v>
      </c>
      <c r="L66" s="58"/>
      <c r="M66" s="42"/>
    </row>
    <row r="67" spans="2:13" x14ac:dyDescent="0.25">
      <c r="B67" s="73" t="s">
        <v>49</v>
      </c>
      <c r="C67" s="70">
        <f>C76-C92</f>
        <v>13.1</v>
      </c>
      <c r="D67" s="48"/>
      <c r="E67" s="74" t="s">
        <v>43</v>
      </c>
      <c r="F67" s="70">
        <f>F76-F92</f>
        <v>13.25</v>
      </c>
      <c r="G67" s="17"/>
      <c r="H67" s="71" t="s">
        <v>43</v>
      </c>
      <c r="I67" s="51"/>
      <c r="J67" s="17"/>
      <c r="K67" s="71" t="s">
        <v>43</v>
      </c>
      <c r="L67" s="83"/>
      <c r="M67" s="60"/>
    </row>
    <row r="68" spans="2:13" ht="14.8" thickBot="1" x14ac:dyDescent="0.3">
      <c r="B68" s="4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42"/>
    </row>
    <row r="69" spans="2:13" ht="14.8" thickBot="1" x14ac:dyDescent="0.3">
      <c r="B69" s="43" t="s">
        <v>42</v>
      </c>
      <c r="C69" s="62">
        <v>9</v>
      </c>
      <c r="D69" s="17"/>
      <c r="E69" s="17" t="s">
        <v>42</v>
      </c>
      <c r="F69" s="62">
        <v>9</v>
      </c>
      <c r="G69" s="17"/>
      <c r="H69" s="17" t="s">
        <v>17</v>
      </c>
      <c r="I69" s="62">
        <v>9</v>
      </c>
      <c r="J69" s="17"/>
      <c r="K69" s="17" t="s">
        <v>17</v>
      </c>
      <c r="L69" s="17"/>
      <c r="M69" s="62">
        <v>9</v>
      </c>
    </row>
    <row r="70" spans="2:13" ht="14.8" thickBot="1" x14ac:dyDescent="0.3">
      <c r="B70" s="43" t="s">
        <v>26</v>
      </c>
      <c r="C70" s="61">
        <v>7.94</v>
      </c>
      <c r="D70" s="17"/>
      <c r="E70" s="17" t="s">
        <v>26</v>
      </c>
      <c r="F70" s="61">
        <v>7.9349999999999996</v>
      </c>
      <c r="G70" s="17"/>
      <c r="H70" s="17" t="s">
        <v>26</v>
      </c>
      <c r="I70" s="61">
        <v>7.95</v>
      </c>
      <c r="J70" s="17"/>
      <c r="K70" s="17" t="s">
        <v>26</v>
      </c>
      <c r="L70" s="17"/>
      <c r="M70" s="62">
        <v>7.9550000000000001</v>
      </c>
    </row>
    <row r="71" spans="2:13" x14ac:dyDescent="0.25">
      <c r="B71" s="43" t="s">
        <v>27</v>
      </c>
      <c r="C71" s="17">
        <f>C69/2</f>
        <v>4.5</v>
      </c>
      <c r="D71" s="17"/>
      <c r="E71" s="17" t="s">
        <v>27</v>
      </c>
      <c r="F71" s="17">
        <f>F69/2</f>
        <v>4.5</v>
      </c>
      <c r="G71" s="17"/>
      <c r="H71" s="17" t="s">
        <v>27</v>
      </c>
      <c r="I71" s="17">
        <f>I69/2</f>
        <v>4.5</v>
      </c>
      <c r="J71" s="17"/>
      <c r="K71" s="17" t="s">
        <v>27</v>
      </c>
      <c r="L71" s="17"/>
      <c r="M71" s="42">
        <f>M69/2</f>
        <v>4.5</v>
      </c>
    </row>
    <row r="72" spans="2:13" x14ac:dyDescent="0.25">
      <c r="B72" s="65" t="s">
        <v>18</v>
      </c>
      <c r="C72" s="64">
        <f>(C69/2)-SQRT((C69/2)^2-((C70/2)^2))</f>
        <v>2.381250368731596</v>
      </c>
      <c r="D72" s="68"/>
      <c r="E72" s="44" t="s">
        <v>18</v>
      </c>
      <c r="F72" s="64">
        <f>(F69/2)-SQRT((F69/2)^2-((F70/2)^2))</f>
        <v>2.3765726407526904</v>
      </c>
      <c r="G72" s="68"/>
      <c r="H72" s="44" t="s">
        <v>18</v>
      </c>
      <c r="I72" s="64">
        <f>(I69/2)-SQRT((I69/2)^2-((I70/2)^2))</f>
        <v>2.3906458334362148</v>
      </c>
      <c r="J72" s="68"/>
      <c r="K72" s="44" t="s">
        <v>18</v>
      </c>
      <c r="L72" s="64">
        <f>(L69/2)-SQRT((L69/2)^2-((L70/2)^2))</f>
        <v>0</v>
      </c>
      <c r="M72" s="64">
        <f>(M69/2)-SQRT((M69/2)^2-((M70/2)^2))</f>
        <v>2.3953637487679731</v>
      </c>
    </row>
    <row r="73" spans="2:13" x14ac:dyDescent="0.25">
      <c r="B73" s="65"/>
      <c r="C73" s="44"/>
      <c r="D73" s="68"/>
      <c r="E73" s="44"/>
      <c r="F73" s="44"/>
      <c r="G73" s="68"/>
      <c r="H73" s="44"/>
      <c r="I73" s="44"/>
      <c r="J73" s="68"/>
      <c r="K73" s="44"/>
      <c r="L73" s="44"/>
      <c r="M73" s="75"/>
    </row>
    <row r="74" spans="2:13" x14ac:dyDescent="0.25">
      <c r="B74" s="43" t="s">
        <v>45</v>
      </c>
      <c r="C74" s="64">
        <v>0.16</v>
      </c>
      <c r="D74" s="68"/>
      <c r="E74" t="s">
        <v>45</v>
      </c>
      <c r="F74" s="64">
        <v>0.16</v>
      </c>
      <c r="G74" s="68"/>
      <c r="H74" t="s">
        <v>45</v>
      </c>
      <c r="I74" s="64">
        <v>0.16</v>
      </c>
      <c r="J74" s="68"/>
      <c r="K74" t="s">
        <v>45</v>
      </c>
      <c r="M74" s="64">
        <v>0.16</v>
      </c>
    </row>
    <row r="75" spans="2:13" ht="14.8" thickBot="1" x14ac:dyDescent="0.3">
      <c r="B75" s="4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42"/>
    </row>
    <row r="76" spans="2:13" ht="14.8" thickBot="1" x14ac:dyDescent="0.3">
      <c r="B76" s="43" t="s">
        <v>19</v>
      </c>
      <c r="C76" s="61">
        <v>13.1</v>
      </c>
      <c r="D76" s="80" t="s">
        <v>50</v>
      </c>
      <c r="E76" s="17" t="s">
        <v>19</v>
      </c>
      <c r="F76" s="61">
        <v>13.25</v>
      </c>
      <c r="G76" s="17"/>
      <c r="H76" s="17" t="s">
        <v>19</v>
      </c>
      <c r="I76" s="61">
        <v>13.15</v>
      </c>
      <c r="J76" s="17"/>
      <c r="K76" s="17" t="s">
        <v>19</v>
      </c>
      <c r="L76" s="17"/>
      <c r="M76" s="62">
        <v>13.2</v>
      </c>
    </row>
    <row r="77" spans="2:13" ht="14.8" thickBot="1" x14ac:dyDescent="0.3">
      <c r="B77" s="4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42"/>
    </row>
    <row r="78" spans="2:13" ht="14.8" thickBot="1" x14ac:dyDescent="0.3">
      <c r="B78" s="53" t="s">
        <v>35</v>
      </c>
      <c r="C78" s="78">
        <f>C76-(C69-C72)+C74</f>
        <v>6.6412503687315958</v>
      </c>
      <c r="D78" s="49"/>
      <c r="E78" s="54" t="s">
        <v>35</v>
      </c>
      <c r="F78" s="78">
        <f>F76-(F69-F72)+F74</f>
        <v>6.7865726407526905</v>
      </c>
      <c r="G78" s="49"/>
      <c r="H78" s="49" t="s">
        <v>20</v>
      </c>
      <c r="I78" s="78">
        <f>I76-(I69-I72)+I74</f>
        <v>6.7006458334362158</v>
      </c>
      <c r="J78" s="49"/>
      <c r="K78" s="49" t="s">
        <v>20</v>
      </c>
      <c r="L78" s="49"/>
      <c r="M78" s="78">
        <f>M76-(M69-M72)+M74</f>
        <v>6.755363748767973</v>
      </c>
    </row>
    <row r="79" spans="2:13" ht="14.8" thickBot="1" x14ac:dyDescent="0.3">
      <c r="B79" s="43"/>
      <c r="C79" s="44"/>
      <c r="D79" s="17"/>
      <c r="E79" s="17"/>
      <c r="F79" s="17"/>
      <c r="G79" s="17"/>
      <c r="H79" s="17"/>
      <c r="I79" s="17"/>
      <c r="J79" s="17"/>
      <c r="K79" s="17"/>
      <c r="L79" s="17"/>
      <c r="M79" s="42"/>
    </row>
    <row r="80" spans="2:13" ht="14.8" thickBot="1" x14ac:dyDescent="0.3">
      <c r="B80" s="43" t="s">
        <v>34</v>
      </c>
      <c r="C80" s="63" t="s">
        <v>51</v>
      </c>
      <c r="D80" s="56" t="s">
        <v>37</v>
      </c>
      <c r="E80" s="17" t="s">
        <v>34</v>
      </c>
      <c r="F80" s="63" t="s">
        <v>38</v>
      </c>
      <c r="G80" s="17"/>
      <c r="H80" s="17" t="s">
        <v>34</v>
      </c>
      <c r="I80" s="63" t="s">
        <v>58</v>
      </c>
      <c r="J80" s="17"/>
      <c r="K80" s="17" t="s">
        <v>34</v>
      </c>
      <c r="L80" s="17">
        <v>0.12</v>
      </c>
      <c r="M80" s="63" t="s">
        <v>58</v>
      </c>
    </row>
    <row r="81" spans="2:13" ht="14.8" thickBot="1" x14ac:dyDescent="0.3">
      <c r="B81" s="4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42"/>
    </row>
    <row r="82" spans="2:13" ht="14.8" thickBot="1" x14ac:dyDescent="0.3">
      <c r="B82" s="52" t="s">
        <v>36</v>
      </c>
      <c r="C82" s="72">
        <f>C78+C80</f>
        <v>6.6012503687315958</v>
      </c>
      <c r="D82" s="80" t="s">
        <v>48</v>
      </c>
      <c r="E82" s="55" t="s">
        <v>36</v>
      </c>
      <c r="F82" s="72">
        <f>F78+F80</f>
        <v>6.8565726407526908</v>
      </c>
      <c r="G82" s="17"/>
      <c r="H82" s="55" t="s">
        <v>36</v>
      </c>
      <c r="I82" s="72">
        <f>I78+I80</f>
        <v>6.8406458334362155</v>
      </c>
      <c r="J82" s="17"/>
      <c r="K82" s="55" t="s">
        <v>36</v>
      </c>
      <c r="L82" s="55"/>
      <c r="M82" s="72">
        <f>M78+M80</f>
        <v>6.8953637487679726</v>
      </c>
    </row>
    <row r="83" spans="2:13" ht="14.8" thickBot="1" x14ac:dyDescent="0.3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7"/>
    </row>
  </sheetData>
  <hyperlinks>
    <hyperlink ref="B25" r:id="rId1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Steuerzeit-1</vt:lpstr>
      <vt:lpstr>KW-Steuerzeit-2</vt:lpstr>
      <vt:lpstr>KW-Steuerzeit-3</vt:lpstr>
      <vt:lpstr>NW-Steuerzeit</vt:lpstr>
      <vt:lpstr>Ventil-Shim-620-2013-2</vt:lpstr>
      <vt:lpstr>Ventil-Shim-620-2013-1</vt:lpstr>
      <vt:lpstr>Ventil-Shim-berechnen-alt</vt:lpstr>
      <vt:lpstr>Ventil-Shim-berechnen-test</vt:lpstr>
      <vt:lpstr>Tabelle3</vt:lpstr>
      <vt:lpstr>'NW-Steuerzeit'!Druckbereich</vt:lpstr>
      <vt:lpstr>'Ventil-Shim-620-2013-1'!Druckbereich</vt:lpstr>
      <vt:lpstr>'Ventil-Shim-620-2013-2'!Druckbereich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 Josef</dc:creator>
  <cp:lastModifiedBy>Unger Josef</cp:lastModifiedBy>
  <cp:lastPrinted>2013-02-23T19:45:39Z</cp:lastPrinted>
  <dcterms:created xsi:type="dcterms:W3CDTF">2012-11-27T12:52:15Z</dcterms:created>
  <dcterms:modified xsi:type="dcterms:W3CDTF">2013-02-23T19:46:01Z</dcterms:modified>
</cp:coreProperties>
</file>