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3" yWindow="40" windowWidth="11574" windowHeight="9340" tabRatio="699" firstSheet="1" activeTab="1"/>
  </bookViews>
  <sheets>
    <sheet name="Ventile-620" sheetId="10" r:id="rId1"/>
    <sheet name="620-Philipp" sheetId="5" r:id="rId2"/>
    <sheet name="S2R-800-Irene" sheetId="4" r:id="rId3"/>
    <sheet name="S2R-1000-Josef" sheetId="2" r:id="rId4"/>
    <sheet name="Ventile-1000" sheetId="7" r:id="rId5"/>
    <sheet name="Lithium-Ionen-Batterie" sheetId="6" r:id="rId6"/>
    <sheet name="Tabelle3" sheetId="3" r:id="rId7"/>
    <sheet name="Messdorn" sheetId="9" r:id="rId8"/>
    <sheet name="Test" sheetId="1" r:id="rId9"/>
    <sheet name="Synchrontester Öffn.-Zeiten Vet" sheetId="11" r:id="rId10"/>
    <sheet name="Kompatibilitätsbericht" sheetId="8" state="hidden" r:id="rId11"/>
  </sheets>
  <calcPr calcId="145621"/>
</workbook>
</file>

<file path=xl/calcChain.xml><?xml version="1.0" encoding="utf-8"?>
<calcChain xmlns="http://schemas.openxmlformats.org/spreadsheetml/2006/main">
  <c r="H313" i="5" l="1"/>
  <c r="H169" i="4"/>
  <c r="H360" i="2"/>
  <c r="H359" i="2"/>
  <c r="H358" i="2"/>
  <c r="H357" i="2"/>
  <c r="H356" i="2"/>
  <c r="G252" i="5"/>
  <c r="H168" i="4"/>
  <c r="H167" i="4"/>
  <c r="H166" i="4"/>
  <c r="H165" i="4"/>
  <c r="H312" i="5"/>
  <c r="H311" i="5"/>
  <c r="H310" i="5"/>
  <c r="H309" i="5"/>
  <c r="H304" i="5" l="1"/>
  <c r="H160" i="4"/>
  <c r="H351" i="2"/>
  <c r="H290" i="5" l="1"/>
  <c r="A44" i="6" l="1"/>
  <c r="A46" i="6"/>
  <c r="A47" i="6"/>
  <c r="A51" i="6"/>
  <c r="H343" i="2" l="1"/>
  <c r="H147" i="4"/>
  <c r="H279" i="5"/>
  <c r="H276" i="5" l="1"/>
  <c r="H264" i="5" l="1"/>
  <c r="H7" i="11" l="1"/>
  <c r="E7" i="11" l="1"/>
  <c r="I7" i="11"/>
  <c r="G7" i="11"/>
  <c r="L7" i="11" l="1"/>
  <c r="K7" i="11"/>
  <c r="D7" i="11"/>
  <c r="J273" i="5" l="1"/>
  <c r="K272" i="5" l="1"/>
  <c r="K273" i="5"/>
  <c r="K270" i="5"/>
  <c r="K269" i="5"/>
  <c r="K268" i="5"/>
  <c r="K267" i="5"/>
  <c r="I273" i="5"/>
  <c r="H273" i="5"/>
  <c r="H272" i="5"/>
  <c r="H268" i="5"/>
  <c r="H269" i="5"/>
  <c r="H270" i="5"/>
  <c r="H267" i="5"/>
  <c r="I267" i="5"/>
  <c r="I255" i="5" l="1"/>
  <c r="H230" i="5"/>
  <c r="K248" i="5"/>
  <c r="H248" i="5"/>
  <c r="E248" i="5"/>
  <c r="B248" i="5"/>
  <c r="K245" i="5"/>
  <c r="H245" i="5"/>
  <c r="E245" i="5"/>
  <c r="B245" i="5"/>
  <c r="K230" i="5"/>
  <c r="E230" i="5"/>
  <c r="B230" i="5"/>
  <c r="K227" i="5"/>
  <c r="H227" i="5"/>
  <c r="E227" i="5"/>
  <c r="B227" i="5"/>
  <c r="J272" i="5"/>
  <c r="I272" i="5"/>
  <c r="J270" i="5"/>
  <c r="I270" i="5"/>
  <c r="J269" i="5"/>
  <c r="I269" i="5"/>
  <c r="J268" i="5"/>
  <c r="I268" i="5"/>
  <c r="J267" i="5"/>
  <c r="H331" i="2" l="1"/>
  <c r="H330" i="2"/>
  <c r="H329" i="2"/>
  <c r="H328" i="2" l="1"/>
  <c r="U18" i="7" l="1"/>
  <c r="X18" i="7" l="1"/>
  <c r="AA18" i="7" l="1"/>
  <c r="Z18" i="7"/>
  <c r="Y18" i="7"/>
  <c r="W18" i="7"/>
  <c r="V18" i="7"/>
  <c r="T18" i="7"/>
  <c r="AH18" i="7" l="1"/>
  <c r="C12" i="10"/>
  <c r="L11" i="10"/>
  <c r="S12" i="10"/>
  <c r="R12" i="10"/>
  <c r="Q12" i="10"/>
  <c r="P12" i="10"/>
  <c r="O12" i="10"/>
  <c r="N12" i="10"/>
  <c r="M12" i="10"/>
  <c r="L12" i="10"/>
  <c r="S11" i="10"/>
  <c r="R11" i="10"/>
  <c r="Q11" i="10"/>
  <c r="P11" i="10"/>
  <c r="O11" i="10"/>
  <c r="N11" i="10"/>
  <c r="M11" i="10"/>
  <c r="L18" i="7" l="1"/>
  <c r="AB18" i="7" s="1"/>
  <c r="M18" i="7"/>
  <c r="AC18" i="7" s="1"/>
  <c r="N18" i="7"/>
  <c r="AD18" i="7" s="1"/>
  <c r="O18" i="7"/>
  <c r="AE18" i="7" s="1"/>
  <c r="P18" i="7"/>
  <c r="AF18" i="7" s="1"/>
  <c r="Q18" i="7"/>
  <c r="AG18" i="7" s="1"/>
  <c r="R18" i="7"/>
  <c r="S18" i="7"/>
  <c r="C17" i="7"/>
  <c r="C18" i="7"/>
  <c r="L11" i="7"/>
  <c r="L17" i="7"/>
  <c r="S17" i="7" l="1"/>
  <c r="R17" i="7"/>
  <c r="O12" i="7"/>
  <c r="O13" i="7"/>
  <c r="O14" i="7"/>
  <c r="O17" i="7"/>
  <c r="O11" i="7"/>
  <c r="Q17" i="7"/>
  <c r="M17" i="7"/>
  <c r="P17" i="7"/>
  <c r="N17" i="7"/>
  <c r="C13" i="7"/>
  <c r="C14" i="7"/>
  <c r="C12" i="7"/>
  <c r="N11" i="7"/>
  <c r="M11" i="7"/>
  <c r="P11" i="7"/>
  <c r="R11" i="7"/>
  <c r="Q11" i="7"/>
  <c r="S11" i="7"/>
  <c r="S16" i="7"/>
  <c r="Q16" i="7"/>
  <c r="R16" i="7"/>
  <c r="P16" i="7"/>
  <c r="O16" i="7"/>
  <c r="M16" i="7"/>
  <c r="N16" i="7"/>
  <c r="L16" i="7"/>
  <c r="M13" i="7" l="1"/>
  <c r="L12" i="7"/>
  <c r="N12" i="7"/>
  <c r="M12" i="7"/>
  <c r="P12" i="7"/>
  <c r="R12" i="7"/>
  <c r="Q12" i="7"/>
  <c r="S12" i="7"/>
  <c r="L13" i="7"/>
  <c r="N13" i="7"/>
  <c r="P13" i="7"/>
  <c r="R13" i="7"/>
  <c r="Q13" i="7"/>
  <c r="S13" i="7"/>
  <c r="L14" i="7"/>
  <c r="N14" i="7"/>
  <c r="M14" i="7"/>
  <c r="P14" i="7"/>
  <c r="R14" i="7"/>
  <c r="Q14" i="7"/>
  <c r="S14" i="7"/>
  <c r="G337" i="2" l="1"/>
  <c r="H326" i="2" l="1"/>
  <c r="G164" i="2"/>
  <c r="H325" i="2" l="1"/>
  <c r="F325" i="2" s="1"/>
  <c r="F313" i="2" l="1"/>
  <c r="H313" i="2" l="1"/>
  <c r="H142" i="4"/>
  <c r="H213" i="5"/>
  <c r="H309" i="2" l="1"/>
  <c r="H307" i="2" l="1"/>
  <c r="H305" i="2" l="1"/>
  <c r="H304" i="2"/>
  <c r="H303" i="2" l="1"/>
  <c r="H302" i="2" l="1"/>
  <c r="F289" i="2" l="1"/>
  <c r="H289" i="2"/>
  <c r="G138" i="4"/>
  <c r="D137" i="4"/>
  <c r="G137" i="4"/>
  <c r="A137" i="4"/>
  <c r="H291" i="2"/>
  <c r="H290" i="2" l="1"/>
  <c r="H210" i="5" l="1"/>
  <c r="H209" i="5"/>
  <c r="H208" i="5"/>
  <c r="H207" i="5"/>
  <c r="J199" i="5"/>
  <c r="J194" i="5"/>
  <c r="I199" i="5"/>
  <c r="I194" i="5"/>
  <c r="J195" i="5" l="1"/>
  <c r="J196" i="5"/>
  <c r="J197" i="5"/>
  <c r="I195" i="5"/>
  <c r="I196" i="5"/>
  <c r="I197" i="5"/>
  <c r="H196" i="5"/>
  <c r="H197" i="5"/>
  <c r="H199" i="5"/>
  <c r="H195" i="5"/>
  <c r="H194" i="5"/>
  <c r="H164" i="5" l="1"/>
  <c r="B164" i="5"/>
  <c r="B105" i="5"/>
  <c r="G188" i="5"/>
  <c r="K182" i="5"/>
  <c r="H182" i="5"/>
  <c r="E182" i="5"/>
  <c r="B182" i="5"/>
  <c r="K179" i="5"/>
  <c r="H179" i="5"/>
  <c r="E179" i="5"/>
  <c r="B179" i="5"/>
  <c r="K174" i="5"/>
  <c r="J174" i="5"/>
  <c r="H174" i="5"/>
  <c r="G174" i="5"/>
  <c r="E174" i="5"/>
  <c r="D174" i="5"/>
  <c r="B174" i="5"/>
  <c r="A174" i="5"/>
  <c r="K164" i="5"/>
  <c r="E164" i="5"/>
  <c r="K161" i="5"/>
  <c r="H161" i="5"/>
  <c r="E161" i="5"/>
  <c r="B161" i="5"/>
  <c r="K156" i="5"/>
  <c r="J156" i="5"/>
  <c r="H156" i="5"/>
  <c r="G156" i="5"/>
  <c r="E156" i="5"/>
  <c r="D156" i="5"/>
  <c r="B156" i="5"/>
  <c r="G283" i="2" l="1"/>
  <c r="G133" i="4"/>
  <c r="G147" i="5"/>
  <c r="H275" i="2" l="1"/>
  <c r="G281" i="2"/>
  <c r="H280" i="2" l="1"/>
  <c r="H281" i="2" s="1"/>
  <c r="H274" i="2" l="1"/>
  <c r="H273" i="2"/>
  <c r="H271" i="2" l="1"/>
  <c r="H265" i="2" l="1"/>
  <c r="H264" i="2"/>
  <c r="H268" i="2" l="1"/>
  <c r="H267" i="2"/>
  <c r="H266" i="2"/>
  <c r="G129" i="5" l="1"/>
  <c r="H106" i="5" l="1"/>
  <c r="K105" i="5"/>
  <c r="H102" i="5"/>
  <c r="K115" i="5"/>
  <c r="H115" i="5"/>
  <c r="E115" i="5"/>
  <c r="B115" i="5"/>
  <c r="K97" i="5"/>
  <c r="H97" i="5"/>
  <c r="E97" i="5"/>
  <c r="B97" i="5"/>
  <c r="J115" i="5"/>
  <c r="G115" i="5"/>
  <c r="D115" i="5"/>
  <c r="A115" i="5"/>
  <c r="J97" i="5"/>
  <c r="G97" i="5"/>
  <c r="D97" i="5"/>
  <c r="K123" i="5"/>
  <c r="H123" i="5"/>
  <c r="E123" i="5"/>
  <c r="B123" i="5"/>
  <c r="K120" i="5"/>
  <c r="H120" i="5"/>
  <c r="E120" i="5"/>
  <c r="B120" i="5"/>
  <c r="E105" i="5"/>
  <c r="K102" i="5"/>
  <c r="E102" i="5"/>
  <c r="B102" i="5"/>
  <c r="G257" i="2" l="1"/>
  <c r="G260" i="2" l="1"/>
  <c r="G126" i="4"/>
  <c r="G84" i="5"/>
  <c r="G86" i="5"/>
  <c r="F30" i="6" l="1"/>
  <c r="F31" i="6" s="1"/>
  <c r="B30" i="6"/>
  <c r="B31" i="6" s="1"/>
  <c r="D22" i="6"/>
  <c r="D24" i="6" s="1"/>
  <c r="D23" i="6" l="1"/>
  <c r="F22" i="6"/>
  <c r="G83" i="5"/>
  <c r="F23" i="6" l="1"/>
  <c r="H22" i="6" s="1"/>
  <c r="F24" i="6"/>
  <c r="G22" i="6" s="1"/>
  <c r="G72" i="5"/>
  <c r="C117" i="4" l="1"/>
  <c r="G75" i="5"/>
  <c r="G73" i="5"/>
  <c r="B110" i="4" l="1"/>
  <c r="E93" i="4"/>
  <c r="B93" i="4"/>
  <c r="K93" i="4"/>
  <c r="H93" i="4"/>
  <c r="K102" i="4"/>
  <c r="H102" i="4"/>
  <c r="E102" i="4"/>
  <c r="B102" i="4"/>
  <c r="K84" i="4"/>
  <c r="H84" i="4"/>
  <c r="E84" i="4"/>
  <c r="A102" i="4"/>
  <c r="G76" i="4"/>
  <c r="G69" i="4"/>
  <c r="J84" i="4"/>
  <c r="G84" i="4"/>
  <c r="D84" i="4"/>
  <c r="K110" i="4"/>
  <c r="H110" i="4"/>
  <c r="E110" i="4"/>
  <c r="K107" i="4"/>
  <c r="H107" i="4"/>
  <c r="E107" i="4"/>
  <c r="B107" i="4"/>
  <c r="K89" i="4"/>
  <c r="H89" i="4"/>
  <c r="E89" i="4"/>
  <c r="B89" i="4"/>
  <c r="K61" i="5"/>
  <c r="H61" i="5"/>
  <c r="E61" i="5"/>
  <c r="B61" i="5"/>
  <c r="K58" i="5"/>
  <c r="H58" i="5"/>
  <c r="E58" i="5"/>
  <c r="B58" i="5"/>
  <c r="K43" i="5"/>
  <c r="H43" i="5"/>
  <c r="E43" i="5"/>
  <c r="B43" i="5"/>
  <c r="K40" i="5"/>
  <c r="H40" i="5"/>
  <c r="E40" i="5"/>
  <c r="B40" i="5"/>
  <c r="F249" i="2" l="1"/>
  <c r="F248" i="2"/>
  <c r="F247" i="2"/>
  <c r="F250" i="2" l="1"/>
  <c r="F251" i="2"/>
  <c r="G182" i="2"/>
  <c r="G162" i="2"/>
  <c r="G161" i="2"/>
  <c r="H200" i="2"/>
  <c r="H195" i="2"/>
  <c r="H194" i="2" l="1"/>
  <c r="H191" i="2"/>
  <c r="H192" i="2"/>
  <c r="H193" i="2"/>
  <c r="H190" i="2"/>
  <c r="G203" i="2" l="1"/>
  <c r="G202" i="2"/>
  <c r="G179" i="2"/>
  <c r="G178" i="2"/>
  <c r="K238" i="2"/>
  <c r="H238" i="2"/>
  <c r="E238" i="2"/>
  <c r="B238" i="2"/>
  <c r="K235" i="2"/>
  <c r="H235" i="2"/>
  <c r="E235" i="2"/>
  <c r="B235" i="2"/>
  <c r="K220" i="2"/>
  <c r="H220" i="2"/>
  <c r="E220" i="2"/>
  <c r="B220" i="2"/>
  <c r="K217" i="2"/>
  <c r="H217" i="2"/>
  <c r="E217" i="2"/>
  <c r="B217" i="2"/>
  <c r="G59" i="3"/>
  <c r="G49" i="3"/>
  <c r="G39" i="3"/>
  <c r="G43" i="2"/>
  <c r="G122" i="2"/>
  <c r="G72" i="4"/>
  <c r="G73" i="4"/>
  <c r="G62" i="4"/>
  <c r="G57" i="4"/>
  <c r="G165" i="2"/>
  <c r="G23" i="5"/>
  <c r="G22" i="5"/>
  <c r="G27" i="5"/>
  <c r="G152" i="2"/>
  <c r="G148" i="2"/>
  <c r="G149" i="2"/>
  <c r="G147" i="2"/>
  <c r="G146" i="2"/>
  <c r="G145" i="2"/>
  <c r="G144" i="2"/>
  <c r="G143" i="2"/>
  <c r="G139" i="2"/>
  <c r="G129" i="2"/>
  <c r="G127" i="2"/>
  <c r="G128" i="2"/>
  <c r="G63" i="2"/>
  <c r="G124" i="2"/>
  <c r="G67" i="4"/>
  <c r="G98" i="2"/>
  <c r="G121" i="2"/>
  <c r="G60" i="4"/>
  <c r="G61" i="4"/>
  <c r="G53" i="4"/>
  <c r="G42" i="4"/>
  <c r="G115" i="2"/>
  <c r="G117" i="2"/>
  <c r="G116" i="2"/>
  <c r="G100" i="2"/>
  <c r="G99" i="2"/>
  <c r="G119" i="2"/>
  <c r="G101" i="2"/>
  <c r="G111" i="2"/>
  <c r="G40" i="4"/>
  <c r="G97" i="2"/>
  <c r="G69" i="2"/>
  <c r="G68" i="2"/>
  <c r="G65" i="2"/>
  <c r="G33" i="2"/>
  <c r="G17" i="2"/>
  <c r="G16" i="2"/>
  <c r="G18" i="4"/>
  <c r="G28" i="4" s="1"/>
  <c r="G38" i="4"/>
  <c r="G74" i="2"/>
  <c r="G96" i="2"/>
  <c r="G78" i="2"/>
  <c r="G8" i="4"/>
  <c r="G26" i="4" s="1"/>
  <c r="G77" i="2"/>
  <c r="G22" i="2"/>
  <c r="G76" i="2" s="1"/>
  <c r="G23" i="2"/>
  <c r="G75" i="2" s="1"/>
  <c r="G16" i="4"/>
  <c r="G24" i="4"/>
  <c r="G72" i="2"/>
  <c r="G71" i="2"/>
  <c r="G61" i="2"/>
  <c r="G38" i="2"/>
  <c r="G19" i="2"/>
  <c r="G19" i="4"/>
  <c r="G23" i="4"/>
  <c r="G22" i="4"/>
  <c r="G21" i="4"/>
  <c r="G20" i="4"/>
  <c r="G15" i="4"/>
  <c r="G12" i="4"/>
  <c r="G9" i="4"/>
  <c r="G14" i="4"/>
  <c r="G11" i="4"/>
  <c r="G7" i="4"/>
  <c r="G6" i="2"/>
  <c r="G6" i="4"/>
  <c r="G62" i="2"/>
  <c r="G70" i="2"/>
  <c r="G29" i="2"/>
  <c r="G28" i="2"/>
  <c r="G67" i="2"/>
  <c r="G66" i="2"/>
  <c r="G64" i="2"/>
  <c r="G60" i="2"/>
  <c r="G255" i="2" s="1"/>
  <c r="G41" i="2"/>
  <c r="G40" i="2"/>
  <c r="G37" i="2"/>
  <c r="G36" i="2"/>
  <c r="G34" i="2"/>
  <c r="G254" i="2" s="1"/>
  <c r="G32" i="2"/>
  <c r="G31" i="2"/>
  <c r="G30" i="2"/>
  <c r="G27" i="2"/>
  <c r="G26" i="2"/>
  <c r="G25" i="2"/>
  <c r="G24" i="2"/>
  <c r="G21" i="2"/>
  <c r="G18" i="2"/>
  <c r="G15" i="2"/>
  <c r="G14" i="2"/>
  <c r="G13" i="2"/>
  <c r="G12" i="2"/>
  <c r="G11" i="2"/>
  <c r="G10" i="2"/>
  <c r="G9" i="2"/>
  <c r="D51" i="1"/>
  <c r="E51" i="1"/>
  <c r="F51" i="1"/>
  <c r="K51" i="1"/>
  <c r="M51" i="1"/>
  <c r="N51" i="1"/>
  <c r="D52" i="1"/>
  <c r="E52" i="1"/>
  <c r="F52" i="1"/>
  <c r="K52" i="1"/>
  <c r="M52" i="1"/>
  <c r="N52" i="1"/>
  <c r="D53" i="1"/>
  <c r="E53" i="1"/>
  <c r="F53" i="1"/>
  <c r="K53" i="1"/>
  <c r="M53" i="1"/>
  <c r="N53" i="1"/>
  <c r="D54" i="1"/>
  <c r="E54" i="1"/>
  <c r="F54" i="1"/>
  <c r="K54" i="1"/>
  <c r="M54" i="1"/>
  <c r="N54" i="1"/>
  <c r="D55" i="1"/>
  <c r="E55" i="1"/>
  <c r="F55" i="1"/>
  <c r="K55" i="1"/>
  <c r="M55" i="1"/>
  <c r="N55" i="1"/>
  <c r="D56" i="1"/>
  <c r="E56" i="1"/>
  <c r="F56" i="1"/>
  <c r="K56" i="1"/>
  <c r="M56" i="1"/>
  <c r="N56" i="1"/>
  <c r="D57" i="1"/>
  <c r="E57" i="1"/>
  <c r="F57" i="1"/>
  <c r="K57" i="1"/>
  <c r="M57" i="1"/>
  <c r="N57" i="1"/>
  <c r="D58" i="1"/>
  <c r="E58" i="1"/>
  <c r="F58" i="1"/>
  <c r="K58" i="1"/>
  <c r="M58" i="1"/>
  <c r="N58" i="1"/>
  <c r="D59" i="1"/>
  <c r="E59" i="1"/>
  <c r="F59" i="1"/>
  <c r="K59" i="1"/>
  <c r="M59" i="1"/>
  <c r="N59" i="1"/>
  <c r="D60" i="1"/>
  <c r="E60" i="1"/>
  <c r="F60" i="1"/>
  <c r="K60" i="1"/>
  <c r="M60" i="1"/>
  <c r="N60" i="1"/>
  <c r="D61" i="1"/>
  <c r="E61" i="1"/>
  <c r="F61" i="1"/>
  <c r="K61" i="1"/>
  <c r="M61" i="1"/>
  <c r="N61" i="1"/>
  <c r="D62" i="1"/>
  <c r="E62" i="1"/>
  <c r="F62" i="1"/>
  <c r="K62" i="1"/>
  <c r="M62" i="1"/>
  <c r="N62" i="1"/>
  <c r="D63" i="1"/>
  <c r="E63" i="1"/>
  <c r="F63" i="1"/>
  <c r="K63" i="1"/>
  <c r="M63" i="1"/>
  <c r="N63" i="1"/>
  <c r="D64" i="1"/>
  <c r="E64" i="1"/>
  <c r="F64" i="1"/>
  <c r="K64" i="1"/>
  <c r="M64" i="1"/>
  <c r="N64" i="1"/>
  <c r="D65" i="1"/>
  <c r="E65" i="1"/>
  <c r="F65" i="1"/>
  <c r="K65" i="1"/>
  <c r="M65" i="1"/>
  <c r="N65" i="1"/>
  <c r="D66" i="1"/>
  <c r="E66" i="1"/>
  <c r="F66" i="1"/>
  <c r="K66" i="1"/>
  <c r="M66" i="1"/>
  <c r="N66" i="1"/>
  <c r="D67" i="1"/>
  <c r="E67" i="1"/>
  <c r="F67" i="1"/>
  <c r="K67" i="1"/>
  <c r="M67" i="1"/>
  <c r="N67" i="1"/>
  <c r="D68" i="1"/>
  <c r="E68" i="1"/>
  <c r="F68" i="1"/>
  <c r="K68" i="1"/>
  <c r="M68" i="1"/>
  <c r="N68" i="1"/>
  <c r="D69" i="1"/>
  <c r="E69" i="1"/>
  <c r="F69" i="1"/>
  <c r="K69" i="1"/>
  <c r="M69" i="1"/>
  <c r="N69" i="1"/>
  <c r="D70" i="1"/>
  <c r="E70" i="1"/>
  <c r="F70" i="1"/>
  <c r="K70" i="1"/>
  <c r="M70" i="1"/>
  <c r="N70" i="1"/>
  <c r="D71" i="1"/>
  <c r="E71" i="1"/>
  <c r="F71" i="1"/>
  <c r="K71" i="1"/>
  <c r="M71" i="1"/>
  <c r="N71" i="1"/>
  <c r="D72" i="1"/>
  <c r="E72" i="1"/>
  <c r="F72" i="1"/>
  <c r="K72" i="1"/>
  <c r="M72" i="1"/>
  <c r="N72" i="1"/>
  <c r="D73" i="1"/>
  <c r="E73" i="1"/>
  <c r="F73" i="1"/>
  <c r="K73" i="1"/>
  <c r="M73" i="1"/>
  <c r="N73" i="1"/>
  <c r="D74" i="1"/>
  <c r="E74" i="1"/>
  <c r="F74" i="1"/>
  <c r="K74" i="1"/>
  <c r="M74" i="1"/>
  <c r="N74" i="1"/>
  <c r="D75" i="1"/>
  <c r="E75" i="1"/>
  <c r="F75" i="1"/>
  <c r="K75" i="1"/>
  <c r="M75" i="1"/>
  <c r="N75" i="1"/>
  <c r="D76" i="1"/>
  <c r="E76" i="1"/>
  <c r="F76" i="1"/>
  <c r="K76" i="1"/>
  <c r="M76" i="1"/>
  <c r="N76" i="1"/>
  <c r="D77" i="1"/>
  <c r="E77" i="1"/>
  <c r="F77" i="1"/>
  <c r="K77" i="1"/>
  <c r="M77" i="1"/>
  <c r="N77" i="1"/>
  <c r="D78" i="1"/>
  <c r="E78" i="1"/>
  <c r="F78" i="1"/>
  <c r="K78" i="1"/>
  <c r="M78" i="1"/>
  <c r="N78" i="1"/>
  <c r="D79" i="1"/>
  <c r="E79" i="1"/>
  <c r="F79" i="1"/>
  <c r="K79" i="1"/>
  <c r="M79" i="1"/>
  <c r="N79" i="1"/>
  <c r="D80" i="1"/>
  <c r="E80" i="1"/>
  <c r="F80" i="1"/>
  <c r="K80" i="1"/>
  <c r="M80" i="1"/>
  <c r="N80" i="1"/>
  <c r="D81" i="1"/>
  <c r="E81" i="1"/>
  <c r="F81" i="1"/>
  <c r="K81" i="1"/>
  <c r="M81" i="1"/>
  <c r="N81" i="1"/>
  <c r="D82" i="1"/>
  <c r="E82" i="1"/>
  <c r="F82" i="1"/>
  <c r="K82" i="1"/>
  <c r="M82" i="1"/>
  <c r="N82" i="1"/>
  <c r="D83" i="1"/>
  <c r="E83" i="1"/>
  <c r="F83" i="1"/>
  <c r="K83" i="1"/>
  <c r="M83" i="1"/>
  <c r="N83" i="1"/>
  <c r="D84" i="1"/>
  <c r="E84" i="1"/>
  <c r="F84" i="1"/>
  <c r="K84" i="1"/>
  <c r="M84" i="1"/>
  <c r="N84" i="1"/>
  <c r="D85" i="1"/>
  <c r="E85" i="1"/>
  <c r="F85" i="1"/>
  <c r="K85" i="1"/>
  <c r="M85" i="1"/>
  <c r="N85" i="1"/>
  <c r="D86" i="1"/>
  <c r="E86" i="1"/>
  <c r="F86" i="1"/>
  <c r="K86" i="1"/>
  <c r="M86" i="1"/>
  <c r="N86" i="1"/>
  <c r="D87" i="1"/>
  <c r="E87" i="1"/>
  <c r="F87" i="1"/>
  <c r="K87" i="1"/>
  <c r="M87" i="1"/>
  <c r="N87" i="1"/>
  <c r="D88" i="1"/>
  <c r="E88" i="1"/>
  <c r="F88" i="1"/>
  <c r="K88" i="1"/>
  <c r="M88" i="1"/>
  <c r="N88" i="1"/>
  <c r="D89" i="1"/>
  <c r="E89" i="1"/>
  <c r="F89" i="1"/>
  <c r="K89" i="1"/>
  <c r="M89" i="1"/>
  <c r="N89" i="1"/>
  <c r="D90" i="1"/>
  <c r="E90" i="1"/>
  <c r="F90" i="1"/>
  <c r="K90" i="1"/>
  <c r="M90" i="1"/>
  <c r="N90" i="1"/>
  <c r="D91" i="1"/>
  <c r="E91" i="1"/>
  <c r="F91" i="1"/>
  <c r="K91" i="1"/>
  <c r="M91" i="1"/>
  <c r="N91" i="1"/>
  <c r="D92" i="1"/>
  <c r="E92" i="1"/>
  <c r="F92" i="1"/>
  <c r="K92" i="1"/>
  <c r="M92" i="1"/>
  <c r="N92" i="1"/>
  <c r="D93" i="1"/>
  <c r="E93" i="1"/>
  <c r="F93" i="1"/>
  <c r="K93" i="1"/>
  <c r="M93" i="1"/>
  <c r="N93" i="1"/>
  <c r="D94" i="1"/>
  <c r="E94" i="1"/>
  <c r="F94" i="1"/>
  <c r="K94" i="1"/>
  <c r="M94" i="1"/>
  <c r="N94" i="1"/>
  <c r="D95" i="1"/>
  <c r="E95" i="1"/>
  <c r="F95" i="1"/>
  <c r="K95" i="1"/>
  <c r="M95" i="1"/>
  <c r="N95" i="1"/>
  <c r="D96" i="1"/>
  <c r="E96" i="1"/>
  <c r="F96" i="1"/>
  <c r="K96" i="1"/>
  <c r="M96" i="1"/>
  <c r="N96" i="1"/>
  <c r="D97" i="1"/>
  <c r="E97" i="1"/>
  <c r="F97" i="1"/>
  <c r="K97" i="1"/>
  <c r="M97" i="1"/>
  <c r="N97" i="1"/>
  <c r="D98" i="1"/>
  <c r="E98" i="1"/>
  <c r="F98" i="1"/>
  <c r="K98" i="1"/>
  <c r="M98" i="1"/>
  <c r="N98" i="1"/>
  <c r="D99" i="1"/>
  <c r="E99" i="1"/>
  <c r="F99" i="1"/>
  <c r="K99" i="1"/>
  <c r="M99" i="1"/>
  <c r="N99" i="1"/>
  <c r="D100" i="1"/>
  <c r="E100" i="1"/>
  <c r="F100" i="1"/>
  <c r="K100" i="1"/>
  <c r="M100" i="1"/>
  <c r="N100" i="1"/>
  <c r="D16" i="1"/>
  <c r="E16" i="1"/>
  <c r="F16" i="1"/>
  <c r="K16" i="1"/>
  <c r="M16" i="1"/>
  <c r="N16" i="1"/>
  <c r="D17" i="1"/>
  <c r="E17" i="1"/>
  <c r="F17" i="1"/>
  <c r="K17" i="1"/>
  <c r="M17" i="1"/>
  <c r="N17" i="1"/>
  <c r="D18" i="1"/>
  <c r="E18" i="1"/>
  <c r="F18" i="1"/>
  <c r="K18" i="1"/>
  <c r="M18" i="1"/>
  <c r="N18" i="1"/>
  <c r="D19" i="1"/>
  <c r="E19" i="1"/>
  <c r="F19" i="1"/>
  <c r="K19" i="1"/>
  <c r="M19" i="1"/>
  <c r="N19" i="1"/>
  <c r="D20" i="1"/>
  <c r="E20" i="1"/>
  <c r="F20" i="1"/>
  <c r="K20" i="1"/>
  <c r="M20" i="1"/>
  <c r="N20" i="1"/>
  <c r="D21" i="1"/>
  <c r="E21" i="1"/>
  <c r="F21" i="1"/>
  <c r="K21" i="1"/>
  <c r="M21" i="1"/>
  <c r="N21" i="1"/>
  <c r="D22" i="1"/>
  <c r="E22" i="1"/>
  <c r="F22" i="1"/>
  <c r="K22" i="1"/>
  <c r="M22" i="1"/>
  <c r="N22" i="1"/>
  <c r="D23" i="1"/>
  <c r="E23" i="1"/>
  <c r="F23" i="1"/>
  <c r="K23" i="1"/>
  <c r="M23" i="1"/>
  <c r="N23" i="1"/>
  <c r="D24" i="1"/>
  <c r="E24" i="1"/>
  <c r="F24" i="1"/>
  <c r="K24" i="1"/>
  <c r="M24" i="1"/>
  <c r="N24" i="1"/>
  <c r="D25" i="1"/>
  <c r="E25" i="1"/>
  <c r="F25" i="1"/>
  <c r="K25" i="1"/>
  <c r="M25" i="1"/>
  <c r="N25" i="1"/>
  <c r="D26" i="1"/>
  <c r="E26" i="1"/>
  <c r="F26" i="1"/>
  <c r="K26" i="1"/>
  <c r="M26" i="1"/>
  <c r="N26" i="1"/>
  <c r="D27" i="1"/>
  <c r="E27" i="1"/>
  <c r="F27" i="1"/>
  <c r="K27" i="1"/>
  <c r="M27" i="1"/>
  <c r="N27" i="1"/>
  <c r="D28" i="1"/>
  <c r="E28" i="1"/>
  <c r="F28" i="1"/>
  <c r="K28" i="1"/>
  <c r="M28" i="1"/>
  <c r="N28" i="1"/>
  <c r="D29" i="1"/>
  <c r="E29" i="1"/>
  <c r="F29" i="1"/>
  <c r="K29" i="1"/>
  <c r="M29" i="1"/>
  <c r="N29" i="1"/>
  <c r="D30" i="1"/>
  <c r="E30" i="1"/>
  <c r="F30" i="1"/>
  <c r="K30" i="1"/>
  <c r="M30" i="1"/>
  <c r="N30" i="1"/>
  <c r="D31" i="1"/>
  <c r="E31" i="1"/>
  <c r="F31" i="1"/>
  <c r="K31" i="1"/>
  <c r="M31" i="1"/>
  <c r="N31" i="1"/>
  <c r="D32" i="1"/>
  <c r="E32" i="1"/>
  <c r="F32" i="1"/>
  <c r="K32" i="1"/>
  <c r="M32" i="1"/>
  <c r="N32" i="1"/>
  <c r="D33" i="1"/>
  <c r="E33" i="1"/>
  <c r="F33" i="1"/>
  <c r="K33" i="1"/>
  <c r="M33" i="1"/>
  <c r="N33" i="1"/>
  <c r="D34" i="1"/>
  <c r="E34" i="1"/>
  <c r="F34" i="1"/>
  <c r="K34" i="1"/>
  <c r="M34" i="1"/>
  <c r="N34" i="1"/>
  <c r="D35" i="1"/>
  <c r="E35" i="1"/>
  <c r="F35" i="1"/>
  <c r="K35" i="1"/>
  <c r="M35" i="1"/>
  <c r="N35" i="1"/>
  <c r="D36" i="1"/>
  <c r="E36" i="1"/>
  <c r="F36" i="1"/>
  <c r="K36" i="1"/>
  <c r="M36" i="1"/>
  <c r="N36" i="1"/>
  <c r="D37" i="1"/>
  <c r="E37" i="1"/>
  <c r="F37" i="1"/>
  <c r="K37" i="1"/>
  <c r="M37" i="1"/>
  <c r="N37" i="1"/>
  <c r="D38" i="1"/>
  <c r="E38" i="1"/>
  <c r="F38" i="1"/>
  <c r="K38" i="1"/>
  <c r="M38" i="1"/>
  <c r="N38" i="1"/>
  <c r="D39" i="1"/>
  <c r="E39" i="1"/>
  <c r="F39" i="1"/>
  <c r="K39" i="1"/>
  <c r="M39" i="1"/>
  <c r="N39" i="1"/>
  <c r="D40" i="1"/>
  <c r="E40" i="1"/>
  <c r="F40" i="1"/>
  <c r="K40" i="1"/>
  <c r="M40" i="1"/>
  <c r="N40" i="1"/>
  <c r="D41" i="1"/>
  <c r="E41" i="1"/>
  <c r="F41" i="1"/>
  <c r="K41" i="1"/>
  <c r="M41" i="1"/>
  <c r="N41" i="1"/>
  <c r="D42" i="1"/>
  <c r="E42" i="1"/>
  <c r="F42" i="1"/>
  <c r="K42" i="1"/>
  <c r="M42" i="1"/>
  <c r="N42" i="1"/>
  <c r="D43" i="1"/>
  <c r="E43" i="1"/>
  <c r="F43" i="1"/>
  <c r="K43" i="1"/>
  <c r="M43" i="1"/>
  <c r="N43" i="1"/>
  <c r="D44" i="1"/>
  <c r="E44" i="1"/>
  <c r="F44" i="1"/>
  <c r="K44" i="1"/>
  <c r="M44" i="1"/>
  <c r="N44" i="1"/>
  <c r="D45" i="1"/>
  <c r="E45" i="1"/>
  <c r="F45" i="1"/>
  <c r="K45" i="1"/>
  <c r="M45" i="1"/>
  <c r="N45" i="1"/>
  <c r="D46" i="1"/>
  <c r="E46" i="1"/>
  <c r="F46" i="1"/>
  <c r="K46" i="1"/>
  <c r="M46" i="1"/>
  <c r="N46" i="1"/>
  <c r="D47" i="1"/>
  <c r="E47" i="1"/>
  <c r="F47" i="1"/>
  <c r="K47" i="1"/>
  <c r="M47" i="1"/>
  <c r="N47" i="1"/>
  <c r="D48" i="1"/>
  <c r="E48" i="1"/>
  <c r="F48" i="1"/>
  <c r="K48" i="1"/>
  <c r="M48" i="1"/>
  <c r="N48" i="1"/>
  <c r="D49" i="1"/>
  <c r="E49" i="1"/>
  <c r="F49" i="1"/>
  <c r="K49" i="1"/>
  <c r="M49" i="1"/>
  <c r="N49" i="1"/>
  <c r="D50" i="1"/>
  <c r="E50" i="1"/>
  <c r="F50" i="1"/>
  <c r="K50" i="1"/>
  <c r="M50" i="1"/>
  <c r="N50" i="1"/>
  <c r="N7" i="1"/>
  <c r="O7" i="1"/>
  <c r="N8" i="1"/>
  <c r="N9" i="1"/>
  <c r="N10" i="1"/>
  <c r="O10" i="1"/>
  <c r="N11" i="1"/>
  <c r="N12" i="1"/>
  <c r="N13" i="1"/>
  <c r="N14" i="1"/>
  <c r="N15" i="1"/>
  <c r="N6" i="1"/>
  <c r="F7" i="1"/>
  <c r="F10" i="1"/>
  <c r="F12" i="1"/>
  <c r="F15" i="1"/>
  <c r="F6" i="1"/>
  <c r="M7" i="1"/>
  <c r="M8" i="1"/>
  <c r="M9" i="1"/>
  <c r="M10" i="1"/>
  <c r="M11" i="1"/>
  <c r="M12" i="1"/>
  <c r="F13" i="1"/>
  <c r="M13" i="1"/>
  <c r="M14" i="1"/>
  <c r="M15" i="1"/>
  <c r="D6" i="1"/>
  <c r="L6" i="1"/>
  <c r="K7" i="1"/>
  <c r="C6" i="1"/>
  <c r="C7" i="1"/>
  <c r="C8" i="1"/>
  <c r="K8" i="1"/>
  <c r="C9" i="1"/>
  <c r="K9" i="1"/>
  <c r="C10" i="1"/>
  <c r="K10" i="1"/>
  <c r="C11" i="1"/>
  <c r="K11" i="1"/>
  <c r="C12" i="1"/>
  <c r="K12" i="1"/>
  <c r="C13" i="1"/>
  <c r="K13" i="1"/>
  <c r="K14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K15" i="1"/>
  <c r="K6" i="1"/>
  <c r="F8" i="1"/>
  <c r="F9" i="1"/>
  <c r="F11" i="1"/>
  <c r="F14" i="1"/>
  <c r="E7" i="1"/>
  <c r="E8" i="1"/>
  <c r="E9" i="1"/>
  <c r="E10" i="1"/>
  <c r="E11" i="1"/>
  <c r="E12" i="1"/>
  <c r="E13" i="1"/>
  <c r="E14" i="1"/>
  <c r="E15" i="1"/>
  <c r="E6" i="1"/>
  <c r="D7" i="1"/>
  <c r="D8" i="1"/>
  <c r="D9" i="1"/>
  <c r="D10" i="1"/>
  <c r="D11" i="1"/>
  <c r="D12" i="1"/>
  <c r="D13" i="1"/>
  <c r="D14" i="1"/>
  <c r="D15" i="1"/>
  <c r="L7" i="1"/>
  <c r="L8" i="1"/>
  <c r="L9" i="1"/>
  <c r="L10" i="1"/>
  <c r="L11" i="1"/>
  <c r="L12" i="1"/>
  <c r="L13" i="1"/>
  <c r="L14" i="1"/>
  <c r="M6" i="1"/>
  <c r="G27" i="4" l="1"/>
</calcChain>
</file>

<file path=xl/comments1.xml><?xml version="1.0" encoding="utf-8"?>
<comments xmlns="http://schemas.openxmlformats.org/spreadsheetml/2006/main">
  <authors>
    <author>Unger Josef</author>
  </authors>
  <commentList>
    <comment ref="F267" authorId="0">
      <text>
        <r>
          <rPr>
            <b/>
            <sz val="8"/>
            <color indexed="81"/>
            <rFont val="Tahoma"/>
            <charset val="1"/>
          </rPr>
          <t>Unger Josef:</t>
        </r>
        <r>
          <rPr>
            <sz val="8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<sst xmlns="http://schemas.openxmlformats.org/spreadsheetml/2006/main" count="2725" uniqueCount="745">
  <si>
    <t>Datum</t>
  </si>
  <si>
    <t>KM-Stand</t>
  </si>
  <si>
    <t>reinigen</t>
  </si>
  <si>
    <t>Ducati S2R-800 / Irene</t>
  </si>
  <si>
    <t>Ölwechsel mit Filter</t>
  </si>
  <si>
    <t>Halogenlampe Motovision</t>
  </si>
  <si>
    <t>spannen</t>
  </si>
  <si>
    <t>schmieren</t>
  </si>
  <si>
    <t>Kundendiest</t>
  </si>
  <si>
    <t>S</t>
  </si>
  <si>
    <t>R</t>
  </si>
  <si>
    <t>Kettenpflege</t>
  </si>
  <si>
    <t>Sp</t>
  </si>
  <si>
    <t>Kette-S</t>
  </si>
  <si>
    <t>Kette-R</t>
  </si>
  <si>
    <t>Kette-Sp</t>
  </si>
  <si>
    <t>Wartung</t>
  </si>
  <si>
    <t>Wartung-W</t>
  </si>
  <si>
    <t>W</t>
  </si>
  <si>
    <t>Letzter Dienst</t>
  </si>
  <si>
    <t>vor</t>
  </si>
  <si>
    <t>bei</t>
  </si>
  <si>
    <t>Ende-Formeln</t>
  </si>
  <si>
    <t>S2R-1000 Josef</t>
  </si>
  <si>
    <t>Dienste</t>
  </si>
  <si>
    <t>Kette</t>
  </si>
  <si>
    <t>Ölwechsel</t>
  </si>
  <si>
    <t>Bremse</t>
  </si>
  <si>
    <t>km-Stand</t>
  </si>
  <si>
    <t xml:space="preserve">Bremsanlage von S2R (neu-01.07.2005) </t>
  </si>
  <si>
    <t>Kundendienst</t>
  </si>
  <si>
    <t>Filter</t>
  </si>
  <si>
    <t>Holzleitner</t>
  </si>
  <si>
    <t>Neu</t>
  </si>
  <si>
    <t>Reifen-hinten</t>
  </si>
  <si>
    <t>PP</t>
  </si>
  <si>
    <t>Zündkerzen</t>
  </si>
  <si>
    <t>Iridium</t>
  </si>
  <si>
    <t>Beläge-hinten</t>
  </si>
  <si>
    <t>Reifen-vorne</t>
  </si>
  <si>
    <t>3,35 Ltr.-Schell Adv.Ultra 4 10-40</t>
  </si>
  <si>
    <t>Unger</t>
  </si>
  <si>
    <t>alle Hydraulik-Öle gewechselt</t>
  </si>
  <si>
    <t>Gabel</t>
  </si>
  <si>
    <t>Zuppin</t>
  </si>
  <si>
    <t>auf Öhlins-Stufe 1 umgebaut</t>
  </si>
  <si>
    <t>Federbein</t>
  </si>
  <si>
    <t>Öhlins 46DR m.Federvorsp.2:1</t>
  </si>
  <si>
    <t>PP-2CT</t>
  </si>
  <si>
    <t>Zahnriemen und Spannrolle-Lager</t>
  </si>
  <si>
    <t>Werkstatt</t>
  </si>
  <si>
    <t>Garantie PP-2CT</t>
  </si>
  <si>
    <t>Ventile und Zahnriemen eingest.</t>
  </si>
  <si>
    <t>Ruckdämpfer u. Kettenblattträger</t>
  </si>
  <si>
    <t>Beläge-vorne</t>
  </si>
  <si>
    <t>Lehermeier</t>
  </si>
  <si>
    <t>Einspritzanlage einstellen</t>
  </si>
  <si>
    <t>Kupplungshebel</t>
  </si>
  <si>
    <t>H4 Birne</t>
  </si>
  <si>
    <t>Phlips Moto Vision</t>
  </si>
  <si>
    <t>Allwetter blau gebraucht</t>
  </si>
  <si>
    <t>Standzeit</t>
  </si>
  <si>
    <t>km</t>
  </si>
  <si>
    <t>.</t>
  </si>
  <si>
    <t>Kupplung</t>
  </si>
  <si>
    <t>entrasselt</t>
  </si>
  <si>
    <t>S2R-800 Irene</t>
  </si>
  <si>
    <t>Saison-Ende</t>
  </si>
  <si>
    <t>2,7 Ltr.-Schell Adv.Ultra 4 10-40</t>
  </si>
  <si>
    <t>Zahnriemen gespannt</t>
  </si>
  <si>
    <t>Lufdruck-ab 20°/ 2,3 bar</t>
  </si>
  <si>
    <t>Lufdruck-ab 20°/ 2,4 bar</t>
  </si>
  <si>
    <t>Lufdruck-bis 20°/ 2,2 bar</t>
  </si>
  <si>
    <t>Lufdruck-bis 20°/ 2,3 bar</t>
  </si>
  <si>
    <t xml:space="preserve">Gleitschiene Kette </t>
  </si>
  <si>
    <t>H4-Birne</t>
  </si>
  <si>
    <t>Philips Moto Vision</t>
  </si>
  <si>
    <t>H.Gerike</t>
  </si>
  <si>
    <t>Lufdruck-ab 20°/ 2,5 bar</t>
  </si>
  <si>
    <t>ok</t>
  </si>
  <si>
    <t>Einlass-Öffner 0,10</t>
  </si>
  <si>
    <t>Einlass-Schließer 0,14</t>
  </si>
  <si>
    <t>Auslass-Öffner 0,06</t>
  </si>
  <si>
    <t>Auslass-Schließer 0,12</t>
  </si>
  <si>
    <t>rev</t>
  </si>
  <si>
    <t>Auslass-Schließer 0,11</t>
  </si>
  <si>
    <t>Einlass-Schließer 0,12</t>
  </si>
  <si>
    <t>Auslass-Öffner 0,12</t>
  </si>
  <si>
    <t>L-Zylinder</t>
  </si>
  <si>
    <t>S-Zylinder</t>
  </si>
  <si>
    <t>Zahnriemen 7.6 ms-131,5 Hz</t>
  </si>
  <si>
    <t>Einlass-Öffner &lt; 0,03/Hülse 2,75</t>
  </si>
  <si>
    <t>Einlass-Öffner 0,11/Hülse neu 2,65</t>
  </si>
  <si>
    <t>Auslass-Öffner 0,04/Hülse 2,73</t>
  </si>
  <si>
    <t>Auslass-Öffner 0,11</t>
  </si>
  <si>
    <t>Werksangaben</t>
  </si>
  <si>
    <t>Einlass-Schließer 0,0--0,20</t>
  </si>
  <si>
    <t>Einlass-Öffner 0,05--15</t>
  </si>
  <si>
    <t>Auslass-Öffner 0,05--0,15</t>
  </si>
  <si>
    <t>Optimal</t>
  </si>
  <si>
    <t>0,0--0,02</t>
  </si>
  <si>
    <t>Auslass-Schließer 0,0--0,20</t>
  </si>
  <si>
    <t>Einlass-Öffner 0,07/Hülse 2,70</t>
  </si>
  <si>
    <t>0,11--0,12</t>
  </si>
  <si>
    <t>Einlass-Öffner 0,13/Hülse neu 2,65</t>
  </si>
  <si>
    <t>Einlass-Schließer 0,01 *dreht</t>
  </si>
  <si>
    <t>Auslass-Öffner 0,13/Hülse neu 2,65</t>
  </si>
  <si>
    <t>Auslass-Schließer 0,01 *dreht</t>
  </si>
  <si>
    <t>Einlass-Öffner 0,10-geschl.0,11</t>
  </si>
  <si>
    <t>Einlass-Öffner 0,09/Hülse 3,85</t>
  </si>
  <si>
    <t>Auslass-Öffner 0,07/Hülse 4,40</t>
  </si>
  <si>
    <t>Auslass-Öffner 0,12/Hülse neu 4,35</t>
  </si>
  <si>
    <t>Einlass-Öffner 0,06/Hülse 3,90</t>
  </si>
  <si>
    <t>Einlass-Öffner 0,11/Hülse neu 3,85</t>
  </si>
  <si>
    <t>Auslass-Öffner 0,10/Hülse 4,40</t>
  </si>
  <si>
    <t>L/S-Zylinder</t>
  </si>
  <si>
    <t>Ventile</t>
  </si>
  <si>
    <t>Zahnriemen</t>
  </si>
  <si>
    <t>L-6,2ms161Hz,S-7,2ms138Hz</t>
  </si>
  <si>
    <t>Service, -22K, F-17mm</t>
  </si>
  <si>
    <t>Service,D-3K, Z-14K, F14mm</t>
  </si>
  <si>
    <t xml:space="preserve">Hinterrad nachgezogen </t>
  </si>
  <si>
    <t>x</t>
  </si>
  <si>
    <t>rev &lt;&lt;</t>
  </si>
  <si>
    <t>rev &gt;&gt;</t>
  </si>
  <si>
    <t>rev-&gt;&gt;geschl.</t>
  </si>
  <si>
    <t>0.12</t>
  </si>
  <si>
    <t>0,14</t>
  </si>
  <si>
    <t>0,0</t>
  </si>
  <si>
    <t>0,12</t>
  </si>
  <si>
    <t>Zellner</t>
  </si>
  <si>
    <t>Einlass-Öffner</t>
  </si>
  <si>
    <t>Einlass-Schließer</t>
  </si>
  <si>
    <t>Auslass-Öffner</t>
  </si>
  <si>
    <t>Auslass-Schließer</t>
  </si>
  <si>
    <t xml:space="preserve">Einlass-Öffner </t>
  </si>
  <si>
    <t>Luftfilter gereinigt</t>
  </si>
  <si>
    <t>Angaben-Lehermeier</t>
  </si>
  <si>
    <t>140Hz-7ms</t>
  </si>
  <si>
    <t>120Hz-8ms</t>
  </si>
  <si>
    <t>Bremsen v.h. gereinigt Belag noch 75%</t>
  </si>
  <si>
    <t>Ventile kontrolliert</t>
  </si>
  <si>
    <t>Zahnriemen-gewechselt</t>
  </si>
  <si>
    <t>&gt;S2R800</t>
  </si>
  <si>
    <t>L/-S-Zylinder</t>
  </si>
  <si>
    <t>160Hz-6,25ms</t>
  </si>
  <si>
    <t>145Hz-6,9ms</t>
  </si>
  <si>
    <t>124Hz-8ms*</t>
  </si>
  <si>
    <t>112Hz-8,9ms*</t>
  </si>
  <si>
    <t>getauscht</t>
  </si>
  <si>
    <t>mit km übernommen</t>
  </si>
  <si>
    <t>rev-Hülse 4,40</t>
  </si>
  <si>
    <t>0,14-Hülse 4,35</t>
  </si>
  <si>
    <t>07BB19SA-Brembo Sinter Sport SA</t>
  </si>
  <si>
    <t>Bremse-vorne</t>
  </si>
  <si>
    <t>Bremse-hinten</t>
  </si>
  <si>
    <t>07BB0110.Brembo ,ID450FF.5</t>
  </si>
  <si>
    <t>3,3 Ltr.-Schell Adv.Ultra 4 10-40</t>
  </si>
  <si>
    <t>Luftfilter</t>
  </si>
  <si>
    <t>Hydraulik</t>
  </si>
  <si>
    <t>Bremsen</t>
  </si>
  <si>
    <t>gereinigt Belag noch 50%</t>
  </si>
  <si>
    <t>Reifen vorne bis heute</t>
  </si>
  <si>
    <t>Reifen hinten bis heute</t>
  </si>
  <si>
    <t>S2R1000&lt;</t>
  </si>
  <si>
    <t>PP-2CT/2.3v-2.5h</t>
  </si>
  <si>
    <t>PP-2CT, 5,7mm/2.5bar</t>
  </si>
  <si>
    <t>PP-2CT, 4,0mm/2,3bar</t>
  </si>
  <si>
    <t>Zellner-neu</t>
  </si>
  <si>
    <t>Zwischenbilanz</t>
  </si>
  <si>
    <t>Uhren-Batterie</t>
  </si>
  <si>
    <t>Zahnriemen-gespannt L/+30Hz   S/+20Hz</t>
  </si>
  <si>
    <t>Kupplng, Korb und Beläge, 2.Sahlscheibe 1,5mm</t>
  </si>
  <si>
    <t>3,5 Ltr.-Schell Adv.Ultra 4 10-40</t>
  </si>
  <si>
    <t>Metzler Sportec M5</t>
  </si>
  <si>
    <t>Monster 620 Philipp</t>
  </si>
  <si>
    <t>Einstellug</t>
  </si>
  <si>
    <t>L/SZylinder</t>
  </si>
  <si>
    <t>L:124Hz-8ms / S:112Hz-8,9ms</t>
  </si>
  <si>
    <t>Zahnriemen-kontrolliert</t>
  </si>
  <si>
    <t>nach Gefühl</t>
  </si>
  <si>
    <t>dreht-leicht</t>
  </si>
  <si>
    <t>0.10</t>
  </si>
  <si>
    <t>Werksangaben (zu streng)</t>
  </si>
  <si>
    <t>Angaben-DSM Mayerhofern</t>
  </si>
  <si>
    <t>Flüssigkeiten</t>
  </si>
  <si>
    <t>Gabelservice</t>
  </si>
  <si>
    <t>SAE 7,5</t>
  </si>
  <si>
    <t>Luftpolster 1-130mm ohne alles / 2-mit Feder 80mm / pneum.Anschlag 30mm / Füllmenge ca 400ml</t>
  </si>
  <si>
    <t>MetzlerRoudtecZ-8,160/60ZR17 69W TL</t>
  </si>
  <si>
    <t>MetzlerRoudtecZ-8,120/60ZR17 55W TL</t>
  </si>
  <si>
    <t>Dot 4.0</t>
  </si>
  <si>
    <t>Fahrwerk</t>
  </si>
  <si>
    <t>Groll</t>
  </si>
  <si>
    <t>Aluschwinge von Monster 1000S montiert ( Ducforum Groll )</t>
  </si>
  <si>
    <t>dreht leicht</t>
  </si>
  <si>
    <t>Einlass-Schließer 0,0--0,02</t>
  </si>
  <si>
    <t>Auslass-Schließer 0,0--0,02</t>
  </si>
  <si>
    <t xml:space="preserve">Felgen-zurückgetauscht </t>
  </si>
  <si>
    <t>Einl.-Öff</t>
  </si>
  <si>
    <t>Einl.-Schl</t>
  </si>
  <si>
    <t>Ausl.-Öff</t>
  </si>
  <si>
    <t>Ausl.-Schl</t>
  </si>
  <si>
    <t>dreht</t>
  </si>
  <si>
    <t>Ventile einfestellt</t>
  </si>
  <si>
    <t>alle Öffner-0,00</t>
  </si>
  <si>
    <t>Einlass-0,11</t>
  </si>
  <si>
    <t>Auslass-0,12</t>
  </si>
  <si>
    <t>Lieger-7,8ms/128Hz</t>
  </si>
  <si>
    <t>Steher-8,2ms/122Hz</t>
  </si>
  <si>
    <t>7,80mm</t>
  </si>
  <si>
    <t>Bremsbelag v.L-Außen</t>
  </si>
  <si>
    <t>Bremsbelag v.L-Innen</t>
  </si>
  <si>
    <t>7,90mm</t>
  </si>
  <si>
    <t>Laufzeit-</t>
  </si>
  <si>
    <t>Zahnriemen einfestellt</t>
  </si>
  <si>
    <t>Steuerzeiten eingestellt-Standart</t>
  </si>
  <si>
    <t>Monster-S2R-1000</t>
  </si>
  <si>
    <t>58.555 km-ges.</t>
  </si>
  <si>
    <t>bei 53.111 km-Kopf+Zylinder mit-(8000Km)-neu</t>
  </si>
  <si>
    <t>2012/5.444 km-ges.auf neuen Kopf+Zylinder</t>
  </si>
  <si>
    <t>Datum:</t>
  </si>
  <si>
    <t>Lieger-Einlaß-Schließer</t>
  </si>
  <si>
    <t>Lieger-Auslaß-Schließer</t>
  </si>
  <si>
    <t>Steher-Einlaß-Schließer</t>
  </si>
  <si>
    <t>Steher-Auslaß-Schließer</t>
  </si>
  <si>
    <t>5.444 km</t>
  </si>
  <si>
    <t>10.03.2013</t>
  </si>
  <si>
    <t>22.03.2013</t>
  </si>
  <si>
    <t>Ventilspiel</t>
  </si>
  <si>
    <t>gemessen vor Ringwechsel</t>
  </si>
  <si>
    <t>Soll</t>
  </si>
  <si>
    <t>Diff</t>
  </si>
  <si>
    <t>gemessen-Uhr</t>
  </si>
  <si>
    <t>mont.Shim</t>
  </si>
  <si>
    <t>= alter Shim</t>
  </si>
  <si>
    <t>= neuer Shim</t>
  </si>
  <si>
    <t>OK</t>
  </si>
  <si>
    <t>Spiel-neu</t>
  </si>
  <si>
    <t>nein</t>
  </si>
  <si>
    <t>Ja</t>
  </si>
  <si>
    <t>neuer-Ring</t>
  </si>
  <si>
    <t>alter -Ring</t>
  </si>
  <si>
    <t>neuer Shim 3,60</t>
  </si>
  <si>
    <t>Messung nach Schließer korrektur</t>
  </si>
  <si>
    <t>Lieger-Einlaß-Öffner</t>
  </si>
  <si>
    <t>Lieger-Auslaß-Öffner</t>
  </si>
  <si>
    <t>Steher-Einlaß-Öffner</t>
  </si>
  <si>
    <t>Steher-Auslaß-Öffner</t>
  </si>
  <si>
    <t>gemessen</t>
  </si>
  <si>
    <t>mont.Kappe</t>
  </si>
  <si>
    <t>= neue Kappe</t>
  </si>
  <si>
    <t>alte Kappe</t>
  </si>
  <si>
    <t>*2,30*</t>
  </si>
  <si>
    <t>*2,58*</t>
  </si>
  <si>
    <t>neue Kappe</t>
  </si>
  <si>
    <t>*2,40*</t>
  </si>
  <si>
    <t>*2,39*</t>
  </si>
  <si>
    <t>geschliffen auf 2,30</t>
  </si>
  <si>
    <t xml:space="preserve">OK </t>
  </si>
  <si>
    <t>geschliffen auf 2,54</t>
  </si>
  <si>
    <t>geschliffen auf 2,38</t>
  </si>
  <si>
    <t>geschliffen auf 2,36</t>
  </si>
  <si>
    <r>
      <t>OK-</t>
    </r>
    <r>
      <rPr>
        <b/>
        <sz val="10"/>
        <color indexed="10"/>
        <rFont val="Calibri"/>
        <family val="2"/>
      </rPr>
      <t>streng</t>
    </r>
  </si>
  <si>
    <t>Roudsmart 2 Dunlop</t>
  </si>
  <si>
    <t>bis heute</t>
  </si>
  <si>
    <t>185/55 ZR 17(73W)</t>
  </si>
  <si>
    <t>120/70 ZR 17 (58W)</t>
  </si>
  <si>
    <t>Kompatibilitätsbericht für Wartungsliste-Monster.xls</t>
  </si>
  <si>
    <t>Ausführen auf 31.03.2013 15:24</t>
  </si>
  <si>
    <t>Die folgenden Features in dieser Arbeitsmappe werden von früheren Excel-Versionen nicht unterstützt. Diese Features gehen beim Öffnen dieser Arbeitsmappe in einer früheren Excel-Version oder beim Speichern in einem früheren Dateiformat möglicherweise verloren oder werden beschädigt.</t>
  </si>
  <si>
    <t>Geringer Genauigkeitsverlust</t>
  </si>
  <si>
    <t>Anzahl</t>
  </si>
  <si>
    <t>Version</t>
  </si>
  <si>
    <t>Einige Zellen oder Formatvorlagen in dieser Arbeitsmappe enthalten eine Formatierung, die vom ausgewählten Dateiformat nicht unterstützt wird. Diese Formate werden in das ähnlichste verfügbare Format konvertiert.</t>
  </si>
  <si>
    <t>Excel 97-2003</t>
  </si>
  <si>
    <t>Roadsmart 2 Dunlop</t>
  </si>
  <si>
    <t>Bremsbelag v.R-Außen</t>
  </si>
  <si>
    <t>Bremsbelag v.R-Innen</t>
  </si>
  <si>
    <t>7,96mm</t>
  </si>
  <si>
    <t>kontrolliert</t>
  </si>
  <si>
    <t>neu</t>
  </si>
  <si>
    <t>07BB0110.Brembo ,ID450FF.5  *7,00mm</t>
  </si>
  <si>
    <t>Ventilführungen</t>
  </si>
  <si>
    <t>DSM</t>
  </si>
  <si>
    <t>Ventile Schließer.-0 / Ausl. Öff.-0,12 / Einl.Öff. 0,11</t>
  </si>
  <si>
    <t>07.2686 25 / 704</t>
  </si>
  <si>
    <t>neue Batterie JMT-Lihtium Ionen LIFEPO-4 / 4,6Ah / 58Wh</t>
  </si>
  <si>
    <t xml:space="preserve">Gewicht vorne </t>
  </si>
  <si>
    <t>Gewicht hinten</t>
  </si>
  <si>
    <t>Kg</t>
  </si>
  <si>
    <t>Öl</t>
  </si>
  <si>
    <t>Benzin-voll</t>
  </si>
  <si>
    <t>Gewicht-vollgetankt</t>
  </si>
  <si>
    <t>Gewicht-trocken</t>
  </si>
  <si>
    <t>Monster-620</t>
  </si>
  <si>
    <t>23.283 km</t>
  </si>
  <si>
    <t>22.02.2013</t>
  </si>
  <si>
    <t>montiert Orginal</t>
  </si>
  <si>
    <t>*6,80*</t>
  </si>
  <si>
    <t xml:space="preserve"> 6,71-geschliffen auf</t>
  </si>
  <si>
    <t>*6,63*</t>
  </si>
  <si>
    <t>6,85-geschliffen auf</t>
  </si>
  <si>
    <t>*6,79*</t>
  </si>
  <si>
    <t>6,64-geschliffen auf</t>
  </si>
  <si>
    <t>*6,60*</t>
  </si>
  <si>
    <t>OK:  0,00</t>
  </si>
  <si>
    <t>Spiel-0</t>
  </si>
  <si>
    <t>neuer Shim</t>
  </si>
  <si>
    <t>0727.92.068 — 6,80</t>
  </si>
  <si>
    <t>0727.92.168 — 6,85</t>
  </si>
  <si>
    <t>3,23-geschliffen auf</t>
  </si>
  <si>
    <t>*3,22*</t>
  </si>
  <si>
    <t>montiert *</t>
  </si>
  <si>
    <t>*3,90*</t>
  </si>
  <si>
    <t>3,50-geschliffen auf</t>
  </si>
  <si>
    <t>*3,32*</t>
  </si>
  <si>
    <t>3,90-geschliffen auf</t>
  </si>
  <si>
    <t>*3,86*</t>
  </si>
  <si>
    <t>OK:  0,11</t>
  </si>
  <si>
    <t>OK:  0,12</t>
  </si>
  <si>
    <t>nein***</t>
  </si>
  <si>
    <t>OK:  0,02</t>
  </si>
  <si>
    <t>17.05.2013</t>
  </si>
  <si>
    <t>neuer-Halbring</t>
  </si>
  <si>
    <t>montiert neu</t>
  </si>
  <si>
    <t>??</t>
  </si>
  <si>
    <t>OK:  ?</t>
  </si>
  <si>
    <t>0727.92.070 — 7,00</t>
  </si>
  <si>
    <t>Ö  f  f  n  e  r - K a p p e n</t>
  </si>
  <si>
    <t>S c h l i e ß e r - S c h i m s</t>
  </si>
  <si>
    <t>*3,84*</t>
  </si>
  <si>
    <t>4,40/geschliffen</t>
  </si>
  <si>
    <t>*4,35*</t>
  </si>
  <si>
    <t>3,85/geschliffen</t>
  </si>
  <si>
    <t>*4,39*</t>
  </si>
  <si>
    <t>0/geschliffen</t>
  </si>
  <si>
    <t>*</t>
  </si>
  <si>
    <t>Zahnriemen-eingestellt</t>
  </si>
  <si>
    <t>153Hz-6,50ms*</t>
  </si>
  <si>
    <t>Eingestellt</t>
  </si>
  <si>
    <t>Dunlop Roadsmart 2,120/60ZR17 55W TL</t>
  </si>
  <si>
    <t>Dunlop Roadsmart 2-,160/60ZR17 69W TL</t>
  </si>
  <si>
    <t>mit 20.736 km von S2R 1000 übernommen</t>
  </si>
  <si>
    <t>Monster-800</t>
  </si>
  <si>
    <t>Laufzeit</t>
  </si>
  <si>
    <t>vom 03.04.2010</t>
  </si>
  <si>
    <t>3,0 Ltr.-Schell Adv.Ultra 4 10-40</t>
  </si>
  <si>
    <t>Ruckdämper</t>
  </si>
  <si>
    <t>Ruckdämpfer u. Stealth Kettenräder (Sabine)</t>
  </si>
  <si>
    <t>Kettensatz Zahnräder Orig./DID 525ZVM2 gold</t>
  </si>
  <si>
    <t>Bremsflüssigkeiten-alle</t>
  </si>
  <si>
    <t>Reifen</t>
  </si>
  <si>
    <t>gespannt</t>
  </si>
  <si>
    <t>Kettensatz Zahnräder Stealth./DID 525ZVM2 /104ZB/gold</t>
  </si>
  <si>
    <t>Dunlop Roadsmart ,160/60ZR17 69W TL, Internet</t>
  </si>
  <si>
    <t>wieder auf Originale gewechselt</t>
  </si>
  <si>
    <t>Pirelli Agel GT vorn &amp; hinten</t>
  </si>
  <si>
    <t>Luttdruck V:2,1 / H:2,2</t>
  </si>
  <si>
    <t>bei 17Grad-sehr gut</t>
  </si>
  <si>
    <t>Technik</t>
  </si>
  <si>
    <t>JMT Lithium-Ionen Batterien verwenden als Kathodenmaterial Eisenphosphat (LiFePO4) und verwenden das Lithium-Polymer Verfahren bei der Herstellung.</t>
  </si>
  <si>
    <t>Dadurch können sie im Normalbetrieb weder in Flammen aufgehen noch explodieren.</t>
  </si>
  <si>
    <t>Die Technik und das Herstellungsverfahren gewährleisten den höchsten Sicherheitsstandard bei Lithium Batterien.</t>
  </si>
  <si>
    <t>- 12 V wartungsfreie Lithium-Ionen-Batterie</t>
  </si>
  <si>
    <t>- Energie 58,0 Wh : 4,8Ah</t>
  </si>
  <si>
    <t>- Maße in mm 150x65x130</t>
  </si>
  <si>
    <t>- maximaler Ladestrom für Schnellladung 24 Ampere</t>
  </si>
  <si>
    <t>- Gewicht 1,0 kg</t>
  </si>
  <si>
    <t>- Kälteprüfstrom 290</t>
  </si>
  <si>
    <t>Type: HJT12B-FB-SI</t>
  </si>
  <si>
    <t>Wh-Umrechnung</t>
  </si>
  <si>
    <t>Spannung-V:</t>
  </si>
  <si>
    <t>Leistung-W:</t>
  </si>
  <si>
    <t>Zeit-h:</t>
  </si>
  <si>
    <t>Ampere-h</t>
  </si>
  <si>
    <t>Herstellerangaben</t>
  </si>
  <si>
    <t>58Wh/4,8Ah</t>
  </si>
  <si>
    <t>max</t>
  </si>
  <si>
    <t>Belastung</t>
  </si>
  <si>
    <t>Beleuchtung</t>
  </si>
  <si>
    <t>Controller</t>
  </si>
  <si>
    <t>Ampere ges.</t>
  </si>
  <si>
    <t>W-ges.</t>
  </si>
  <si>
    <t>Anlasser</t>
  </si>
  <si>
    <t>beim Start</t>
  </si>
  <si>
    <t>Ampere-min</t>
  </si>
  <si>
    <t>Ampere-sek</t>
  </si>
  <si>
    <t>Leerung bis 30%</t>
  </si>
  <si>
    <t>max-Start Zeit/min</t>
  </si>
  <si>
    <t>Leistung im Stand/W</t>
  </si>
  <si>
    <t>Ampere bei 12,5V</t>
  </si>
  <si>
    <t>max Standzeit-Zündung/Licht/min</t>
  </si>
  <si>
    <t>bis jetzt</t>
  </si>
  <si>
    <t>Shim alt</t>
  </si>
  <si>
    <t>Halbring</t>
  </si>
  <si>
    <t>neuer Shim nein=</t>
  </si>
  <si>
    <t>Ventilspiel-</t>
  </si>
  <si>
    <t xml:space="preserve">OK:  </t>
  </si>
  <si>
    <t>ok/wie 2013</t>
  </si>
  <si>
    <t>neuer Halbring</t>
  </si>
  <si>
    <t>Zahnriemen-geprüt-gespannt</t>
  </si>
  <si>
    <t>Polo hiQ, Organic, 50100100810</t>
  </si>
  <si>
    <t>Brems-Kupplungsflüssigkeit</t>
  </si>
  <si>
    <t>Bendix Dot 4.0  250ml.</t>
  </si>
  <si>
    <t xml:space="preserve">Benzinfilter </t>
  </si>
  <si>
    <t>07BB0110.Brembo ,ID450FF.5  *6,70mm</t>
  </si>
  <si>
    <t>Bremszangen vorne P4 34</t>
  </si>
  <si>
    <t xml:space="preserve">Bremsbeläge neu </t>
  </si>
  <si>
    <t>Kupplungsdeckel-LSL</t>
  </si>
  <si>
    <t>Drosselklappe auf Null gesetzt</t>
  </si>
  <si>
    <t>korrigiert</t>
  </si>
  <si>
    <t>gereinigt</t>
  </si>
  <si>
    <t>Kupplungs-Bremshebel pro brake (ABN-Synto) für PSC16</t>
  </si>
  <si>
    <t>Bremsbeläge vorne</t>
  </si>
  <si>
    <t>07BB19SA-Brembo Sinter Sport SA *8,6mm</t>
  </si>
  <si>
    <t>*7,50mm</t>
  </si>
  <si>
    <t>Filter444.4003.5A</t>
  </si>
  <si>
    <t>Reifen heute</t>
  </si>
  <si>
    <t>Laufzeit-heute</t>
  </si>
  <si>
    <t>( funktioniert unt.12° nicht mehr)</t>
  </si>
  <si>
    <t>prüf.</t>
  </si>
  <si>
    <t>Brems und Kupplungshebel</t>
  </si>
  <si>
    <t>4,0 mm</t>
  </si>
  <si>
    <t>6,3 mm</t>
  </si>
  <si>
    <t>3,4 mm</t>
  </si>
  <si>
    <t>5,25 mm</t>
  </si>
  <si>
    <t>4,5 mm</t>
  </si>
  <si>
    <t>7,00 mm</t>
  </si>
  <si>
    <t>Heute</t>
  </si>
  <si>
    <t>nachgefüllt</t>
  </si>
  <si>
    <t>seit</t>
  </si>
  <si>
    <t>400ml</t>
  </si>
  <si>
    <t>mit-Benzin</t>
  </si>
  <si>
    <t>mit-Öl</t>
  </si>
  <si>
    <t>ok/wie 2014</t>
  </si>
  <si>
    <t>wie 2014</t>
  </si>
  <si>
    <t>Vent.-Spiel</t>
  </si>
  <si>
    <t>Engestellt</t>
  </si>
  <si>
    <t>Zupin</t>
  </si>
  <si>
    <t>Gabelsevice innen alles neu incl.Ölins-Federn</t>
  </si>
  <si>
    <t>437,47 Euro</t>
  </si>
  <si>
    <t>Leomot-Halbring</t>
  </si>
  <si>
    <t>d=1,52mm</t>
  </si>
  <si>
    <t>Standart-Halbring</t>
  </si>
  <si>
    <t>d=1,49mm</t>
  </si>
  <si>
    <t>Bremsbelag hinten</t>
  </si>
  <si>
    <t>Bremsbelag v.-L, Innen</t>
  </si>
  <si>
    <t>Bremsbelag v.-L, Außen</t>
  </si>
  <si>
    <t>Bremsbelag v.-R, Außen</t>
  </si>
  <si>
    <t>Bremsbelag v.-R, Innen</t>
  </si>
  <si>
    <t>neu / mm</t>
  </si>
  <si>
    <t>gemessen / mm</t>
  </si>
  <si>
    <t>verschleiß</t>
  </si>
  <si>
    <t>min / mm</t>
  </si>
  <si>
    <t>Reserve</t>
  </si>
  <si>
    <t>S2R</t>
  </si>
  <si>
    <t>Federbein von S2R 800 mit 6219 km montiert</t>
  </si>
  <si>
    <t>18mm Vorspannung über Kontermutter (Gewinde)</t>
  </si>
  <si>
    <t>13mm Vorspannung über Kontermutter (Gewinde)</t>
  </si>
  <si>
    <t>160mm Federlänge-gepresst</t>
  </si>
  <si>
    <t>155mm Federlänge-gepresst</t>
  </si>
  <si>
    <t>Federbein alt von 620er 42.547 km</t>
  </si>
  <si>
    <t>Bremsen-vorne</t>
  </si>
  <si>
    <t>Bremsen-hinten</t>
  </si>
  <si>
    <t>M620er</t>
  </si>
  <si>
    <t>Brems-Kupplungshebel mit Graphitfett-Bolzen geschmiert</t>
  </si>
  <si>
    <t>Laufleistung km</t>
  </si>
  <si>
    <t>nachfüllen nach warmlauf</t>
  </si>
  <si>
    <t>2,5Ltr.gefüllt</t>
  </si>
  <si>
    <t>Öl/Filter</t>
  </si>
  <si>
    <t>prüfen</t>
  </si>
  <si>
    <t>Ölkontrolle</t>
  </si>
  <si>
    <t>letzter Ölwechsel</t>
  </si>
  <si>
    <t>Laufzeit/Monat</t>
  </si>
  <si>
    <t>letzt. Ölw.bei16170</t>
  </si>
  <si>
    <t>Laufzeit-km</t>
  </si>
  <si>
    <t>alt-Monat&gt;&gt;</t>
  </si>
  <si>
    <t>3,3 Ltr.-Schell Adv.Ultra 4 10-41</t>
  </si>
  <si>
    <t>Kontakte für Temperatursensoren und Leerlaufschalter gereinigt</t>
  </si>
  <si>
    <t>ausgelesen</t>
  </si>
  <si>
    <t>4. mit Gas und läuf am Stand nur noch mit Gas</t>
  </si>
  <si>
    <t>3. läuft und stirbt ab</t>
  </si>
  <si>
    <t>2. Startversuch nur Klick</t>
  </si>
  <si>
    <t>Wartung:</t>
  </si>
  <si>
    <t>Tankenlüftung geprüft</t>
  </si>
  <si>
    <t>war ok</t>
  </si>
  <si>
    <t xml:space="preserve">Drosselklappen-Poti </t>
  </si>
  <si>
    <t>Ducatidiag</t>
  </si>
  <si>
    <t>Drosselklappen-Poti -Reset</t>
  </si>
  <si>
    <t>Anzeige-neuer Wert</t>
  </si>
  <si>
    <t>Polo</t>
  </si>
  <si>
    <t>Philips Vision Moto</t>
  </si>
  <si>
    <t>NKG, DCPR8EIX, 6546</t>
  </si>
  <si>
    <t>?</t>
  </si>
  <si>
    <t>Motor stirbt nach dem Anlassen ab, Leerlauf unter 1200</t>
  </si>
  <si>
    <r>
      <t>Pirelli Agel GT vorn; 2,2**</t>
    </r>
    <r>
      <rPr>
        <b/>
        <sz val="10"/>
        <rFont val="Arial"/>
        <family val="2"/>
      </rPr>
      <t xml:space="preserve"> 2-Pers. 2,1- 25° Optimal</t>
    </r>
  </si>
  <si>
    <r>
      <t>Pirelli Agel GT  hinten; 2,35**</t>
    </r>
    <r>
      <rPr>
        <b/>
        <sz val="10"/>
        <rFont val="Arial"/>
        <family val="2"/>
      </rPr>
      <t>2-Pers.2,4-Optimal</t>
    </r>
  </si>
  <si>
    <t>Reifen bis heute</t>
  </si>
  <si>
    <t>0,25l</t>
  </si>
  <si>
    <t>Federbein um 4 Klicks auf weich für Solo gut</t>
  </si>
  <si>
    <t>4,2mm</t>
  </si>
  <si>
    <t>Conti Roadattack 2 EVO TL180/55R17TL(58W)(Z)</t>
  </si>
  <si>
    <t>Conti Roadattack 2 EVO TL120/70R17TL(58W)(Z)</t>
  </si>
  <si>
    <t>6,5mm</t>
  </si>
  <si>
    <t>Ende Saison 2015</t>
  </si>
  <si>
    <t>gefahrene km</t>
  </si>
  <si>
    <t>Kette gereingt General</t>
  </si>
  <si>
    <t>Spannen</t>
  </si>
  <si>
    <t>Wartung für 2015/2016</t>
  </si>
  <si>
    <t>Zhanriemen neu</t>
  </si>
  <si>
    <t>Zahnriemen neu</t>
  </si>
  <si>
    <t xml:space="preserve">Zahnriemen </t>
  </si>
  <si>
    <t>km-Kopf neu</t>
  </si>
  <si>
    <t>Messdorn</t>
  </si>
  <si>
    <t>1000er</t>
  </si>
  <si>
    <t>620/800er</t>
  </si>
  <si>
    <t>Ventile D°</t>
  </si>
  <si>
    <t>Anleitung =</t>
  </si>
  <si>
    <r>
      <t xml:space="preserve">Messschieber auf </t>
    </r>
    <r>
      <rPr>
        <b/>
        <sz val="10"/>
        <rFont val="Arial"/>
        <family val="2"/>
      </rPr>
      <t>9,00 mm</t>
    </r>
    <r>
      <rPr>
        <sz val="10"/>
        <rFont val="Arial"/>
      </rPr>
      <t xml:space="preserve"> einstellen, * dann auf Null netzen *(</t>
    </r>
    <r>
      <rPr>
        <b/>
        <sz val="10"/>
        <rFont val="Arial"/>
        <family val="2"/>
      </rPr>
      <t>ZERO</t>
    </r>
    <r>
      <rPr>
        <sz val="10"/>
        <rFont val="Arial"/>
      </rPr>
      <t>)</t>
    </r>
  </si>
  <si>
    <r>
      <t xml:space="preserve">Messschieber auf </t>
    </r>
    <r>
      <rPr>
        <b/>
        <sz val="10"/>
        <rFont val="Arial"/>
        <family val="2"/>
      </rPr>
      <t>9,08 mm</t>
    </r>
    <r>
      <rPr>
        <sz val="10"/>
        <rFont val="Arial"/>
      </rPr>
      <t xml:space="preserve"> einstellen, * dann auf Null netzen *(</t>
    </r>
    <r>
      <rPr>
        <b/>
        <sz val="10"/>
        <rFont val="Arial"/>
        <family val="2"/>
      </rPr>
      <t>ZERO</t>
    </r>
    <r>
      <rPr>
        <sz val="10"/>
        <rFont val="Arial"/>
      </rPr>
      <t>)</t>
    </r>
  </si>
  <si>
    <t>8 mm</t>
  </si>
  <si>
    <t>7 mm</t>
  </si>
  <si>
    <t xml:space="preserve"> -9,00 mm</t>
  </si>
  <si>
    <t xml:space="preserve"> -9,08 mm</t>
  </si>
  <si>
    <t>Differenz-Soll</t>
  </si>
  <si>
    <t>Lieger</t>
  </si>
  <si>
    <t>Einlass</t>
  </si>
  <si>
    <t>Auslass</t>
  </si>
  <si>
    <t>Steher</t>
  </si>
  <si>
    <t xml:space="preserve">Monster 1000 Ventileinstellung </t>
  </si>
  <si>
    <t>Öffner</t>
  </si>
  <si>
    <t>Schließer</t>
  </si>
  <si>
    <t xml:space="preserve"> --</t>
  </si>
  <si>
    <t>Einstellwerte:</t>
  </si>
  <si>
    <t>Schlieser</t>
  </si>
  <si>
    <t>Kappe</t>
  </si>
  <si>
    <t>Differenz-Ventilspiel</t>
  </si>
  <si>
    <t>Veintilspiel-messen</t>
  </si>
  <si>
    <t>ATL- Kappe/Schim  --------------------------------------------------------------------</t>
  </si>
  <si>
    <t>NEU - Kappe/Schim  -------------------------------------------------------------------</t>
  </si>
  <si>
    <t>ALT-NEU - HALHRING  ----------------------</t>
  </si>
  <si>
    <t>Ventilspiel- Neu  ---------------------------------------------------------------------------------------</t>
  </si>
  <si>
    <t>geschl.</t>
  </si>
  <si>
    <t>NEU</t>
  </si>
  <si>
    <t>Kopf-DSM</t>
  </si>
  <si>
    <t>Zylinder mit 8000 km</t>
  </si>
  <si>
    <t>Interval</t>
  </si>
  <si>
    <t xml:space="preserve"> 1-3</t>
  </si>
  <si>
    <t xml:space="preserve"> 2-4</t>
  </si>
  <si>
    <t xml:space="preserve"> 5-7</t>
  </si>
  <si>
    <t xml:space="preserve"> 6-8</t>
  </si>
  <si>
    <t>shim</t>
  </si>
  <si>
    <t>neuer-shim</t>
  </si>
  <si>
    <t>Messdorn -9,08 mm</t>
  </si>
  <si>
    <t xml:space="preserve">Monster 620 Ventileinstellung </t>
  </si>
  <si>
    <t>Messdorn -9,00 mm</t>
  </si>
  <si>
    <t xml:space="preserve"> -</t>
  </si>
  <si>
    <t>NEU - Korrektur HALHRING  ---------------</t>
  </si>
  <si>
    <t>H*Steher</t>
  </si>
  <si>
    <t>V*Lieger</t>
  </si>
  <si>
    <t>Korrektur *Werte*Kappe/Schim  -----------------------------------------------------------</t>
  </si>
  <si>
    <t>Ergebnis</t>
  </si>
  <si>
    <t>???</t>
  </si>
  <si>
    <t>Laufleistung 25.000km</t>
  </si>
  <si>
    <t>Spannrollen alle neu</t>
  </si>
  <si>
    <t>Ventile eingestell</t>
  </si>
  <si>
    <t>Zyl.+Kopff</t>
  </si>
  <si>
    <t>keine shim/kappen*nur neue Halbringe</t>
  </si>
  <si>
    <t>neue Birne Nigtt Breaker</t>
  </si>
  <si>
    <t>alle Flüssigkeiten -neu</t>
  </si>
  <si>
    <t>Castroll Motorcycle Dot 3-4</t>
  </si>
  <si>
    <t>Motul 5000 4t-(4ltr.-28,55 inkl.Versand)</t>
  </si>
  <si>
    <t>Hebeleien mit Graphitfet neu geschmiert</t>
  </si>
  <si>
    <t xml:space="preserve">Bremsbeläge hinten neu </t>
  </si>
  <si>
    <t>Beläge: Polo-07BB05SA</t>
  </si>
  <si>
    <t>Beläge: TRWmoto(Lukas)-MCB75/-12,80 EUR-Fruhmann Sep</t>
  </si>
  <si>
    <t>Wartung-2016</t>
  </si>
  <si>
    <t>ok/wie 2015</t>
  </si>
  <si>
    <t>defekter Lehermeier Halbring 1,52mm</t>
  </si>
  <si>
    <t>Standart-Halbring montiet *Lm.1,52 war 0,02 zu Streng*</t>
  </si>
  <si>
    <t>Zahnriemen-neu</t>
  </si>
  <si>
    <t>Abgefahren</t>
  </si>
  <si>
    <t>Bremsbelag hinten Außen</t>
  </si>
  <si>
    <t>Bremsbelag hinten Innen</t>
  </si>
  <si>
    <t>neuer Auspuff</t>
  </si>
  <si>
    <t>MiV-Louis</t>
  </si>
  <si>
    <t>ja</t>
  </si>
  <si>
    <t>Ölwechsel, 3,35l</t>
  </si>
  <si>
    <t>Öffnugszeiten Ventile</t>
  </si>
  <si>
    <t>Drehzahl</t>
  </si>
  <si>
    <t>Frequenz</t>
  </si>
  <si>
    <t>F-Tester</t>
  </si>
  <si>
    <t>Einl.</t>
  </si>
  <si>
    <t>Ö-15° v. OT</t>
  </si>
  <si>
    <t>S-65° n.UT</t>
  </si>
  <si>
    <t>Ausl.</t>
  </si>
  <si>
    <t>Ö-62° v.UT</t>
  </si>
  <si>
    <t>S-19° n.OT</t>
  </si>
  <si>
    <t>offen/°</t>
  </si>
  <si>
    <t>ms</t>
  </si>
  <si>
    <t>ms/720°</t>
  </si>
  <si>
    <t>Zeit/Basis</t>
  </si>
  <si>
    <t>Ladezeit ms</t>
  </si>
  <si>
    <t>Entladezeit ms</t>
  </si>
  <si>
    <t>Hz</t>
  </si>
  <si>
    <t>Zeit/U-ms</t>
  </si>
  <si>
    <t>laden-Hz</t>
  </si>
  <si>
    <t>entladen-Hz</t>
  </si>
  <si>
    <t>t-5</t>
  </si>
  <si>
    <t>Kettensatz</t>
  </si>
  <si>
    <t>Ende Saison 2016</t>
  </si>
  <si>
    <t>- Ladestrom empfohlen 2,5 Ampere, Erhaltungslanung 13,6 V</t>
  </si>
  <si>
    <t xml:space="preserve">Batterieladegerät OptiMate "Lithium" - Der Ducati Store - Ducati Scr... http://www.duc-store.de/epages/15495490.sf/de_DE/?ObjectPath=/Sho... </t>
  </si>
  <si>
    <t xml:space="preserve">Batterieladegerät OptiMate </t>
  </si>
  <si>
    <t xml:space="preserve">Lithium </t>
  </si>
  <si>
    <t xml:space="preserve">Artikel-Nr.: Batt.Opti/LI </t>
  </si>
  <si>
    <t xml:space="preserve"> Auf Lager </t>
  </si>
  <si>
    <t xml:space="preserve">incl. 19% MWST plus Versand </t>
  </si>
  <si>
    <t xml:space="preserve"> Hinzufügen zum Warenkorb </t>
  </si>
  <si>
    <t xml:space="preserve">Beschreibung </t>
  </si>
  <si>
    <t xml:space="preserve">OptiMateT lithium, das erste OptiMate, dass Ihre LiFePO4 Batterie schützt, wie kein anderes Ladegerät bisher! </t>
  </si>
  <si>
    <t xml:space="preserve">Das neue OptiMate lithium schützt Ihre Investitionen und garantiert, dass Ihre Lithium-Eisen-Phosphat-Batterie (LiFePO4 / LFP) genauso </t>
  </si>
  <si>
    <t xml:space="preserve">leistungsstark ist und bleibt, wie angeboten - und das über lange Zeit. Mit dem verfügbaren Ladestrom von bis zu 5 Ampere des OptiMate lithium </t>
  </si>
  <si>
    <t xml:space="preserve">und dem einzigartigen mehrstufigen ampmaticT -Programm lädt und balanciert das Gerät die Einzelzellen einer Batterie schnell und effizient. </t>
  </si>
  <si>
    <t xml:space="preserve">Das Wartungsprogramm des OptiMate Lithium versorgt das angeschlossene Fahrzeug mit Strom, schützt und hält den Ladezustand der Batterie </t>
  </si>
  <si>
    <t xml:space="preserve">bei 100 %. </t>
  </si>
  <si>
    <t xml:space="preserve">OptiMate lithium - Batterieleistung garantiert! </t>
  </si>
  <si>
    <t xml:space="preserve">Funktionsweise </t>
  </si>
  <si>
    <t xml:space="preserve">Vorqualifikationstest: OptiMate Lithium zeigt den Batteriezustand vor Ladebeginn an und misst die Umgebungstemperatur. Das ampmaticT- </t>
  </si>
  <si>
    <t xml:space="preserve">Ladeprogramm wird nach Temperatur und Batteriezustand gewählt. </t>
  </si>
  <si>
    <t xml:space="preserve">Wiederherstellung mit Niederspannung: Der safeTº Schutzmodus überwacht die Ladung während dieses empfindlichen Batterie- </t>
  </si>
  <si>
    <t xml:space="preserve">WIEDERHERSTELLUNGSMODUS um zu gewährleisten, dass eine tiefentladene Batterie ordnungsgemäß und sicher wiederhergestellt wird. Die </t>
  </si>
  <si>
    <t xml:space="preserve">Tests erfolgen ohne Unterbrechung während des SAVE-Programms. So kann festgestellt werden, ob die Batterie erfolgreich wiederhergestellt </t>
  </si>
  <si>
    <t xml:space="preserve">wurde und ob mit dem Programm HAUPTLADUNG fortgefahren werden kann. </t>
  </si>
  <si>
    <t xml:space="preserve">Hauptladung: Der ampmaticT Prozessor passt den Ladestrom aktiv an Kapazität und Zustand der Batterie an. So wird innerhalb kürzester Zeit </t>
  </si>
  <si>
    <t xml:space="preserve">eine vollständige Ladung erreicht. Der Fortschritt folgt der Ladestrom-Idealkurve für LiFePO4-Batterien. </t>
  </si>
  <si>
    <t xml:space="preserve">Prüfung auf kurzgeschlossene / tote Zellen: Der Ladevorgang wird anhand der idealen LiFePO4-Ladekurve verfolgt. Interne Schäden können so </t>
  </si>
  <si>
    <t xml:space="preserve">festgestellt und unnötiges Laden einer nicht mehr wiederherstellbaren Batterie vermieden werden. </t>
  </si>
  <si>
    <t xml:space="preserve">Aufnahme und Ausgleich: 10 Minuten lang erfolgt der Stromfluss in Pulsen mit einer Spannungsüberwachung zwischen 14,0 V und 14,3 V, um den </t>
  </si>
  <si>
    <t xml:space="preserve">Zellspannungsausgleich zu ermöglichen. </t>
  </si>
  <si>
    <t xml:space="preserve">Ladungsprüfung: die Spannung wird auf 13,6 V beschränkt, während der ampmaticT-Prozessor die Stromaufnahme durch die Batterie überwacht. </t>
  </si>
  <si>
    <t xml:space="preserve">Wenn eine nicht optimale Ladung festgestellt wird, wiederholt das Programm den Aufnahmezyklus erneut 10 Minuten lang. </t>
  </si>
  <si>
    <t xml:space="preserve">Spannungserhaltungstest: erfolgt 30 Minuten lang, während derer die Batterie keinen Ladestrom bekommt. Die 5 möglichen Testergebnisse </t>
  </si>
  <si>
    <t xml:space="preserve">geben Aufschluss über den Allgemeinzustand der Batterie. Ist das Ergebnis grün (Spannung &gt; 12,7 V), läuft der Test bis zu 12 Stunden um zu </t>
  </si>
  <si>
    <t xml:space="preserve">prüfen, ob eine stärkere Selbstentladung vorliegt, oder ein Stromabfluss durch das elektrische System des Fahrzeugs vorliegt, der höher als </t>
  </si>
  <si>
    <t xml:space="preserve">erwartet ist. </t>
  </si>
  <si>
    <t xml:space="preserve">Erhaltungsladung: Der 12-stündige WARTUNGSLADUNGSZYKLUS besteht aus 30-minütigen Ladezyklen mit einer Spannung von 13,6 V, die sich mit </t>
  </si>
  <si>
    <t xml:space="preserve">30-minütigen "Pausen" abwechseln, in denen kein Ladestrom fließt. Während der Erhaltungsladung erhält die Batterie nur dann Strom, wenn es </t>
  </si>
  <si>
    <t xml:space="preserve">durch das angeschlossene Fahrzeug zu einem Spannungsverlust kommt. Ein Batterieerhaltungszyklus erfolgt, wenn sich der Ladezustand der </t>
  </si>
  <si>
    <t xml:space="preserve">Batterie deutlich verschlechtert hat. </t>
  </si>
  <si>
    <t xml:space="preserve">Spannungserhaltungstest und Wartungsladezyklus erfolgen erneut 24 Stunden nach Beginn des ersten Tests und werden solange wiederholt, wie </t>
  </si>
  <si>
    <t xml:space="preserve">das Ladegerät an der Batterie angeschlossen ist. </t>
  </si>
  <si>
    <t xml:space="preserve">Die abwechselnden Lade- und Pausenzyklen des Wartungsprogramms schützen die Batterie vor Entladung durch das angeschlossene Fahrzeug </t>
  </si>
  <si>
    <t xml:space="preserve">und eignen sich hervorragend für unbegrenztes und 100 % sicheres langfristiges Erhalten von Batterien. </t>
  </si>
  <si>
    <t xml:space="preserve">3 Jahre eingeschränkte Garantie </t>
  </si>
  <si>
    <t xml:space="preserve">Zu diesem Produkt empfehlen wir </t>
  </si>
  <si>
    <t xml:space="preserve">1 von 2 05.11.2016 14:43 </t>
  </si>
  <si>
    <t xml:space="preserve">Lithium-Ionen-Batterie ALLE Modelle 12V/58Wh/4,8Ah </t>
  </si>
  <si>
    <t xml:space="preserve">128,90 € * </t>
  </si>
  <si>
    <t xml:space="preserve">* incl. 19% MWST plus Versand </t>
  </si>
  <si>
    <t>2 von 2 05.11.2016 14:43</t>
  </si>
  <si>
    <t xml:space="preserve">Lithium-Ionen-Batterien von JMT, Hightech für Ihr Motorrad.Batterien der neuesten Generation erkennbar am roten Gehäusedeckel. </t>
  </si>
  <si>
    <t xml:space="preserve">Indicator (I) </t>
  </si>
  <si>
    <t xml:space="preserve">  </t>
  </si>
  <si>
    <t xml:space="preserve">Alle Batterien sind mit einem Batteriezustand - Indicator ausgerüstet. </t>
  </si>
  <si>
    <t xml:space="preserve">Einfach auf den Test Button drücken. Leuchten alle 3 blauen LEDs auf, ist die Batterie voll (ful) geladen. Leuchten nur 2 LEDs, ist sie nur noch </t>
  </si>
  <si>
    <t xml:space="preserve">halb (med) geladen. Spätestens wenn nur noch eine LED leuchtet (low), muss die Batterie geladen werden. </t>
  </si>
  <si>
    <t xml:space="preserve">Mit dem Ersatz einer Standard Blei-Säure-Batterie durch eine JMT Lithium-Ionen-Batterie können bis zu 5 kg Gewicht gespart werden, ohne </t>
  </si>
  <si>
    <t xml:space="preserve">nennenswerten Aufwand. </t>
  </si>
  <si>
    <t xml:space="preserve">Folgende Vorteile sprechen für JMT Lithium-Ionen-Batterien: </t>
  </si>
  <si>
    <t xml:space="preserve">- ca. 1/3 des Gewichts der vergleichbaren Blei-Säure-Batterie </t>
  </si>
  <si>
    <t xml:space="preserve">- in jeder Position einbaubar, da keine Säure enthalten </t>
  </si>
  <si>
    <t xml:space="preserve">- Schnellladung mit hohem Ladestrom möglich (bis zu 90% in 6 min) </t>
  </si>
  <si>
    <t xml:space="preserve">- sehr geringe Selbstentladung (max. 5% pro Monat) </t>
  </si>
  <si>
    <t xml:space="preserve">- auch bei hohen Temperaturen noch gute Leistung 60-80°C </t>
  </si>
  <si>
    <t xml:space="preserve">Blei-Säure-Batterien können aufgrund der spezifischen Eigenschaften nur 30% ihrer Kapazität nutzen, </t>
  </si>
  <si>
    <t xml:space="preserve">während bei Lithium-Ionen-Batterien nahezu 100% der Kapazität nutzbar sind. </t>
  </si>
  <si>
    <t xml:space="preserve">Aus diesem Grund benötigen die Lithium-Versionen der JMT Batterien für die gleiche Startleistung nur 1/3 der Kapazität einer vergleichbaren </t>
  </si>
  <si>
    <t xml:space="preserve">Blei-Säure-Batterie. </t>
  </si>
  <si>
    <t xml:space="preserve">Ein gleichmäßiger Ladezustand aller Zellen ist zudem durch einen eingebauten Prozessor („Balancer“) sichergestellt. </t>
  </si>
  <si>
    <t xml:space="preserve">Die Maße der Lithium-Ionen-Batterien entsprechen mithilfe von Adaptern den Maßen der originalen Blei-Säure-Batterien. </t>
  </si>
  <si>
    <t xml:space="preserve">Auch die Anschlüsse sind identisch, weshalb die Batterie ohne weitere Anpassungen in wenigen Minuten ausgetauscht werden kann. </t>
  </si>
  <si>
    <t xml:space="preserve">Bitte beachten Sie, dass zum Laden nur geeignete Ladegeräte verwendet werden, wie z.B. Optimate Lithium oder die entsprechenden </t>
  </si>
  <si>
    <t xml:space="preserve">Werkstattgeräte. </t>
  </si>
  <si>
    <t xml:space="preserve">Die maximal empfohlenen Ladeströme entnehmen Sie bitte den untenstehenden technischen Daten. </t>
  </si>
  <si>
    <t xml:space="preserve">Auf gar keinen Fall dürfen Ladegeräte verwendet werden, die versuchen, tiefentladene Batterien unter 10 Volt mit einer Spannung von mehr als </t>
  </si>
  <si>
    <t xml:space="preserve">14,9 Volt zu desulfatieren, bevor sie mit der eigentlichen Ladung beginnen. </t>
  </si>
  <si>
    <t xml:space="preserve">Die maximale Ladespannung von 14,9 Volt darf in keinem Fall überschritten werden. Es besteht Explosionsgefahr. </t>
  </si>
  <si>
    <t xml:space="preserve">Obwohl die Leichtbau-Batterie äußerst alltagstauglich ist, sollte beachtet werden, dass die Startfähigkeit bei Temperaturen unter null Grad </t>
  </si>
  <si>
    <t xml:space="preserve">Celsius nur eingeschränkt gegeben ist. </t>
  </si>
  <si>
    <t xml:space="preserve">Technik </t>
  </si>
  <si>
    <t xml:space="preserve">JMT Lithium-Ionen Batterien verwenden als Kathodenmaterial Eisenphosphat (LiFePO4) und verwenden das Lithium-Polymer Verfahren bei der </t>
  </si>
  <si>
    <t xml:space="preserve">Herstellung. </t>
  </si>
  <si>
    <t xml:space="preserve">Dadurch können sie im Normalbetrieb weder in Flammen aufgehen noch explodieren. </t>
  </si>
  <si>
    <t xml:space="preserve">Die Technik und das Herstellungsverfahren gewährleisten den höchsten Sicherheitsstandard bei Lithium Batterien. </t>
  </si>
  <si>
    <t>12V/4,8Ah</t>
  </si>
  <si>
    <t xml:space="preserve">- 12 V wartungsfreie Lithium-Ionen-Batterie </t>
  </si>
  <si>
    <t xml:space="preserve">- Energie 58,0 Wh : 4,8Ah </t>
  </si>
  <si>
    <t xml:space="preserve">- Maße in mm 150x65x130 </t>
  </si>
  <si>
    <t xml:space="preserve">- Ladestrom empfohlen 2,5 Ampere </t>
  </si>
  <si>
    <t xml:space="preserve">- maximaler Ladestrom für Schnellladung 24 Ampere </t>
  </si>
  <si>
    <t xml:space="preserve">- Gewicht 1,0 kg </t>
  </si>
  <si>
    <t xml:space="preserve">- Kälteprüfstrom 290 </t>
  </si>
  <si>
    <t xml:space="preserve">Vergleichbar in Maßen und Anschlüssen mit: </t>
  </si>
  <si>
    <t xml:space="preserve">Yuasa Herst.-Nr. YT12B-BS YT14B-BS  YB16AL-A2 </t>
  </si>
  <si>
    <t xml:space="preserve">12V/4,8Ah Geeignet ua.für : </t>
  </si>
  <si>
    <t xml:space="preserve">NEU * Scrambler * </t>
  </si>
  <si>
    <t xml:space="preserve">Ducati S 620-800ie </t>
  </si>
  <si>
    <t xml:space="preserve">Multistrada 620-1100 </t>
  </si>
  <si>
    <t xml:space="preserve">Multistrada 1200 </t>
  </si>
  <si>
    <t xml:space="preserve">Monster S2R - S4R(S) </t>
  </si>
  <si>
    <t xml:space="preserve">Monster 696-1100( EVO ) </t>
  </si>
  <si>
    <t xml:space="preserve">Monster 400-1000 </t>
  </si>
  <si>
    <t xml:space="preserve">Hypermotard 796-1100( EVO ) </t>
  </si>
  <si>
    <t xml:space="preserve">Desmosedici RR </t>
  </si>
  <si>
    <t xml:space="preserve">Diavel </t>
  </si>
  <si>
    <t xml:space="preserve">Ducati 851-888 </t>
  </si>
  <si>
    <t xml:space="preserve">Ducati 748-998 </t>
  </si>
  <si>
    <t xml:space="preserve">Ducati 749-999 </t>
  </si>
  <si>
    <t xml:space="preserve">Ducati SS und SL  alle Modelle und Baujahre </t>
  </si>
  <si>
    <t xml:space="preserve">Ducati Streetfighter </t>
  </si>
  <si>
    <t xml:space="preserve">ST2- ST4 ( ABS ) und ST3 ( ABS ) </t>
  </si>
  <si>
    <t>Alle Sport und Classic Modelle 750-1000 / GT 1000</t>
  </si>
  <si>
    <t>Batterie</t>
  </si>
  <si>
    <t>Ladegerät</t>
  </si>
  <si>
    <t>Carbon-Hinterradkotflügel</t>
  </si>
  <si>
    <t>JMT12B-FP12V 4,83Ah/58W</t>
  </si>
  <si>
    <t>Louis 118,99-20%</t>
  </si>
  <si>
    <t>95,19 EUR</t>
  </si>
  <si>
    <t>Ende Saison 2017</t>
  </si>
  <si>
    <t>Zündkerzen neu</t>
  </si>
  <si>
    <t>Motoröl neu</t>
  </si>
  <si>
    <t>Bremsflüssigkeit neu</t>
  </si>
  <si>
    <t>Zhanriemen geprüft</t>
  </si>
  <si>
    <t>Ölfilter neu</t>
  </si>
  <si>
    <t>Reifen / Felgen beschädigt FJ *****</t>
  </si>
  <si>
    <t>Ölsieb gereinigt</t>
  </si>
  <si>
    <t>Philipp</t>
  </si>
  <si>
    <t>Ende Saison 2018</t>
  </si>
  <si>
    <t>Wartung für 2019</t>
  </si>
  <si>
    <t>Wartungen für 2019</t>
  </si>
  <si>
    <t>Motoröl</t>
  </si>
  <si>
    <t>Bremsflüssigkeit</t>
  </si>
  <si>
    <t>Kettensatz Zimo-DEG./DID 88070223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</si>
</sst>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#,##0.00\ &quot;€&quot;;[Red]\-#,##0.00\ &quot;€&quot;"/>
    <numFmt numFmtId="164" formatCode="#,##0.00\ [$KM-181A]"/>
    <numFmt numFmtId="165" formatCode="#,##0\ [$KM-181A]"/>
    <numFmt numFmtId="166" formatCode="dd/mm/yy;@"/>
    <numFmt numFmtId="167" formatCode="0.000"/>
    <numFmt numFmtId="168" formatCode="0.00_ ;\-0.00\ "/>
    <numFmt numFmtId="169" formatCode="0.0"/>
    <numFmt numFmtId="170" formatCode="d/m/yyyy;@"/>
  </numFmts>
  <fonts count="46" x14ac:knownFonts="1"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u/>
      <sz val="9"/>
      <name val="Arial"/>
      <family val="2"/>
    </font>
    <font>
      <u/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11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sz val="10"/>
      <color indexed="10"/>
      <name val="Calibri"/>
      <family val="2"/>
    </font>
    <font>
      <b/>
      <u/>
      <sz val="10"/>
      <color theme="1"/>
      <name val="Calibri"/>
      <family val="2"/>
      <scheme val="minor"/>
    </font>
    <font>
      <b/>
      <u/>
      <sz val="10"/>
      <color rgb="FF00206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name val="Arial"/>
      <family val="2"/>
    </font>
    <font>
      <sz val="12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rgb="FFFF0000"/>
      <name val="Arial"/>
      <family val="2"/>
    </font>
    <font>
      <sz val="14"/>
      <name val="Arial"/>
      <family val="2"/>
    </font>
    <font>
      <b/>
      <sz val="9"/>
      <color theme="1"/>
      <name val="Calibri"/>
      <family val="2"/>
      <scheme val="minor"/>
    </font>
    <font>
      <sz val="20"/>
      <color indexed="12"/>
      <name val="Arial"/>
      <family val="2"/>
    </font>
    <font>
      <b/>
      <sz val="8"/>
      <name val="Arial"/>
      <family val="2"/>
    </font>
    <font>
      <sz val="10"/>
      <color rgb="FFFF0000"/>
      <name val="Arial"/>
      <family val="2"/>
    </font>
    <font>
      <b/>
      <sz val="8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b/>
      <sz val="8"/>
      <color rgb="FFFF0000"/>
      <name val="Arial"/>
      <family val="2"/>
    </font>
    <font>
      <b/>
      <sz val="7.5"/>
      <name val="Arial"/>
      <family val="2"/>
    </font>
    <font>
      <sz val="11"/>
      <color rgb="FFFF0000"/>
      <name val="Arial"/>
      <family val="2"/>
    </font>
    <font>
      <b/>
      <sz val="12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6">
    <xf numFmtId="0" fontId="0" fillId="0" borderId="0" xfId="0"/>
    <xf numFmtId="0" fontId="3" fillId="0" borderId="0" xfId="0" applyFont="1" applyBorder="1"/>
    <xf numFmtId="0" fontId="2" fillId="0" borderId="0" xfId="0" applyFont="1" applyBorder="1"/>
    <xf numFmtId="0" fontId="0" fillId="0" borderId="0" xfId="0" applyBorder="1"/>
    <xf numFmtId="0" fontId="4" fillId="0" borderId="0" xfId="0" applyFont="1" applyBorder="1"/>
    <xf numFmtId="165" fontId="4" fillId="0" borderId="0" xfId="0" applyNumberFormat="1" applyFont="1" applyBorder="1"/>
    <xf numFmtId="1" fontId="3" fillId="0" borderId="0" xfId="0" applyNumberFormat="1" applyFont="1" applyBorder="1"/>
    <xf numFmtId="1" fontId="5" fillId="0" borderId="0" xfId="0" applyNumberFormat="1" applyFont="1" applyBorder="1"/>
    <xf numFmtId="1" fontId="4" fillId="0" borderId="0" xfId="0" applyNumberFormat="1" applyFont="1" applyBorder="1"/>
    <xf numFmtId="14" fontId="3" fillId="0" borderId="0" xfId="0" applyNumberFormat="1" applyFont="1" applyBorder="1"/>
    <xf numFmtId="3" fontId="4" fillId="0" borderId="0" xfId="0" applyNumberFormat="1" applyFont="1" applyBorder="1"/>
    <xf numFmtId="0" fontId="3" fillId="0" borderId="0" xfId="0" applyFont="1"/>
    <xf numFmtId="0" fontId="2" fillId="0" borderId="0" xfId="0" applyFont="1"/>
    <xf numFmtId="0" fontId="5" fillId="0" borderId="0" xfId="0" applyFont="1"/>
    <xf numFmtId="0" fontId="4" fillId="0" borderId="0" xfId="0" applyFont="1"/>
    <xf numFmtId="165" fontId="4" fillId="0" borderId="0" xfId="0" applyNumberFormat="1" applyFont="1"/>
    <xf numFmtId="164" fontId="4" fillId="0" borderId="0" xfId="0" applyNumberFormat="1" applyFont="1"/>
    <xf numFmtId="14" fontId="3" fillId="0" borderId="0" xfId="0" applyNumberFormat="1" applyFont="1"/>
    <xf numFmtId="14" fontId="5" fillId="0" borderId="0" xfId="0" applyNumberFormat="1" applyFont="1"/>
    <xf numFmtId="14" fontId="4" fillId="0" borderId="0" xfId="0" applyNumberFormat="1" applyFont="1"/>
    <xf numFmtId="1" fontId="6" fillId="0" borderId="0" xfId="0" applyNumberFormat="1" applyFont="1" applyBorder="1"/>
    <xf numFmtId="165" fontId="3" fillId="0" borderId="0" xfId="0" applyNumberFormat="1" applyFont="1" applyBorder="1"/>
    <xf numFmtId="165" fontId="5" fillId="0" borderId="0" xfId="0" applyNumberFormat="1" applyFont="1" applyBorder="1"/>
    <xf numFmtId="165" fontId="6" fillId="0" borderId="0" xfId="0" applyNumberFormat="1" applyFont="1" applyBorder="1"/>
    <xf numFmtId="166" fontId="0" fillId="0" borderId="0" xfId="0" applyNumberFormat="1"/>
    <xf numFmtId="49" fontId="0" fillId="0" borderId="0" xfId="0" applyNumberFormat="1"/>
    <xf numFmtId="0" fontId="8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3" fontId="7" fillId="0" borderId="0" xfId="0" applyNumberFormat="1" applyFont="1"/>
    <xf numFmtId="3" fontId="8" fillId="0" borderId="0" xfId="0" applyNumberFormat="1" applyFont="1" applyAlignment="1">
      <alignment horizontal="left"/>
    </xf>
    <xf numFmtId="49" fontId="9" fillId="0" borderId="0" xfId="0" applyNumberFormat="1" applyFont="1"/>
    <xf numFmtId="3" fontId="10" fillId="0" borderId="0" xfId="0" applyNumberFormat="1" applyFont="1"/>
    <xf numFmtId="0" fontId="8" fillId="0" borderId="0" xfId="0" applyFont="1" applyAlignment="1"/>
    <xf numFmtId="0" fontId="8" fillId="0" borderId="0" xfId="0" applyFont="1" applyAlignment="1">
      <alignment horizontal="center"/>
    </xf>
    <xf numFmtId="3" fontId="1" fillId="0" borderId="0" xfId="0" applyNumberFormat="1" applyFont="1"/>
    <xf numFmtId="3" fontId="11" fillId="0" borderId="0" xfId="0" applyNumberFormat="1" applyFont="1"/>
    <xf numFmtId="166" fontId="11" fillId="0" borderId="0" xfId="0" applyNumberFormat="1" applyFont="1"/>
    <xf numFmtId="0" fontId="11" fillId="0" borderId="0" xfId="0" applyFont="1"/>
    <xf numFmtId="49" fontId="11" fillId="0" borderId="0" xfId="0" applyNumberFormat="1" applyFont="1"/>
    <xf numFmtId="49" fontId="12" fillId="0" borderId="0" xfId="0" applyNumberFormat="1" applyFont="1"/>
    <xf numFmtId="3" fontId="12" fillId="0" borderId="0" xfId="0" applyNumberFormat="1" applyFont="1"/>
    <xf numFmtId="14" fontId="11" fillId="0" borderId="0" xfId="0" applyNumberFormat="1" applyFont="1"/>
    <xf numFmtId="166" fontId="1" fillId="0" borderId="0" xfId="0" applyNumberFormat="1" applyFont="1"/>
    <xf numFmtId="3" fontId="0" fillId="0" borderId="0" xfId="0" applyNumberFormat="1" applyFill="1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left"/>
    </xf>
    <xf numFmtId="49" fontId="0" fillId="0" borderId="0" xfId="0" applyNumberFormat="1" applyFill="1"/>
    <xf numFmtId="166" fontId="10" fillId="0" borderId="0" xfId="0" applyNumberFormat="1" applyFont="1" applyFill="1"/>
    <xf numFmtId="166" fontId="10" fillId="0" borderId="0" xfId="0" applyNumberFormat="1" applyFont="1"/>
    <xf numFmtId="0" fontId="0" fillId="2" borderId="0" xfId="0" applyFill="1" applyBorder="1"/>
    <xf numFmtId="0" fontId="7" fillId="3" borderId="0" xfId="0" applyFont="1" applyFill="1" applyBorder="1"/>
    <xf numFmtId="0" fontId="7" fillId="2" borderId="0" xfId="0" applyFont="1" applyFill="1" applyBorder="1"/>
    <xf numFmtId="49" fontId="0" fillId="0" borderId="0" xfId="0" applyNumberFormat="1" applyFill="1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0" fontId="0" fillId="4" borderId="4" xfId="0" applyFill="1" applyBorder="1" applyAlignment="1">
      <alignment horizontal="left"/>
    </xf>
    <xf numFmtId="0" fontId="0" fillId="2" borderId="5" xfId="0" applyFill="1" applyBorder="1"/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0" borderId="8" xfId="0" applyBorder="1"/>
    <xf numFmtId="0" fontId="0" fillId="0" borderId="1" xfId="0" applyBorder="1"/>
    <xf numFmtId="0" fontId="0" fillId="0" borderId="4" xfId="0" applyBorder="1"/>
    <xf numFmtId="0" fontId="1" fillId="3" borderId="8" xfId="0" applyFont="1" applyFill="1" applyBorder="1"/>
    <xf numFmtId="0" fontId="0" fillId="3" borderId="8" xfId="0" applyFill="1" applyBorder="1"/>
    <xf numFmtId="0" fontId="0" fillId="3" borderId="5" xfId="0" applyFill="1" applyBorder="1"/>
    <xf numFmtId="3" fontId="0" fillId="0" borderId="4" xfId="0" applyNumberFormat="1" applyBorder="1"/>
    <xf numFmtId="3" fontId="0" fillId="0" borderId="7" xfId="0" applyNumberFormat="1" applyBorder="1"/>
    <xf numFmtId="0" fontId="7" fillId="2" borderId="5" xfId="0" applyFont="1" applyFill="1" applyBorder="1"/>
    <xf numFmtId="3" fontId="0" fillId="0" borderId="6" xfId="0" applyNumberFormat="1" applyBorder="1"/>
    <xf numFmtId="0" fontId="7" fillId="3" borderId="8" xfId="0" applyFont="1" applyFill="1" applyBorder="1"/>
    <xf numFmtId="49" fontId="0" fillId="0" borderId="9" xfId="0" applyNumberFormat="1" applyFill="1" applyBorder="1"/>
    <xf numFmtId="49" fontId="0" fillId="0" borderId="10" xfId="0" applyNumberFormat="1" applyFill="1" applyBorder="1" applyAlignment="1">
      <alignment horizontal="right"/>
    </xf>
    <xf numFmtId="49" fontId="0" fillId="0" borderId="10" xfId="0" applyNumberFormat="1" applyFill="1" applyBorder="1" applyAlignment="1">
      <alignment horizontal="left"/>
    </xf>
    <xf numFmtId="0" fontId="0" fillId="0" borderId="10" xfId="0" applyBorder="1" applyAlignment="1">
      <alignment horizontal="right"/>
    </xf>
    <xf numFmtId="49" fontId="0" fillId="0" borderId="11" xfId="0" applyNumberFormat="1" applyFill="1" applyBorder="1" applyAlignment="1">
      <alignment horizontal="left"/>
    </xf>
    <xf numFmtId="49" fontId="0" fillId="0" borderId="9" xfId="0" applyNumberFormat="1" applyFill="1" applyBorder="1" applyAlignment="1">
      <alignment horizontal="right"/>
    </xf>
    <xf numFmtId="14" fontId="1" fillId="0" borderId="12" xfId="0" applyNumberFormat="1" applyFont="1" applyFill="1" applyBorder="1" applyAlignment="1">
      <alignment horizontal="center"/>
    </xf>
    <xf numFmtId="14" fontId="9" fillId="0" borderId="0" xfId="0" applyNumberFormat="1" applyFont="1"/>
    <xf numFmtId="3" fontId="9" fillId="0" borderId="0" xfId="0" applyNumberFormat="1" applyFont="1"/>
    <xf numFmtId="0" fontId="0" fillId="0" borderId="0" xfId="0" applyFill="1" applyBorder="1"/>
    <xf numFmtId="0" fontId="12" fillId="3" borderId="0" xfId="0" applyFont="1" applyFill="1" applyBorder="1"/>
    <xf numFmtId="0" fontId="12" fillId="2" borderId="0" xfId="0" applyFont="1" applyFill="1" applyBorder="1"/>
    <xf numFmtId="0" fontId="12" fillId="2" borderId="5" xfId="0" applyFont="1" applyFill="1" applyBorder="1"/>
    <xf numFmtId="0" fontId="12" fillId="0" borderId="0" xfId="0" applyFont="1"/>
    <xf numFmtId="0" fontId="12" fillId="3" borderId="8" xfId="0" applyFont="1" applyFill="1" applyBorder="1"/>
    <xf numFmtId="49" fontId="0" fillId="0" borderId="0" xfId="0" applyNumberFormat="1" applyBorder="1"/>
    <xf numFmtId="0" fontId="1" fillId="0" borderId="0" xfId="0" applyFont="1" applyFill="1" applyBorder="1"/>
    <xf numFmtId="3" fontId="0" fillId="0" borderId="0" xfId="0" applyNumberFormat="1" applyFill="1" applyBorder="1"/>
    <xf numFmtId="2" fontId="12" fillId="0" borderId="4" xfId="0" applyNumberFormat="1" applyFont="1" applyBorder="1" applyAlignment="1">
      <alignment horizontal="left"/>
    </xf>
    <xf numFmtId="167" fontId="12" fillId="0" borderId="7" xfId="0" applyNumberFormat="1" applyFont="1" applyBorder="1" applyAlignment="1">
      <alignment horizontal="left"/>
    </xf>
    <xf numFmtId="2" fontId="12" fillId="0" borderId="7" xfId="0" applyNumberFormat="1" applyFont="1" applyBorder="1" applyAlignment="1">
      <alignment horizontal="left"/>
    </xf>
    <xf numFmtId="167" fontId="12" fillId="0" borderId="6" xfId="0" applyNumberFormat="1" applyFont="1" applyBorder="1" applyAlignment="1">
      <alignment horizontal="left"/>
    </xf>
    <xf numFmtId="0" fontId="12" fillId="3" borderId="5" xfId="0" applyFont="1" applyFill="1" applyBorder="1"/>
    <xf numFmtId="14" fontId="12" fillId="0" borderId="0" xfId="0" applyNumberFormat="1" applyFont="1"/>
    <xf numFmtId="49" fontId="0" fillId="0" borderId="8" xfId="0" applyNumberFormat="1" applyBorder="1"/>
    <xf numFmtId="0" fontId="0" fillId="0" borderId="5" xfId="0" applyBorder="1"/>
    <xf numFmtId="0" fontId="0" fillId="0" borderId="6" xfId="0" applyBorder="1"/>
    <xf numFmtId="3" fontId="12" fillId="0" borderId="0" xfId="0" applyNumberFormat="1" applyFont="1" applyBorder="1"/>
    <xf numFmtId="14" fontId="12" fillId="0" borderId="0" xfId="0" applyNumberFormat="1" applyFont="1" applyBorder="1"/>
    <xf numFmtId="0" fontId="12" fillId="0" borderId="0" xfId="0" applyFont="1" applyBorder="1"/>
    <xf numFmtId="3" fontId="0" fillId="0" borderId="0" xfId="0" applyNumberFormat="1" applyBorder="1"/>
    <xf numFmtId="14" fontId="0" fillId="0" borderId="0" xfId="0" applyNumberFormat="1"/>
    <xf numFmtId="3" fontId="12" fillId="0" borderId="1" xfId="0" applyNumberFormat="1" applyFont="1" applyBorder="1"/>
    <xf numFmtId="3" fontId="12" fillId="0" borderId="3" xfId="0" applyNumberFormat="1" applyFont="1" applyBorder="1"/>
    <xf numFmtId="3" fontId="12" fillId="0" borderId="2" xfId="0" applyNumberFormat="1" applyFont="1" applyBorder="1"/>
    <xf numFmtId="14" fontId="12" fillId="0" borderId="8" xfId="0" applyNumberFormat="1" applyFont="1" applyBorder="1"/>
    <xf numFmtId="0" fontId="12" fillId="0" borderId="5" xfId="0" applyFont="1" applyBorder="1"/>
    <xf numFmtId="0" fontId="10" fillId="0" borderId="0" xfId="0" applyFont="1"/>
    <xf numFmtId="0" fontId="11" fillId="0" borderId="0" xfId="0" applyNumberFormat="1" applyFont="1"/>
    <xf numFmtId="0" fontId="13" fillId="0" borderId="0" xfId="0" applyFont="1"/>
    <xf numFmtId="3" fontId="13" fillId="0" borderId="0" xfId="0" applyNumberFormat="1" applyFont="1"/>
    <xf numFmtId="14" fontId="13" fillId="0" borderId="0" xfId="0" applyNumberFormat="1" applyFont="1"/>
    <xf numFmtId="0" fontId="1" fillId="0" borderId="0" xfId="0" applyFont="1"/>
    <xf numFmtId="49" fontId="1" fillId="0" borderId="0" xfId="0" applyNumberFormat="1" applyFont="1"/>
    <xf numFmtId="3" fontId="11" fillId="0" borderId="13" xfId="0" applyNumberFormat="1" applyFont="1" applyBorder="1"/>
    <xf numFmtId="0" fontId="11" fillId="0" borderId="13" xfId="0" applyNumberFormat="1" applyFont="1" applyBorder="1"/>
    <xf numFmtId="0" fontId="11" fillId="0" borderId="13" xfId="0" applyFont="1" applyBorder="1"/>
    <xf numFmtId="49" fontId="0" fillId="0" borderId="13" xfId="0" applyNumberFormat="1" applyBorder="1"/>
    <xf numFmtId="0" fontId="0" fillId="0" borderId="13" xfId="0" applyBorder="1"/>
    <xf numFmtId="3" fontId="0" fillId="5" borderId="0" xfId="0" applyNumberFormat="1" applyFill="1"/>
    <xf numFmtId="14" fontId="0" fillId="5" borderId="0" xfId="0" applyNumberFormat="1" applyFill="1"/>
    <xf numFmtId="0" fontId="0" fillId="5" borderId="8" xfId="0" applyFill="1" applyBorder="1"/>
    <xf numFmtId="49" fontId="0" fillId="5" borderId="8" xfId="0" applyNumberFormat="1" applyFill="1" applyBorder="1"/>
    <xf numFmtId="3" fontId="0" fillId="5" borderId="4" xfId="0" applyNumberFormat="1" applyFill="1" applyBorder="1"/>
    <xf numFmtId="14" fontId="1" fillId="0" borderId="0" xfId="0" applyNumberFormat="1" applyFont="1"/>
    <xf numFmtId="14" fontId="11" fillId="0" borderId="0" xfId="0" applyNumberFormat="1" applyFont="1" applyAlignment="1">
      <alignment horizontal="right"/>
    </xf>
    <xf numFmtId="49" fontId="0" fillId="0" borderId="14" xfId="0" applyNumberFormat="1" applyBorder="1"/>
    <xf numFmtId="0" fontId="12" fillId="3" borderId="15" xfId="0" applyFont="1" applyFill="1" applyBorder="1"/>
    <xf numFmtId="0" fontId="0" fillId="0" borderId="15" xfId="0" applyBorder="1"/>
    <xf numFmtId="0" fontId="0" fillId="0" borderId="16" xfId="0" applyBorder="1"/>
    <xf numFmtId="3" fontId="0" fillId="0" borderId="16" xfId="0" applyNumberFormat="1" applyBorder="1"/>
    <xf numFmtId="2" fontId="14" fillId="0" borderId="16" xfId="0" applyNumberFormat="1" applyFont="1" applyBorder="1" applyAlignment="1">
      <alignment horizontal="left"/>
    </xf>
    <xf numFmtId="14" fontId="0" fillId="0" borderId="0" xfId="0" applyNumberFormat="1" applyBorder="1"/>
    <xf numFmtId="0" fontId="12" fillId="0" borderId="0" xfId="0" applyFont="1" applyFill="1" applyBorder="1"/>
    <xf numFmtId="167" fontId="12" fillId="0" borderId="0" xfId="0" applyNumberFormat="1" applyFont="1" applyFill="1" applyBorder="1" applyAlignment="1">
      <alignment horizontal="left"/>
    </xf>
    <xf numFmtId="49" fontId="15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3" fontId="11" fillId="0" borderId="5" xfId="0" applyNumberFormat="1" applyFont="1" applyBorder="1"/>
    <xf numFmtId="0" fontId="11" fillId="0" borderId="5" xfId="0" applyNumberFormat="1" applyFont="1" applyBorder="1"/>
    <xf numFmtId="0" fontId="11" fillId="0" borderId="5" xfId="0" applyFont="1" applyBorder="1"/>
    <xf numFmtId="49" fontId="0" fillId="0" borderId="5" xfId="0" applyNumberFormat="1" applyBorder="1"/>
    <xf numFmtId="14" fontId="11" fillId="0" borderId="13" xfId="0" applyNumberFormat="1" applyFont="1" applyBorder="1"/>
    <xf numFmtId="3" fontId="12" fillId="4" borderId="0" xfId="0" applyNumberFormat="1" applyFont="1" applyFill="1"/>
    <xf numFmtId="3" fontId="0" fillId="4" borderId="0" xfId="0" applyNumberFormat="1" applyFill="1"/>
    <xf numFmtId="2" fontId="0" fillId="0" borderId="0" xfId="0" applyNumberFormat="1"/>
    <xf numFmtId="0" fontId="10" fillId="0" borderId="0" xfId="0" applyFont="1" applyFill="1"/>
    <xf numFmtId="2" fontId="0" fillId="0" borderId="17" xfId="0" applyNumberFormat="1" applyBorder="1"/>
    <xf numFmtId="2" fontId="0" fillId="0" borderId="0" xfId="0" applyNumberFormat="1" applyBorder="1"/>
    <xf numFmtId="0" fontId="0" fillId="0" borderId="18" xfId="0" applyBorder="1"/>
    <xf numFmtId="2" fontId="10" fillId="0" borderId="0" xfId="0" applyNumberFormat="1" applyFont="1" applyBorder="1"/>
    <xf numFmtId="2" fontId="0" fillId="0" borderId="17" xfId="0" applyNumberFormat="1" applyBorder="1" applyAlignment="1">
      <alignment horizontal="right"/>
    </xf>
    <xf numFmtId="2" fontId="10" fillId="0" borderId="18" xfId="0" applyNumberFormat="1" applyFont="1" applyBorder="1"/>
    <xf numFmtId="0" fontId="10" fillId="0" borderId="18" xfId="0" applyFont="1" applyBorder="1"/>
    <xf numFmtId="3" fontId="0" fillId="0" borderId="19" xfId="0" applyNumberFormat="1" applyBorder="1"/>
    <xf numFmtId="166" fontId="0" fillId="0" borderId="20" xfId="0" applyNumberFormat="1" applyBorder="1"/>
    <xf numFmtId="3" fontId="0" fillId="0" borderId="21" xfId="0" applyNumberFormat="1" applyBorder="1"/>
    <xf numFmtId="3" fontId="1" fillId="0" borderId="19" xfId="0" applyNumberFormat="1" applyFont="1" applyBorder="1"/>
    <xf numFmtId="3" fontId="1" fillId="0" borderId="21" xfId="0" applyNumberFormat="1" applyFont="1" applyBorder="1"/>
    <xf numFmtId="49" fontId="0" fillId="0" borderId="17" xfId="0" applyNumberFormat="1" applyBorder="1"/>
    <xf numFmtId="0" fontId="1" fillId="0" borderId="18" xfId="0" applyFont="1" applyFill="1" applyBorder="1"/>
    <xf numFmtId="0" fontId="0" fillId="0" borderId="18" xfId="0" applyFill="1" applyBorder="1"/>
    <xf numFmtId="0" fontId="0" fillId="0" borderId="19" xfId="0" applyBorder="1"/>
    <xf numFmtId="0" fontId="0" fillId="0" borderId="21" xfId="0" applyBorder="1"/>
    <xf numFmtId="2" fontId="0" fillId="5" borderId="17" xfId="0" applyNumberFormat="1" applyFill="1" applyBorder="1"/>
    <xf numFmtId="2" fontId="0" fillId="5" borderId="0" xfId="0" applyNumberFormat="1" applyFill="1" applyBorder="1"/>
    <xf numFmtId="0" fontId="0" fillId="5" borderId="18" xfId="0" applyFill="1" applyBorder="1"/>
    <xf numFmtId="2" fontId="10" fillId="5" borderId="0" xfId="0" applyNumberFormat="1" applyFont="1" applyFill="1" applyBorder="1"/>
    <xf numFmtId="0" fontId="10" fillId="5" borderId="18" xfId="0" applyFont="1" applyFill="1" applyBorder="1"/>
    <xf numFmtId="2" fontId="0" fillId="5" borderId="17" xfId="0" applyNumberFormat="1" applyFill="1" applyBorder="1" applyAlignment="1">
      <alignment horizontal="right"/>
    </xf>
    <xf numFmtId="2" fontId="0" fillId="5" borderId="22" xfId="0" applyNumberFormat="1" applyFill="1" applyBorder="1"/>
    <xf numFmtId="2" fontId="0" fillId="5" borderId="13" xfId="0" applyNumberFormat="1" applyFill="1" applyBorder="1"/>
    <xf numFmtId="0" fontId="0" fillId="5" borderId="23" xfId="0" applyFill="1" applyBorder="1"/>
    <xf numFmtId="2" fontId="0" fillId="5" borderId="22" xfId="0" applyNumberFormat="1" applyFill="1" applyBorder="1" applyAlignment="1">
      <alignment horizontal="right"/>
    </xf>
    <xf numFmtId="49" fontId="0" fillId="5" borderId="17" xfId="0" applyNumberFormat="1" applyFill="1" applyBorder="1"/>
    <xf numFmtId="49" fontId="0" fillId="5" borderId="22" xfId="0" applyNumberFormat="1" applyFill="1" applyBorder="1"/>
    <xf numFmtId="0" fontId="10" fillId="5" borderId="23" xfId="0" applyFont="1" applyFill="1" applyBorder="1"/>
    <xf numFmtId="3" fontId="0" fillId="0" borderId="13" xfId="0" applyNumberFormat="1" applyBorder="1"/>
    <xf numFmtId="0" fontId="0" fillId="6" borderId="0" xfId="0" applyFill="1"/>
    <xf numFmtId="14" fontId="17" fillId="0" borderId="0" xfId="0" applyNumberFormat="1" applyFont="1" applyBorder="1"/>
    <xf numFmtId="2" fontId="18" fillId="6" borderId="0" xfId="0" applyNumberFormat="1" applyFont="1" applyFill="1" applyBorder="1" applyAlignment="1">
      <alignment horizontal="left"/>
    </xf>
    <xf numFmtId="0" fontId="12" fillId="6" borderId="0" xfId="0" applyFont="1" applyFill="1"/>
    <xf numFmtId="0" fontId="12" fillId="6" borderId="0" xfId="0" applyFont="1" applyFill="1" applyBorder="1"/>
    <xf numFmtId="2" fontId="19" fillId="6" borderId="0" xfId="0" applyNumberFormat="1" applyFont="1" applyFill="1" applyBorder="1" applyAlignment="1">
      <alignment horizontal="left"/>
    </xf>
    <xf numFmtId="0" fontId="20" fillId="6" borderId="0" xfId="0" applyFont="1" applyFill="1" applyBorder="1"/>
    <xf numFmtId="0" fontId="17" fillId="0" borderId="0" xfId="0" applyFont="1" applyBorder="1"/>
    <xf numFmtId="0" fontId="21" fillId="0" borderId="0" xfId="0" applyFont="1" applyBorder="1"/>
    <xf numFmtId="0" fontId="22" fillId="0" borderId="0" xfId="0" applyFont="1" applyBorder="1"/>
    <xf numFmtId="2" fontId="18" fillId="0" borderId="1" xfId="0" applyNumberFormat="1" applyFont="1" applyFill="1" applyBorder="1" applyAlignment="1">
      <alignment horizontal="left"/>
    </xf>
    <xf numFmtId="2" fontId="18" fillId="0" borderId="4" xfId="0" applyNumberFormat="1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12" fillId="0" borderId="4" xfId="0" applyFont="1" applyBorder="1"/>
    <xf numFmtId="0" fontId="19" fillId="0" borderId="1" xfId="0" applyFont="1" applyBorder="1"/>
    <xf numFmtId="2" fontId="23" fillId="6" borderId="3" xfId="0" applyNumberFormat="1" applyFont="1" applyFill="1" applyBorder="1" applyAlignment="1">
      <alignment horizontal="left"/>
    </xf>
    <xf numFmtId="49" fontId="18" fillId="0" borderId="7" xfId="0" applyNumberFormat="1" applyFont="1" applyFill="1" applyBorder="1" applyAlignment="1">
      <alignment horizontal="left"/>
    </xf>
    <xf numFmtId="49" fontId="19" fillId="0" borderId="7" xfId="0" applyNumberFormat="1" applyFont="1" applyFill="1" applyBorder="1" applyAlignment="1">
      <alignment horizontal="left"/>
    </xf>
    <xf numFmtId="0" fontId="12" fillId="0" borderId="2" xfId="0" applyFont="1" applyBorder="1"/>
    <xf numFmtId="0" fontId="12" fillId="0" borderId="6" xfId="0" applyFont="1" applyBorder="1"/>
    <xf numFmtId="0" fontId="22" fillId="0" borderId="1" xfId="0" applyFont="1" applyBorder="1"/>
    <xf numFmtId="2" fontId="24" fillId="0" borderId="4" xfId="0" applyNumberFormat="1" applyFont="1" applyBorder="1" applyAlignment="1">
      <alignment horizontal="right"/>
    </xf>
    <xf numFmtId="2" fontId="24" fillId="0" borderId="4" xfId="0" applyNumberFormat="1" applyFont="1" applyBorder="1"/>
    <xf numFmtId="0" fontId="22" fillId="0" borderId="2" xfId="0" applyFont="1" applyBorder="1"/>
    <xf numFmtId="14" fontId="21" fillId="0" borderId="6" xfId="0" applyNumberFormat="1" applyFont="1" applyBorder="1"/>
    <xf numFmtId="2" fontId="19" fillId="0" borderId="3" xfId="0" applyNumberFormat="1" applyFont="1" applyFill="1" applyBorder="1" applyAlignment="1">
      <alignment horizontal="left"/>
    </xf>
    <xf numFmtId="0" fontId="25" fillId="0" borderId="3" xfId="0" applyFont="1" applyBorder="1" applyAlignment="1">
      <alignment horizontal="right"/>
    </xf>
    <xf numFmtId="2" fontId="25" fillId="0" borderId="7" xfId="0" applyNumberFormat="1" applyFont="1" applyBorder="1"/>
    <xf numFmtId="0" fontId="20" fillId="0" borderId="2" xfId="0" applyFont="1" applyBorder="1" applyAlignment="1">
      <alignment horizontal="right"/>
    </xf>
    <xf numFmtId="2" fontId="20" fillId="0" borderId="6" xfId="0" applyNumberFormat="1" applyFont="1" applyBorder="1"/>
    <xf numFmtId="0" fontId="22" fillId="0" borderId="9" xfId="0" applyFont="1" applyFill="1" applyBorder="1"/>
    <xf numFmtId="168" fontId="24" fillId="7" borderId="16" xfId="0" applyNumberFormat="1" applyFont="1" applyFill="1" applyBorder="1"/>
    <xf numFmtId="2" fontId="24" fillId="7" borderId="16" xfId="0" applyNumberFormat="1" applyFont="1" applyFill="1" applyBorder="1"/>
    <xf numFmtId="0" fontId="22" fillId="0" borderId="11" xfId="0" applyFont="1" applyBorder="1"/>
    <xf numFmtId="2" fontId="22" fillId="0" borderId="12" xfId="0" applyNumberFormat="1" applyFont="1" applyBorder="1"/>
    <xf numFmtId="49" fontId="24" fillId="8" borderId="3" xfId="0" applyNumberFormat="1" applyFont="1" applyFill="1" applyBorder="1" applyAlignment="1">
      <alignment horizontal="center"/>
    </xf>
    <xf numFmtId="2" fontId="19" fillId="6" borderId="9" xfId="0" applyNumberFormat="1" applyFont="1" applyFill="1" applyBorder="1"/>
    <xf numFmtId="49" fontId="26" fillId="0" borderId="3" xfId="0" applyNumberFormat="1" applyFont="1" applyBorder="1" applyAlignment="1">
      <alignment horizontal="center"/>
    </xf>
    <xf numFmtId="0" fontId="21" fillId="6" borderId="19" xfId="0" applyFont="1" applyFill="1" applyBorder="1"/>
    <xf numFmtId="2" fontId="21" fillId="6" borderId="21" xfId="0" applyNumberFormat="1" applyFont="1" applyFill="1" applyBorder="1" applyAlignment="1">
      <alignment horizontal="center" vertical="center"/>
    </xf>
    <xf numFmtId="0" fontId="21" fillId="6" borderId="14" xfId="0" applyFont="1" applyFill="1" applyBorder="1"/>
    <xf numFmtId="0" fontId="21" fillId="6" borderId="16" xfId="0" applyFont="1" applyFill="1" applyBorder="1" applyAlignment="1">
      <alignment horizontal="center"/>
    </xf>
    <xf numFmtId="0" fontId="21" fillId="6" borderId="24" xfId="0" applyFont="1" applyFill="1" applyBorder="1"/>
    <xf numFmtId="2" fontId="21" fillId="6" borderId="25" xfId="0" applyNumberFormat="1" applyFont="1" applyFill="1" applyBorder="1" applyAlignment="1">
      <alignment horizontal="center" vertical="center"/>
    </xf>
    <xf numFmtId="0" fontId="21" fillId="0" borderId="12" xfId="0" applyFont="1" applyBorder="1"/>
    <xf numFmtId="0" fontId="21" fillId="0" borderId="9" xfId="0" applyFont="1" applyBorder="1" applyAlignment="1">
      <alignment horizontal="right"/>
    </xf>
    <xf numFmtId="0" fontId="21" fillId="0" borderId="11" xfId="0" applyFont="1" applyBorder="1"/>
    <xf numFmtId="0" fontId="21" fillId="8" borderId="12" xfId="0" applyFont="1" applyFill="1" applyBorder="1"/>
    <xf numFmtId="0" fontId="26" fillId="6" borderId="14" xfId="0" applyFont="1" applyFill="1" applyBorder="1"/>
    <xf numFmtId="0" fontId="26" fillId="0" borderId="0" xfId="0" applyFont="1" applyBorder="1"/>
    <xf numFmtId="2" fontId="18" fillId="0" borderId="3" xfId="0" applyNumberFormat="1" applyFont="1" applyFill="1" applyBorder="1" applyAlignment="1">
      <alignment horizontal="left"/>
    </xf>
    <xf numFmtId="0" fontId="26" fillId="6" borderId="0" xfId="0" applyFont="1" applyFill="1" applyBorder="1"/>
    <xf numFmtId="0" fontId="24" fillId="0" borderId="4" xfId="0" applyFont="1" applyBorder="1" applyAlignment="1">
      <alignment horizontal="right"/>
    </xf>
    <xf numFmtId="0" fontId="26" fillId="0" borderId="0" xfId="0" applyFont="1" applyFill="1" applyBorder="1"/>
    <xf numFmtId="0" fontId="24" fillId="0" borderId="4" xfId="0" applyFont="1" applyBorder="1"/>
    <xf numFmtId="0" fontId="27" fillId="6" borderId="0" xfId="0" applyFont="1" applyFill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0" fontId="22" fillId="0" borderId="0" xfId="0" applyFont="1" applyFill="1" applyBorder="1"/>
    <xf numFmtId="2" fontId="24" fillId="6" borderId="7" xfId="0" applyNumberFormat="1" applyFont="1" applyFill="1" applyBorder="1"/>
    <xf numFmtId="0" fontId="22" fillId="6" borderId="0" xfId="0" applyFont="1" applyFill="1" applyBorder="1"/>
    <xf numFmtId="0" fontId="26" fillId="0" borderId="0" xfId="0" applyFont="1" applyFill="1" applyBorder="1" applyAlignment="1">
      <alignment horizontal="left"/>
    </xf>
    <xf numFmtId="49" fontId="21" fillId="6" borderId="0" xfId="0" applyNumberFormat="1" applyFont="1" applyFill="1" applyBorder="1" applyAlignment="1">
      <alignment horizontal="left"/>
    </xf>
    <xf numFmtId="49" fontId="21" fillId="0" borderId="0" xfId="0" applyNumberFormat="1" applyFont="1" applyFill="1" applyBorder="1" applyAlignment="1">
      <alignment horizontal="left"/>
    </xf>
    <xf numFmtId="49" fontId="21" fillId="0" borderId="0" xfId="0" applyNumberFormat="1" applyFont="1" applyBorder="1" applyAlignment="1">
      <alignment horizontal="left"/>
    </xf>
    <xf numFmtId="0" fontId="21" fillId="0" borderId="0" xfId="0" applyFont="1" applyFill="1" applyBorder="1"/>
    <xf numFmtId="0" fontId="24" fillId="6" borderId="14" xfId="0" applyFont="1" applyFill="1" applyBorder="1"/>
    <xf numFmtId="49" fontId="0" fillId="0" borderId="0" xfId="0" applyNumberFormat="1" applyFont="1"/>
    <xf numFmtId="0" fontId="0" fillId="0" borderId="0" xfId="0" applyFont="1"/>
    <xf numFmtId="0" fontId="28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26" xfId="0" applyNumberFormat="1" applyBorder="1" applyAlignment="1">
      <alignment vertical="top" wrapText="1"/>
    </xf>
    <xf numFmtId="0" fontId="0" fillId="0" borderId="27" xfId="0" applyNumberFormat="1" applyBorder="1" applyAlignment="1">
      <alignment vertical="top" wrapText="1"/>
    </xf>
    <xf numFmtId="0" fontId="28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27" xfId="0" applyNumberFormat="1" applyBorder="1" applyAlignment="1">
      <alignment horizontal="center" vertical="top" wrapText="1"/>
    </xf>
    <xf numFmtId="0" fontId="0" fillId="0" borderId="28" xfId="0" applyNumberFormat="1" applyBorder="1" applyAlignment="1">
      <alignment horizontal="center" vertical="top" wrapText="1"/>
    </xf>
    <xf numFmtId="2" fontId="12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9" fontId="0" fillId="0" borderId="0" xfId="0" applyNumberFormat="1"/>
    <xf numFmtId="169" fontId="0" fillId="0" borderId="0" xfId="0" applyNumberFormat="1" applyBorder="1"/>
    <xf numFmtId="169" fontId="0" fillId="0" borderId="13" xfId="0" applyNumberFormat="1" applyBorder="1"/>
    <xf numFmtId="49" fontId="12" fillId="0" borderId="0" xfId="0" applyNumberFormat="1" applyFont="1" applyBorder="1"/>
    <xf numFmtId="49" fontId="12" fillId="0" borderId="13" xfId="0" applyNumberFormat="1" applyFont="1" applyBorder="1"/>
    <xf numFmtId="0" fontId="29" fillId="0" borderId="0" xfId="0" applyFont="1"/>
    <xf numFmtId="166" fontId="12" fillId="0" borderId="0" xfId="0" applyNumberFormat="1" applyFont="1"/>
    <xf numFmtId="0" fontId="12" fillId="0" borderId="0" xfId="0" applyFont="1" applyFill="1"/>
    <xf numFmtId="3" fontId="12" fillId="0" borderId="0" xfId="0" applyNumberFormat="1" applyFont="1" applyFill="1"/>
    <xf numFmtId="168" fontId="19" fillId="6" borderId="9" xfId="0" applyNumberFormat="1" applyFont="1" applyFill="1" applyBorder="1"/>
    <xf numFmtId="0" fontId="21" fillId="6" borderId="16" xfId="0" applyFont="1" applyFill="1" applyBorder="1"/>
    <xf numFmtId="167" fontId="24" fillId="0" borderId="4" xfId="0" applyNumberFormat="1" applyFont="1" applyBorder="1" applyAlignment="1">
      <alignment horizontal="right"/>
    </xf>
    <xf numFmtId="0" fontId="27" fillId="0" borderId="0" xfId="0" applyFont="1" applyBorder="1" applyAlignment="1">
      <alignment horizontal="left"/>
    </xf>
    <xf numFmtId="170" fontId="19" fillId="0" borderId="7" xfId="0" applyNumberFormat="1" applyFont="1" applyFill="1" applyBorder="1" applyAlignment="1">
      <alignment horizontal="left"/>
    </xf>
    <xf numFmtId="170" fontId="18" fillId="0" borderId="7" xfId="0" applyNumberFormat="1" applyFont="1" applyFill="1" applyBorder="1" applyAlignment="1">
      <alignment horizontal="left"/>
    </xf>
    <xf numFmtId="0" fontId="30" fillId="6" borderId="19" xfId="0" applyFont="1" applyFill="1" applyBorder="1"/>
    <xf numFmtId="3" fontId="3" fillId="6" borderId="14" xfId="0" applyNumberFormat="1" applyFont="1" applyFill="1" applyBorder="1"/>
    <xf numFmtId="2" fontId="31" fillId="0" borderId="16" xfId="0" applyNumberFormat="1" applyFont="1" applyBorder="1"/>
    <xf numFmtId="0" fontId="19" fillId="6" borderId="9" xfId="0" applyNumberFormat="1" applyFont="1" applyFill="1" applyBorder="1"/>
    <xf numFmtId="0" fontId="32" fillId="0" borderId="0" xfId="0" applyFont="1" applyBorder="1"/>
    <xf numFmtId="0" fontId="33" fillId="6" borderId="19" xfId="0" applyFont="1" applyFill="1" applyBorder="1"/>
    <xf numFmtId="3" fontId="12" fillId="6" borderId="8" xfId="0" applyNumberFormat="1" applyFont="1" applyFill="1" applyBorder="1"/>
    <xf numFmtId="2" fontId="12" fillId="6" borderId="8" xfId="0" applyNumberFormat="1" applyFont="1" applyFill="1" applyBorder="1" applyAlignment="1">
      <alignment horizontal="left"/>
    </xf>
    <xf numFmtId="167" fontId="12" fillId="6" borderId="5" xfId="0" applyNumberFormat="1" applyFont="1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49" fontId="0" fillId="0" borderId="29" xfId="0" applyNumberFormat="1" applyBorder="1"/>
    <xf numFmtId="49" fontId="0" fillId="0" borderId="22" xfId="0" applyNumberFormat="1" applyBorder="1"/>
    <xf numFmtId="0" fontId="12" fillId="0" borderId="24" xfId="0" applyFont="1" applyBorder="1"/>
    <xf numFmtId="167" fontId="12" fillId="0" borderId="23" xfId="0" applyNumberFormat="1" applyFont="1" applyBorder="1" applyAlignment="1">
      <alignment horizontal="left"/>
    </xf>
    <xf numFmtId="2" fontId="12" fillId="0" borderId="24" xfId="0" applyNumberFormat="1" applyFont="1" applyBorder="1" applyAlignment="1">
      <alignment horizontal="left"/>
    </xf>
    <xf numFmtId="2" fontId="12" fillId="0" borderId="25" xfId="0" applyNumberFormat="1" applyFont="1" applyBorder="1" applyAlignment="1">
      <alignment horizontal="left"/>
    </xf>
    <xf numFmtId="167" fontId="12" fillId="0" borderId="22" xfId="0" applyNumberFormat="1" applyFont="1" applyBorder="1" applyAlignment="1">
      <alignment horizontal="left"/>
    </xf>
    <xf numFmtId="0" fontId="34" fillId="0" borderId="13" xfId="0" applyFont="1" applyBorder="1"/>
    <xf numFmtId="0" fontId="12" fillId="0" borderId="3" xfId="0" applyFont="1" applyBorder="1" applyAlignment="1">
      <alignment horizontal="right"/>
    </xf>
    <xf numFmtId="3" fontId="0" fillId="0" borderId="7" xfId="0" applyNumberFormat="1" applyBorder="1" applyAlignment="1">
      <alignment horizontal="left"/>
    </xf>
    <xf numFmtId="3" fontId="0" fillId="0" borderId="2" xfId="0" applyNumberFormat="1" applyBorder="1"/>
    <xf numFmtId="0" fontId="34" fillId="0" borderId="0" xfId="0" applyFont="1" applyBorder="1"/>
    <xf numFmtId="0" fontId="7" fillId="0" borderId="0" xfId="0" applyFont="1"/>
    <xf numFmtId="2" fontId="12" fillId="0" borderId="0" xfId="0" applyNumberFormat="1" applyFont="1"/>
    <xf numFmtId="0" fontId="12" fillId="0" borderId="17" xfId="0" applyFont="1" applyBorder="1"/>
    <xf numFmtId="0" fontId="12" fillId="0" borderId="22" xfId="0" applyFont="1" applyBorder="1"/>
    <xf numFmtId="0" fontId="0" fillId="0" borderId="0" xfId="0" applyBorder="1" applyAlignment="1">
      <alignment horizontal="center"/>
    </xf>
    <xf numFmtId="0" fontId="12" fillId="0" borderId="31" xfId="0" applyFont="1" applyBorder="1"/>
    <xf numFmtId="0" fontId="12" fillId="0" borderId="25" xfId="0" applyFont="1" applyBorder="1"/>
    <xf numFmtId="0" fontId="0" fillId="0" borderId="23" xfId="0" applyBorder="1"/>
    <xf numFmtId="0" fontId="0" fillId="0" borderId="31" xfId="0" applyBorder="1"/>
    <xf numFmtId="0" fontId="35" fillId="0" borderId="25" xfId="0" applyFont="1" applyBorder="1"/>
    <xf numFmtId="2" fontId="0" fillId="0" borderId="13" xfId="0" applyNumberFormat="1" applyBorder="1"/>
    <xf numFmtId="0" fontId="35" fillId="0" borderId="23" xfId="0" applyFont="1" applyBorder="1"/>
    <xf numFmtId="0" fontId="12" fillId="6" borderId="24" xfId="0" applyFont="1" applyFill="1" applyBorder="1"/>
    <xf numFmtId="0" fontId="0" fillId="6" borderId="17" xfId="0" applyFill="1" applyBorder="1"/>
    <xf numFmtId="2" fontId="0" fillId="6" borderId="22" xfId="0" applyNumberFormat="1" applyFill="1" applyBorder="1"/>
    <xf numFmtId="0" fontId="0" fillId="6" borderId="25" xfId="0" applyFill="1" applyBorder="1"/>
    <xf numFmtId="0" fontId="0" fillId="6" borderId="18" xfId="0" applyFill="1" applyBorder="1"/>
    <xf numFmtId="0" fontId="0" fillId="6" borderId="23" xfId="0" applyFill="1" applyBorder="1"/>
    <xf numFmtId="0" fontId="12" fillId="6" borderId="30" xfId="0" applyFont="1" applyFill="1" applyBorder="1"/>
    <xf numFmtId="0" fontId="36" fillId="0" borderId="0" xfId="0" applyFont="1"/>
    <xf numFmtId="49" fontId="36" fillId="0" borderId="0" xfId="0" applyNumberFormat="1" applyFont="1"/>
    <xf numFmtId="3" fontId="36" fillId="0" borderId="0" xfId="0" applyNumberFormat="1" applyFont="1"/>
    <xf numFmtId="166" fontId="36" fillId="0" borderId="0" xfId="0" applyNumberFormat="1" applyFont="1"/>
    <xf numFmtId="14" fontId="18" fillId="0" borderId="7" xfId="0" applyNumberFormat="1" applyFont="1" applyFill="1" applyBorder="1" applyAlignment="1">
      <alignment horizontal="left"/>
    </xf>
    <xf numFmtId="3" fontId="18" fillId="0" borderId="3" xfId="0" applyNumberFormat="1" applyFont="1" applyFill="1" applyBorder="1" applyAlignment="1">
      <alignment horizontal="left"/>
    </xf>
    <xf numFmtId="14" fontId="19" fillId="0" borderId="7" xfId="0" applyNumberFormat="1" applyFont="1" applyFill="1" applyBorder="1" applyAlignment="1">
      <alignment horizontal="left"/>
    </xf>
    <xf numFmtId="49" fontId="37" fillId="0" borderId="3" xfId="0" applyNumberFormat="1" applyFont="1" applyBorder="1" applyAlignment="1">
      <alignment horizontal="center"/>
    </xf>
    <xf numFmtId="0" fontId="7" fillId="0" borderId="0" xfId="0" applyFont="1" applyBorder="1"/>
    <xf numFmtId="3" fontId="31" fillId="6" borderId="14" xfId="0" applyNumberFormat="1" applyFont="1" applyFill="1" applyBorder="1"/>
    <xf numFmtId="0" fontId="36" fillId="0" borderId="1" xfId="0" applyFont="1" applyBorder="1"/>
    <xf numFmtId="0" fontId="36" fillId="0" borderId="8" xfId="0" applyFont="1" applyBorder="1"/>
    <xf numFmtId="3" fontId="11" fillId="0" borderId="0" xfId="0" applyNumberFormat="1" applyFont="1" applyBorder="1"/>
    <xf numFmtId="0" fontId="11" fillId="0" borderId="0" xfId="0" applyNumberFormat="1" applyFont="1" applyBorder="1"/>
    <xf numFmtId="0" fontId="11" fillId="0" borderId="0" xfId="0" applyFont="1" applyBorder="1"/>
    <xf numFmtId="0" fontId="1" fillId="6" borderId="0" xfId="0" applyFont="1" applyFill="1"/>
    <xf numFmtId="14" fontId="0" fillId="0" borderId="0" xfId="0" applyNumberFormat="1" applyAlignment="1">
      <alignment horizontal="left"/>
    </xf>
    <xf numFmtId="49" fontId="38" fillId="0" borderId="0" xfId="0" applyNumberFormat="1" applyFont="1"/>
    <xf numFmtId="14" fontId="36" fillId="0" borderId="0" xfId="0" applyNumberFormat="1" applyFont="1"/>
    <xf numFmtId="2" fontId="19" fillId="0" borderId="9" xfId="0" applyNumberFormat="1" applyFont="1" applyFill="1" applyBorder="1"/>
    <xf numFmtId="168" fontId="19" fillId="0" borderId="9" xfId="0" applyNumberFormat="1" applyFont="1" applyFill="1" applyBorder="1"/>
    <xf numFmtId="49" fontId="26" fillId="0" borderId="3" xfId="0" applyNumberFormat="1" applyFont="1" applyFill="1" applyBorder="1" applyAlignment="1">
      <alignment horizontal="center"/>
    </xf>
    <xf numFmtId="0" fontId="0" fillId="0" borderId="32" xfId="0" applyBorder="1"/>
    <xf numFmtId="0" fontId="7" fillId="0" borderId="30" xfId="0" applyFont="1" applyFill="1" applyBorder="1"/>
    <xf numFmtId="0" fontId="0" fillId="0" borderId="30" xfId="0" applyBorder="1"/>
    <xf numFmtId="0" fontId="7" fillId="0" borderId="24" xfId="0" applyFont="1" applyBorder="1"/>
    <xf numFmtId="49" fontId="7" fillId="0" borderId="24" xfId="0" applyNumberFormat="1" applyFont="1" applyBorder="1"/>
    <xf numFmtId="3" fontId="12" fillId="0" borderId="30" xfId="0" applyNumberFormat="1" applyFont="1" applyBorder="1"/>
    <xf numFmtId="14" fontId="0" fillId="0" borderId="30" xfId="0" applyNumberFormat="1" applyBorder="1"/>
    <xf numFmtId="49" fontId="0" fillId="0" borderId="30" xfId="0" applyNumberFormat="1" applyBorder="1"/>
    <xf numFmtId="0" fontId="7" fillId="0" borderId="25" xfId="0" applyFont="1" applyBorder="1"/>
    <xf numFmtId="0" fontId="7" fillId="0" borderId="32" xfId="0" applyFont="1" applyBorder="1"/>
    <xf numFmtId="3" fontId="0" fillId="0" borderId="30" xfId="0" applyNumberFormat="1" applyBorder="1"/>
    <xf numFmtId="0" fontId="12" fillId="3" borderId="30" xfId="0" applyFont="1" applyFill="1" applyBorder="1"/>
    <xf numFmtId="3" fontId="39" fillId="0" borderId="24" xfId="0" applyNumberFormat="1" applyFont="1" applyBorder="1"/>
    <xf numFmtId="0" fontId="39" fillId="0" borderId="25" xfId="0" applyFont="1" applyBorder="1"/>
    <xf numFmtId="169" fontId="7" fillId="0" borderId="25" xfId="0" applyNumberFormat="1" applyFont="1" applyBorder="1"/>
    <xf numFmtId="169" fontId="0" fillId="0" borderId="30" xfId="0" applyNumberFormat="1" applyBorder="1"/>
    <xf numFmtId="169" fontId="39" fillId="0" borderId="25" xfId="0" applyNumberFormat="1" applyFont="1" applyBorder="1"/>
    <xf numFmtId="49" fontId="0" fillId="6" borderId="0" xfId="0" applyNumberFormat="1" applyFill="1"/>
    <xf numFmtId="3" fontId="0" fillId="6" borderId="0" xfId="0" applyNumberFormat="1" applyFill="1"/>
    <xf numFmtId="49" fontId="36" fillId="6" borderId="0" xfId="0" applyNumberFormat="1" applyFont="1" applyFill="1"/>
    <xf numFmtId="4" fontId="0" fillId="9" borderId="0" xfId="0" applyNumberFormat="1" applyFill="1" applyAlignment="1">
      <alignment horizontal="left"/>
    </xf>
    <xf numFmtId="0" fontId="12" fillId="9" borderId="0" xfId="0" applyFont="1" applyFill="1"/>
    <xf numFmtId="3" fontId="12" fillId="0" borderId="0" xfId="0" applyNumberFormat="1" applyFont="1" applyFill="1" applyAlignment="1">
      <alignment horizontal="left"/>
    </xf>
    <xf numFmtId="3" fontId="12" fillId="6" borderId="0" xfId="0" applyNumberFormat="1" applyFont="1" applyFill="1"/>
    <xf numFmtId="1" fontId="12" fillId="9" borderId="0" xfId="0" applyNumberFormat="1" applyFont="1" applyFill="1" applyAlignment="1">
      <alignment horizontal="left"/>
    </xf>
    <xf numFmtId="14" fontId="7" fillId="0" borderId="0" xfId="0" applyNumberFormat="1" applyFont="1"/>
    <xf numFmtId="49" fontId="7" fillId="0" borderId="0" xfId="0" applyNumberFormat="1" applyFont="1"/>
    <xf numFmtId="3" fontId="7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49" fontId="0" fillId="6" borderId="0" xfId="0" applyNumberFormat="1" applyFill="1" applyBorder="1"/>
    <xf numFmtId="0" fontId="0" fillId="6" borderId="0" xfId="0" applyFill="1" applyBorder="1"/>
    <xf numFmtId="3" fontId="9" fillId="6" borderId="0" xfId="0" applyNumberFormat="1" applyFont="1" applyFill="1"/>
    <xf numFmtId="14" fontId="12" fillId="6" borderId="0" xfId="0" applyNumberFormat="1" applyFont="1" applyFill="1"/>
    <xf numFmtId="2" fontId="12" fillId="6" borderId="0" xfId="0" applyNumberFormat="1" applyFont="1" applyFill="1" applyBorder="1" applyAlignment="1">
      <alignment horizontal="left"/>
    </xf>
    <xf numFmtId="3" fontId="9" fillId="10" borderId="0" xfId="0" applyNumberFormat="1" applyFont="1" applyFill="1"/>
    <xf numFmtId="14" fontId="12" fillId="10" borderId="0" xfId="0" applyNumberFormat="1" applyFont="1" applyFill="1"/>
    <xf numFmtId="0" fontId="0" fillId="10" borderId="0" xfId="0" applyFill="1" applyBorder="1"/>
    <xf numFmtId="49" fontId="0" fillId="10" borderId="0" xfId="0" applyNumberFormat="1" applyFill="1" applyBorder="1"/>
    <xf numFmtId="0" fontId="12" fillId="10" borderId="0" xfId="0" applyFont="1" applyFill="1" applyBorder="1"/>
    <xf numFmtId="167" fontId="12" fillId="10" borderId="0" xfId="0" applyNumberFormat="1" applyFont="1" applyFill="1" applyBorder="1" applyAlignment="1">
      <alignment horizontal="left"/>
    </xf>
    <xf numFmtId="0" fontId="0" fillId="10" borderId="0" xfId="0" applyFill="1"/>
    <xf numFmtId="49" fontId="0" fillId="10" borderId="0" xfId="0" applyNumberFormat="1" applyFill="1"/>
    <xf numFmtId="3" fontId="39" fillId="10" borderId="0" xfId="0" applyNumberFormat="1" applyFont="1" applyFill="1"/>
    <xf numFmtId="0" fontId="0" fillId="0" borderId="31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11" borderId="19" xfId="0" applyFont="1" applyFill="1" applyBorder="1" applyAlignment="1">
      <alignment horizontal="center"/>
    </xf>
    <xf numFmtId="0" fontId="7" fillId="11" borderId="20" xfId="0" applyFont="1" applyFill="1" applyBorder="1" applyAlignment="1">
      <alignment horizontal="center"/>
    </xf>
    <xf numFmtId="0" fontId="7" fillId="11" borderId="30" xfId="0" applyFont="1" applyFill="1" applyBorder="1" applyAlignment="1">
      <alignment horizontal="center"/>
    </xf>
    <xf numFmtId="0" fontId="0" fillId="0" borderId="17" xfId="0" applyFill="1" applyBorder="1"/>
    <xf numFmtId="0" fontId="2" fillId="11" borderId="32" xfId="0" applyFont="1" applyFill="1" applyBorder="1" applyAlignment="1">
      <alignment horizontal="center"/>
    </xf>
    <xf numFmtId="0" fontId="31" fillId="11" borderId="18" xfId="0" applyFont="1" applyFill="1" applyBorder="1" applyAlignment="1">
      <alignment horizontal="center"/>
    </xf>
    <xf numFmtId="0" fontId="31" fillId="11" borderId="32" xfId="0" applyFont="1" applyFill="1" applyBorder="1" applyAlignment="1">
      <alignment horizontal="center"/>
    </xf>
    <xf numFmtId="0" fontId="35" fillId="11" borderId="34" xfId="0" applyFont="1" applyFill="1" applyBorder="1" applyAlignment="1">
      <alignment horizontal="center"/>
    </xf>
    <xf numFmtId="0" fontId="40" fillId="11" borderId="23" xfId="0" applyFont="1" applyFill="1" applyBorder="1" applyAlignment="1">
      <alignment horizontal="center"/>
    </xf>
    <xf numFmtId="0" fontId="40" fillId="11" borderId="34" xfId="0" applyFont="1" applyFill="1" applyBorder="1" applyAlignment="1">
      <alignment horizontal="center"/>
    </xf>
    <xf numFmtId="0" fontId="3" fillId="0" borderId="31" xfId="0" applyFont="1" applyBorder="1" applyAlignment="1">
      <alignment horizontal="left"/>
    </xf>
    <xf numFmtId="0" fontId="3" fillId="0" borderId="3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2" fontId="3" fillId="0" borderId="31" xfId="0" applyNumberFormat="1" applyFont="1" applyBorder="1" applyAlignment="1">
      <alignment horizontal="center"/>
    </xf>
    <xf numFmtId="2" fontId="0" fillId="10" borderId="30" xfId="0" applyNumberFormat="1" applyFill="1" applyBorder="1" applyAlignment="1">
      <alignment horizontal="center"/>
    </xf>
    <xf numFmtId="0" fontId="36" fillId="6" borderId="30" xfId="0" applyFont="1" applyFill="1" applyBorder="1" applyAlignment="1">
      <alignment horizontal="center"/>
    </xf>
    <xf numFmtId="0" fontId="2" fillId="12" borderId="22" xfId="0" applyFont="1" applyFill="1" applyBorder="1" applyAlignment="1">
      <alignment horizontal="left"/>
    </xf>
    <xf numFmtId="0" fontId="2" fillId="12" borderId="13" xfId="0" applyFont="1" applyFill="1" applyBorder="1" applyAlignment="1">
      <alignment horizontal="center"/>
    </xf>
    <xf numFmtId="0" fontId="2" fillId="12" borderId="23" xfId="0" applyFont="1" applyFill="1" applyBorder="1" applyAlignment="1">
      <alignment horizontal="center"/>
    </xf>
    <xf numFmtId="0" fontId="31" fillId="12" borderId="22" xfId="0" applyFont="1" applyFill="1" applyBorder="1" applyAlignment="1">
      <alignment horizontal="left"/>
    </xf>
    <xf numFmtId="0" fontId="12" fillId="12" borderId="13" xfId="0" applyFont="1" applyFill="1" applyBorder="1" applyAlignment="1">
      <alignment horizontal="center"/>
    </xf>
    <xf numFmtId="0" fontId="12" fillId="12" borderId="23" xfId="0" applyFont="1" applyFill="1" applyBorder="1" applyAlignment="1">
      <alignment horizontal="center"/>
    </xf>
    <xf numFmtId="2" fontId="0" fillId="6" borderId="30" xfId="0" applyNumberForma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12" fillId="6" borderId="19" xfId="0" applyFont="1" applyFill="1" applyBorder="1" applyAlignment="1">
      <alignment horizontal="left"/>
    </xf>
    <xf numFmtId="0" fontId="0" fillId="6" borderId="20" xfId="0" applyFill="1" applyBorder="1" applyAlignment="1">
      <alignment horizontal="center"/>
    </xf>
    <xf numFmtId="0" fontId="12" fillId="6" borderId="20" xfId="0" applyFont="1" applyFill="1" applyBorder="1" applyAlignment="1"/>
    <xf numFmtId="0" fontId="0" fillId="6" borderId="21" xfId="0" applyFill="1" applyBorder="1" applyAlignment="1">
      <alignment horizontal="center"/>
    </xf>
    <xf numFmtId="0" fontId="12" fillId="10" borderId="19" xfId="0" applyFont="1" applyFill="1" applyBorder="1" applyAlignment="1">
      <alignment horizontal="left"/>
    </xf>
    <xf numFmtId="0" fontId="0" fillId="10" borderId="20" xfId="0" applyFill="1" applyBorder="1" applyAlignment="1">
      <alignment horizontal="center"/>
    </xf>
    <xf numFmtId="0" fontId="12" fillId="10" borderId="20" xfId="0" applyFont="1" applyFill="1" applyBorder="1" applyAlignment="1"/>
    <xf numFmtId="0" fontId="0" fillId="10" borderId="21" xfId="0" applyFill="1" applyBorder="1" applyAlignment="1">
      <alignment horizontal="center"/>
    </xf>
    <xf numFmtId="0" fontId="7" fillId="11" borderId="21" xfId="0" applyFont="1" applyFill="1" applyBorder="1" applyAlignment="1">
      <alignment horizontal="center"/>
    </xf>
    <xf numFmtId="0" fontId="0" fillId="10" borderId="20" xfId="0" applyFill="1" applyBorder="1"/>
    <xf numFmtId="0" fontId="0" fillId="10" borderId="21" xfId="0" applyFill="1" applyBorder="1"/>
    <xf numFmtId="2" fontId="3" fillId="0" borderId="25" xfId="0" applyNumberFormat="1" applyFont="1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13" xfId="0" applyNumberFormat="1" applyFont="1" applyBorder="1" applyAlignment="1">
      <alignment horizontal="center"/>
    </xf>
    <xf numFmtId="2" fontId="3" fillId="0" borderId="23" xfId="0" applyNumberFormat="1" applyFont="1" applyBorder="1" applyAlignment="1">
      <alignment horizontal="center"/>
    </xf>
    <xf numFmtId="0" fontId="12" fillId="0" borderId="31" xfId="0" applyFont="1" applyBorder="1" applyAlignment="1">
      <alignment horizontal="left"/>
    </xf>
    <xf numFmtId="0" fontId="0" fillId="10" borderId="0" xfId="0" applyFill="1" applyAlignment="1">
      <alignment horizontal="left"/>
    </xf>
    <xf numFmtId="0" fontId="1" fillId="10" borderId="0" xfId="0" applyFont="1" applyFill="1"/>
    <xf numFmtId="2" fontId="0" fillId="13" borderId="30" xfId="0" applyNumberFormat="1" applyFill="1" applyBorder="1" applyAlignment="1">
      <alignment horizontal="center"/>
    </xf>
    <xf numFmtId="3" fontId="0" fillId="0" borderId="17" xfId="0" applyNumberFormat="1" applyBorder="1"/>
    <xf numFmtId="3" fontId="0" fillId="0" borderId="24" xfId="0" applyNumberFormat="1" applyBorder="1"/>
    <xf numFmtId="3" fontId="0" fillId="0" borderId="22" xfId="0" applyNumberFormat="1" applyBorder="1"/>
    <xf numFmtId="3" fontId="12" fillId="0" borderId="25" xfId="0" applyNumberFormat="1" applyFont="1" applyBorder="1"/>
    <xf numFmtId="3" fontId="3" fillId="0" borderId="18" xfId="0" applyNumberFormat="1" applyFont="1" applyBorder="1"/>
    <xf numFmtId="3" fontId="12" fillId="0" borderId="18" xfId="0" applyNumberFormat="1" applyFont="1" applyBorder="1" applyAlignment="1">
      <alignment horizontal="center"/>
    </xf>
    <xf numFmtId="2" fontId="12" fillId="13" borderId="30" xfId="0" applyNumberFormat="1" applyFont="1" applyFill="1" applyBorder="1" applyAlignment="1">
      <alignment horizontal="center"/>
    </xf>
    <xf numFmtId="14" fontId="12" fillId="0" borderId="30" xfId="0" applyNumberFormat="1" applyFont="1" applyBorder="1"/>
    <xf numFmtId="2" fontId="0" fillId="8" borderId="30" xfId="0" applyNumberFormat="1" applyFill="1" applyBorder="1" applyAlignment="1">
      <alignment horizontal="center"/>
    </xf>
    <xf numFmtId="2" fontId="12" fillId="13" borderId="30" xfId="0" applyNumberFormat="1" applyFont="1" applyFill="1" applyBorder="1" applyAlignment="1">
      <alignment horizontal="left"/>
    </xf>
    <xf numFmtId="0" fontId="36" fillId="13" borderId="30" xfId="0" applyFont="1" applyFill="1" applyBorder="1" applyAlignment="1">
      <alignment horizontal="center"/>
    </xf>
    <xf numFmtId="0" fontId="7" fillId="0" borderId="30" xfId="0" applyFont="1" applyBorder="1"/>
    <xf numFmtId="3" fontId="7" fillId="0" borderId="30" xfId="0" applyNumberFormat="1" applyFont="1" applyBorder="1"/>
    <xf numFmtId="0" fontId="12" fillId="0" borderId="33" xfId="0" applyFont="1" applyBorder="1"/>
    <xf numFmtId="0" fontId="12" fillId="0" borderId="34" xfId="0" applyFont="1" applyBorder="1"/>
    <xf numFmtId="1" fontId="0" fillId="6" borderId="30" xfId="0" applyNumberFormat="1" applyFill="1" applyBorder="1" applyAlignment="1">
      <alignment horizontal="center"/>
    </xf>
    <xf numFmtId="1" fontId="0" fillId="13" borderId="30" xfId="0" applyNumberFormat="1" applyFill="1" applyBorder="1" applyAlignment="1">
      <alignment horizontal="center"/>
    </xf>
    <xf numFmtId="0" fontId="35" fillId="11" borderId="23" xfId="0" applyFont="1" applyFill="1" applyBorder="1" applyAlignment="1">
      <alignment horizontal="center"/>
    </xf>
    <xf numFmtId="16" fontId="7" fillId="0" borderId="19" xfId="0" applyNumberFormat="1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3" fontId="0" fillId="0" borderId="1" xfId="0" applyNumberFormat="1" applyBorder="1"/>
    <xf numFmtId="0" fontId="41" fillId="11" borderId="34" xfId="0" applyFont="1" applyFill="1" applyBorder="1" applyAlignment="1">
      <alignment horizontal="center"/>
    </xf>
    <xf numFmtId="0" fontId="7" fillId="0" borderId="22" xfId="0" applyFont="1" applyBorder="1" applyAlignment="1">
      <alignment horizontal="left"/>
    </xf>
    <xf numFmtId="2" fontId="0" fillId="14" borderId="30" xfId="0" applyNumberFormat="1" applyFill="1" applyBorder="1" applyAlignment="1">
      <alignment horizontal="center"/>
    </xf>
    <xf numFmtId="2" fontId="12" fillId="10" borderId="30" xfId="0" applyNumberFormat="1" applyFont="1" applyFill="1" applyBorder="1" applyAlignment="1">
      <alignment horizontal="center"/>
    </xf>
    <xf numFmtId="2" fontId="12" fillId="6" borderId="30" xfId="0" applyNumberFormat="1" applyFont="1" applyFill="1" applyBorder="1" applyAlignment="1">
      <alignment horizontal="center"/>
    </xf>
    <xf numFmtId="2" fontId="36" fillId="13" borderId="30" xfId="0" applyNumberFormat="1" applyFont="1" applyFill="1" applyBorder="1" applyAlignment="1">
      <alignment horizontal="center"/>
    </xf>
    <xf numFmtId="2" fontId="7" fillId="10" borderId="30" xfId="0" applyNumberFormat="1" applyFont="1" applyFill="1" applyBorder="1" applyAlignment="1">
      <alignment horizontal="center"/>
    </xf>
    <xf numFmtId="2" fontId="7" fillId="6" borderId="30" xfId="0" applyNumberFormat="1" applyFont="1" applyFill="1" applyBorder="1" applyAlignment="1">
      <alignment horizontal="center"/>
    </xf>
    <xf numFmtId="0" fontId="0" fillId="13" borderId="20" xfId="0" applyFill="1" applyBorder="1" applyAlignment="1">
      <alignment horizontal="center"/>
    </xf>
    <xf numFmtId="0" fontId="12" fillId="13" borderId="20" xfId="0" applyFont="1" applyFill="1" applyBorder="1" applyAlignment="1"/>
    <xf numFmtId="0" fontId="0" fillId="13" borderId="21" xfId="0" applyFill="1" applyBorder="1" applyAlignment="1">
      <alignment horizontal="center"/>
    </xf>
    <xf numFmtId="0" fontId="7" fillId="13" borderId="19" xfId="0" applyFont="1" applyFill="1" applyBorder="1" applyAlignment="1">
      <alignment horizontal="left"/>
    </xf>
    <xf numFmtId="1" fontId="36" fillId="13" borderId="30" xfId="0" applyNumberFormat="1" applyFont="1" applyFill="1" applyBorder="1" applyAlignment="1">
      <alignment horizontal="center"/>
    </xf>
    <xf numFmtId="1" fontId="42" fillId="13" borderId="30" xfId="0" applyNumberFormat="1" applyFont="1" applyFill="1" applyBorder="1" applyAlignment="1">
      <alignment horizontal="center"/>
    </xf>
    <xf numFmtId="0" fontId="1" fillId="6" borderId="30" xfId="0" applyFont="1" applyFill="1" applyBorder="1"/>
    <xf numFmtId="0" fontId="0" fillId="0" borderId="32" xfId="0" applyFill="1" applyBorder="1"/>
    <xf numFmtId="0" fontId="0" fillId="0" borderId="33" xfId="0" applyFill="1" applyBorder="1"/>
    <xf numFmtId="0" fontId="0" fillId="0" borderId="30" xfId="0" applyFill="1" applyBorder="1"/>
    <xf numFmtId="0" fontId="1" fillId="0" borderId="30" xfId="0" applyFont="1" applyFill="1" applyBorder="1"/>
    <xf numFmtId="0" fontId="0" fillId="15" borderId="0" xfId="0" applyFill="1"/>
    <xf numFmtId="0" fontId="36" fillId="6" borderId="0" xfId="0" applyFont="1" applyFill="1"/>
    <xf numFmtId="49" fontId="43" fillId="0" borderId="0" xfId="0" applyNumberFormat="1" applyFont="1"/>
    <xf numFmtId="0" fontId="1" fillId="0" borderId="8" xfId="0" applyFont="1" applyBorder="1"/>
    <xf numFmtId="3" fontId="0" fillId="10" borderId="4" xfId="0" applyNumberFormat="1" applyFill="1" applyBorder="1"/>
    <xf numFmtId="2" fontId="12" fillId="3" borderId="30" xfId="0" applyNumberFormat="1" applyFont="1" applyFill="1" applyBorder="1"/>
    <xf numFmtId="49" fontId="1" fillId="0" borderId="30" xfId="0" applyNumberFormat="1" applyFont="1" applyBorder="1"/>
    <xf numFmtId="2" fontId="7" fillId="0" borderId="30" xfId="0" applyNumberFormat="1" applyFont="1" applyFill="1" applyBorder="1"/>
    <xf numFmtId="2" fontId="0" fillId="0" borderId="0" xfId="0" applyNumberFormat="1" applyFill="1"/>
    <xf numFmtId="2" fontId="0" fillId="13" borderId="0" xfId="0" applyNumberFormat="1" applyFill="1"/>
    <xf numFmtId="2" fontId="1" fillId="0" borderId="0" xfId="0" applyNumberFormat="1" applyFont="1"/>
    <xf numFmtId="2" fontId="1" fillId="0" borderId="0" xfId="0" applyNumberFormat="1" applyFont="1" applyFill="1"/>
    <xf numFmtId="8" fontId="0" fillId="0" borderId="0" xfId="0" applyNumberFormat="1"/>
    <xf numFmtId="0" fontId="1" fillId="0" borderId="0" xfId="0" applyFont="1" applyBorder="1"/>
    <xf numFmtId="17" fontId="0" fillId="0" borderId="0" xfId="0" applyNumberFormat="1"/>
    <xf numFmtId="3" fontId="0" fillId="10" borderId="0" xfId="0" applyNumberFormat="1" applyFill="1"/>
    <xf numFmtId="14" fontId="0" fillId="1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8"/>
  <sheetViews>
    <sheetView topLeftCell="Q1" workbookViewId="0">
      <selection activeCell="W18" sqref="W18"/>
    </sheetView>
  </sheetViews>
  <sheetFormatPr baseColWidth="10" defaultRowHeight="12.8" x14ac:dyDescent="0.2"/>
  <sheetData>
    <row r="1" spans="1:48" x14ac:dyDescent="0.2">
      <c r="A1" s="104"/>
      <c r="B1" s="3"/>
      <c r="C1" s="3"/>
      <c r="D1" s="302"/>
      <c r="E1" s="302"/>
      <c r="F1" s="140"/>
      <c r="G1" s="302"/>
      <c r="H1" s="302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47"/>
      <c r="AR1" s="47"/>
      <c r="AS1" s="47"/>
      <c r="AT1" s="47"/>
    </row>
    <row r="2" spans="1:48" ht="13.5" x14ac:dyDescent="0.25">
      <c r="A2" s="29"/>
      <c r="B2" s="325"/>
      <c r="C2" s="325"/>
      <c r="D2" s="342" t="s">
        <v>555</v>
      </c>
      <c r="E2" s="382"/>
      <c r="F2" s="382"/>
      <c r="G2" s="382"/>
      <c r="H2" s="382"/>
      <c r="I2" s="382"/>
      <c r="J2" s="423" t="s">
        <v>534</v>
      </c>
      <c r="K2" s="382"/>
      <c r="L2" s="394" t="s">
        <v>531</v>
      </c>
      <c r="M2" s="394" t="s">
        <v>527</v>
      </c>
      <c r="N2" s="397">
        <v>0.11</v>
      </c>
      <c r="O2" s="395"/>
      <c r="P2" s="395" t="s">
        <v>532</v>
      </c>
      <c r="Q2" s="394" t="s">
        <v>527</v>
      </c>
      <c r="R2" s="419">
        <v>0</v>
      </c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47"/>
      <c r="AR2" s="47"/>
      <c r="AS2" s="47"/>
      <c r="AT2" s="47"/>
    </row>
    <row r="3" spans="1:48" ht="13.5" x14ac:dyDescent="0.25">
      <c r="A3" s="427"/>
      <c r="B3" s="3"/>
      <c r="C3" s="3"/>
      <c r="D3" s="451" t="s">
        <v>556</v>
      </c>
      <c r="E3" s="383"/>
      <c r="F3" s="383"/>
      <c r="G3" s="383"/>
      <c r="H3" s="383"/>
      <c r="I3" s="383"/>
      <c r="J3" s="383"/>
      <c r="K3" s="383"/>
      <c r="L3" s="420" t="s">
        <v>531</v>
      </c>
      <c r="M3" s="420" t="s">
        <v>528</v>
      </c>
      <c r="N3" s="421">
        <v>0.12</v>
      </c>
      <c r="O3" s="420"/>
      <c r="P3" s="396" t="s">
        <v>535</v>
      </c>
      <c r="Q3" s="420" t="s">
        <v>528</v>
      </c>
      <c r="R3" s="422">
        <v>0</v>
      </c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/>
      <c r="AO3" s="140"/>
      <c r="AP3" s="140"/>
      <c r="AQ3" s="47"/>
      <c r="AR3" s="47"/>
      <c r="AS3" s="47"/>
      <c r="AT3" s="47"/>
    </row>
    <row r="4" spans="1:48" x14ac:dyDescent="0.2">
      <c r="A4" s="29"/>
      <c r="D4" s="140"/>
      <c r="E4" s="140"/>
      <c r="F4" s="140"/>
      <c r="G4" s="407"/>
      <c r="H4" s="407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47"/>
      <c r="AR4" s="47"/>
      <c r="AS4" s="47"/>
      <c r="AT4" s="47"/>
    </row>
    <row r="5" spans="1:48" ht="13.5" x14ac:dyDescent="0.25">
      <c r="A5" s="428"/>
      <c r="B5" s="306"/>
      <c r="C5" s="306"/>
      <c r="D5" s="448">
        <v>1</v>
      </c>
      <c r="E5" s="446">
        <v>2</v>
      </c>
      <c r="F5" s="446">
        <v>3</v>
      </c>
      <c r="G5" s="446">
        <v>4</v>
      </c>
      <c r="H5" s="446">
        <v>5</v>
      </c>
      <c r="I5" s="446">
        <v>6</v>
      </c>
      <c r="J5" s="446">
        <v>7</v>
      </c>
      <c r="K5" s="447">
        <v>8</v>
      </c>
      <c r="L5" s="448">
        <v>1</v>
      </c>
      <c r="M5" s="446">
        <v>2</v>
      </c>
      <c r="N5" s="446">
        <v>3</v>
      </c>
      <c r="O5" s="446">
        <v>4</v>
      </c>
      <c r="P5" s="446">
        <v>5</v>
      </c>
      <c r="Q5" s="446">
        <v>6</v>
      </c>
      <c r="R5" s="446">
        <v>7</v>
      </c>
      <c r="S5" s="447">
        <v>8</v>
      </c>
      <c r="T5" s="448">
        <v>1</v>
      </c>
      <c r="U5" s="446">
        <v>2</v>
      </c>
      <c r="V5" s="446">
        <v>3</v>
      </c>
      <c r="W5" s="446">
        <v>4</v>
      </c>
      <c r="X5" s="446">
        <v>5</v>
      </c>
      <c r="Y5" s="446">
        <v>6</v>
      </c>
      <c r="Z5" s="446">
        <v>7</v>
      </c>
      <c r="AA5" s="447">
        <v>8</v>
      </c>
      <c r="AB5" s="448">
        <v>1</v>
      </c>
      <c r="AC5" s="446">
        <v>2</v>
      </c>
      <c r="AD5" s="446">
        <v>3</v>
      </c>
      <c r="AE5" s="446">
        <v>4</v>
      </c>
      <c r="AF5" s="446">
        <v>5</v>
      </c>
      <c r="AG5" s="446">
        <v>6</v>
      </c>
      <c r="AH5" s="446">
        <v>7</v>
      </c>
      <c r="AI5" s="447">
        <v>8</v>
      </c>
      <c r="AJ5" s="445" t="s">
        <v>548</v>
      </c>
      <c r="AK5" s="446" t="s">
        <v>549</v>
      </c>
      <c r="AL5" s="446" t="s">
        <v>550</v>
      </c>
      <c r="AM5" s="447" t="s">
        <v>551</v>
      </c>
      <c r="AN5" s="448">
        <v>1</v>
      </c>
      <c r="AO5" s="446">
        <v>2</v>
      </c>
      <c r="AP5" s="446">
        <v>3</v>
      </c>
      <c r="AQ5" s="446">
        <v>4</v>
      </c>
      <c r="AR5" s="446">
        <v>5</v>
      </c>
      <c r="AS5" s="446">
        <v>6</v>
      </c>
      <c r="AT5" s="446">
        <v>7</v>
      </c>
      <c r="AU5" s="447">
        <v>8</v>
      </c>
    </row>
    <row r="6" spans="1:48" x14ac:dyDescent="0.2">
      <c r="A6" s="429"/>
      <c r="B6" s="122"/>
      <c r="C6" s="122"/>
      <c r="D6" s="412" t="s">
        <v>538</v>
      </c>
      <c r="E6" s="413"/>
      <c r="F6" s="413"/>
      <c r="G6" s="413"/>
      <c r="H6" s="413"/>
      <c r="I6" s="413"/>
      <c r="J6" s="413"/>
      <c r="K6" s="415"/>
      <c r="L6" s="408" t="s">
        <v>537</v>
      </c>
      <c r="M6" s="409"/>
      <c r="N6" s="409"/>
      <c r="O6" s="409"/>
      <c r="P6" s="409"/>
      <c r="Q6" s="409"/>
      <c r="R6" s="409"/>
      <c r="S6" s="411"/>
      <c r="T6" s="412" t="s">
        <v>539</v>
      </c>
      <c r="U6" s="413"/>
      <c r="V6" s="413"/>
      <c r="W6" s="414"/>
      <c r="X6" s="413"/>
      <c r="Y6" s="413"/>
      <c r="Z6" s="413"/>
      <c r="AA6" s="415"/>
      <c r="AB6" s="408" t="s">
        <v>540</v>
      </c>
      <c r="AC6" s="409"/>
      <c r="AD6" s="409"/>
      <c r="AE6" s="410"/>
      <c r="AF6" s="409"/>
      <c r="AG6" s="409"/>
      <c r="AH6" s="409"/>
      <c r="AI6" s="411"/>
      <c r="AJ6" s="408" t="s">
        <v>541</v>
      </c>
      <c r="AK6" s="409"/>
      <c r="AL6" s="409"/>
      <c r="AM6" s="411"/>
      <c r="AN6" s="412" t="s">
        <v>542</v>
      </c>
      <c r="AO6" s="413"/>
      <c r="AP6" s="413"/>
      <c r="AQ6" s="417"/>
      <c r="AR6" s="417"/>
      <c r="AS6" s="417"/>
      <c r="AT6" s="417"/>
      <c r="AU6" s="418"/>
      <c r="AV6" s="83"/>
    </row>
    <row r="7" spans="1:48" ht="13.5" x14ac:dyDescent="0.25">
      <c r="A7" s="430"/>
      <c r="B7" s="339"/>
      <c r="C7" s="306"/>
      <c r="D7" s="384" t="s">
        <v>526</v>
      </c>
      <c r="E7" s="385" t="s">
        <v>533</v>
      </c>
      <c r="F7" s="385" t="s">
        <v>533</v>
      </c>
      <c r="G7" s="386" t="s">
        <v>533</v>
      </c>
      <c r="H7" s="384" t="s">
        <v>529</v>
      </c>
      <c r="I7" s="385" t="s">
        <v>533</v>
      </c>
      <c r="J7" s="385" t="s">
        <v>533</v>
      </c>
      <c r="K7" s="385" t="s">
        <v>533</v>
      </c>
      <c r="L7" s="384" t="s">
        <v>526</v>
      </c>
      <c r="M7" s="385" t="s">
        <v>533</v>
      </c>
      <c r="N7" s="385" t="s">
        <v>533</v>
      </c>
      <c r="O7" s="385" t="s">
        <v>533</v>
      </c>
      <c r="P7" s="384" t="s">
        <v>529</v>
      </c>
      <c r="Q7" s="385" t="s">
        <v>533</v>
      </c>
      <c r="R7" s="385" t="s">
        <v>533</v>
      </c>
      <c r="S7" s="385" t="s">
        <v>533</v>
      </c>
      <c r="T7" s="384" t="s">
        <v>526</v>
      </c>
      <c r="U7" s="385" t="s">
        <v>533</v>
      </c>
      <c r="V7" s="385" t="s">
        <v>533</v>
      </c>
      <c r="W7" s="386" t="s">
        <v>533</v>
      </c>
      <c r="X7" s="384" t="s">
        <v>529</v>
      </c>
      <c r="Y7" s="385" t="s">
        <v>533</v>
      </c>
      <c r="Z7" s="385" t="s">
        <v>533</v>
      </c>
      <c r="AA7" s="385" t="s">
        <v>533</v>
      </c>
      <c r="AB7" s="384" t="s">
        <v>526</v>
      </c>
      <c r="AC7" s="385" t="s">
        <v>533</v>
      </c>
      <c r="AD7" s="385" t="s">
        <v>533</v>
      </c>
      <c r="AE7" s="386" t="s">
        <v>533</v>
      </c>
      <c r="AF7" s="384" t="s">
        <v>529</v>
      </c>
      <c r="AG7" s="385" t="s">
        <v>533</v>
      </c>
      <c r="AH7" s="385" t="s">
        <v>533</v>
      </c>
      <c r="AI7" s="385" t="s">
        <v>533</v>
      </c>
      <c r="AJ7" s="384" t="s">
        <v>526</v>
      </c>
      <c r="AK7" s="385" t="s">
        <v>533</v>
      </c>
      <c r="AL7" s="384" t="s">
        <v>529</v>
      </c>
      <c r="AM7" s="385" t="s">
        <v>533</v>
      </c>
      <c r="AN7" s="384" t="s">
        <v>526</v>
      </c>
      <c r="AO7" s="385" t="s">
        <v>533</v>
      </c>
      <c r="AP7" s="385" t="s">
        <v>533</v>
      </c>
      <c r="AQ7" s="386" t="s">
        <v>533</v>
      </c>
      <c r="AR7" s="384" t="s">
        <v>529</v>
      </c>
      <c r="AS7" s="385" t="s">
        <v>533</v>
      </c>
      <c r="AT7" s="385" t="s">
        <v>533</v>
      </c>
      <c r="AU7" s="416" t="s">
        <v>533</v>
      </c>
      <c r="AV7" s="387"/>
    </row>
    <row r="8" spans="1:48" x14ac:dyDescent="0.2">
      <c r="A8" s="431"/>
      <c r="B8" s="440"/>
      <c r="C8" s="103"/>
      <c r="D8" s="388" t="s">
        <v>527</v>
      </c>
      <c r="E8" s="389" t="s">
        <v>528</v>
      </c>
      <c r="F8" s="388" t="s">
        <v>527</v>
      </c>
      <c r="G8" s="389" t="s">
        <v>528</v>
      </c>
      <c r="H8" s="388" t="s">
        <v>527</v>
      </c>
      <c r="I8" s="390" t="s">
        <v>528</v>
      </c>
      <c r="J8" s="388" t="s">
        <v>527</v>
      </c>
      <c r="K8" s="389" t="s">
        <v>528</v>
      </c>
      <c r="L8" s="388" t="s">
        <v>527</v>
      </c>
      <c r="M8" s="389" t="s">
        <v>528</v>
      </c>
      <c r="N8" s="388" t="s">
        <v>527</v>
      </c>
      <c r="O8" s="389" t="s">
        <v>528</v>
      </c>
      <c r="P8" s="388" t="s">
        <v>527</v>
      </c>
      <c r="Q8" s="390" t="s">
        <v>528</v>
      </c>
      <c r="R8" s="388" t="s">
        <v>527</v>
      </c>
      <c r="S8" s="389" t="s">
        <v>528</v>
      </c>
      <c r="T8" s="388" t="s">
        <v>527</v>
      </c>
      <c r="U8" s="389" t="s">
        <v>528</v>
      </c>
      <c r="V8" s="388" t="s">
        <v>527</v>
      </c>
      <c r="W8" s="389" t="s">
        <v>528</v>
      </c>
      <c r="X8" s="388" t="s">
        <v>527</v>
      </c>
      <c r="Y8" s="390" t="s">
        <v>528</v>
      </c>
      <c r="Z8" s="388" t="s">
        <v>527</v>
      </c>
      <c r="AA8" s="389" t="s">
        <v>528</v>
      </c>
      <c r="AB8" s="388" t="s">
        <v>527</v>
      </c>
      <c r="AC8" s="389" t="s">
        <v>528</v>
      </c>
      <c r="AD8" s="388" t="s">
        <v>527</v>
      </c>
      <c r="AE8" s="389" t="s">
        <v>528</v>
      </c>
      <c r="AF8" s="388" t="s">
        <v>527</v>
      </c>
      <c r="AG8" s="390" t="s">
        <v>528</v>
      </c>
      <c r="AH8" s="388" t="s">
        <v>527</v>
      </c>
      <c r="AI8" s="389" t="s">
        <v>528</v>
      </c>
      <c r="AJ8" s="388" t="s">
        <v>527</v>
      </c>
      <c r="AK8" s="389" t="s">
        <v>528</v>
      </c>
      <c r="AL8" s="388" t="s">
        <v>527</v>
      </c>
      <c r="AM8" s="389" t="s">
        <v>528</v>
      </c>
      <c r="AN8" s="388" t="s">
        <v>527</v>
      </c>
      <c r="AO8" s="389" t="s">
        <v>528</v>
      </c>
      <c r="AP8" s="388" t="s">
        <v>527</v>
      </c>
      <c r="AQ8" s="389" t="s">
        <v>528</v>
      </c>
      <c r="AR8" s="388" t="s">
        <v>527</v>
      </c>
      <c r="AS8" s="390" t="s">
        <v>528</v>
      </c>
      <c r="AT8" s="388" t="s">
        <v>527</v>
      </c>
      <c r="AU8" s="389" t="s">
        <v>528</v>
      </c>
      <c r="AV8" s="387"/>
    </row>
    <row r="9" spans="1:48" x14ac:dyDescent="0.2">
      <c r="A9" s="431"/>
      <c r="B9" s="440"/>
      <c r="C9" s="103"/>
      <c r="D9" s="391" t="s">
        <v>531</v>
      </c>
      <c r="E9" s="444" t="s">
        <v>531</v>
      </c>
      <c r="F9" s="450" t="s">
        <v>532</v>
      </c>
      <c r="G9" s="450" t="s">
        <v>532</v>
      </c>
      <c r="H9" s="391" t="s">
        <v>531</v>
      </c>
      <c r="I9" s="391" t="s">
        <v>531</v>
      </c>
      <c r="J9" s="450" t="s">
        <v>532</v>
      </c>
      <c r="K9" s="450" t="s">
        <v>532</v>
      </c>
      <c r="L9" s="391" t="s">
        <v>531</v>
      </c>
      <c r="M9" s="444" t="s">
        <v>531</v>
      </c>
      <c r="N9" s="450" t="s">
        <v>532</v>
      </c>
      <c r="O9" s="450" t="s">
        <v>532</v>
      </c>
      <c r="P9" s="391" t="s">
        <v>531</v>
      </c>
      <c r="Q9" s="391" t="s">
        <v>531</v>
      </c>
      <c r="R9" s="450" t="s">
        <v>532</v>
      </c>
      <c r="S9" s="450" t="s">
        <v>532</v>
      </c>
      <c r="T9" s="391" t="s">
        <v>531</v>
      </c>
      <c r="U9" s="444" t="s">
        <v>531</v>
      </c>
      <c r="V9" s="450" t="s">
        <v>532</v>
      </c>
      <c r="W9" s="450" t="s">
        <v>532</v>
      </c>
      <c r="X9" s="391" t="s">
        <v>531</v>
      </c>
      <c r="Y9" s="391" t="s">
        <v>531</v>
      </c>
      <c r="Z9" s="450" t="s">
        <v>532</v>
      </c>
      <c r="AA9" s="450" t="s">
        <v>532</v>
      </c>
      <c r="AB9" s="391" t="s">
        <v>531</v>
      </c>
      <c r="AC9" s="444" t="s">
        <v>531</v>
      </c>
      <c r="AD9" s="450" t="s">
        <v>532</v>
      </c>
      <c r="AE9" s="450" t="s">
        <v>532</v>
      </c>
      <c r="AF9" s="391" t="s">
        <v>531</v>
      </c>
      <c r="AG9" s="391" t="s">
        <v>531</v>
      </c>
      <c r="AH9" s="450" t="s">
        <v>532</v>
      </c>
      <c r="AI9" s="450" t="s">
        <v>532</v>
      </c>
      <c r="AJ9" s="391"/>
      <c r="AK9" s="391"/>
      <c r="AL9" s="391"/>
      <c r="AM9" s="391"/>
      <c r="AN9" s="391" t="s">
        <v>531</v>
      </c>
      <c r="AO9" s="444" t="s">
        <v>531</v>
      </c>
      <c r="AP9" s="391" t="s">
        <v>532</v>
      </c>
      <c r="AQ9" s="444" t="s">
        <v>532</v>
      </c>
      <c r="AR9" s="391" t="s">
        <v>531</v>
      </c>
      <c r="AS9" s="393" t="s">
        <v>531</v>
      </c>
      <c r="AT9" s="391" t="s">
        <v>532</v>
      </c>
      <c r="AU9" s="392" t="s">
        <v>532</v>
      </c>
      <c r="AV9" s="83"/>
    </row>
    <row r="10" spans="1:48" x14ac:dyDescent="0.2">
      <c r="A10" s="432" t="s">
        <v>28</v>
      </c>
      <c r="B10" s="441" t="s">
        <v>0</v>
      </c>
      <c r="C10" s="103" t="s">
        <v>547</v>
      </c>
      <c r="D10" s="400" t="s">
        <v>249</v>
      </c>
      <c r="E10" s="401"/>
      <c r="F10" s="402"/>
      <c r="G10" s="402"/>
      <c r="H10" s="400" t="s">
        <v>249</v>
      </c>
      <c r="I10" s="401"/>
      <c r="J10" s="401"/>
      <c r="K10" s="402"/>
      <c r="L10" s="403" t="s">
        <v>525</v>
      </c>
      <c r="M10" s="401"/>
      <c r="N10" s="401"/>
      <c r="O10" s="402"/>
      <c r="P10" s="403" t="s">
        <v>525</v>
      </c>
      <c r="Q10" s="404"/>
      <c r="R10" s="401"/>
      <c r="S10" s="405"/>
      <c r="T10" s="400" t="s">
        <v>536</v>
      </c>
      <c r="U10" s="401" t="s">
        <v>536</v>
      </c>
      <c r="V10" s="401" t="s">
        <v>552</v>
      </c>
      <c r="W10" s="401" t="s">
        <v>552</v>
      </c>
      <c r="X10" s="400" t="s">
        <v>536</v>
      </c>
      <c r="Y10" s="401" t="s">
        <v>536</v>
      </c>
      <c r="Z10" s="401" t="s">
        <v>552</v>
      </c>
      <c r="AA10" s="401" t="s">
        <v>552</v>
      </c>
      <c r="AB10" s="400" t="s">
        <v>536</v>
      </c>
      <c r="AC10" s="401" t="s">
        <v>536</v>
      </c>
      <c r="AD10" s="401" t="s">
        <v>552</v>
      </c>
      <c r="AE10" s="401" t="s">
        <v>552</v>
      </c>
      <c r="AF10" s="400" t="s">
        <v>536</v>
      </c>
      <c r="AG10" s="401" t="s">
        <v>536</v>
      </c>
      <c r="AH10" s="401" t="s">
        <v>552</v>
      </c>
      <c r="AI10" s="401" t="s">
        <v>552</v>
      </c>
      <c r="AJ10" s="400" t="s">
        <v>395</v>
      </c>
      <c r="AK10" s="401"/>
      <c r="AL10" s="400" t="s">
        <v>395</v>
      </c>
      <c r="AM10" s="401"/>
      <c r="AN10" s="400" t="s">
        <v>249</v>
      </c>
      <c r="AO10" s="401"/>
      <c r="AP10" s="401"/>
      <c r="AQ10" s="402"/>
      <c r="AR10" s="400" t="s">
        <v>249</v>
      </c>
      <c r="AS10" s="401"/>
      <c r="AT10" s="401"/>
      <c r="AU10" s="402"/>
      <c r="AV10" s="83"/>
    </row>
    <row r="11" spans="1:48" x14ac:dyDescent="0.2">
      <c r="A11" s="349">
        <v>13105</v>
      </c>
      <c r="B11" s="345">
        <v>40643</v>
      </c>
      <c r="C11" s="349"/>
      <c r="D11" s="398">
        <v>0.1</v>
      </c>
      <c r="E11" s="398">
        <v>0.14000000000000001</v>
      </c>
      <c r="F11" s="398">
        <v>0</v>
      </c>
      <c r="G11" s="398">
        <v>0</v>
      </c>
      <c r="H11" s="398">
        <v>0.1</v>
      </c>
      <c r="I11" s="398">
        <v>0.15</v>
      </c>
      <c r="J11" s="398">
        <v>0</v>
      </c>
      <c r="K11" s="398">
        <v>0</v>
      </c>
      <c r="L11" s="399">
        <f>IF(D11=N$2,0,D11-N$2)</f>
        <v>-9.999999999999995E-3</v>
      </c>
      <c r="M11" s="399">
        <f>IF(E11=N$3,0,E11-N$3)</f>
        <v>2.0000000000000018E-2</v>
      </c>
      <c r="N11" s="399">
        <f>IF(F11=R$2,0,F11-R$2)</f>
        <v>0</v>
      </c>
      <c r="O11" s="399">
        <f>IF(G11=R$3,0,G11-R$3)</f>
        <v>0</v>
      </c>
      <c r="P11" s="399">
        <f>IF(H11=N$2,0,H11-N$2)</f>
        <v>-9.999999999999995E-3</v>
      </c>
      <c r="Q11" s="399">
        <f>IF(I11=N$3,0,I11-N$3)</f>
        <v>0.03</v>
      </c>
      <c r="R11" s="399">
        <f>IF(J11=R$2,0,J11-R$2)</f>
        <v>0</v>
      </c>
      <c r="S11" s="399">
        <f>IF(K11=R$3,0,K11-R$3)</f>
        <v>0</v>
      </c>
      <c r="T11" s="453" t="s">
        <v>557</v>
      </c>
      <c r="U11" s="453" t="s">
        <v>557</v>
      </c>
      <c r="V11" s="453" t="s">
        <v>557</v>
      </c>
      <c r="W11" s="453" t="s">
        <v>557</v>
      </c>
      <c r="X11" s="453" t="s">
        <v>557</v>
      </c>
      <c r="Y11" s="453" t="s">
        <v>557</v>
      </c>
      <c r="Z11" s="453" t="s">
        <v>557</v>
      </c>
      <c r="AA11" s="453" t="s">
        <v>557</v>
      </c>
      <c r="AB11" s="454" t="s">
        <v>557</v>
      </c>
      <c r="AC11" s="454" t="s">
        <v>557</v>
      </c>
      <c r="AD11" s="454" t="s">
        <v>557</v>
      </c>
      <c r="AE11" s="454" t="s">
        <v>557</v>
      </c>
      <c r="AF11" s="454" t="s">
        <v>557</v>
      </c>
      <c r="AG11" s="454" t="s">
        <v>557</v>
      </c>
      <c r="AH11" s="454" t="s">
        <v>557</v>
      </c>
      <c r="AI11" s="454" t="s">
        <v>557</v>
      </c>
      <c r="AJ11" s="454" t="s">
        <v>557</v>
      </c>
      <c r="AK11" s="454" t="s">
        <v>557</v>
      </c>
      <c r="AL11" s="454" t="s">
        <v>557</v>
      </c>
      <c r="AM11" s="454" t="s">
        <v>557</v>
      </c>
      <c r="AN11" s="398">
        <v>0.1</v>
      </c>
      <c r="AO11" s="398">
        <v>0.14000000000000001</v>
      </c>
      <c r="AP11" s="398">
        <v>0</v>
      </c>
      <c r="AQ11" s="398">
        <v>0</v>
      </c>
      <c r="AR11" s="398">
        <v>0.1</v>
      </c>
      <c r="AS11" s="398">
        <v>0.15</v>
      </c>
      <c r="AT11" s="398">
        <v>0</v>
      </c>
      <c r="AU11" s="398">
        <v>0</v>
      </c>
      <c r="AV11" s="83"/>
    </row>
    <row r="12" spans="1:48" x14ac:dyDescent="0.2">
      <c r="A12" s="349">
        <v>23283</v>
      </c>
      <c r="B12" s="345">
        <v>41327</v>
      </c>
      <c r="C12" s="349">
        <f>A12-A11</f>
        <v>10178</v>
      </c>
      <c r="D12" s="398">
        <v>9.5000000000000001E-2</v>
      </c>
      <c r="E12" s="398">
        <v>0.12</v>
      </c>
      <c r="F12" s="398">
        <v>0.14000000000000001</v>
      </c>
      <c r="G12" s="398">
        <v>0.14000000000000001</v>
      </c>
      <c r="H12" s="398"/>
      <c r="I12" s="398"/>
      <c r="J12" s="398"/>
      <c r="K12" s="398"/>
      <c r="L12" s="399">
        <f>IF(D12=N$2,0,D12-N$2)</f>
        <v>-1.4999999999999999E-2</v>
      </c>
      <c r="M12" s="399">
        <f>IF(E12=N$3,0,E12-N$3)</f>
        <v>0</v>
      </c>
      <c r="N12" s="399">
        <f>IF(F12=R$2,0,F12-R$2)</f>
        <v>0.14000000000000001</v>
      </c>
      <c r="O12" s="399">
        <f>IF(G12=R$3,0,G12-R$3)</f>
        <v>0.14000000000000001</v>
      </c>
      <c r="P12" s="399">
        <f>IF(H12=N$2,0,H12-N$2)</f>
        <v>-0.11</v>
      </c>
      <c r="Q12" s="399">
        <f>IF(I12=N$3,0,I12-N$3)</f>
        <v>-0.12</v>
      </c>
      <c r="R12" s="399">
        <f>IF(J12=R$2,0,J12-R$2)</f>
        <v>0</v>
      </c>
      <c r="S12" s="399">
        <f>IF(K12=R$3,0,K12-R$3)</f>
        <v>0</v>
      </c>
      <c r="T12" s="452">
        <v>3.23</v>
      </c>
      <c r="U12" s="452">
        <v>3.9</v>
      </c>
      <c r="V12" s="398">
        <v>6.71</v>
      </c>
      <c r="W12" s="398">
        <v>6.55</v>
      </c>
      <c r="X12" s="398"/>
      <c r="Y12" s="398"/>
      <c r="Z12" s="398"/>
      <c r="AA12" s="398"/>
      <c r="AB12" s="426">
        <v>3.22</v>
      </c>
      <c r="AC12" s="426">
        <v>3.9</v>
      </c>
      <c r="AD12" s="426">
        <v>6.8</v>
      </c>
      <c r="AE12" s="426">
        <v>6.63</v>
      </c>
      <c r="AF12" s="406"/>
      <c r="AG12" s="406"/>
      <c r="AH12" s="406"/>
      <c r="AI12" s="406"/>
      <c r="AJ12" s="406"/>
      <c r="AK12" s="406"/>
      <c r="AL12" s="406"/>
      <c r="AM12" s="406"/>
      <c r="AN12" s="398">
        <v>0.11</v>
      </c>
      <c r="AO12" s="398">
        <v>0.12</v>
      </c>
      <c r="AP12" s="398">
        <v>0</v>
      </c>
      <c r="AQ12" s="398">
        <v>0</v>
      </c>
      <c r="AR12" s="398"/>
      <c r="AS12" s="398"/>
      <c r="AT12" s="398"/>
      <c r="AU12" s="398"/>
      <c r="AV12" s="83"/>
    </row>
    <row r="13" spans="1:48" x14ac:dyDescent="0.2">
      <c r="A13" s="349"/>
      <c r="B13" s="434"/>
      <c r="C13" s="349"/>
      <c r="D13" s="398"/>
      <c r="E13" s="398"/>
      <c r="F13" s="398"/>
      <c r="G13" s="398"/>
      <c r="H13" s="398"/>
      <c r="I13" s="398"/>
      <c r="J13" s="398"/>
      <c r="K13" s="398"/>
      <c r="L13" s="399"/>
      <c r="M13" s="399"/>
      <c r="N13" s="399"/>
      <c r="O13" s="399"/>
      <c r="P13" s="399"/>
      <c r="Q13" s="399"/>
      <c r="R13" s="399"/>
      <c r="S13" s="399"/>
      <c r="T13" s="398"/>
      <c r="U13" s="398"/>
      <c r="V13" s="398"/>
      <c r="W13" s="398"/>
      <c r="X13" s="398"/>
      <c r="Y13" s="398"/>
      <c r="Z13" s="398"/>
      <c r="AA13" s="398"/>
      <c r="AB13" s="406"/>
      <c r="AC13" s="406"/>
      <c r="AD13" s="406"/>
      <c r="AE13" s="406"/>
      <c r="AF13" s="406"/>
      <c r="AG13" s="406"/>
      <c r="AH13" s="406"/>
      <c r="AI13" s="406"/>
      <c r="AJ13" s="406"/>
      <c r="AK13" s="406"/>
      <c r="AL13" s="406"/>
      <c r="AM13" s="406"/>
      <c r="AN13" s="398"/>
      <c r="AO13" s="398"/>
      <c r="AP13" s="398"/>
      <c r="AQ13" s="398"/>
      <c r="AR13" s="398"/>
      <c r="AS13" s="398"/>
      <c r="AT13" s="398"/>
      <c r="AU13" s="398"/>
      <c r="AV13" s="83"/>
    </row>
    <row r="14" spans="1:48" x14ac:dyDescent="0.2">
      <c r="A14" s="349"/>
      <c r="B14" s="345"/>
      <c r="C14" s="349"/>
      <c r="D14" s="398"/>
      <c r="E14" s="398"/>
      <c r="F14" s="398"/>
      <c r="G14" s="398"/>
      <c r="H14" s="398"/>
      <c r="I14" s="398"/>
      <c r="J14" s="398"/>
      <c r="K14" s="398"/>
      <c r="L14" s="399"/>
      <c r="M14" s="399"/>
      <c r="N14" s="399"/>
      <c r="O14" s="399"/>
      <c r="P14" s="399"/>
      <c r="Q14" s="399"/>
      <c r="R14" s="399"/>
      <c r="S14" s="399"/>
      <c r="T14" s="398"/>
      <c r="U14" s="398"/>
      <c r="V14" s="398"/>
      <c r="W14" s="398"/>
      <c r="X14" s="398"/>
      <c r="Y14" s="398"/>
      <c r="Z14" s="398"/>
      <c r="AA14" s="398"/>
      <c r="AB14" s="406"/>
      <c r="AC14" s="406"/>
      <c r="AD14" s="406"/>
      <c r="AE14" s="406"/>
      <c r="AF14" s="406"/>
      <c r="AG14" s="406"/>
      <c r="AH14" s="406"/>
      <c r="AI14" s="406"/>
      <c r="AJ14" s="406"/>
      <c r="AK14" s="406"/>
      <c r="AL14" s="406"/>
      <c r="AM14" s="406"/>
      <c r="AN14" s="398"/>
      <c r="AO14" s="398"/>
      <c r="AP14" s="398"/>
      <c r="AQ14" s="398"/>
      <c r="AR14" s="398"/>
      <c r="AS14" s="398"/>
      <c r="AT14" s="398"/>
      <c r="AU14" s="398"/>
    </row>
    <row r="15" spans="1:48" ht="13.5" x14ac:dyDescent="0.25">
      <c r="A15" s="439"/>
      <c r="B15" s="438"/>
      <c r="C15" s="439"/>
      <c r="D15" s="398"/>
      <c r="E15" s="398"/>
      <c r="F15" s="398"/>
      <c r="G15" s="398"/>
      <c r="H15" s="398"/>
      <c r="I15" s="398"/>
      <c r="J15" s="398"/>
      <c r="K15" s="398"/>
      <c r="L15" s="399"/>
      <c r="M15" s="399"/>
      <c r="N15" s="399"/>
      <c r="O15" s="399"/>
      <c r="P15" s="399"/>
      <c r="Q15" s="399"/>
      <c r="R15" s="399"/>
      <c r="S15" s="399"/>
      <c r="T15" s="398"/>
      <c r="U15" s="398"/>
      <c r="V15" s="398"/>
      <c r="W15" s="398"/>
      <c r="X15" s="398"/>
      <c r="Y15" s="398"/>
      <c r="Z15" s="398"/>
      <c r="AA15" s="398"/>
      <c r="AB15" s="406"/>
      <c r="AC15" s="406"/>
      <c r="AD15" s="406"/>
      <c r="AE15" s="406"/>
      <c r="AF15" s="406"/>
      <c r="AG15" s="406"/>
      <c r="AH15" s="406"/>
      <c r="AI15" s="406"/>
      <c r="AJ15" s="406"/>
      <c r="AK15" s="406"/>
      <c r="AL15" s="406"/>
      <c r="AM15" s="406"/>
      <c r="AN15" s="398"/>
      <c r="AO15" s="398"/>
      <c r="AP15" s="398"/>
      <c r="AQ15" s="398"/>
      <c r="AR15" s="398"/>
      <c r="AS15" s="398"/>
      <c r="AT15" s="398"/>
      <c r="AU15" s="398"/>
    </row>
    <row r="16" spans="1:48" x14ac:dyDescent="0.2">
      <c r="A16" s="349"/>
      <c r="B16" s="434"/>
      <c r="C16" s="349"/>
      <c r="D16" s="398"/>
      <c r="E16" s="398"/>
      <c r="F16" s="398"/>
      <c r="G16" s="398"/>
      <c r="H16" s="398"/>
      <c r="I16" s="398"/>
      <c r="J16" s="398"/>
      <c r="K16" s="398"/>
      <c r="L16" s="399"/>
      <c r="M16" s="399"/>
      <c r="N16" s="399"/>
      <c r="O16" s="399"/>
      <c r="P16" s="399"/>
      <c r="Q16" s="399"/>
      <c r="R16" s="399"/>
      <c r="S16" s="399"/>
      <c r="T16" s="398"/>
      <c r="U16" s="398"/>
      <c r="V16" s="398"/>
      <c r="W16" s="398"/>
      <c r="X16" s="398"/>
      <c r="Y16" s="398"/>
      <c r="Z16" s="398"/>
      <c r="AA16" s="398"/>
      <c r="AB16" s="406"/>
      <c r="AC16" s="406"/>
      <c r="AD16" s="406"/>
      <c r="AE16" s="406"/>
      <c r="AF16" s="406"/>
      <c r="AG16" s="406"/>
      <c r="AH16" s="406"/>
      <c r="AI16" s="406"/>
      <c r="AJ16" s="406"/>
      <c r="AK16" s="406"/>
      <c r="AL16" s="406"/>
      <c r="AM16" s="406"/>
      <c r="AN16" s="398"/>
      <c r="AO16" s="398"/>
      <c r="AP16" s="398"/>
      <c r="AQ16" s="398"/>
      <c r="AR16" s="398"/>
      <c r="AS16" s="398"/>
      <c r="AT16" s="398"/>
      <c r="AU16" s="398"/>
    </row>
    <row r="17" spans="1:47" x14ac:dyDescent="0.2">
      <c r="A17" s="349"/>
      <c r="B17" s="345"/>
      <c r="C17" s="349"/>
      <c r="D17" s="398"/>
      <c r="E17" s="398"/>
      <c r="F17" s="398"/>
      <c r="G17" s="398"/>
      <c r="H17" s="398"/>
      <c r="I17" s="398"/>
      <c r="J17" s="398"/>
      <c r="K17" s="398"/>
      <c r="L17" s="399"/>
      <c r="M17" s="399"/>
      <c r="N17" s="399"/>
      <c r="O17" s="399"/>
      <c r="P17" s="399"/>
      <c r="Q17" s="399"/>
      <c r="R17" s="399"/>
      <c r="S17" s="399"/>
      <c r="T17" s="398"/>
      <c r="U17" s="398"/>
      <c r="V17" s="398"/>
      <c r="W17" s="398"/>
      <c r="X17" s="398"/>
      <c r="Y17" s="398"/>
      <c r="Z17" s="398"/>
      <c r="AA17" s="398"/>
      <c r="AB17" s="406"/>
      <c r="AC17" s="406"/>
      <c r="AD17" s="406"/>
      <c r="AE17" s="406"/>
      <c r="AF17" s="406"/>
      <c r="AG17" s="406"/>
      <c r="AH17" s="406"/>
      <c r="AI17" s="406"/>
      <c r="AJ17" s="406"/>
      <c r="AK17" s="406"/>
      <c r="AL17" s="406"/>
      <c r="AM17" s="406"/>
      <c r="AN17" s="398"/>
      <c r="AO17" s="398"/>
      <c r="AP17" s="398"/>
      <c r="AQ17" s="398"/>
      <c r="AR17" s="398"/>
      <c r="AS17" s="398"/>
      <c r="AT17" s="398"/>
      <c r="AU17" s="398"/>
    </row>
    <row r="18" spans="1:47" x14ac:dyDescent="0.2">
      <c r="A18" s="349"/>
      <c r="B18" s="345"/>
      <c r="C18" s="349"/>
      <c r="D18" s="398"/>
      <c r="E18" s="398"/>
      <c r="F18" s="398"/>
      <c r="G18" s="398"/>
      <c r="H18" s="398"/>
      <c r="I18" s="398"/>
      <c r="J18" s="398"/>
      <c r="K18" s="398"/>
      <c r="L18" s="399"/>
      <c r="M18" s="399"/>
      <c r="N18" s="399"/>
      <c r="O18" s="399"/>
      <c r="P18" s="399"/>
      <c r="Q18" s="399"/>
      <c r="R18" s="399"/>
      <c r="S18" s="399"/>
      <c r="T18" s="398"/>
      <c r="U18" s="398"/>
      <c r="V18" s="398"/>
      <c r="W18" s="398"/>
      <c r="X18" s="398"/>
      <c r="Y18" s="398"/>
      <c r="Z18" s="398"/>
      <c r="AA18" s="398"/>
      <c r="AB18" s="406"/>
      <c r="AC18" s="406"/>
      <c r="AD18" s="406"/>
      <c r="AE18" s="406"/>
      <c r="AF18" s="406"/>
      <c r="AG18" s="406"/>
      <c r="AH18" s="406"/>
      <c r="AI18" s="406"/>
      <c r="AJ18" s="406"/>
      <c r="AK18" s="406"/>
      <c r="AL18" s="406"/>
      <c r="AM18" s="406"/>
      <c r="AN18" s="398"/>
      <c r="AO18" s="398"/>
      <c r="AP18" s="398"/>
      <c r="AQ18" s="398"/>
      <c r="AR18" s="398"/>
      <c r="AS18" s="398"/>
      <c r="AT18" s="398"/>
      <c r="AU18" s="398"/>
    </row>
    <row r="19" spans="1:47" x14ac:dyDescent="0.2">
      <c r="A19" s="349"/>
      <c r="B19" s="341"/>
      <c r="C19" s="349"/>
      <c r="D19" s="398"/>
      <c r="E19" s="398"/>
      <c r="F19" s="398"/>
      <c r="G19" s="398"/>
      <c r="H19" s="398"/>
      <c r="I19" s="398"/>
      <c r="J19" s="398"/>
      <c r="K19" s="398"/>
      <c r="L19" s="399"/>
      <c r="M19" s="399"/>
      <c r="N19" s="399"/>
      <c r="O19" s="399"/>
      <c r="P19" s="399"/>
      <c r="Q19" s="399"/>
      <c r="R19" s="399"/>
      <c r="S19" s="399"/>
      <c r="T19" s="398"/>
      <c r="U19" s="398"/>
      <c r="V19" s="398"/>
      <c r="W19" s="398"/>
      <c r="X19" s="398"/>
      <c r="Y19" s="398"/>
      <c r="Z19" s="398"/>
      <c r="AA19" s="398"/>
      <c r="AB19" s="406"/>
      <c r="AC19" s="406"/>
      <c r="AD19" s="406"/>
      <c r="AE19" s="406"/>
      <c r="AF19" s="406"/>
      <c r="AG19" s="406"/>
      <c r="AH19" s="406"/>
      <c r="AI19" s="406"/>
      <c r="AJ19" s="442"/>
      <c r="AK19" s="442"/>
      <c r="AL19" s="442"/>
      <c r="AM19" s="442"/>
      <c r="AN19" s="398"/>
      <c r="AO19" s="398"/>
      <c r="AP19" s="398"/>
      <c r="AQ19" s="398"/>
      <c r="AR19" s="398"/>
      <c r="AS19" s="398"/>
      <c r="AT19" s="398"/>
      <c r="AU19" s="398"/>
    </row>
    <row r="20" spans="1:47" x14ac:dyDescent="0.2">
      <c r="A20" s="349"/>
      <c r="B20" s="341"/>
      <c r="C20" s="349"/>
      <c r="D20" s="398"/>
      <c r="E20" s="398"/>
      <c r="F20" s="398"/>
      <c r="G20" s="398"/>
      <c r="H20" s="398"/>
      <c r="I20" s="398"/>
      <c r="J20" s="398"/>
      <c r="K20" s="398"/>
      <c r="L20" s="399"/>
      <c r="M20" s="399"/>
      <c r="N20" s="399"/>
      <c r="O20" s="399"/>
      <c r="P20" s="399"/>
      <c r="Q20" s="399"/>
      <c r="R20" s="399"/>
      <c r="S20" s="399"/>
      <c r="T20" s="398"/>
      <c r="U20" s="398"/>
      <c r="V20" s="398"/>
      <c r="W20" s="398"/>
      <c r="X20" s="398"/>
      <c r="Y20" s="398"/>
      <c r="Z20" s="398"/>
      <c r="AA20" s="398"/>
      <c r="AB20" s="406"/>
      <c r="AC20" s="406"/>
      <c r="AD20" s="406"/>
      <c r="AE20" s="406"/>
      <c r="AF20" s="406"/>
      <c r="AG20" s="406"/>
      <c r="AH20" s="406"/>
      <c r="AI20" s="406"/>
      <c r="AJ20" s="442"/>
      <c r="AK20" s="442"/>
      <c r="AL20" s="442"/>
      <c r="AM20" s="442"/>
      <c r="AN20" s="398"/>
      <c r="AO20" s="398"/>
      <c r="AP20" s="398"/>
      <c r="AQ20" s="398"/>
      <c r="AR20" s="398"/>
      <c r="AS20" s="398"/>
      <c r="AT20" s="398"/>
      <c r="AU20" s="398"/>
    </row>
    <row r="21" spans="1:47" x14ac:dyDescent="0.2">
      <c r="A21" s="349"/>
      <c r="B21" s="341"/>
      <c r="C21" s="349"/>
      <c r="D21" s="398"/>
      <c r="E21" s="398"/>
      <c r="F21" s="398"/>
      <c r="G21" s="398"/>
      <c r="H21" s="398"/>
      <c r="I21" s="398"/>
      <c r="J21" s="398"/>
      <c r="K21" s="398"/>
      <c r="L21" s="399"/>
      <c r="M21" s="399"/>
      <c r="N21" s="399"/>
      <c r="O21" s="399"/>
      <c r="P21" s="399"/>
      <c r="Q21" s="399"/>
      <c r="R21" s="399"/>
      <c r="S21" s="399"/>
      <c r="T21" s="398"/>
      <c r="U21" s="398"/>
      <c r="V21" s="398"/>
      <c r="W21" s="398"/>
      <c r="X21" s="398"/>
      <c r="Y21" s="398"/>
      <c r="Z21" s="398"/>
      <c r="AA21" s="398"/>
      <c r="AB21" s="406"/>
      <c r="AC21" s="406"/>
      <c r="AD21" s="406"/>
      <c r="AE21" s="406"/>
      <c r="AF21" s="406"/>
      <c r="AG21" s="406"/>
      <c r="AH21" s="406"/>
      <c r="AI21" s="406"/>
      <c r="AJ21" s="442"/>
      <c r="AK21" s="442"/>
      <c r="AL21" s="442"/>
      <c r="AM21" s="442"/>
      <c r="AN21" s="398"/>
      <c r="AO21" s="398"/>
      <c r="AP21" s="398"/>
      <c r="AQ21" s="398"/>
      <c r="AR21" s="398"/>
      <c r="AS21" s="398"/>
      <c r="AT21" s="398"/>
      <c r="AU21" s="398"/>
    </row>
    <row r="22" spans="1:47" x14ac:dyDescent="0.2">
      <c r="A22" s="349"/>
      <c r="B22" s="341"/>
      <c r="C22" s="349"/>
      <c r="D22" s="398"/>
      <c r="E22" s="398"/>
      <c r="F22" s="398"/>
      <c r="G22" s="398"/>
      <c r="H22" s="398"/>
      <c r="I22" s="398"/>
      <c r="J22" s="398"/>
      <c r="K22" s="398"/>
      <c r="L22" s="399"/>
      <c r="M22" s="399"/>
      <c r="N22" s="399"/>
      <c r="O22" s="399"/>
      <c r="P22" s="399"/>
      <c r="Q22" s="399"/>
      <c r="R22" s="399"/>
      <c r="S22" s="399"/>
      <c r="T22" s="398"/>
      <c r="U22" s="398"/>
      <c r="V22" s="398"/>
      <c r="W22" s="398"/>
      <c r="X22" s="398"/>
      <c r="Y22" s="398"/>
      <c r="Z22" s="398"/>
      <c r="AA22" s="398"/>
      <c r="AB22" s="406"/>
      <c r="AC22" s="406"/>
      <c r="AD22" s="406"/>
      <c r="AE22" s="406"/>
      <c r="AF22" s="406"/>
      <c r="AG22" s="406"/>
      <c r="AH22" s="406"/>
      <c r="AI22" s="406"/>
      <c r="AJ22" s="442"/>
      <c r="AK22" s="442"/>
      <c r="AL22" s="442"/>
      <c r="AM22" s="442"/>
      <c r="AN22" s="398"/>
      <c r="AO22" s="398"/>
      <c r="AP22" s="398"/>
      <c r="AQ22" s="398"/>
      <c r="AR22" s="398"/>
      <c r="AS22" s="398"/>
      <c r="AT22" s="398"/>
      <c r="AU22" s="398"/>
    </row>
    <row r="23" spans="1:47" x14ac:dyDescent="0.2">
      <c r="A23" s="349"/>
      <c r="B23" s="341"/>
      <c r="C23" s="349"/>
      <c r="D23" s="398"/>
      <c r="E23" s="398"/>
      <c r="F23" s="398"/>
      <c r="G23" s="398"/>
      <c r="H23" s="398"/>
      <c r="I23" s="398"/>
      <c r="J23" s="398"/>
      <c r="K23" s="398"/>
      <c r="L23" s="399"/>
      <c r="M23" s="399"/>
      <c r="N23" s="399"/>
      <c r="O23" s="399"/>
      <c r="P23" s="399"/>
      <c r="Q23" s="399"/>
      <c r="R23" s="399"/>
      <c r="S23" s="399"/>
      <c r="T23" s="398"/>
      <c r="U23" s="398"/>
      <c r="V23" s="398"/>
      <c r="W23" s="398"/>
      <c r="X23" s="398"/>
      <c r="Y23" s="398"/>
      <c r="Z23" s="398"/>
      <c r="AA23" s="398"/>
      <c r="AB23" s="406"/>
      <c r="AC23" s="406"/>
      <c r="AD23" s="406"/>
      <c r="AE23" s="406"/>
      <c r="AF23" s="406"/>
      <c r="AG23" s="406"/>
      <c r="AH23" s="406"/>
      <c r="AI23" s="406"/>
      <c r="AJ23" s="442"/>
      <c r="AK23" s="442"/>
      <c r="AL23" s="442"/>
      <c r="AM23" s="442"/>
      <c r="AN23" s="398"/>
      <c r="AO23" s="398"/>
      <c r="AP23" s="398"/>
      <c r="AQ23" s="398"/>
      <c r="AR23" s="398"/>
      <c r="AS23" s="398"/>
      <c r="AT23" s="398"/>
      <c r="AU23" s="398"/>
    </row>
    <row r="24" spans="1:47" x14ac:dyDescent="0.2">
      <c r="A24" s="349"/>
      <c r="B24" s="341"/>
      <c r="C24" s="349"/>
      <c r="D24" s="398"/>
      <c r="E24" s="398"/>
      <c r="F24" s="398"/>
      <c r="G24" s="398"/>
      <c r="H24" s="398"/>
      <c r="I24" s="398"/>
      <c r="J24" s="398"/>
      <c r="K24" s="398"/>
      <c r="L24" s="399"/>
      <c r="M24" s="399"/>
      <c r="N24" s="399"/>
      <c r="O24" s="399"/>
      <c r="P24" s="399"/>
      <c r="Q24" s="399"/>
      <c r="R24" s="399"/>
      <c r="S24" s="399"/>
      <c r="T24" s="398"/>
      <c r="U24" s="398"/>
      <c r="V24" s="398"/>
      <c r="W24" s="398"/>
      <c r="X24" s="398"/>
      <c r="Y24" s="398"/>
      <c r="Z24" s="398"/>
      <c r="AA24" s="398"/>
      <c r="AB24" s="406"/>
      <c r="AC24" s="406"/>
      <c r="AD24" s="406"/>
      <c r="AE24" s="406"/>
      <c r="AF24" s="406"/>
      <c r="AG24" s="406"/>
      <c r="AH24" s="406"/>
      <c r="AI24" s="406"/>
      <c r="AJ24" s="442"/>
      <c r="AK24" s="442"/>
      <c r="AL24" s="442"/>
      <c r="AM24" s="442"/>
      <c r="AN24" s="398"/>
      <c r="AO24" s="398"/>
      <c r="AP24" s="398"/>
      <c r="AQ24" s="398"/>
      <c r="AR24" s="398"/>
      <c r="AS24" s="398"/>
      <c r="AT24" s="398"/>
      <c r="AU24" s="398"/>
    </row>
    <row r="25" spans="1:47" x14ac:dyDescent="0.2">
      <c r="A25" s="349"/>
      <c r="B25" s="341"/>
      <c r="C25" s="349"/>
      <c r="D25" s="398"/>
      <c r="E25" s="398"/>
      <c r="F25" s="398"/>
      <c r="G25" s="398"/>
      <c r="H25" s="398"/>
      <c r="I25" s="398"/>
      <c r="J25" s="398"/>
      <c r="K25" s="398"/>
      <c r="L25" s="399"/>
      <c r="M25" s="399"/>
      <c r="N25" s="399"/>
      <c r="O25" s="399"/>
      <c r="P25" s="399"/>
      <c r="Q25" s="399"/>
      <c r="R25" s="399"/>
      <c r="S25" s="399"/>
      <c r="T25" s="398"/>
      <c r="U25" s="398"/>
      <c r="V25" s="398"/>
      <c r="W25" s="398"/>
      <c r="X25" s="398"/>
      <c r="Y25" s="398"/>
      <c r="Z25" s="398"/>
      <c r="AA25" s="398"/>
      <c r="AB25" s="406"/>
      <c r="AC25" s="406"/>
      <c r="AD25" s="406"/>
      <c r="AE25" s="406"/>
      <c r="AF25" s="406"/>
      <c r="AG25" s="406"/>
      <c r="AH25" s="406"/>
      <c r="AI25" s="406"/>
      <c r="AJ25" s="442"/>
      <c r="AK25" s="442"/>
      <c r="AL25" s="442"/>
      <c r="AM25" s="442"/>
      <c r="AN25" s="398"/>
      <c r="AO25" s="398"/>
      <c r="AP25" s="398"/>
      <c r="AQ25" s="398"/>
      <c r="AR25" s="398"/>
      <c r="AS25" s="398"/>
      <c r="AT25" s="398"/>
      <c r="AU25" s="398"/>
    </row>
    <row r="26" spans="1:47" x14ac:dyDescent="0.2">
      <c r="A26" s="349"/>
      <c r="B26" s="341"/>
      <c r="C26" s="349"/>
      <c r="D26" s="398"/>
      <c r="E26" s="398"/>
      <c r="F26" s="398"/>
      <c r="G26" s="398"/>
      <c r="H26" s="398"/>
      <c r="I26" s="398"/>
      <c r="J26" s="398"/>
      <c r="K26" s="398"/>
      <c r="L26" s="399"/>
      <c r="M26" s="399"/>
      <c r="N26" s="399"/>
      <c r="O26" s="399"/>
      <c r="P26" s="399"/>
      <c r="Q26" s="399"/>
      <c r="R26" s="399"/>
      <c r="S26" s="399"/>
      <c r="T26" s="398"/>
      <c r="U26" s="398"/>
      <c r="V26" s="398"/>
      <c r="W26" s="398"/>
      <c r="X26" s="398"/>
      <c r="Y26" s="398"/>
      <c r="Z26" s="398"/>
      <c r="AA26" s="398"/>
      <c r="AB26" s="406"/>
      <c r="AC26" s="406"/>
      <c r="AD26" s="406"/>
      <c r="AE26" s="406"/>
      <c r="AF26" s="406"/>
      <c r="AG26" s="406"/>
      <c r="AH26" s="406"/>
      <c r="AI26" s="406"/>
      <c r="AJ26" s="442"/>
      <c r="AK26" s="442"/>
      <c r="AL26" s="442"/>
      <c r="AM26" s="442"/>
      <c r="AN26" s="398"/>
      <c r="AO26" s="398"/>
      <c r="AP26" s="398"/>
      <c r="AQ26" s="398"/>
      <c r="AR26" s="398"/>
      <c r="AS26" s="398"/>
      <c r="AT26" s="398"/>
      <c r="AU26" s="398"/>
    </row>
    <row r="27" spans="1:47" x14ac:dyDescent="0.2">
      <c r="A27" s="349"/>
      <c r="B27" s="341"/>
      <c r="C27" s="349"/>
      <c r="D27" s="398"/>
      <c r="E27" s="398"/>
      <c r="F27" s="398"/>
      <c r="G27" s="398"/>
      <c r="H27" s="398"/>
      <c r="I27" s="398"/>
      <c r="J27" s="398"/>
      <c r="K27" s="398"/>
      <c r="L27" s="399"/>
      <c r="M27" s="399"/>
      <c r="N27" s="399"/>
      <c r="O27" s="399"/>
      <c r="P27" s="399"/>
      <c r="Q27" s="399"/>
      <c r="R27" s="399"/>
      <c r="S27" s="399"/>
      <c r="T27" s="398"/>
      <c r="U27" s="398"/>
      <c r="V27" s="398"/>
      <c r="W27" s="398"/>
      <c r="X27" s="398"/>
      <c r="Y27" s="398"/>
      <c r="Z27" s="398"/>
      <c r="AA27" s="398"/>
      <c r="AB27" s="406"/>
      <c r="AC27" s="406"/>
      <c r="AD27" s="406"/>
      <c r="AE27" s="406"/>
      <c r="AF27" s="406"/>
      <c r="AG27" s="406"/>
      <c r="AH27" s="406"/>
      <c r="AI27" s="406"/>
      <c r="AJ27" s="442"/>
      <c r="AK27" s="442"/>
      <c r="AL27" s="442"/>
      <c r="AM27" s="442"/>
      <c r="AN27" s="398"/>
      <c r="AO27" s="398"/>
      <c r="AP27" s="398"/>
      <c r="AQ27" s="398"/>
      <c r="AR27" s="398"/>
      <c r="AS27" s="398"/>
      <c r="AT27" s="398"/>
      <c r="AU27" s="398"/>
    </row>
    <row r="28" spans="1:47" x14ac:dyDescent="0.2">
      <c r="A28" s="349"/>
      <c r="B28" s="341"/>
      <c r="C28" s="349"/>
      <c r="D28" s="398"/>
      <c r="E28" s="398"/>
      <c r="F28" s="398"/>
      <c r="G28" s="398"/>
      <c r="H28" s="398"/>
      <c r="I28" s="398"/>
      <c r="J28" s="398"/>
      <c r="K28" s="398"/>
      <c r="L28" s="399"/>
      <c r="M28" s="399"/>
      <c r="N28" s="399"/>
      <c r="O28" s="399"/>
      <c r="P28" s="399"/>
      <c r="Q28" s="399"/>
      <c r="R28" s="399"/>
      <c r="S28" s="399"/>
      <c r="T28" s="398"/>
      <c r="U28" s="398"/>
      <c r="V28" s="398"/>
      <c r="W28" s="398"/>
      <c r="X28" s="398"/>
      <c r="Y28" s="398"/>
      <c r="Z28" s="398"/>
      <c r="AA28" s="398"/>
      <c r="AB28" s="406"/>
      <c r="AC28" s="406"/>
      <c r="AD28" s="406"/>
      <c r="AE28" s="406"/>
      <c r="AF28" s="406"/>
      <c r="AG28" s="406"/>
      <c r="AH28" s="406"/>
      <c r="AI28" s="406"/>
      <c r="AJ28" s="442"/>
      <c r="AK28" s="442"/>
      <c r="AL28" s="442"/>
      <c r="AM28" s="442"/>
      <c r="AN28" s="398"/>
      <c r="AO28" s="398"/>
      <c r="AP28" s="398"/>
      <c r="AQ28" s="398"/>
      <c r="AR28" s="398"/>
      <c r="AS28" s="398"/>
      <c r="AT28" s="398"/>
      <c r="AU28" s="398"/>
    </row>
    <row r="29" spans="1:47" x14ac:dyDescent="0.2">
      <c r="A29" s="349"/>
      <c r="B29" s="341"/>
      <c r="C29" s="349"/>
      <c r="D29" s="398"/>
      <c r="E29" s="398"/>
      <c r="F29" s="398"/>
      <c r="G29" s="398"/>
      <c r="H29" s="398"/>
      <c r="I29" s="398"/>
      <c r="J29" s="398"/>
      <c r="K29" s="398"/>
      <c r="L29" s="399"/>
      <c r="M29" s="399"/>
      <c r="N29" s="399"/>
      <c r="O29" s="399"/>
      <c r="P29" s="399"/>
      <c r="Q29" s="399"/>
      <c r="R29" s="399"/>
      <c r="S29" s="399"/>
      <c r="T29" s="398"/>
      <c r="U29" s="398"/>
      <c r="V29" s="398"/>
      <c r="W29" s="398"/>
      <c r="X29" s="398"/>
      <c r="Y29" s="398"/>
      <c r="Z29" s="398"/>
      <c r="AA29" s="398"/>
      <c r="AB29" s="406"/>
      <c r="AC29" s="406"/>
      <c r="AD29" s="406"/>
      <c r="AE29" s="406"/>
      <c r="AF29" s="406"/>
      <c r="AG29" s="406"/>
      <c r="AH29" s="406"/>
      <c r="AI29" s="406"/>
      <c r="AJ29" s="442"/>
      <c r="AK29" s="442"/>
      <c r="AL29" s="442"/>
      <c r="AM29" s="442"/>
      <c r="AN29" s="398"/>
      <c r="AO29" s="398"/>
      <c r="AP29" s="398"/>
      <c r="AQ29" s="398"/>
      <c r="AR29" s="398"/>
      <c r="AS29" s="398"/>
      <c r="AT29" s="398"/>
      <c r="AU29" s="398"/>
    </row>
    <row r="30" spans="1:47" x14ac:dyDescent="0.2">
      <c r="A30" s="349"/>
      <c r="B30" s="341"/>
      <c r="C30" s="349"/>
      <c r="D30" s="398"/>
      <c r="E30" s="398"/>
      <c r="F30" s="398"/>
      <c r="G30" s="398"/>
      <c r="H30" s="398"/>
      <c r="I30" s="398"/>
      <c r="J30" s="398"/>
      <c r="K30" s="398"/>
      <c r="L30" s="399"/>
      <c r="M30" s="399"/>
      <c r="N30" s="399"/>
      <c r="O30" s="399"/>
      <c r="P30" s="399"/>
      <c r="Q30" s="399"/>
      <c r="R30" s="399"/>
      <c r="S30" s="399"/>
      <c r="T30" s="398"/>
      <c r="U30" s="398"/>
      <c r="V30" s="398"/>
      <c r="W30" s="398"/>
      <c r="X30" s="398"/>
      <c r="Y30" s="398"/>
      <c r="Z30" s="398"/>
      <c r="AA30" s="398"/>
      <c r="AB30" s="406"/>
      <c r="AC30" s="406"/>
      <c r="AD30" s="406"/>
      <c r="AE30" s="406"/>
      <c r="AF30" s="406"/>
      <c r="AG30" s="406"/>
      <c r="AH30" s="406"/>
      <c r="AI30" s="406"/>
      <c r="AJ30" s="442"/>
      <c r="AK30" s="442"/>
      <c r="AL30" s="442"/>
      <c r="AM30" s="442"/>
      <c r="AN30" s="398"/>
      <c r="AO30" s="398"/>
      <c r="AP30" s="398"/>
      <c r="AQ30" s="398"/>
      <c r="AR30" s="398"/>
      <c r="AS30" s="398"/>
      <c r="AT30" s="398"/>
      <c r="AU30" s="398"/>
    </row>
    <row r="31" spans="1:47" x14ac:dyDescent="0.2">
      <c r="A31" s="349"/>
      <c r="B31" s="341"/>
      <c r="C31" s="349"/>
      <c r="D31" s="398"/>
      <c r="E31" s="398"/>
      <c r="F31" s="398"/>
      <c r="G31" s="398"/>
      <c r="H31" s="398"/>
      <c r="I31" s="398"/>
      <c r="J31" s="398"/>
      <c r="K31" s="398"/>
      <c r="L31" s="399"/>
      <c r="M31" s="399"/>
      <c r="N31" s="399"/>
      <c r="O31" s="399"/>
      <c r="P31" s="399"/>
      <c r="Q31" s="399"/>
      <c r="R31" s="399"/>
      <c r="S31" s="399"/>
      <c r="T31" s="398"/>
      <c r="U31" s="398"/>
      <c r="V31" s="398"/>
      <c r="W31" s="398"/>
      <c r="X31" s="398"/>
      <c r="Y31" s="398"/>
      <c r="Z31" s="398"/>
      <c r="AA31" s="398"/>
      <c r="AB31" s="406"/>
      <c r="AC31" s="406"/>
      <c r="AD31" s="406"/>
      <c r="AE31" s="406"/>
      <c r="AF31" s="406"/>
      <c r="AG31" s="406"/>
      <c r="AH31" s="406"/>
      <c r="AI31" s="406"/>
      <c r="AJ31" s="442"/>
      <c r="AK31" s="442"/>
      <c r="AL31" s="442"/>
      <c r="AM31" s="442"/>
      <c r="AN31" s="398"/>
      <c r="AO31" s="398"/>
      <c r="AP31" s="398"/>
      <c r="AQ31" s="398"/>
      <c r="AR31" s="398"/>
      <c r="AS31" s="398"/>
      <c r="AT31" s="398"/>
      <c r="AU31" s="398"/>
    </row>
    <row r="32" spans="1:47" x14ac:dyDescent="0.2">
      <c r="A32" s="349"/>
      <c r="B32" s="341"/>
      <c r="C32" s="349"/>
      <c r="D32" s="398"/>
      <c r="E32" s="398"/>
      <c r="F32" s="398"/>
      <c r="G32" s="398"/>
      <c r="H32" s="398"/>
      <c r="I32" s="398"/>
      <c r="J32" s="398"/>
      <c r="K32" s="398"/>
      <c r="L32" s="399"/>
      <c r="M32" s="399"/>
      <c r="N32" s="399"/>
      <c r="O32" s="399"/>
      <c r="P32" s="399"/>
      <c r="Q32" s="399"/>
      <c r="R32" s="399"/>
      <c r="S32" s="399"/>
      <c r="T32" s="398"/>
      <c r="U32" s="398"/>
      <c r="V32" s="398"/>
      <c r="W32" s="398"/>
      <c r="X32" s="398"/>
      <c r="Y32" s="398"/>
      <c r="Z32" s="398"/>
      <c r="AA32" s="398"/>
      <c r="AB32" s="406"/>
      <c r="AC32" s="406"/>
      <c r="AD32" s="406"/>
      <c r="AE32" s="406"/>
      <c r="AF32" s="406"/>
      <c r="AG32" s="406"/>
      <c r="AH32" s="406"/>
      <c r="AI32" s="406"/>
      <c r="AJ32" s="442"/>
      <c r="AK32" s="442"/>
      <c r="AL32" s="442"/>
      <c r="AM32" s="442"/>
      <c r="AN32" s="398"/>
      <c r="AO32" s="398"/>
      <c r="AP32" s="398"/>
      <c r="AQ32" s="398"/>
      <c r="AR32" s="398"/>
      <c r="AS32" s="398"/>
      <c r="AT32" s="398"/>
      <c r="AU32" s="398"/>
    </row>
    <row r="33" spans="1:47" x14ac:dyDescent="0.2">
      <c r="A33" s="349"/>
      <c r="B33" s="345"/>
      <c r="C33" s="349"/>
      <c r="D33" s="398"/>
      <c r="E33" s="398"/>
      <c r="F33" s="398"/>
      <c r="G33" s="398"/>
      <c r="H33" s="398"/>
      <c r="I33" s="398"/>
      <c r="J33" s="398"/>
      <c r="K33" s="398"/>
      <c r="L33" s="399"/>
      <c r="M33" s="399"/>
      <c r="N33" s="399"/>
      <c r="O33" s="399"/>
      <c r="P33" s="399"/>
      <c r="Q33" s="399"/>
      <c r="R33" s="399"/>
      <c r="S33" s="399"/>
      <c r="T33" s="398"/>
      <c r="U33" s="398"/>
      <c r="V33" s="398"/>
      <c r="W33" s="398"/>
      <c r="X33" s="398"/>
      <c r="Y33" s="398"/>
      <c r="Z33" s="398"/>
      <c r="AA33" s="398"/>
      <c r="AB33" s="406"/>
      <c r="AC33" s="406"/>
      <c r="AD33" s="406"/>
      <c r="AE33" s="406"/>
      <c r="AF33" s="406"/>
      <c r="AG33" s="406"/>
      <c r="AH33" s="406"/>
      <c r="AI33" s="406"/>
      <c r="AJ33" s="442"/>
      <c r="AK33" s="442"/>
      <c r="AL33" s="442"/>
      <c r="AM33" s="442"/>
      <c r="AN33" s="398"/>
      <c r="AO33" s="398"/>
      <c r="AP33" s="398"/>
      <c r="AQ33" s="398"/>
      <c r="AR33" s="398"/>
      <c r="AS33" s="398"/>
      <c r="AT33" s="398"/>
      <c r="AU33" s="398"/>
    </row>
    <row r="34" spans="1:47" x14ac:dyDescent="0.2">
      <c r="A34" s="349"/>
      <c r="B34" s="341"/>
      <c r="C34" s="349"/>
      <c r="D34" s="398"/>
      <c r="E34" s="398"/>
      <c r="F34" s="398"/>
      <c r="G34" s="398"/>
      <c r="H34" s="398"/>
      <c r="I34" s="398"/>
      <c r="J34" s="398"/>
      <c r="K34" s="398"/>
      <c r="L34" s="399"/>
      <c r="M34" s="399"/>
      <c r="N34" s="399"/>
      <c r="O34" s="399"/>
      <c r="P34" s="399"/>
      <c r="Q34" s="399"/>
      <c r="R34" s="399"/>
      <c r="S34" s="399"/>
      <c r="T34" s="398"/>
      <c r="U34" s="398"/>
      <c r="V34" s="398"/>
      <c r="W34" s="398"/>
      <c r="X34" s="398"/>
      <c r="Y34" s="398"/>
      <c r="Z34" s="398"/>
      <c r="AA34" s="398"/>
      <c r="AB34" s="406"/>
      <c r="AC34" s="406"/>
      <c r="AD34" s="406"/>
      <c r="AE34" s="406"/>
      <c r="AF34" s="406"/>
      <c r="AG34" s="406"/>
      <c r="AH34" s="406"/>
      <c r="AI34" s="406"/>
      <c r="AJ34" s="442"/>
      <c r="AK34" s="442"/>
      <c r="AL34" s="442"/>
      <c r="AM34" s="442"/>
      <c r="AN34" s="398"/>
      <c r="AO34" s="398"/>
      <c r="AP34" s="398"/>
      <c r="AQ34" s="398"/>
      <c r="AR34" s="398"/>
      <c r="AS34" s="398"/>
      <c r="AT34" s="398"/>
      <c r="AU34" s="398"/>
    </row>
    <row r="35" spans="1:47" x14ac:dyDescent="0.2">
      <c r="A35" s="349"/>
      <c r="B35" s="341"/>
      <c r="C35" s="349"/>
      <c r="D35" s="398"/>
      <c r="E35" s="398"/>
      <c r="F35" s="398"/>
      <c r="G35" s="398"/>
      <c r="H35" s="398"/>
      <c r="I35" s="398"/>
      <c r="J35" s="398"/>
      <c r="K35" s="398"/>
      <c r="L35" s="399"/>
      <c r="M35" s="399"/>
      <c r="N35" s="399"/>
      <c r="O35" s="399"/>
      <c r="P35" s="399"/>
      <c r="Q35" s="399"/>
      <c r="R35" s="399"/>
      <c r="S35" s="399"/>
      <c r="T35" s="398"/>
      <c r="U35" s="398"/>
      <c r="V35" s="398"/>
      <c r="W35" s="398"/>
      <c r="X35" s="398"/>
      <c r="Y35" s="398"/>
      <c r="Z35" s="398"/>
      <c r="AA35" s="398"/>
      <c r="AB35" s="406"/>
      <c r="AC35" s="406"/>
      <c r="AD35" s="406"/>
      <c r="AE35" s="406"/>
      <c r="AF35" s="406"/>
      <c r="AG35" s="406"/>
      <c r="AH35" s="406"/>
      <c r="AI35" s="406"/>
      <c r="AJ35" s="442"/>
      <c r="AK35" s="442"/>
      <c r="AL35" s="442"/>
      <c r="AM35" s="442"/>
      <c r="AN35" s="398"/>
      <c r="AO35" s="398"/>
      <c r="AP35" s="398"/>
      <c r="AQ35" s="398"/>
      <c r="AR35" s="398"/>
      <c r="AS35" s="398"/>
      <c r="AT35" s="398"/>
      <c r="AU35" s="398"/>
    </row>
    <row r="36" spans="1:47" x14ac:dyDescent="0.2">
      <c r="A36" s="29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47"/>
      <c r="AR36" s="47"/>
      <c r="AS36" s="47"/>
      <c r="AT36" s="47"/>
    </row>
    <row r="37" spans="1:47" x14ac:dyDescent="0.2">
      <c r="A37" s="29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47"/>
      <c r="AR37" s="47"/>
      <c r="AS37" s="47"/>
      <c r="AT37" s="47"/>
    </row>
    <row r="38" spans="1:47" x14ac:dyDescent="0.2">
      <c r="A38" s="29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47"/>
      <c r="AR38" s="47"/>
      <c r="AS38" s="47"/>
      <c r="AT38" s="47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2"/>
  <sheetViews>
    <sheetView workbookViewId="0">
      <selection activeCell="N15" sqref="N15"/>
    </sheetView>
  </sheetViews>
  <sheetFormatPr baseColWidth="10" defaultRowHeight="12.8" x14ac:dyDescent="0.2"/>
  <sheetData>
    <row r="4" spans="1:12" x14ac:dyDescent="0.2">
      <c r="A4" t="s">
        <v>589</v>
      </c>
      <c r="C4" t="s">
        <v>590</v>
      </c>
      <c r="D4" t="s">
        <v>591</v>
      </c>
      <c r="E4" s="116" t="s">
        <v>606</v>
      </c>
      <c r="F4" t="s">
        <v>602</v>
      </c>
      <c r="G4" s="116" t="s">
        <v>603</v>
      </c>
      <c r="H4" s="116" t="s">
        <v>603</v>
      </c>
      <c r="I4" s="116" t="s">
        <v>604</v>
      </c>
      <c r="K4" s="116" t="s">
        <v>591</v>
      </c>
      <c r="L4" s="116" t="s">
        <v>591</v>
      </c>
    </row>
    <row r="5" spans="1:12" x14ac:dyDescent="0.2">
      <c r="D5" s="116" t="s">
        <v>605</v>
      </c>
      <c r="E5" s="116" t="s">
        <v>600</v>
      </c>
      <c r="F5" t="s">
        <v>601</v>
      </c>
      <c r="G5" t="s">
        <v>592</v>
      </c>
      <c r="H5" s="116" t="s">
        <v>609</v>
      </c>
      <c r="I5" t="s">
        <v>592</v>
      </c>
      <c r="K5" s="116" t="s">
        <v>607</v>
      </c>
      <c r="L5" s="116" t="s">
        <v>608</v>
      </c>
    </row>
    <row r="6" spans="1:12" x14ac:dyDescent="0.2">
      <c r="A6" t="s">
        <v>593</v>
      </c>
      <c r="B6" t="s">
        <v>599</v>
      </c>
    </row>
    <row r="7" spans="1:12" x14ac:dyDescent="0.2">
      <c r="A7" t="s">
        <v>594</v>
      </c>
      <c r="B7">
        <v>260</v>
      </c>
      <c r="C7">
        <v>1250</v>
      </c>
      <c r="D7" s="149">
        <f>C7/60</f>
        <v>20.833333333333332</v>
      </c>
      <c r="E7" s="479">
        <f>1/D7*1000</f>
        <v>48</v>
      </c>
      <c r="F7">
        <v>720</v>
      </c>
      <c r="G7" s="478">
        <f>E7/F7*B7</f>
        <v>17.333333333333332</v>
      </c>
      <c r="H7" s="478">
        <f>G7*5</f>
        <v>86.666666666666657</v>
      </c>
      <c r="I7" s="477">
        <f>E7-G7</f>
        <v>30.666666666666668</v>
      </c>
      <c r="J7" s="47"/>
      <c r="K7" s="480">
        <f>1/G7*1000</f>
        <v>57.692307692307693</v>
      </c>
      <c r="L7" s="477">
        <f>1/I7*1000</f>
        <v>32.608695652173914</v>
      </c>
    </row>
    <row r="8" spans="1:12" x14ac:dyDescent="0.2">
      <c r="A8" t="s">
        <v>595</v>
      </c>
    </row>
    <row r="10" spans="1:12" x14ac:dyDescent="0.2">
      <c r="A10" t="s">
        <v>596</v>
      </c>
    </row>
    <row r="11" spans="1:12" x14ac:dyDescent="0.2">
      <c r="A11" t="s">
        <v>597</v>
      </c>
      <c r="B11">
        <v>261</v>
      </c>
    </row>
    <row r="12" spans="1:12" x14ac:dyDescent="0.2">
      <c r="A12" t="s">
        <v>598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>
      <selection activeCell="F17" sqref="F17"/>
    </sheetView>
  </sheetViews>
  <sheetFormatPr baseColWidth="10" defaultRowHeight="12.8" x14ac:dyDescent="0.2"/>
  <cols>
    <col min="1" max="1" width="1" customWidth="1"/>
    <col min="2" max="2" width="56.375" customWidth="1"/>
    <col min="3" max="3" width="1.375" customWidth="1"/>
    <col min="4" max="4" width="4.875" customWidth="1"/>
    <col min="5" max="6" width="14" customWidth="1"/>
  </cols>
  <sheetData>
    <row r="1" spans="2:6" ht="13.5" x14ac:dyDescent="0.2">
      <c r="B1" s="250" t="s">
        <v>268</v>
      </c>
      <c r="C1" s="250"/>
      <c r="D1" s="254"/>
      <c r="E1" s="254"/>
      <c r="F1" s="254"/>
    </row>
    <row r="2" spans="2:6" ht="13.5" x14ac:dyDescent="0.2">
      <c r="B2" s="250" t="s">
        <v>269</v>
      </c>
      <c r="C2" s="250"/>
      <c r="D2" s="254"/>
      <c r="E2" s="254"/>
      <c r="F2" s="254"/>
    </row>
    <row r="3" spans="2:6" x14ac:dyDescent="0.2">
      <c r="B3" s="251"/>
      <c r="C3" s="251"/>
      <c r="D3" s="255"/>
      <c r="E3" s="255"/>
      <c r="F3" s="255"/>
    </row>
    <row r="4" spans="2:6" ht="63.95" x14ac:dyDescent="0.2">
      <c r="B4" s="251" t="s">
        <v>270</v>
      </c>
      <c r="C4" s="251"/>
      <c r="D4" s="255"/>
      <c r="E4" s="255"/>
      <c r="F4" s="255"/>
    </row>
    <row r="5" spans="2:6" x14ac:dyDescent="0.2">
      <c r="B5" s="251"/>
      <c r="C5" s="251"/>
      <c r="D5" s="255"/>
      <c r="E5" s="255"/>
      <c r="F5" s="255"/>
    </row>
    <row r="6" spans="2:6" ht="13.5" x14ac:dyDescent="0.2">
      <c r="B6" s="250" t="s">
        <v>271</v>
      </c>
      <c r="C6" s="250"/>
      <c r="D6" s="254"/>
      <c r="E6" s="254" t="s">
        <v>272</v>
      </c>
      <c r="F6" s="254" t="s">
        <v>273</v>
      </c>
    </row>
    <row r="7" spans="2:6" ht="13.5" thickBot="1" x14ac:dyDescent="0.25">
      <c r="B7" s="251"/>
      <c r="C7" s="251"/>
      <c r="D7" s="255"/>
      <c r="E7" s="255"/>
      <c r="F7" s="255"/>
    </row>
    <row r="8" spans="2:6" ht="51.85" thickBot="1" x14ac:dyDescent="0.25">
      <c r="B8" s="252" t="s">
        <v>274</v>
      </c>
      <c r="C8" s="253"/>
      <c r="D8" s="256"/>
      <c r="E8" s="256">
        <v>11</v>
      </c>
      <c r="F8" s="257" t="s">
        <v>275</v>
      </c>
    </row>
    <row r="9" spans="2:6" x14ac:dyDescent="0.2">
      <c r="B9" s="251"/>
      <c r="C9" s="251"/>
      <c r="D9" s="255"/>
      <c r="E9" s="255"/>
      <c r="F9" s="255"/>
    </row>
    <row r="10" spans="2:6" x14ac:dyDescent="0.2">
      <c r="B10" s="251"/>
      <c r="C10" s="251"/>
      <c r="D10" s="255"/>
      <c r="E10" s="255"/>
      <c r="F10" s="25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3"/>
  <sheetViews>
    <sheetView tabSelected="1" topLeftCell="A284" zoomScaleNormal="100" workbookViewId="0">
      <selection activeCell="M308" sqref="M308"/>
    </sheetView>
  </sheetViews>
  <sheetFormatPr baseColWidth="10" defaultRowHeight="12.8" x14ac:dyDescent="0.2"/>
  <cols>
    <col min="1" max="1" width="12.375" style="29" bestFit="1" customWidth="1"/>
    <col min="2" max="2" width="15" customWidth="1"/>
    <col min="3" max="3" width="12.75" customWidth="1"/>
    <col min="4" max="4" width="11.375" style="25" customWidth="1"/>
    <col min="6" max="6" width="17" customWidth="1"/>
    <col min="7" max="7" width="12.625" style="29" customWidth="1"/>
    <col min="10" max="10" width="12.75" customWidth="1"/>
  </cols>
  <sheetData>
    <row r="1" spans="1:11" ht="13.5" x14ac:dyDescent="0.25">
      <c r="A1" s="30" t="s">
        <v>175</v>
      </c>
    </row>
    <row r="3" spans="1:11" ht="13.5" x14ac:dyDescent="0.25">
      <c r="A3" s="31" t="s">
        <v>28</v>
      </c>
      <c r="B3" s="26" t="s">
        <v>0</v>
      </c>
      <c r="C3" s="26" t="s">
        <v>24</v>
      </c>
      <c r="D3" s="27"/>
      <c r="E3" s="28"/>
      <c r="G3" s="34" t="s">
        <v>61</v>
      </c>
      <c r="H3" s="28"/>
    </row>
    <row r="4" spans="1:11" ht="13.5" x14ac:dyDescent="0.25">
      <c r="G4" s="35" t="s">
        <v>62</v>
      </c>
    </row>
    <row r="5" spans="1:11" ht="13.5" thickBot="1" x14ac:dyDescent="0.25">
      <c r="A5" s="37">
        <v>13105</v>
      </c>
      <c r="B5" s="129">
        <v>40565</v>
      </c>
      <c r="C5" s="39" t="s">
        <v>33</v>
      </c>
    </row>
    <row r="6" spans="1:11" ht="13.5" thickBot="1" x14ac:dyDescent="0.25">
      <c r="A6" s="42">
        <v>13105</v>
      </c>
      <c r="B6" s="97">
        <v>40643</v>
      </c>
      <c r="C6" s="87" t="s">
        <v>116</v>
      </c>
      <c r="D6" s="130"/>
      <c r="E6" s="132"/>
      <c r="F6" s="132"/>
      <c r="G6" s="134"/>
      <c r="H6" s="64"/>
      <c r="I6" s="63" t="s">
        <v>95</v>
      </c>
      <c r="J6" s="63"/>
      <c r="K6" s="65" t="s">
        <v>99</v>
      </c>
    </row>
    <row r="7" spans="1:11" x14ac:dyDescent="0.2">
      <c r="D7" s="56" t="s">
        <v>88</v>
      </c>
      <c r="E7" s="88" t="s">
        <v>135</v>
      </c>
      <c r="F7" s="88"/>
      <c r="G7" s="92">
        <v>0.1</v>
      </c>
      <c r="H7" s="56" t="s">
        <v>88</v>
      </c>
      <c r="I7" s="66" t="s">
        <v>97</v>
      </c>
      <c r="J7" s="67"/>
      <c r="K7" s="59" t="s">
        <v>103</v>
      </c>
    </row>
    <row r="8" spans="1:11" ht="13.5" thickBot="1" x14ac:dyDescent="0.25">
      <c r="A8" s="82"/>
      <c r="B8" s="81"/>
      <c r="D8" s="58" t="s">
        <v>88</v>
      </c>
      <c r="E8" s="84" t="s">
        <v>132</v>
      </c>
      <c r="F8" s="84"/>
      <c r="G8" s="93" t="s">
        <v>181</v>
      </c>
      <c r="H8" s="57" t="s">
        <v>88</v>
      </c>
      <c r="I8" s="68" t="s">
        <v>96</v>
      </c>
      <c r="J8" s="68"/>
      <c r="K8" s="61" t="s">
        <v>100</v>
      </c>
    </row>
    <row r="9" spans="1:11" x14ac:dyDescent="0.2">
      <c r="A9" s="82"/>
      <c r="D9" s="58" t="s">
        <v>88</v>
      </c>
      <c r="E9" s="85" t="s">
        <v>133</v>
      </c>
      <c r="F9" s="85"/>
      <c r="G9" s="94">
        <v>0.14000000000000001</v>
      </c>
      <c r="H9" s="58" t="s">
        <v>88</v>
      </c>
      <c r="I9" s="52" t="s">
        <v>98</v>
      </c>
      <c r="J9" s="52"/>
      <c r="K9" s="62" t="s">
        <v>103</v>
      </c>
    </row>
    <row r="10" spans="1:11" ht="13.5" thickBot="1" x14ac:dyDescent="0.25">
      <c r="A10" s="82"/>
      <c r="B10" s="81"/>
      <c r="D10" s="57" t="s">
        <v>88</v>
      </c>
      <c r="E10" s="86" t="s">
        <v>134</v>
      </c>
      <c r="F10" s="86"/>
      <c r="G10" s="93" t="s">
        <v>181</v>
      </c>
      <c r="H10" s="57" t="s">
        <v>88</v>
      </c>
      <c r="I10" s="60" t="s">
        <v>101</v>
      </c>
      <c r="J10" s="60"/>
      <c r="K10" s="61" t="s">
        <v>100</v>
      </c>
    </row>
    <row r="11" spans="1:11" x14ac:dyDescent="0.2">
      <c r="A11" s="82"/>
      <c r="B11" s="51"/>
      <c r="D11" s="56" t="s">
        <v>89</v>
      </c>
      <c r="E11" s="88" t="s">
        <v>131</v>
      </c>
      <c r="F11" s="88"/>
      <c r="G11" s="92" t="s">
        <v>182</v>
      </c>
      <c r="H11" s="56" t="s">
        <v>89</v>
      </c>
      <c r="I11" s="66" t="s">
        <v>97</v>
      </c>
      <c r="J11" s="67"/>
      <c r="K11" s="59" t="s">
        <v>103</v>
      </c>
    </row>
    <row r="12" spans="1:11" ht="13.5" thickBot="1" x14ac:dyDescent="0.25">
      <c r="A12" s="82"/>
      <c r="B12" s="81"/>
      <c r="C12" s="51"/>
      <c r="D12" s="58" t="s">
        <v>89</v>
      </c>
      <c r="E12" s="84" t="s">
        <v>132</v>
      </c>
      <c r="F12" s="84"/>
      <c r="G12" s="93" t="s">
        <v>181</v>
      </c>
      <c r="H12" s="57" t="s">
        <v>89</v>
      </c>
      <c r="I12" s="68" t="s">
        <v>96</v>
      </c>
      <c r="J12" s="68"/>
      <c r="K12" s="61" t="s">
        <v>100</v>
      </c>
    </row>
    <row r="13" spans="1:11" x14ac:dyDescent="0.2">
      <c r="A13" s="82"/>
      <c r="B13" s="81"/>
      <c r="D13" s="58" t="s">
        <v>89</v>
      </c>
      <c r="E13" s="85" t="s">
        <v>133</v>
      </c>
      <c r="F13" s="85"/>
      <c r="G13" s="94">
        <v>0.15</v>
      </c>
      <c r="H13" s="58" t="s">
        <v>89</v>
      </c>
      <c r="I13" s="52" t="s">
        <v>98</v>
      </c>
      <c r="J13" s="52"/>
      <c r="K13" s="62" t="s">
        <v>103</v>
      </c>
    </row>
    <row r="14" spans="1:11" ht="13.5" thickBot="1" x14ac:dyDescent="0.25">
      <c r="A14" s="82"/>
      <c r="B14" s="81"/>
      <c r="D14" s="57" t="s">
        <v>89</v>
      </c>
      <c r="E14" s="86" t="s">
        <v>134</v>
      </c>
      <c r="F14" s="86"/>
      <c r="G14" s="93" t="s">
        <v>181</v>
      </c>
      <c r="H14" s="57" t="s">
        <v>89</v>
      </c>
      <c r="I14" s="60" t="s">
        <v>101</v>
      </c>
      <c r="J14" s="60"/>
      <c r="K14" s="61" t="s">
        <v>100</v>
      </c>
    </row>
    <row r="15" spans="1:11" ht="13.5" thickBot="1" x14ac:dyDescent="0.25"/>
    <row r="16" spans="1:11" ht="13.5" thickBot="1" x14ac:dyDescent="0.25">
      <c r="D16" s="56" t="s">
        <v>41</v>
      </c>
      <c r="E16" s="63" t="s">
        <v>179</v>
      </c>
      <c r="F16" s="63"/>
      <c r="G16" s="69"/>
      <c r="H16" s="64"/>
      <c r="I16" s="63" t="s">
        <v>183</v>
      </c>
      <c r="J16" s="63"/>
      <c r="K16" s="65"/>
    </row>
    <row r="17" spans="1:13" ht="13.5" thickBot="1" x14ac:dyDescent="0.25">
      <c r="A17" s="42">
        <v>13105</v>
      </c>
      <c r="B17" s="97">
        <v>40643</v>
      </c>
      <c r="C17" s="103" t="s">
        <v>512</v>
      </c>
      <c r="D17" s="130" t="s">
        <v>176</v>
      </c>
      <c r="E17" s="131" t="s">
        <v>184</v>
      </c>
      <c r="F17" s="131"/>
      <c r="G17" s="135" t="s">
        <v>180</v>
      </c>
      <c r="H17" s="130" t="s">
        <v>177</v>
      </c>
      <c r="I17" s="132" t="s">
        <v>178</v>
      </c>
      <c r="J17" s="132"/>
      <c r="K17" s="133"/>
    </row>
    <row r="19" spans="1:13" x14ac:dyDescent="0.2">
      <c r="A19" s="42">
        <v>13105</v>
      </c>
      <c r="B19" s="97">
        <v>40663</v>
      </c>
      <c r="C19" t="s">
        <v>192</v>
      </c>
      <c r="D19" s="25" t="s">
        <v>193</v>
      </c>
      <c r="E19" t="s">
        <v>194</v>
      </c>
    </row>
    <row r="20" spans="1:13" x14ac:dyDescent="0.2">
      <c r="A20" s="29">
        <v>13527</v>
      </c>
      <c r="B20" s="105">
        <v>40677</v>
      </c>
      <c r="C20" t="s">
        <v>26</v>
      </c>
      <c r="D20" s="25" t="s">
        <v>31</v>
      </c>
      <c r="E20" t="s">
        <v>68</v>
      </c>
    </row>
    <row r="21" spans="1:13" x14ac:dyDescent="0.2">
      <c r="A21" s="29">
        <v>14000</v>
      </c>
      <c r="B21" s="105">
        <v>40669</v>
      </c>
      <c r="C21" t="s">
        <v>186</v>
      </c>
      <c r="D21" s="25" t="s">
        <v>187</v>
      </c>
      <c r="E21" t="s">
        <v>188</v>
      </c>
    </row>
    <row r="22" spans="1:13" x14ac:dyDescent="0.2">
      <c r="A22" s="36">
        <v>16947</v>
      </c>
      <c r="B22" s="128">
        <v>40781</v>
      </c>
      <c r="C22" s="116" t="s">
        <v>39</v>
      </c>
      <c r="D22" s="116" t="s">
        <v>168</v>
      </c>
      <c r="E22" s="139" t="s">
        <v>190</v>
      </c>
      <c r="G22" s="36">
        <f>A22-A5</f>
        <v>3842</v>
      </c>
    </row>
    <row r="23" spans="1:13" x14ac:dyDescent="0.2">
      <c r="A23" s="36">
        <v>16947</v>
      </c>
      <c r="B23" s="128">
        <v>40781</v>
      </c>
      <c r="C23" s="116" t="s">
        <v>34</v>
      </c>
      <c r="D23" s="116" t="s">
        <v>168</v>
      </c>
      <c r="E23" s="139" t="s">
        <v>189</v>
      </c>
      <c r="G23" s="36">
        <f>A23-A6</f>
        <v>3842</v>
      </c>
    </row>
    <row r="24" spans="1:13" x14ac:dyDescent="0.2">
      <c r="A24" s="36">
        <v>16947</v>
      </c>
      <c r="B24" s="128">
        <v>40781</v>
      </c>
      <c r="C24" t="s">
        <v>185</v>
      </c>
      <c r="D24" s="25" t="s">
        <v>191</v>
      </c>
      <c r="E24" t="s">
        <v>42</v>
      </c>
      <c r="G24" s="37"/>
    </row>
    <row r="25" spans="1:13" x14ac:dyDescent="0.2">
      <c r="B25" s="105"/>
    </row>
    <row r="26" spans="1:13" x14ac:dyDescent="0.2">
      <c r="A26" s="36"/>
      <c r="B26" s="105"/>
      <c r="J26" s="47"/>
    </row>
    <row r="27" spans="1:13" x14ac:dyDescent="0.2">
      <c r="A27" s="118">
        <v>19420</v>
      </c>
      <c r="B27" s="119">
        <v>2011</v>
      </c>
      <c r="C27" s="120" t="s">
        <v>67</v>
      </c>
      <c r="D27" s="121"/>
      <c r="E27" s="122"/>
      <c r="F27" s="122"/>
      <c r="G27" s="118">
        <f>A27-A5</f>
        <v>6315</v>
      </c>
    </row>
    <row r="28" spans="1:13" x14ac:dyDescent="0.2">
      <c r="A28" s="36"/>
      <c r="B28" s="105"/>
      <c r="C28" s="24"/>
      <c r="E28" s="46"/>
      <c r="F28" s="47"/>
    </row>
    <row r="29" spans="1:13" ht="25.6" x14ac:dyDescent="0.4">
      <c r="A29" s="42"/>
      <c r="B29" s="293">
        <v>2013</v>
      </c>
      <c r="C29" s="266"/>
      <c r="D29" s="41"/>
      <c r="E29" s="267"/>
      <c r="F29" s="267"/>
      <c r="G29" s="268"/>
      <c r="H29" s="87"/>
      <c r="I29" s="87"/>
      <c r="J29" s="87"/>
      <c r="K29" s="87"/>
      <c r="L29" s="87"/>
    </row>
    <row r="30" spans="1:13" ht="15.5" x14ac:dyDescent="0.25">
      <c r="A30" s="183" t="s">
        <v>295</v>
      </c>
      <c r="B30" s="87"/>
      <c r="C30" s="87"/>
      <c r="D30" s="87"/>
      <c r="E30" s="87"/>
      <c r="F30" s="87"/>
      <c r="G30" s="103"/>
      <c r="H30" s="87"/>
      <c r="I30" s="103"/>
      <c r="J30" s="103"/>
      <c r="K30" s="103"/>
      <c r="L30" s="103"/>
      <c r="M30" s="265"/>
    </row>
    <row r="31" spans="1:13" ht="15.5" x14ac:dyDescent="0.25">
      <c r="A31" s="189" t="s">
        <v>221</v>
      </c>
      <c r="B31" s="183">
        <v>41322</v>
      </c>
      <c r="C31" s="87"/>
      <c r="D31" s="87"/>
      <c r="E31" s="189"/>
      <c r="F31" s="87"/>
      <c r="G31" s="103"/>
      <c r="H31" s="183"/>
      <c r="I31" s="103"/>
      <c r="J31" s="103"/>
      <c r="K31" s="103"/>
      <c r="L31" s="103"/>
      <c r="M31" s="265"/>
    </row>
    <row r="32" spans="1:13" ht="15.5" x14ac:dyDescent="0.25">
      <c r="A32" s="87"/>
      <c r="B32" s="87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265"/>
    </row>
    <row r="33" spans="1:13" ht="16.149999999999999" thickBot="1" x14ac:dyDescent="0.3">
      <c r="A33" s="190"/>
      <c r="B33" s="87"/>
      <c r="C33" s="87"/>
      <c r="D33" s="190"/>
      <c r="E33" s="87"/>
      <c r="F33" s="87"/>
      <c r="G33" s="191"/>
      <c r="H33" s="87"/>
      <c r="I33" s="87"/>
      <c r="J33" s="191"/>
      <c r="K33" s="87"/>
      <c r="L33" s="87"/>
      <c r="M33" s="265"/>
    </row>
    <row r="34" spans="1:13" ht="15.5" x14ac:dyDescent="0.25">
      <c r="A34" s="192" t="s">
        <v>222</v>
      </c>
      <c r="B34" s="193"/>
      <c r="C34" s="87"/>
      <c r="D34" s="194" t="s">
        <v>223</v>
      </c>
      <c r="E34" s="195"/>
      <c r="F34" s="87"/>
      <c r="G34" s="192" t="s">
        <v>224</v>
      </c>
      <c r="H34" s="195"/>
      <c r="I34" s="87"/>
      <c r="J34" s="196" t="s">
        <v>225</v>
      </c>
      <c r="K34" s="195"/>
      <c r="L34" s="87"/>
      <c r="M34" s="265"/>
    </row>
    <row r="35" spans="1:13" ht="15.5" x14ac:dyDescent="0.25">
      <c r="A35" s="232" t="s">
        <v>296</v>
      </c>
      <c r="B35" s="198" t="s">
        <v>297</v>
      </c>
      <c r="C35" s="87"/>
      <c r="D35" s="207" t="s">
        <v>296</v>
      </c>
      <c r="E35" s="199" t="s">
        <v>297</v>
      </c>
      <c r="F35" s="87"/>
      <c r="G35" s="232" t="s">
        <v>296</v>
      </c>
      <c r="H35" s="198" t="s">
        <v>297</v>
      </c>
      <c r="I35" s="87"/>
      <c r="J35" s="207" t="s">
        <v>296</v>
      </c>
      <c r="K35" s="199" t="s">
        <v>297</v>
      </c>
      <c r="L35" s="87"/>
      <c r="M35" s="265"/>
    </row>
    <row r="36" spans="1:13" ht="16.149999999999999" thickBot="1" x14ac:dyDescent="0.3">
      <c r="A36" s="200"/>
      <c r="B36" s="201"/>
      <c r="C36" s="87"/>
      <c r="D36" s="200"/>
      <c r="E36" s="201"/>
      <c r="F36" s="87"/>
      <c r="G36" s="200"/>
      <c r="H36" s="201"/>
      <c r="I36" s="87"/>
      <c r="J36" s="200"/>
      <c r="K36" s="201"/>
      <c r="L36" s="87"/>
      <c r="M36" s="265"/>
    </row>
    <row r="37" spans="1:13" ht="15.5" x14ac:dyDescent="0.25">
      <c r="A37" s="202" t="s">
        <v>229</v>
      </c>
      <c r="B37" s="203">
        <v>0.14000000000000001</v>
      </c>
      <c r="C37" s="87"/>
      <c r="D37" s="202" t="s">
        <v>229</v>
      </c>
      <c r="E37" s="234">
        <v>0.14000000000000001</v>
      </c>
      <c r="F37" s="87"/>
      <c r="G37" s="202" t="s">
        <v>229</v>
      </c>
      <c r="H37" s="234">
        <v>0.04</v>
      </c>
      <c r="I37" s="87"/>
      <c r="J37" s="202" t="s">
        <v>229</v>
      </c>
      <c r="K37" s="236">
        <v>-0.04</v>
      </c>
      <c r="L37" s="87"/>
      <c r="M37" s="265"/>
    </row>
    <row r="38" spans="1:13" ht="16.149999999999999" thickBot="1" x14ac:dyDescent="0.3">
      <c r="A38" s="205" t="s">
        <v>249</v>
      </c>
      <c r="B38" s="206"/>
      <c r="C38" s="87"/>
      <c r="D38" s="205" t="s">
        <v>249</v>
      </c>
      <c r="E38" s="206"/>
      <c r="F38" s="87"/>
      <c r="G38" s="205" t="s">
        <v>249</v>
      </c>
      <c r="H38" s="206"/>
      <c r="I38" s="87"/>
      <c r="J38" s="205" t="s">
        <v>249</v>
      </c>
      <c r="K38" s="206"/>
      <c r="L38" s="87"/>
      <c r="M38" s="265"/>
    </row>
    <row r="39" spans="1:13" ht="15.5" x14ac:dyDescent="0.25">
      <c r="A39" s="208" t="s">
        <v>231</v>
      </c>
      <c r="B39" s="209">
        <v>0</v>
      </c>
      <c r="C39" s="87"/>
      <c r="D39" s="208" t="s">
        <v>231</v>
      </c>
      <c r="E39" s="209">
        <v>0</v>
      </c>
      <c r="F39" s="87"/>
      <c r="G39" s="208" t="s">
        <v>231</v>
      </c>
      <c r="H39" s="209">
        <v>0</v>
      </c>
      <c r="I39" s="87"/>
      <c r="J39" s="208" t="s">
        <v>231</v>
      </c>
      <c r="K39" s="209">
        <v>0</v>
      </c>
      <c r="L39" s="87"/>
      <c r="M39" s="265"/>
    </row>
    <row r="40" spans="1:13" ht="16.149999999999999" thickBot="1" x14ac:dyDescent="0.3">
      <c r="A40" s="210" t="s">
        <v>232</v>
      </c>
      <c r="B40" s="211">
        <f>-(B39-B37)</f>
        <v>0.14000000000000001</v>
      </c>
      <c r="C40" s="87"/>
      <c r="D40" s="210" t="s">
        <v>232</v>
      </c>
      <c r="E40" s="211">
        <f>-(E39-E37)</f>
        <v>0.14000000000000001</v>
      </c>
      <c r="F40" s="87"/>
      <c r="G40" s="210" t="s">
        <v>232</v>
      </c>
      <c r="H40" s="211">
        <f>-(H39-H37)</f>
        <v>0.04</v>
      </c>
      <c r="I40" s="87"/>
      <c r="J40" s="210" t="s">
        <v>232</v>
      </c>
      <c r="K40" s="211">
        <f>-(K39-K37)</f>
        <v>-0.04</v>
      </c>
      <c r="L40" s="87"/>
      <c r="M40" s="265"/>
    </row>
    <row r="41" spans="1:13" ht="16.149999999999999" thickBot="1" x14ac:dyDescent="0.3">
      <c r="A41" s="212" t="s">
        <v>233</v>
      </c>
      <c r="B41" s="213">
        <v>6.71</v>
      </c>
      <c r="C41" s="87"/>
      <c r="D41" s="212" t="s">
        <v>233</v>
      </c>
      <c r="E41" s="214">
        <v>6.55</v>
      </c>
      <c r="F41" s="87"/>
      <c r="G41" s="212" t="s">
        <v>233</v>
      </c>
      <c r="H41" s="214">
        <v>6.75</v>
      </c>
      <c r="I41" s="87"/>
      <c r="J41" s="212" t="s">
        <v>233</v>
      </c>
      <c r="K41" s="214">
        <v>6.64</v>
      </c>
      <c r="L41" s="87"/>
      <c r="M41" s="265"/>
    </row>
    <row r="42" spans="1:13" ht="16.149999999999999" thickBot="1" x14ac:dyDescent="0.3">
      <c r="A42" s="215" t="s">
        <v>250</v>
      </c>
      <c r="B42" s="216"/>
      <c r="C42" s="87"/>
      <c r="D42" s="215" t="s">
        <v>250</v>
      </c>
      <c r="E42" s="216"/>
      <c r="F42" s="87"/>
      <c r="G42" s="215" t="s">
        <v>250</v>
      </c>
      <c r="H42" s="216"/>
      <c r="I42" s="87"/>
      <c r="J42" s="215" t="s">
        <v>250</v>
      </c>
      <c r="K42" s="216"/>
      <c r="L42" s="87"/>
      <c r="M42" s="265"/>
    </row>
    <row r="43" spans="1:13" ht="16.149999999999999" thickBot="1" x14ac:dyDescent="0.3">
      <c r="A43" s="219" t="s">
        <v>236</v>
      </c>
      <c r="B43" s="269">
        <f>(B37-B39)+B41</f>
        <v>6.85</v>
      </c>
      <c r="C43" s="87"/>
      <c r="D43" s="219" t="s">
        <v>236</v>
      </c>
      <c r="E43" s="218">
        <f>(E37-E39)+E41</f>
        <v>6.6899999999999995</v>
      </c>
      <c r="F43" s="87"/>
      <c r="G43" s="219" t="s">
        <v>236</v>
      </c>
      <c r="H43" s="218">
        <f>(H37-H39)+H41</f>
        <v>6.79</v>
      </c>
      <c r="I43" s="87"/>
      <c r="J43" s="219" t="s">
        <v>236</v>
      </c>
      <c r="K43" s="218">
        <f>(K37-K39)+K41</f>
        <v>6.6</v>
      </c>
      <c r="L43" s="87"/>
      <c r="M43" s="265"/>
    </row>
    <row r="44" spans="1:13" ht="16.149999999999999" thickBot="1" x14ac:dyDescent="0.3">
      <c r="A44" s="220" t="s">
        <v>298</v>
      </c>
      <c r="B44" s="221" t="s">
        <v>299</v>
      </c>
      <c r="C44" s="87"/>
      <c r="D44" s="222" t="s">
        <v>300</v>
      </c>
      <c r="E44" s="223" t="s">
        <v>301</v>
      </c>
      <c r="F44" s="87"/>
      <c r="G44" s="220" t="s">
        <v>302</v>
      </c>
      <c r="H44" s="221" t="s">
        <v>303</v>
      </c>
      <c r="I44" s="87"/>
      <c r="J44" s="220" t="s">
        <v>304</v>
      </c>
      <c r="K44" s="221" t="s">
        <v>305</v>
      </c>
      <c r="L44" s="87"/>
      <c r="M44" s="265"/>
    </row>
    <row r="45" spans="1:13" ht="15.5" x14ac:dyDescent="0.25">
      <c r="A45" s="220" t="s">
        <v>238</v>
      </c>
      <c r="B45" s="221" t="s">
        <v>306</v>
      </c>
      <c r="C45" s="87"/>
      <c r="D45" s="220" t="s">
        <v>238</v>
      </c>
      <c r="E45" s="221" t="s">
        <v>306</v>
      </c>
      <c r="F45" s="87"/>
      <c r="G45" s="220" t="s">
        <v>307</v>
      </c>
      <c r="H45" s="221" t="s">
        <v>306</v>
      </c>
      <c r="I45" s="87"/>
      <c r="J45" s="220" t="s">
        <v>238</v>
      </c>
      <c r="K45" s="221" t="s">
        <v>306</v>
      </c>
      <c r="L45" s="87"/>
      <c r="M45" s="265"/>
    </row>
    <row r="46" spans="1:13" ht="16.149999999999999" thickBot="1" x14ac:dyDescent="0.3">
      <c r="A46" s="190"/>
      <c r="B46" s="87"/>
      <c r="C46" s="87"/>
      <c r="D46" s="246"/>
      <c r="E46" s="267"/>
      <c r="F46" s="87"/>
      <c r="G46" s="191"/>
      <c r="H46" s="87"/>
      <c r="I46" s="87"/>
      <c r="J46" s="191"/>
      <c r="K46" s="87"/>
      <c r="L46" s="87"/>
      <c r="M46" s="265"/>
    </row>
    <row r="47" spans="1:13" ht="16.149999999999999" thickBot="1" x14ac:dyDescent="0.3">
      <c r="A47" s="226" t="s">
        <v>308</v>
      </c>
      <c r="B47" s="103"/>
      <c r="C47" s="103"/>
      <c r="D47" s="103"/>
      <c r="E47" s="103"/>
      <c r="F47" s="103"/>
      <c r="G47" s="226" t="s">
        <v>308</v>
      </c>
      <c r="H47" s="103"/>
      <c r="I47" s="103"/>
      <c r="J47" s="191"/>
      <c r="K47" s="103"/>
      <c r="L47" s="87"/>
      <c r="M47" s="265"/>
    </row>
    <row r="48" spans="1:13" ht="16.149999999999999" thickBot="1" x14ac:dyDescent="0.3">
      <c r="A48" s="222" t="s">
        <v>309</v>
      </c>
      <c r="B48" s="270"/>
      <c r="C48" s="103"/>
      <c r="D48" s="190"/>
      <c r="E48" s="103"/>
      <c r="F48" s="103"/>
      <c r="G48" s="222" t="s">
        <v>310</v>
      </c>
      <c r="H48" s="270"/>
      <c r="I48" s="103"/>
      <c r="J48" s="191"/>
      <c r="K48" s="103"/>
      <c r="L48" s="87"/>
      <c r="M48" s="265"/>
    </row>
    <row r="49" spans="1:13" ht="15.5" x14ac:dyDescent="0.25">
      <c r="A49" s="190"/>
      <c r="B49" s="87"/>
      <c r="C49" s="87"/>
      <c r="D49" s="190"/>
      <c r="E49" s="87"/>
      <c r="F49" s="87"/>
      <c r="G49" s="191"/>
      <c r="H49" s="87"/>
      <c r="I49" s="87"/>
      <c r="J49" s="191"/>
      <c r="K49" s="87"/>
      <c r="L49" s="87"/>
      <c r="M49" s="265"/>
    </row>
    <row r="50" spans="1:13" ht="15.5" x14ac:dyDescent="0.25">
      <c r="A50" s="103"/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265"/>
    </row>
    <row r="51" spans="1:13" ht="16.149999999999999" thickBot="1" x14ac:dyDescent="0.3">
      <c r="A51" s="103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265"/>
    </row>
    <row r="52" spans="1:13" ht="15.5" x14ac:dyDescent="0.25">
      <c r="A52" s="192" t="s">
        <v>245</v>
      </c>
      <c r="B52" s="193"/>
      <c r="C52" s="103"/>
      <c r="D52" s="194" t="s">
        <v>246</v>
      </c>
      <c r="E52" s="195"/>
      <c r="F52" s="103"/>
      <c r="G52" s="192" t="s">
        <v>247</v>
      </c>
      <c r="H52" s="195"/>
      <c r="I52" s="103"/>
      <c r="J52" s="196" t="s">
        <v>248</v>
      </c>
      <c r="K52" s="195"/>
      <c r="L52" s="103"/>
      <c r="M52" s="265"/>
    </row>
    <row r="53" spans="1:13" ht="15.5" x14ac:dyDescent="0.25">
      <c r="A53" s="232" t="s">
        <v>296</v>
      </c>
      <c r="B53" s="198" t="s">
        <v>297</v>
      </c>
      <c r="C53" s="103"/>
      <c r="D53" s="207" t="s">
        <v>296</v>
      </c>
      <c r="E53" s="199" t="s">
        <v>297</v>
      </c>
      <c r="F53" s="103"/>
      <c r="G53" s="232" t="s">
        <v>296</v>
      </c>
      <c r="H53" s="198" t="s">
        <v>297</v>
      </c>
      <c r="I53" s="103"/>
      <c r="J53" s="207" t="s">
        <v>296</v>
      </c>
      <c r="K53" s="199" t="s">
        <v>297</v>
      </c>
      <c r="L53" s="103"/>
      <c r="M53" s="265"/>
    </row>
    <row r="54" spans="1:13" ht="16.149999999999999" thickBot="1" x14ac:dyDescent="0.3">
      <c r="A54" s="200"/>
      <c r="B54" s="201"/>
      <c r="C54" s="103"/>
      <c r="D54" s="200"/>
      <c r="E54" s="201"/>
      <c r="F54" s="103"/>
      <c r="G54" s="200"/>
      <c r="H54" s="201"/>
      <c r="I54" s="103"/>
      <c r="J54" s="200"/>
      <c r="K54" s="201"/>
      <c r="L54" s="103"/>
      <c r="M54" s="265"/>
    </row>
    <row r="55" spans="1:13" ht="15.5" x14ac:dyDescent="0.25">
      <c r="A55" s="202" t="s">
        <v>229</v>
      </c>
      <c r="B55" s="271">
        <v>9.5000000000000001E-2</v>
      </c>
      <c r="C55" s="235"/>
      <c r="D55" s="202" t="s">
        <v>229</v>
      </c>
      <c r="E55" s="234">
        <v>0.12</v>
      </c>
      <c r="F55" s="235"/>
      <c r="G55" s="202" t="s">
        <v>229</v>
      </c>
      <c r="H55" s="234">
        <v>0.08</v>
      </c>
      <c r="I55" s="235"/>
      <c r="J55" s="202" t="s">
        <v>229</v>
      </c>
      <c r="K55" s="236">
        <v>0.13</v>
      </c>
      <c r="L55" s="235"/>
      <c r="M55" s="265"/>
    </row>
    <row r="56" spans="1:13" ht="16.149999999999999" thickBot="1" x14ac:dyDescent="0.3">
      <c r="A56" s="205" t="s">
        <v>249</v>
      </c>
      <c r="B56" s="206"/>
      <c r="C56" s="272"/>
      <c r="D56" s="205" t="s">
        <v>249</v>
      </c>
      <c r="E56" s="206"/>
      <c r="F56" s="272"/>
      <c r="G56" s="205" t="s">
        <v>249</v>
      </c>
      <c r="H56" s="206"/>
      <c r="I56" s="191"/>
      <c r="J56" s="205" t="s">
        <v>249</v>
      </c>
      <c r="K56" s="206"/>
      <c r="L56" s="191"/>
      <c r="M56" s="265"/>
    </row>
    <row r="57" spans="1:13" ht="15.5" x14ac:dyDescent="0.25">
      <c r="A57" s="208" t="s">
        <v>231</v>
      </c>
      <c r="B57" s="209">
        <v>0.11</v>
      </c>
      <c r="C57" s="191"/>
      <c r="D57" s="208" t="s">
        <v>231</v>
      </c>
      <c r="E57" s="209">
        <v>0.12</v>
      </c>
      <c r="F57" s="191"/>
      <c r="G57" s="208" t="s">
        <v>231</v>
      </c>
      <c r="H57" s="209">
        <v>0.11</v>
      </c>
      <c r="I57" s="191"/>
      <c r="J57" s="208" t="s">
        <v>231</v>
      </c>
      <c r="K57" s="209">
        <v>0.12</v>
      </c>
      <c r="L57" s="191"/>
      <c r="M57" s="265"/>
    </row>
    <row r="58" spans="1:13" ht="16.149999999999999" thickBot="1" x14ac:dyDescent="0.3">
      <c r="A58" s="210" t="s">
        <v>232</v>
      </c>
      <c r="B58" s="211">
        <f>-(B57-B55)</f>
        <v>-1.4999999999999999E-2</v>
      </c>
      <c r="C58" s="191"/>
      <c r="D58" s="210" t="s">
        <v>232</v>
      </c>
      <c r="E58" s="211">
        <f>-(E57-E55)</f>
        <v>0</v>
      </c>
      <c r="F58" s="191"/>
      <c r="G58" s="210" t="s">
        <v>232</v>
      </c>
      <c r="H58" s="211">
        <f>-(H57-H55)</f>
        <v>-0.03</v>
      </c>
      <c r="I58" s="191"/>
      <c r="J58" s="210" t="s">
        <v>232</v>
      </c>
      <c r="K58" s="211">
        <f>-(K57-K55)</f>
        <v>1.0000000000000009E-2</v>
      </c>
      <c r="L58" s="191"/>
      <c r="M58" s="265"/>
    </row>
    <row r="59" spans="1:13" ht="16.149999999999999" thickBot="1" x14ac:dyDescent="0.3">
      <c r="A59" s="212" t="s">
        <v>233</v>
      </c>
      <c r="B59" s="213">
        <v>3.23</v>
      </c>
      <c r="C59" s="239"/>
      <c r="D59" s="212" t="s">
        <v>233</v>
      </c>
      <c r="E59" s="214">
        <v>3.9</v>
      </c>
      <c r="F59" s="239"/>
      <c r="G59" s="212" t="s">
        <v>233</v>
      </c>
      <c r="H59" s="214">
        <v>3.35</v>
      </c>
      <c r="I59" s="239"/>
      <c r="J59" s="212" t="s">
        <v>233</v>
      </c>
      <c r="K59" s="214">
        <v>3.85</v>
      </c>
      <c r="L59" s="242"/>
      <c r="M59" s="265"/>
    </row>
    <row r="60" spans="1:13" ht="16.149999999999999" thickBot="1" x14ac:dyDescent="0.3">
      <c r="A60" s="215" t="s">
        <v>250</v>
      </c>
      <c r="B60" s="216"/>
      <c r="C60" s="191"/>
      <c r="D60" s="215" t="s">
        <v>250</v>
      </c>
      <c r="E60" s="216"/>
      <c r="F60" s="191"/>
      <c r="G60" s="215" t="s">
        <v>250</v>
      </c>
      <c r="H60" s="216"/>
      <c r="I60" s="191"/>
      <c r="J60" s="215" t="s">
        <v>250</v>
      </c>
      <c r="K60" s="216"/>
      <c r="L60" s="191"/>
      <c r="M60" s="265"/>
    </row>
    <row r="61" spans="1:13" ht="15.5" x14ac:dyDescent="0.25">
      <c r="A61" s="219" t="s">
        <v>251</v>
      </c>
      <c r="B61" s="269">
        <f>(B55-B57)+B59</f>
        <v>3.2149999999999999</v>
      </c>
      <c r="C61" s="245"/>
      <c r="D61" s="219" t="s">
        <v>251</v>
      </c>
      <c r="E61" s="218">
        <f>(E55-E57)+E59</f>
        <v>3.9</v>
      </c>
      <c r="F61" s="245"/>
      <c r="G61" s="219" t="s">
        <v>251</v>
      </c>
      <c r="H61" s="218">
        <f>(H55-H57)+H59</f>
        <v>3.3200000000000003</v>
      </c>
      <c r="I61" s="245"/>
      <c r="J61" s="219" t="s">
        <v>251</v>
      </c>
      <c r="K61" s="218">
        <f>(K55-K57)+K59</f>
        <v>3.8600000000000003</v>
      </c>
      <c r="L61" s="190"/>
      <c r="M61" s="265"/>
    </row>
    <row r="62" spans="1:13" ht="15.5" x14ac:dyDescent="0.25">
      <c r="A62" s="220" t="s">
        <v>311</v>
      </c>
      <c r="B62" s="221" t="s">
        <v>312</v>
      </c>
      <c r="C62" s="87"/>
      <c r="D62" s="220" t="s">
        <v>313</v>
      </c>
      <c r="E62" s="221" t="s">
        <v>314</v>
      </c>
      <c r="F62" s="103"/>
      <c r="G62" s="220" t="s">
        <v>315</v>
      </c>
      <c r="H62" s="221" t="s">
        <v>316</v>
      </c>
      <c r="I62" s="103"/>
      <c r="J62" s="220" t="s">
        <v>317</v>
      </c>
      <c r="K62" s="221" t="s">
        <v>318</v>
      </c>
      <c r="L62" s="103"/>
      <c r="M62" s="265"/>
    </row>
    <row r="63" spans="1:13" ht="15.5" x14ac:dyDescent="0.25">
      <c r="A63" s="220" t="s">
        <v>238</v>
      </c>
      <c r="B63" s="221" t="s">
        <v>319</v>
      </c>
      <c r="C63" s="103"/>
      <c r="D63" s="220" t="s">
        <v>238</v>
      </c>
      <c r="E63" s="221" t="s">
        <v>320</v>
      </c>
      <c r="F63" s="103"/>
      <c r="G63" s="220" t="s">
        <v>238</v>
      </c>
      <c r="H63" s="221" t="s">
        <v>319</v>
      </c>
      <c r="I63" s="103"/>
      <c r="J63" s="220" t="s">
        <v>238</v>
      </c>
      <c r="K63" s="221" t="s">
        <v>320</v>
      </c>
      <c r="L63" s="103"/>
      <c r="M63" s="265"/>
    </row>
    <row r="64" spans="1:13" ht="15.5" x14ac:dyDescent="0.25">
      <c r="A64" s="87"/>
      <c r="B64" s="87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265"/>
    </row>
    <row r="65" spans="1:12" x14ac:dyDescent="0.2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1:12" x14ac:dyDescent="0.2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</row>
    <row r="67" spans="1:12" x14ac:dyDescent="0.2">
      <c r="A67" s="29">
        <v>23283</v>
      </c>
      <c r="B67" s="105">
        <v>41327</v>
      </c>
      <c r="C67" t="s">
        <v>26</v>
      </c>
      <c r="D67" s="25" t="s">
        <v>31</v>
      </c>
      <c r="E67" t="s">
        <v>68</v>
      </c>
    </row>
    <row r="68" spans="1:12" x14ac:dyDescent="0.2">
      <c r="A68" s="29">
        <v>23283</v>
      </c>
      <c r="B68" s="105">
        <v>41327</v>
      </c>
      <c r="C68" t="s">
        <v>154</v>
      </c>
      <c r="D68" s="25" t="s">
        <v>54</v>
      </c>
      <c r="E68" t="s">
        <v>153</v>
      </c>
      <c r="H68" t="s">
        <v>343</v>
      </c>
    </row>
    <row r="69" spans="1:12" x14ac:dyDescent="0.2">
      <c r="A69" s="29">
        <v>29840</v>
      </c>
      <c r="B69" s="105">
        <v>41487</v>
      </c>
      <c r="C69" t="s">
        <v>154</v>
      </c>
      <c r="D69" s="25" t="s">
        <v>356</v>
      </c>
    </row>
    <row r="70" spans="1:12" x14ac:dyDescent="0.2">
      <c r="J70" s="3"/>
      <c r="K70" s="3"/>
    </row>
    <row r="71" spans="1:12" x14ac:dyDescent="0.2">
      <c r="A71" s="36">
        <v>23283</v>
      </c>
      <c r="B71" s="105">
        <v>41327</v>
      </c>
      <c r="C71" t="s">
        <v>185</v>
      </c>
      <c r="D71" s="25" t="s">
        <v>191</v>
      </c>
      <c r="E71" t="s">
        <v>42</v>
      </c>
      <c r="G71" s="37"/>
      <c r="H71" s="3"/>
      <c r="I71" s="3"/>
      <c r="J71" s="3"/>
      <c r="K71" s="3"/>
    </row>
    <row r="72" spans="1:12" x14ac:dyDescent="0.2">
      <c r="A72" s="29">
        <v>23283</v>
      </c>
      <c r="B72" s="105">
        <v>41367</v>
      </c>
      <c r="C72" s="116" t="s">
        <v>39</v>
      </c>
      <c r="D72" s="116" t="s">
        <v>168</v>
      </c>
      <c r="E72" s="139" t="s">
        <v>341</v>
      </c>
      <c r="G72" s="36">
        <f>A72-A22</f>
        <v>6336</v>
      </c>
      <c r="H72" s="3"/>
      <c r="I72" s="3"/>
      <c r="J72" s="3"/>
      <c r="K72" s="3"/>
    </row>
    <row r="73" spans="1:12" x14ac:dyDescent="0.2">
      <c r="A73" s="29">
        <v>23283</v>
      </c>
      <c r="B73" s="105">
        <v>41367</v>
      </c>
      <c r="C73" s="116" t="s">
        <v>34</v>
      </c>
      <c r="D73" s="116" t="s">
        <v>168</v>
      </c>
      <c r="E73" s="139" t="s">
        <v>342</v>
      </c>
      <c r="G73" s="36">
        <f>A73-A23</f>
        <v>6336</v>
      </c>
      <c r="H73" s="3"/>
      <c r="I73" s="3"/>
      <c r="J73" s="3"/>
      <c r="K73" s="3"/>
    </row>
    <row r="74" spans="1:12" ht="13.5" thickBot="1" x14ac:dyDescent="0.25">
      <c r="A74" s="104"/>
      <c r="B74" s="136"/>
      <c r="C74" s="3"/>
      <c r="D74" s="89"/>
      <c r="E74" s="3"/>
      <c r="F74" s="3"/>
      <c r="G74" s="104"/>
      <c r="H74" s="3"/>
      <c r="I74" s="3"/>
      <c r="J74" s="3"/>
      <c r="K74" s="3"/>
    </row>
    <row r="75" spans="1:12" ht="13.5" thickBot="1" x14ac:dyDescent="0.25">
      <c r="A75" s="29">
        <v>23283</v>
      </c>
      <c r="B75" s="105">
        <v>41327</v>
      </c>
      <c r="C75" s="482" t="s">
        <v>511</v>
      </c>
      <c r="D75" s="56" t="s">
        <v>41</v>
      </c>
      <c r="E75" s="63" t="s">
        <v>142</v>
      </c>
      <c r="F75" s="63"/>
      <c r="G75" s="69">
        <f>A65-A26</f>
        <v>0</v>
      </c>
      <c r="H75" s="64"/>
      <c r="I75" s="63" t="s">
        <v>95</v>
      </c>
      <c r="J75" s="63"/>
      <c r="K75" s="65"/>
    </row>
    <row r="76" spans="1:12" x14ac:dyDescent="0.2">
      <c r="A76" s="104"/>
      <c r="B76" s="3"/>
      <c r="C76" s="3"/>
      <c r="D76" s="56" t="s">
        <v>88</v>
      </c>
      <c r="E76" s="88" t="s">
        <v>340</v>
      </c>
      <c r="F76" s="88"/>
      <c r="G76" s="92" t="s">
        <v>147</v>
      </c>
      <c r="H76" s="56" t="s">
        <v>88</v>
      </c>
      <c r="I76" s="63" t="s">
        <v>147</v>
      </c>
      <c r="J76" s="63"/>
      <c r="K76" s="65"/>
    </row>
    <row r="77" spans="1:12" ht="13.5" thickBot="1" x14ac:dyDescent="0.25">
      <c r="A77" s="104"/>
      <c r="B77" s="3"/>
      <c r="C77" s="3"/>
      <c r="D77" s="57" t="s">
        <v>89</v>
      </c>
      <c r="E77" s="96" t="s">
        <v>438</v>
      </c>
      <c r="F77" s="96"/>
      <c r="G77" s="95" t="s">
        <v>148</v>
      </c>
      <c r="H77" s="57" t="s">
        <v>89</v>
      </c>
      <c r="I77" s="99" t="s">
        <v>148</v>
      </c>
      <c r="J77" s="99"/>
      <c r="K77" s="100"/>
    </row>
    <row r="79" spans="1:12" x14ac:dyDescent="0.2">
      <c r="A79" s="29">
        <v>23283</v>
      </c>
      <c r="B79" s="105">
        <v>41327</v>
      </c>
      <c r="D79" s="25" t="s">
        <v>216</v>
      </c>
      <c r="H79" s="29"/>
      <c r="I79" s="3"/>
    </row>
    <row r="81" spans="1:12" x14ac:dyDescent="0.2">
      <c r="A81" s="29">
        <v>28062</v>
      </c>
      <c r="B81" s="105">
        <v>41470</v>
      </c>
      <c r="C81" t="s">
        <v>25</v>
      </c>
      <c r="D81" s="25" t="s">
        <v>744</v>
      </c>
    </row>
    <row r="83" spans="1:12" x14ac:dyDescent="0.2">
      <c r="A83" s="29">
        <v>30840</v>
      </c>
      <c r="B83" s="105">
        <v>41527</v>
      </c>
      <c r="C83" s="116" t="s">
        <v>34</v>
      </c>
      <c r="D83" s="139" t="s">
        <v>355</v>
      </c>
      <c r="G83" s="29">
        <f>A83-A73</f>
        <v>7557</v>
      </c>
    </row>
    <row r="84" spans="1:12" x14ac:dyDescent="0.2">
      <c r="C84" t="s">
        <v>393</v>
      </c>
      <c r="G84" s="29">
        <f>A86-A83</f>
        <v>1730</v>
      </c>
    </row>
    <row r="86" spans="1:12" x14ac:dyDescent="0.2">
      <c r="A86" s="118">
        <v>32570</v>
      </c>
      <c r="B86" s="119">
        <v>2013</v>
      </c>
      <c r="C86" s="120" t="s">
        <v>67</v>
      </c>
      <c r="D86" s="121"/>
      <c r="E86" s="122"/>
      <c r="F86" s="122"/>
      <c r="G86" s="118">
        <f>A86-A67</f>
        <v>9287</v>
      </c>
    </row>
    <row r="91" spans="1:12" ht="25.6" x14ac:dyDescent="0.4">
      <c r="A91" s="42"/>
      <c r="B91" s="293">
        <v>2014</v>
      </c>
      <c r="C91" s="266"/>
      <c r="D91" s="41"/>
      <c r="E91" s="267"/>
      <c r="F91" s="267"/>
      <c r="G91" s="268"/>
      <c r="H91" s="87"/>
      <c r="I91" s="87"/>
      <c r="J91" s="87"/>
      <c r="K91" s="87"/>
      <c r="L91" s="87"/>
    </row>
    <row r="92" spans="1:12" ht="13.5" x14ac:dyDescent="0.25">
      <c r="A92" s="183" t="s">
        <v>295</v>
      </c>
      <c r="B92" s="87"/>
      <c r="C92" s="87"/>
      <c r="D92" s="87"/>
      <c r="E92" s="87"/>
      <c r="F92" s="87"/>
      <c r="G92" s="103"/>
      <c r="H92" s="87"/>
      <c r="I92" s="103"/>
      <c r="J92" s="103"/>
      <c r="K92" s="103"/>
      <c r="L92" s="103"/>
    </row>
    <row r="93" spans="1:12" ht="13.5" x14ac:dyDescent="0.25">
      <c r="A93" s="189" t="s">
        <v>221</v>
      </c>
      <c r="B93" s="183">
        <v>41706</v>
      </c>
      <c r="C93" s="87"/>
      <c r="D93" s="87"/>
      <c r="E93" s="189"/>
      <c r="F93" s="87"/>
      <c r="G93" s="103"/>
      <c r="H93" s="183"/>
      <c r="I93" s="103"/>
      <c r="J93" s="103"/>
      <c r="K93" s="103"/>
      <c r="L93" s="103"/>
    </row>
    <row r="94" spans="1:12" x14ac:dyDescent="0.2">
      <c r="K94" s="103"/>
      <c r="L94" s="103"/>
    </row>
    <row r="95" spans="1:12" ht="14.15" thickBot="1" x14ac:dyDescent="0.3">
      <c r="A95" s="298" t="s">
        <v>399</v>
      </c>
      <c r="B95" s="298"/>
      <c r="C95" s="325"/>
      <c r="D95" s="298" t="s">
        <v>399</v>
      </c>
      <c r="E95" s="325"/>
      <c r="F95" s="325"/>
      <c r="G95" s="298" t="s">
        <v>400</v>
      </c>
      <c r="H95" s="325"/>
      <c r="I95" s="325"/>
      <c r="J95" s="298" t="s">
        <v>399</v>
      </c>
      <c r="K95" s="298"/>
      <c r="L95" s="87"/>
    </row>
    <row r="96" spans="1:12" ht="13.5" x14ac:dyDescent="0.25">
      <c r="A96" s="192" t="s">
        <v>222</v>
      </c>
      <c r="B96" s="193"/>
      <c r="C96" s="87"/>
      <c r="D96" s="194" t="s">
        <v>223</v>
      </c>
      <c r="E96" s="195"/>
      <c r="F96" s="87"/>
      <c r="G96" s="192" t="s">
        <v>224</v>
      </c>
      <c r="H96" s="195"/>
      <c r="I96" s="87"/>
      <c r="J96" s="196" t="s">
        <v>225</v>
      </c>
      <c r="K96" s="195"/>
      <c r="L96" s="87"/>
    </row>
    <row r="97" spans="1:12" ht="13.5" x14ac:dyDescent="0.25">
      <c r="A97" s="322">
        <v>32570</v>
      </c>
      <c r="B97" s="321">
        <f>B93</f>
        <v>41706</v>
      </c>
      <c r="C97" s="87"/>
      <c r="D97" s="207">
        <f>A97</f>
        <v>32570</v>
      </c>
      <c r="E97" s="323">
        <f>B93</f>
        <v>41706</v>
      </c>
      <c r="F97" s="87"/>
      <c r="G97" s="232">
        <f>A97</f>
        <v>32570</v>
      </c>
      <c r="H97" s="323">
        <f>B93</f>
        <v>41706</v>
      </c>
      <c r="I97" s="87"/>
      <c r="J97" s="207">
        <f>A97</f>
        <v>32570</v>
      </c>
      <c r="K97" s="323">
        <f>B93</f>
        <v>41706</v>
      </c>
      <c r="L97" s="87"/>
    </row>
    <row r="98" spans="1:12" ht="13.5" thickBot="1" x14ac:dyDescent="0.25">
      <c r="A98" s="200"/>
      <c r="B98" s="201"/>
      <c r="C98" s="87"/>
      <c r="D98" s="200"/>
      <c r="E98" s="201"/>
      <c r="F98" s="87"/>
      <c r="G98" s="200"/>
      <c r="H98" s="201"/>
      <c r="I98" s="87"/>
      <c r="J98" s="200"/>
      <c r="K98" s="201"/>
      <c r="L98" s="87"/>
    </row>
    <row r="99" spans="1:12" ht="13.5" x14ac:dyDescent="0.25">
      <c r="A99" s="202" t="s">
        <v>397</v>
      </c>
      <c r="B99" s="203"/>
      <c r="C99" s="87"/>
      <c r="D99" s="202" t="s">
        <v>397</v>
      </c>
      <c r="E99" s="234"/>
      <c r="F99" s="87"/>
      <c r="G99" s="202" t="s">
        <v>397</v>
      </c>
      <c r="H99" s="203">
        <v>0.05</v>
      </c>
      <c r="I99" s="87"/>
      <c r="J99" s="202" t="s">
        <v>397</v>
      </c>
      <c r="K99" s="204">
        <v>0</v>
      </c>
      <c r="L99" s="87"/>
    </row>
    <row r="100" spans="1:12" ht="14.15" thickBot="1" x14ac:dyDescent="0.3">
      <c r="A100" s="205" t="s">
        <v>249</v>
      </c>
      <c r="B100" s="206"/>
      <c r="C100" s="87"/>
      <c r="D100" s="205" t="s">
        <v>249</v>
      </c>
      <c r="E100" s="206"/>
      <c r="F100" s="87"/>
      <c r="G100" s="205" t="s">
        <v>249</v>
      </c>
      <c r="H100" s="206"/>
      <c r="I100" s="87"/>
      <c r="J100" s="205" t="s">
        <v>249</v>
      </c>
      <c r="K100" s="206"/>
      <c r="L100" s="87"/>
    </row>
    <row r="101" spans="1:12" ht="13.5" x14ac:dyDescent="0.25">
      <c r="A101" s="208" t="s">
        <v>231</v>
      </c>
      <c r="B101" s="209">
        <v>0</v>
      </c>
      <c r="C101" s="87"/>
      <c r="D101" s="208" t="s">
        <v>231</v>
      </c>
      <c r="E101" s="209">
        <v>0</v>
      </c>
      <c r="F101" s="87"/>
      <c r="G101" s="208" t="s">
        <v>231</v>
      </c>
      <c r="H101" s="209">
        <v>0</v>
      </c>
      <c r="I101" s="87"/>
      <c r="J101" s="208" t="s">
        <v>231</v>
      </c>
      <c r="K101" s="209">
        <v>0</v>
      </c>
      <c r="L101" s="87"/>
    </row>
    <row r="102" spans="1:12" ht="14.15" thickBot="1" x14ac:dyDescent="0.3">
      <c r="A102" s="210" t="s">
        <v>232</v>
      </c>
      <c r="B102" s="211">
        <f>-(B101-B99)</f>
        <v>0</v>
      </c>
      <c r="C102" s="87"/>
      <c r="D102" s="210" t="s">
        <v>232</v>
      </c>
      <c r="E102" s="211">
        <f>-(E101-E99)</f>
        <v>0</v>
      </c>
      <c r="F102" s="87"/>
      <c r="G102" s="210" t="s">
        <v>232</v>
      </c>
      <c r="H102" s="211">
        <f>-(H101-H99)</f>
        <v>0.05</v>
      </c>
      <c r="I102" s="87"/>
      <c r="J102" s="210" t="s">
        <v>232</v>
      </c>
      <c r="K102" s="211">
        <f>-(K101-K99)</f>
        <v>0</v>
      </c>
      <c r="L102" s="87"/>
    </row>
    <row r="103" spans="1:12" ht="14.15" thickBot="1" x14ac:dyDescent="0.3">
      <c r="A103" s="212" t="s">
        <v>233</v>
      </c>
      <c r="B103" s="213">
        <v>6.71</v>
      </c>
      <c r="C103" s="87"/>
      <c r="D103" s="212" t="s">
        <v>233</v>
      </c>
      <c r="E103" s="214"/>
      <c r="F103" s="87"/>
      <c r="G103" s="212" t="s">
        <v>233</v>
      </c>
      <c r="H103" s="214">
        <v>0</v>
      </c>
      <c r="I103" s="87"/>
      <c r="J103" s="212" t="s">
        <v>233</v>
      </c>
      <c r="K103" s="214">
        <v>0</v>
      </c>
      <c r="L103" s="87"/>
    </row>
    <row r="104" spans="1:12" ht="14.15" thickBot="1" x14ac:dyDescent="0.3">
      <c r="A104" s="215" t="s">
        <v>234</v>
      </c>
      <c r="B104" s="214">
        <v>6.8</v>
      </c>
      <c r="C104" s="87"/>
      <c r="D104" s="215" t="s">
        <v>234</v>
      </c>
      <c r="E104" s="214">
        <v>6.63</v>
      </c>
      <c r="F104" s="87"/>
      <c r="G104" s="215" t="s">
        <v>234</v>
      </c>
      <c r="H104" s="214">
        <v>6.79</v>
      </c>
      <c r="I104" s="87"/>
      <c r="J104" s="215" t="s">
        <v>234</v>
      </c>
      <c r="K104" s="214">
        <v>6.6</v>
      </c>
      <c r="L104" s="87"/>
    </row>
    <row r="105" spans="1:12" ht="14.15" thickBot="1" x14ac:dyDescent="0.3">
      <c r="A105" s="219" t="s">
        <v>236</v>
      </c>
      <c r="B105" s="269">
        <f>(B99-B101)+B103</f>
        <v>6.71</v>
      </c>
      <c r="C105" s="87"/>
      <c r="D105" s="219" t="s">
        <v>236</v>
      </c>
      <c r="E105" s="218">
        <f>(E99-E101)+E103</f>
        <v>0</v>
      </c>
      <c r="F105" s="87"/>
      <c r="G105" s="326" t="s">
        <v>324</v>
      </c>
      <c r="H105" s="277">
        <v>0.05</v>
      </c>
      <c r="I105" s="87"/>
      <c r="J105" s="219" t="s">
        <v>236</v>
      </c>
      <c r="K105" s="218">
        <f>(K99-K101)+K103</f>
        <v>0</v>
      </c>
      <c r="L105" s="87"/>
    </row>
    <row r="106" spans="1:12" ht="14.15" thickBot="1" x14ac:dyDescent="0.3">
      <c r="A106" s="220" t="s">
        <v>298</v>
      </c>
      <c r="B106" s="221" t="s">
        <v>299</v>
      </c>
      <c r="C106" s="87"/>
      <c r="D106" s="222" t="s">
        <v>300</v>
      </c>
      <c r="E106" s="223" t="s">
        <v>301</v>
      </c>
      <c r="F106" s="87"/>
      <c r="G106" s="324" t="s">
        <v>396</v>
      </c>
      <c r="H106" s="218">
        <f>H103+H99-H105</f>
        <v>0</v>
      </c>
      <c r="I106" s="87"/>
      <c r="J106" s="220" t="s">
        <v>394</v>
      </c>
      <c r="K106" s="221" t="s">
        <v>305</v>
      </c>
      <c r="L106" s="87"/>
    </row>
    <row r="107" spans="1:12" ht="13.5" x14ac:dyDescent="0.25">
      <c r="A107" s="220" t="s">
        <v>238</v>
      </c>
      <c r="B107" s="221" t="s">
        <v>306</v>
      </c>
      <c r="C107" s="87"/>
      <c r="D107" s="220" t="s">
        <v>238</v>
      </c>
      <c r="E107" s="221" t="s">
        <v>306</v>
      </c>
      <c r="F107" s="87"/>
      <c r="G107" s="275" t="s">
        <v>325</v>
      </c>
      <c r="H107" s="221" t="s">
        <v>395</v>
      </c>
      <c r="I107" s="87"/>
      <c r="J107" s="220" t="s">
        <v>238</v>
      </c>
      <c r="K107" s="221" t="s">
        <v>306</v>
      </c>
      <c r="L107" s="87"/>
    </row>
    <row r="108" spans="1:12" ht="14.15" thickBot="1" x14ac:dyDescent="0.3">
      <c r="A108" s="190"/>
      <c r="B108" s="87"/>
      <c r="C108" s="87"/>
      <c r="D108" s="246"/>
      <c r="E108" s="267"/>
      <c r="F108" s="87"/>
      <c r="G108" s="220" t="s">
        <v>394</v>
      </c>
      <c r="H108" s="221" t="s">
        <v>303</v>
      </c>
      <c r="I108" s="87"/>
      <c r="J108" s="191"/>
      <c r="K108" s="87"/>
      <c r="L108" s="87"/>
    </row>
    <row r="109" spans="1:12" ht="14.15" thickBot="1" x14ac:dyDescent="0.3">
      <c r="A109" s="226" t="s">
        <v>308</v>
      </c>
      <c r="B109" s="103"/>
      <c r="C109" s="103"/>
      <c r="D109" s="103"/>
      <c r="E109" s="103"/>
      <c r="F109" s="103"/>
      <c r="G109" s="220" t="s">
        <v>307</v>
      </c>
      <c r="H109" s="221" t="s">
        <v>398</v>
      </c>
      <c r="I109" s="103"/>
      <c r="J109" s="191"/>
      <c r="K109" s="103"/>
      <c r="L109" s="87"/>
    </row>
    <row r="110" spans="1:12" ht="14.15" thickBot="1" x14ac:dyDescent="0.3">
      <c r="A110" s="222" t="s">
        <v>309</v>
      </c>
      <c r="B110" s="270"/>
      <c r="C110" s="103"/>
      <c r="D110" s="190"/>
      <c r="E110" s="103"/>
      <c r="F110" s="103"/>
      <c r="I110" s="103"/>
      <c r="J110" s="191"/>
      <c r="K110" s="103"/>
      <c r="L110" s="87"/>
    </row>
    <row r="111" spans="1:12" ht="13.5" x14ac:dyDescent="0.25">
      <c r="A111" s="190"/>
      <c r="B111" s="87"/>
      <c r="C111" s="87"/>
      <c r="D111" s="190"/>
      <c r="E111" s="87"/>
      <c r="F111" s="87"/>
      <c r="G111" s="191"/>
      <c r="H111" s="87"/>
      <c r="I111" s="87"/>
      <c r="J111" s="191"/>
      <c r="K111" s="87"/>
      <c r="L111" s="87"/>
    </row>
    <row r="112" spans="1:12" x14ac:dyDescent="0.2">
      <c r="A112" s="103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1:12" ht="14.15" thickBot="1" x14ac:dyDescent="0.3">
      <c r="A113" s="298" t="s">
        <v>399</v>
      </c>
      <c r="B113" s="298"/>
      <c r="C113" s="325"/>
      <c r="D113" s="298" t="s">
        <v>399</v>
      </c>
      <c r="E113" s="325"/>
      <c r="F113" s="325"/>
      <c r="G113" s="298" t="s">
        <v>399</v>
      </c>
      <c r="H113" s="325"/>
      <c r="I113" s="325"/>
      <c r="J113" s="298" t="s">
        <v>399</v>
      </c>
      <c r="K113" s="103"/>
      <c r="L113" s="103"/>
    </row>
    <row r="114" spans="1:12" ht="13.5" x14ac:dyDescent="0.25">
      <c r="A114" s="192" t="s">
        <v>245</v>
      </c>
      <c r="B114" s="193"/>
      <c r="C114" s="103"/>
      <c r="D114" s="194" t="s">
        <v>246</v>
      </c>
      <c r="E114" s="195"/>
      <c r="F114" s="103"/>
      <c r="G114" s="192" t="s">
        <v>247</v>
      </c>
      <c r="H114" s="195"/>
      <c r="I114" s="103"/>
      <c r="J114" s="196" t="s">
        <v>248</v>
      </c>
      <c r="K114" s="195"/>
      <c r="L114" s="103"/>
    </row>
    <row r="115" spans="1:12" ht="13.5" x14ac:dyDescent="0.25">
      <c r="A115" s="232">
        <f>A97</f>
        <v>32570</v>
      </c>
      <c r="B115" s="323">
        <f>B93</f>
        <v>41706</v>
      </c>
      <c r="C115" s="103"/>
      <c r="D115" s="207">
        <f>A97</f>
        <v>32570</v>
      </c>
      <c r="E115" s="323">
        <f>B93</f>
        <v>41706</v>
      </c>
      <c r="F115" s="103"/>
      <c r="G115" s="232">
        <f>A97</f>
        <v>32570</v>
      </c>
      <c r="H115" s="323">
        <f>B93</f>
        <v>41706</v>
      </c>
      <c r="I115" s="103"/>
      <c r="J115" s="207">
        <f>A97</f>
        <v>32570</v>
      </c>
      <c r="K115" s="323">
        <f>B93</f>
        <v>41706</v>
      </c>
      <c r="L115" s="103"/>
    </row>
    <row r="116" spans="1:12" ht="13.5" thickBot="1" x14ac:dyDescent="0.25">
      <c r="A116" s="200"/>
      <c r="B116" s="201"/>
      <c r="C116" s="103"/>
      <c r="D116" s="200"/>
      <c r="E116" s="201"/>
      <c r="F116" s="103"/>
      <c r="G116" s="200"/>
      <c r="H116" s="201"/>
      <c r="I116" s="103"/>
      <c r="J116" s="200"/>
      <c r="K116" s="201"/>
      <c r="L116" s="103"/>
    </row>
    <row r="117" spans="1:12" ht="13.5" x14ac:dyDescent="0.25">
      <c r="A117" s="202" t="s">
        <v>397</v>
      </c>
      <c r="B117" s="271">
        <v>9.5000000000000001E-2</v>
      </c>
      <c r="C117" s="235"/>
      <c r="D117" s="202" t="s">
        <v>397</v>
      </c>
      <c r="E117" s="234">
        <v>0.12</v>
      </c>
      <c r="F117" s="235"/>
      <c r="G117" s="202" t="s">
        <v>397</v>
      </c>
      <c r="H117" s="234">
        <v>0.08</v>
      </c>
      <c r="I117" s="235"/>
      <c r="J117" s="202" t="s">
        <v>397</v>
      </c>
      <c r="K117" s="236">
        <v>0.13</v>
      </c>
      <c r="L117" s="235"/>
    </row>
    <row r="118" spans="1:12" ht="14.15" thickBot="1" x14ac:dyDescent="0.3">
      <c r="A118" s="205" t="s">
        <v>249</v>
      </c>
      <c r="B118" s="206"/>
      <c r="C118" s="272"/>
      <c r="D118" s="205" t="s">
        <v>249</v>
      </c>
      <c r="E118" s="206"/>
      <c r="F118" s="272"/>
      <c r="G118" s="205" t="s">
        <v>249</v>
      </c>
      <c r="H118" s="206"/>
      <c r="I118" s="191"/>
      <c r="J118" s="205" t="s">
        <v>249</v>
      </c>
      <c r="K118" s="206"/>
      <c r="L118" s="191"/>
    </row>
    <row r="119" spans="1:12" ht="13.5" x14ac:dyDescent="0.25">
      <c r="A119" s="208" t="s">
        <v>231</v>
      </c>
      <c r="B119" s="209">
        <v>0.11</v>
      </c>
      <c r="C119" s="191"/>
      <c r="D119" s="208" t="s">
        <v>231</v>
      </c>
      <c r="E119" s="209">
        <v>0.12</v>
      </c>
      <c r="F119" s="191"/>
      <c r="G119" s="208" t="s">
        <v>231</v>
      </c>
      <c r="H119" s="209">
        <v>0.11</v>
      </c>
      <c r="I119" s="191"/>
      <c r="J119" s="208" t="s">
        <v>231</v>
      </c>
      <c r="K119" s="209">
        <v>0.12</v>
      </c>
      <c r="L119" s="191"/>
    </row>
    <row r="120" spans="1:12" ht="14.15" thickBot="1" x14ac:dyDescent="0.3">
      <c r="A120" s="210" t="s">
        <v>232</v>
      </c>
      <c r="B120" s="211">
        <f>-(B119-B117)</f>
        <v>-1.4999999999999999E-2</v>
      </c>
      <c r="C120" s="191"/>
      <c r="D120" s="210" t="s">
        <v>232</v>
      </c>
      <c r="E120" s="211">
        <f>-(E119-E117)</f>
        <v>0</v>
      </c>
      <c r="F120" s="191"/>
      <c r="G120" s="210" t="s">
        <v>232</v>
      </c>
      <c r="H120" s="211">
        <f>-(H119-H117)</f>
        <v>-0.03</v>
      </c>
      <c r="I120" s="191"/>
      <c r="J120" s="210" t="s">
        <v>232</v>
      </c>
      <c r="K120" s="211">
        <f>-(K119-K117)</f>
        <v>1.0000000000000009E-2</v>
      </c>
      <c r="L120" s="191"/>
    </row>
    <row r="121" spans="1:12" ht="14.15" thickBot="1" x14ac:dyDescent="0.3">
      <c r="A121" s="212" t="s">
        <v>233</v>
      </c>
      <c r="B121" s="213">
        <v>3.23</v>
      </c>
      <c r="C121" s="239"/>
      <c r="D121" s="212" t="s">
        <v>233</v>
      </c>
      <c r="E121" s="214">
        <v>3.9</v>
      </c>
      <c r="F121" s="239"/>
      <c r="G121" s="212" t="s">
        <v>233</v>
      </c>
      <c r="H121" s="214">
        <v>3.35</v>
      </c>
      <c r="I121" s="239"/>
      <c r="J121" s="212" t="s">
        <v>233</v>
      </c>
      <c r="K121" s="214">
        <v>3.85</v>
      </c>
      <c r="L121" s="242"/>
    </row>
    <row r="122" spans="1:12" ht="14.15" thickBot="1" x14ac:dyDescent="0.3">
      <c r="A122" s="215" t="s">
        <v>250</v>
      </c>
      <c r="B122" s="216"/>
      <c r="C122" s="191"/>
      <c r="D122" s="215" t="s">
        <v>250</v>
      </c>
      <c r="E122" s="216"/>
      <c r="F122" s="191"/>
      <c r="G122" s="215" t="s">
        <v>250</v>
      </c>
      <c r="H122" s="216"/>
      <c r="I122" s="191"/>
      <c r="J122" s="215" t="s">
        <v>250</v>
      </c>
      <c r="K122" s="216"/>
      <c r="L122" s="191"/>
    </row>
    <row r="123" spans="1:12" ht="13.5" x14ac:dyDescent="0.25">
      <c r="A123" s="219" t="s">
        <v>251</v>
      </c>
      <c r="B123" s="269">
        <f>(B117-B119)+B121</f>
        <v>3.2149999999999999</v>
      </c>
      <c r="C123" s="245"/>
      <c r="D123" s="219" t="s">
        <v>251</v>
      </c>
      <c r="E123" s="218">
        <f>(E117-E119)+E121</f>
        <v>3.9</v>
      </c>
      <c r="F123" s="245"/>
      <c r="G123" s="219" t="s">
        <v>251</v>
      </c>
      <c r="H123" s="218">
        <f>(H117-H119)+H121</f>
        <v>3.3200000000000003</v>
      </c>
      <c r="I123" s="245"/>
      <c r="J123" s="219" t="s">
        <v>251</v>
      </c>
      <c r="K123" s="218">
        <f>(K117-K119)+K121</f>
        <v>3.8600000000000003</v>
      </c>
      <c r="L123" s="190"/>
    </row>
    <row r="124" spans="1:12" ht="13.5" x14ac:dyDescent="0.25">
      <c r="A124" s="220" t="s">
        <v>311</v>
      </c>
      <c r="B124" s="221" t="s">
        <v>312</v>
      </c>
      <c r="C124" s="87"/>
      <c r="D124" s="220" t="s">
        <v>313</v>
      </c>
      <c r="E124" s="221" t="s">
        <v>314</v>
      </c>
      <c r="F124" s="103"/>
      <c r="G124" s="220" t="s">
        <v>315</v>
      </c>
      <c r="H124" s="221" t="s">
        <v>316</v>
      </c>
      <c r="I124" s="103"/>
      <c r="J124" s="220" t="s">
        <v>317</v>
      </c>
      <c r="K124" s="221" t="s">
        <v>318</v>
      </c>
      <c r="L124" s="103"/>
    </row>
    <row r="125" spans="1:12" ht="13.5" x14ac:dyDescent="0.25">
      <c r="A125" s="220" t="s">
        <v>238</v>
      </c>
      <c r="B125" s="221" t="s">
        <v>319</v>
      </c>
      <c r="C125" s="103"/>
      <c r="D125" s="220" t="s">
        <v>238</v>
      </c>
      <c r="E125" s="221" t="s">
        <v>320</v>
      </c>
      <c r="F125" s="103"/>
      <c r="G125" s="220" t="s">
        <v>238</v>
      </c>
      <c r="H125" s="221" t="s">
        <v>319</v>
      </c>
      <c r="I125" s="103"/>
      <c r="J125" s="220" t="s">
        <v>238</v>
      </c>
      <c r="K125" s="221" t="s">
        <v>320</v>
      </c>
      <c r="L125" s="103"/>
    </row>
    <row r="126" spans="1:12" x14ac:dyDescent="0.2">
      <c r="A126" s="87"/>
      <c r="B126" s="87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</row>
    <row r="128" spans="1:12" ht="13.5" thickBot="1" x14ac:dyDescent="0.25"/>
    <row r="129" spans="1:11" ht="13.5" thickBot="1" x14ac:dyDescent="0.25">
      <c r="A129" s="29">
        <v>32570</v>
      </c>
      <c r="B129" s="105">
        <v>41706</v>
      </c>
      <c r="C129" s="103" t="s">
        <v>117</v>
      </c>
      <c r="D129" s="56" t="s">
        <v>41</v>
      </c>
      <c r="E129" s="63" t="s">
        <v>401</v>
      </c>
      <c r="F129" s="63"/>
      <c r="G129" s="69">
        <f>A129-A75</f>
        <v>9287</v>
      </c>
      <c r="H129" s="327"/>
      <c r="I129" s="328" t="s">
        <v>95</v>
      </c>
      <c r="J129" s="328"/>
      <c r="K129" s="65"/>
    </row>
    <row r="130" spans="1:11" ht="13.5" x14ac:dyDescent="0.25">
      <c r="A130" s="104"/>
      <c r="B130" s="3"/>
      <c r="C130" s="325" t="s">
        <v>79</v>
      </c>
      <c r="D130" s="56" t="s">
        <v>88</v>
      </c>
      <c r="E130" s="88" t="s">
        <v>340</v>
      </c>
      <c r="F130" s="88"/>
      <c r="G130" s="92" t="s">
        <v>147</v>
      </c>
      <c r="H130" s="56" t="s">
        <v>88</v>
      </c>
      <c r="I130" s="63" t="s">
        <v>147</v>
      </c>
      <c r="J130" s="63"/>
      <c r="K130" s="65"/>
    </row>
    <row r="131" spans="1:11" ht="13.5" thickBot="1" x14ac:dyDescent="0.25">
      <c r="A131" s="104"/>
      <c r="B131" s="3"/>
      <c r="C131" s="3"/>
      <c r="D131" s="57" t="s">
        <v>89</v>
      </c>
      <c r="E131" s="96" t="s">
        <v>438</v>
      </c>
      <c r="F131" s="96"/>
      <c r="G131" s="95" t="s">
        <v>148</v>
      </c>
      <c r="H131" s="57" t="s">
        <v>89</v>
      </c>
      <c r="I131" s="99" t="s">
        <v>148</v>
      </c>
      <c r="J131" s="99"/>
      <c r="K131" s="100"/>
    </row>
    <row r="136" spans="1:11" x14ac:dyDescent="0.2">
      <c r="A136" s="29">
        <v>32570</v>
      </c>
      <c r="B136" s="105">
        <v>41720</v>
      </c>
      <c r="C136" t="s">
        <v>26</v>
      </c>
      <c r="D136" s="25" t="s">
        <v>417</v>
      </c>
      <c r="E136" t="s">
        <v>68</v>
      </c>
    </row>
    <row r="137" spans="1:11" x14ac:dyDescent="0.2">
      <c r="A137" s="29">
        <v>32570</v>
      </c>
      <c r="B137" s="105">
        <v>41720</v>
      </c>
      <c r="C137" t="s">
        <v>154</v>
      </c>
      <c r="D137" s="25" t="s">
        <v>54</v>
      </c>
      <c r="E137" t="s">
        <v>153</v>
      </c>
    </row>
    <row r="138" spans="1:11" x14ac:dyDescent="0.2">
      <c r="A138" s="29">
        <v>32570</v>
      </c>
      <c r="B138" s="105">
        <v>41720</v>
      </c>
      <c r="C138" t="s">
        <v>155</v>
      </c>
      <c r="D138" s="25" t="s">
        <v>402</v>
      </c>
    </row>
    <row r="139" spans="1:11" x14ac:dyDescent="0.2">
      <c r="A139" s="29">
        <v>32570</v>
      </c>
      <c r="B139" s="105">
        <v>41720</v>
      </c>
      <c r="C139" t="s">
        <v>403</v>
      </c>
      <c r="E139" t="s">
        <v>404</v>
      </c>
    </row>
    <row r="140" spans="1:11" x14ac:dyDescent="0.2">
      <c r="A140" s="29">
        <v>32570</v>
      </c>
      <c r="B140" s="105">
        <v>41720</v>
      </c>
      <c r="C140" t="s">
        <v>136</v>
      </c>
    </row>
    <row r="141" spans="1:11" x14ac:dyDescent="0.2">
      <c r="A141" s="29">
        <v>32570</v>
      </c>
      <c r="B141" s="105">
        <v>41720</v>
      </c>
      <c r="C141" t="s">
        <v>411</v>
      </c>
      <c r="D141" s="25" t="s">
        <v>410</v>
      </c>
    </row>
    <row r="143" spans="1:11" x14ac:dyDescent="0.2">
      <c r="A143" s="319">
        <v>41226</v>
      </c>
      <c r="B143" s="335">
        <v>41887</v>
      </c>
      <c r="C143" s="317" t="s">
        <v>39</v>
      </c>
      <c r="D143" s="317" t="s">
        <v>168</v>
      </c>
      <c r="E143" s="334" t="s">
        <v>341</v>
      </c>
      <c r="F143" s="317"/>
      <c r="G143" s="319"/>
    </row>
    <row r="144" spans="1:11" x14ac:dyDescent="0.2">
      <c r="A144" s="319">
        <v>41226</v>
      </c>
      <c r="B144" s="335">
        <v>41887</v>
      </c>
      <c r="C144" s="317" t="s">
        <v>34</v>
      </c>
      <c r="D144" s="317" t="s">
        <v>168</v>
      </c>
      <c r="E144" s="334" t="s">
        <v>342</v>
      </c>
      <c r="F144" s="317"/>
      <c r="G144" s="319"/>
    </row>
    <row r="147" spans="1:12" x14ac:dyDescent="0.2">
      <c r="A147" s="118">
        <v>42547</v>
      </c>
      <c r="B147" s="119">
        <v>2014</v>
      </c>
      <c r="C147" s="120" t="s">
        <v>67</v>
      </c>
      <c r="D147" s="121"/>
      <c r="E147" s="122"/>
      <c r="F147" s="122"/>
      <c r="G147" s="118">
        <f>A147-A86</f>
        <v>9977</v>
      </c>
    </row>
    <row r="150" spans="1:12" ht="25.6" x14ac:dyDescent="0.4">
      <c r="A150" s="42"/>
      <c r="B150" s="293">
        <v>2015</v>
      </c>
      <c r="C150" s="266"/>
      <c r="D150" s="41"/>
      <c r="E150" s="267"/>
      <c r="F150" s="267"/>
      <c r="G150" s="268"/>
      <c r="H150" s="87"/>
      <c r="I150" s="87"/>
      <c r="J150" s="87"/>
      <c r="K150" s="87"/>
      <c r="L150" s="87"/>
    </row>
    <row r="151" spans="1:12" ht="13.5" x14ac:dyDescent="0.25">
      <c r="A151" s="183" t="s">
        <v>295</v>
      </c>
      <c r="B151" s="87"/>
      <c r="C151" s="87"/>
      <c r="D151" s="87"/>
      <c r="E151" s="87"/>
      <c r="F151" s="87"/>
      <c r="G151" s="103"/>
      <c r="H151" s="87"/>
      <c r="I151" s="103"/>
      <c r="J151" s="103"/>
      <c r="K151" s="103"/>
      <c r="L151" s="103"/>
    </row>
    <row r="152" spans="1:12" ht="13.5" x14ac:dyDescent="0.25">
      <c r="A152" s="189" t="s">
        <v>221</v>
      </c>
      <c r="B152" s="183">
        <v>42000</v>
      </c>
      <c r="C152" s="87"/>
      <c r="D152" s="87"/>
      <c r="E152" s="189"/>
      <c r="F152" s="87"/>
      <c r="G152" s="103"/>
      <c r="H152" s="183"/>
      <c r="I152" s="103"/>
      <c r="J152" s="103"/>
      <c r="K152" s="103"/>
      <c r="L152" s="103"/>
    </row>
    <row r="153" spans="1:12" x14ac:dyDescent="0.2">
      <c r="K153" s="103"/>
      <c r="L153" s="103"/>
    </row>
    <row r="154" spans="1:12" ht="14.15" thickBot="1" x14ac:dyDescent="0.3">
      <c r="A154" s="298" t="s">
        <v>435</v>
      </c>
      <c r="B154" s="298"/>
      <c r="C154" s="325"/>
      <c r="D154" s="298" t="s">
        <v>435</v>
      </c>
      <c r="E154" s="325"/>
      <c r="F154" s="325"/>
      <c r="G154" s="298" t="s">
        <v>435</v>
      </c>
      <c r="H154" s="325"/>
      <c r="I154" s="325"/>
      <c r="J154" s="298" t="s">
        <v>435</v>
      </c>
      <c r="K154" s="298"/>
      <c r="L154" s="87"/>
    </row>
    <row r="155" spans="1:12" ht="13.5" x14ac:dyDescent="0.25">
      <c r="A155" s="192" t="s">
        <v>222</v>
      </c>
      <c r="B155" s="193"/>
      <c r="C155" s="87"/>
      <c r="D155" s="194" t="s">
        <v>223</v>
      </c>
      <c r="E155" s="195"/>
      <c r="F155" s="87"/>
      <c r="G155" s="192" t="s">
        <v>224</v>
      </c>
      <c r="H155" s="195"/>
      <c r="I155" s="87"/>
      <c r="J155" s="196" t="s">
        <v>225</v>
      </c>
      <c r="K155" s="195"/>
      <c r="L155" s="87"/>
    </row>
    <row r="156" spans="1:12" ht="13.5" x14ac:dyDescent="0.25">
      <c r="A156" s="322">
        <v>42547</v>
      </c>
      <c r="B156" s="321">
        <f>B152</f>
        <v>42000</v>
      </c>
      <c r="C156" s="87"/>
      <c r="D156" s="207">
        <f>A156</f>
        <v>42547</v>
      </c>
      <c r="E156" s="323">
        <f>B152</f>
        <v>42000</v>
      </c>
      <c r="F156" s="87"/>
      <c r="G156" s="232">
        <f>A156</f>
        <v>42547</v>
      </c>
      <c r="H156" s="323">
        <f>B152</f>
        <v>42000</v>
      </c>
      <c r="I156" s="87"/>
      <c r="J156" s="207">
        <f>A156</f>
        <v>42547</v>
      </c>
      <c r="K156" s="323">
        <f>B152</f>
        <v>42000</v>
      </c>
      <c r="L156" s="87"/>
    </row>
    <row r="157" spans="1:12" ht="13.5" thickBot="1" x14ac:dyDescent="0.25">
      <c r="A157" s="200"/>
      <c r="B157" s="201"/>
      <c r="C157" s="87"/>
      <c r="D157" s="200"/>
      <c r="E157" s="201"/>
      <c r="F157" s="87"/>
      <c r="G157" s="200"/>
      <c r="H157" s="201"/>
      <c r="I157" s="87"/>
      <c r="J157" s="200"/>
      <c r="K157" s="201"/>
      <c r="L157" s="87"/>
    </row>
    <row r="158" spans="1:12" ht="13.5" x14ac:dyDescent="0.25">
      <c r="A158" s="202" t="s">
        <v>397</v>
      </c>
      <c r="B158" s="203">
        <v>0.04</v>
      </c>
      <c r="C158" s="87"/>
      <c r="D158" s="202" t="s">
        <v>397</v>
      </c>
      <c r="E158" s="203">
        <v>0</v>
      </c>
      <c r="F158" s="87"/>
      <c r="G158" s="202" t="s">
        <v>397</v>
      </c>
      <c r="H158" s="203">
        <v>7.0000000000000007E-2</v>
      </c>
      <c r="I158" s="87"/>
      <c r="J158" s="202" t="s">
        <v>397</v>
      </c>
      <c r="K158" s="204">
        <v>0</v>
      </c>
      <c r="L158" s="87"/>
    </row>
    <row r="159" spans="1:12" ht="14.15" thickBot="1" x14ac:dyDescent="0.3">
      <c r="A159" s="205" t="s">
        <v>249</v>
      </c>
      <c r="B159" s="206"/>
      <c r="C159" s="87"/>
      <c r="D159" s="205" t="s">
        <v>249</v>
      </c>
      <c r="E159" s="206"/>
      <c r="F159" s="87"/>
      <c r="G159" s="205" t="s">
        <v>249</v>
      </c>
      <c r="H159" s="206"/>
      <c r="I159" s="87"/>
      <c r="J159" s="205" t="s">
        <v>249</v>
      </c>
      <c r="K159" s="206"/>
      <c r="L159" s="87"/>
    </row>
    <row r="160" spans="1:12" ht="13.5" x14ac:dyDescent="0.25">
      <c r="A160" s="208" t="s">
        <v>231</v>
      </c>
      <c r="B160" s="209">
        <v>0</v>
      </c>
      <c r="C160" s="87"/>
      <c r="D160" s="208" t="s">
        <v>231</v>
      </c>
      <c r="E160" s="209">
        <v>0</v>
      </c>
      <c r="F160" s="87"/>
      <c r="G160" s="208" t="s">
        <v>231</v>
      </c>
      <c r="H160" s="209">
        <v>0</v>
      </c>
      <c r="I160" s="87"/>
      <c r="J160" s="208" t="s">
        <v>231</v>
      </c>
      <c r="K160" s="209">
        <v>0</v>
      </c>
      <c r="L160" s="87"/>
    </row>
    <row r="161" spans="1:12" ht="14.15" thickBot="1" x14ac:dyDescent="0.3">
      <c r="A161" s="210" t="s">
        <v>232</v>
      </c>
      <c r="B161" s="211">
        <f>-(B160-B158)</f>
        <v>0.04</v>
      </c>
      <c r="C161" s="87"/>
      <c r="D161" s="210" t="s">
        <v>232</v>
      </c>
      <c r="E161" s="211">
        <f>-(E160-E158)</f>
        <v>0</v>
      </c>
      <c r="F161" s="87"/>
      <c r="G161" s="210" t="s">
        <v>232</v>
      </c>
      <c r="H161" s="211">
        <f>-(H160-H158)</f>
        <v>7.0000000000000007E-2</v>
      </c>
      <c r="I161" s="87"/>
      <c r="J161" s="210" t="s">
        <v>232</v>
      </c>
      <c r="K161" s="211">
        <f>-(K160-K158)</f>
        <v>0</v>
      </c>
      <c r="L161" s="87"/>
    </row>
    <row r="162" spans="1:12" ht="14.15" thickBot="1" x14ac:dyDescent="0.3">
      <c r="A162" s="212" t="s">
        <v>233</v>
      </c>
      <c r="B162" s="213">
        <v>0</v>
      </c>
      <c r="C162" s="87"/>
      <c r="D162" s="212" t="s">
        <v>233</v>
      </c>
      <c r="E162" s="214"/>
      <c r="F162" s="87"/>
      <c r="G162" s="212" t="s">
        <v>233</v>
      </c>
      <c r="H162" s="214">
        <v>0</v>
      </c>
      <c r="I162" s="87"/>
      <c r="J162" s="212" t="s">
        <v>233</v>
      </c>
      <c r="K162" s="214">
        <v>0</v>
      </c>
      <c r="L162" s="87"/>
    </row>
    <row r="163" spans="1:12" ht="14.15" thickBot="1" x14ac:dyDescent="0.3">
      <c r="A163" s="215" t="s">
        <v>234</v>
      </c>
      <c r="B163" s="214">
        <v>6.8</v>
      </c>
      <c r="C163" s="87"/>
      <c r="D163" s="215" t="s">
        <v>234</v>
      </c>
      <c r="E163" s="214">
        <v>6.63</v>
      </c>
      <c r="F163" s="87"/>
      <c r="G163" s="215" t="s">
        <v>234</v>
      </c>
      <c r="H163" s="214">
        <v>6.79</v>
      </c>
      <c r="I163" s="87"/>
      <c r="J163" s="215" t="s">
        <v>234</v>
      </c>
      <c r="K163" s="214">
        <v>6.6</v>
      </c>
      <c r="L163" s="87"/>
    </row>
    <row r="164" spans="1:12" ht="14.15" thickBot="1" x14ac:dyDescent="0.3">
      <c r="A164" s="326" t="s">
        <v>324</v>
      </c>
      <c r="B164" s="218">
        <f>(B158-B160)+B162</f>
        <v>0.04</v>
      </c>
      <c r="C164" s="87"/>
      <c r="D164" s="219" t="s">
        <v>436</v>
      </c>
      <c r="E164" s="336">
        <f>(E158-E160)+E162</f>
        <v>0</v>
      </c>
      <c r="F164" s="87"/>
      <c r="G164" s="326" t="s">
        <v>324</v>
      </c>
      <c r="H164" s="218">
        <f>(H158-H160)+H162</f>
        <v>7.0000000000000007E-2</v>
      </c>
      <c r="I164" s="87"/>
      <c r="J164" s="219" t="s">
        <v>436</v>
      </c>
      <c r="K164" s="336">
        <f>(K158-K160)+K162</f>
        <v>0</v>
      </c>
      <c r="L164" s="87"/>
    </row>
    <row r="165" spans="1:12" ht="14.15" thickBot="1" x14ac:dyDescent="0.3">
      <c r="A165" s="220" t="s">
        <v>298</v>
      </c>
      <c r="B165" s="221" t="s">
        <v>299</v>
      </c>
      <c r="C165" s="87"/>
      <c r="D165" s="222" t="s">
        <v>300</v>
      </c>
      <c r="E165" s="223" t="s">
        <v>301</v>
      </c>
      <c r="F165" s="87"/>
      <c r="G165" s="220" t="s">
        <v>394</v>
      </c>
      <c r="H165" s="221" t="s">
        <v>303</v>
      </c>
      <c r="I165" s="87"/>
      <c r="J165" s="220" t="s">
        <v>394</v>
      </c>
      <c r="K165" s="221" t="s">
        <v>305</v>
      </c>
      <c r="L165" s="87"/>
    </row>
    <row r="166" spans="1:12" ht="13.5" x14ac:dyDescent="0.25">
      <c r="A166" s="220" t="s">
        <v>238</v>
      </c>
      <c r="B166" s="221" t="s">
        <v>306</v>
      </c>
      <c r="C166" s="87"/>
      <c r="D166" s="220" t="s">
        <v>238</v>
      </c>
      <c r="E166" s="221" t="s">
        <v>306</v>
      </c>
      <c r="F166" s="87"/>
      <c r="G166" s="220" t="s">
        <v>307</v>
      </c>
      <c r="H166" s="221" t="s">
        <v>398</v>
      </c>
      <c r="I166" s="87"/>
      <c r="J166" s="220" t="s">
        <v>238</v>
      </c>
      <c r="K166" s="221" t="s">
        <v>306</v>
      </c>
      <c r="L166" s="87"/>
    </row>
    <row r="167" spans="1:12" ht="14.15" thickBot="1" x14ac:dyDescent="0.3">
      <c r="A167" s="190"/>
      <c r="B167" s="87"/>
      <c r="C167" s="87"/>
      <c r="D167" s="246"/>
      <c r="E167" s="267"/>
      <c r="F167" s="87"/>
      <c r="I167" s="87"/>
      <c r="J167" s="191"/>
      <c r="K167" s="87"/>
      <c r="L167" s="87"/>
    </row>
    <row r="168" spans="1:12" ht="14.15" thickBot="1" x14ac:dyDescent="0.3">
      <c r="A168" s="226" t="s">
        <v>444</v>
      </c>
      <c r="B168" s="103"/>
      <c r="C168" s="103"/>
      <c r="D168" s="103"/>
      <c r="E168" s="103"/>
      <c r="F168" s="103"/>
      <c r="G168" s="226" t="s">
        <v>442</v>
      </c>
      <c r="H168" s="103"/>
      <c r="I168" s="103"/>
      <c r="J168" s="191"/>
      <c r="K168" s="103"/>
      <c r="L168" s="87"/>
    </row>
    <row r="169" spans="1:12" ht="14.15" thickBot="1" x14ac:dyDescent="0.3">
      <c r="A169" s="222" t="s">
        <v>445</v>
      </c>
      <c r="B169" s="270"/>
      <c r="C169" s="103"/>
      <c r="D169" s="190"/>
      <c r="E169" s="103"/>
      <c r="F169" s="103"/>
      <c r="G169" s="222" t="s">
        <v>443</v>
      </c>
      <c r="H169" s="270"/>
      <c r="I169" s="103"/>
      <c r="J169" s="191"/>
      <c r="K169" s="103"/>
      <c r="L169" s="87"/>
    </row>
    <row r="170" spans="1:12" ht="13.5" x14ac:dyDescent="0.25">
      <c r="A170" s="190"/>
      <c r="B170" s="87"/>
      <c r="C170" s="87"/>
      <c r="D170" s="190"/>
      <c r="E170" s="87"/>
      <c r="F170" s="87"/>
      <c r="G170" s="191"/>
      <c r="H170" s="87"/>
      <c r="I170" s="87"/>
      <c r="J170" s="191"/>
      <c r="K170" s="87"/>
      <c r="L170" s="87"/>
    </row>
    <row r="171" spans="1:12" x14ac:dyDescent="0.2">
      <c r="A171" s="103"/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</row>
    <row r="172" spans="1:12" ht="14.15" thickBot="1" x14ac:dyDescent="0.3">
      <c r="A172" s="298" t="s">
        <v>435</v>
      </c>
      <c r="B172" s="298"/>
      <c r="C172" s="325"/>
      <c r="D172" s="298" t="s">
        <v>435</v>
      </c>
      <c r="E172" s="325"/>
      <c r="F172" s="325"/>
      <c r="G172" s="298" t="s">
        <v>435</v>
      </c>
      <c r="H172" s="325"/>
      <c r="I172" s="325"/>
      <c r="J172" s="298" t="s">
        <v>435</v>
      </c>
      <c r="K172" s="103"/>
      <c r="L172" s="103"/>
    </row>
    <row r="173" spans="1:12" ht="13.5" x14ac:dyDescent="0.25">
      <c r="A173" s="192" t="s">
        <v>245</v>
      </c>
      <c r="B173" s="193"/>
      <c r="C173" s="103"/>
      <c r="D173" s="194" t="s">
        <v>246</v>
      </c>
      <c r="E173" s="195"/>
      <c r="F173" s="103"/>
      <c r="G173" s="192" t="s">
        <v>247</v>
      </c>
      <c r="H173" s="195"/>
      <c r="I173" s="103"/>
      <c r="J173" s="196" t="s">
        <v>248</v>
      </c>
      <c r="K173" s="195"/>
      <c r="L173" s="103"/>
    </row>
    <row r="174" spans="1:12" ht="13.5" x14ac:dyDescent="0.25">
      <c r="A174" s="232">
        <f>A156</f>
        <v>42547</v>
      </c>
      <c r="B174" s="323">
        <f>B152</f>
        <v>42000</v>
      </c>
      <c r="C174" s="103"/>
      <c r="D174" s="207">
        <f>A156</f>
        <v>42547</v>
      </c>
      <c r="E174" s="323">
        <f>B152</f>
        <v>42000</v>
      </c>
      <c r="F174" s="103"/>
      <c r="G174" s="232">
        <f>A156</f>
        <v>42547</v>
      </c>
      <c r="H174" s="323">
        <f>B152</f>
        <v>42000</v>
      </c>
      <c r="I174" s="103"/>
      <c r="J174" s="207">
        <f>A156</f>
        <v>42547</v>
      </c>
      <c r="K174" s="323">
        <f>B152</f>
        <v>42000</v>
      </c>
      <c r="L174" s="103"/>
    </row>
    <row r="175" spans="1:12" ht="13.5" thickBot="1" x14ac:dyDescent="0.25">
      <c r="A175" s="200"/>
      <c r="B175" s="201"/>
      <c r="C175" s="103"/>
      <c r="D175" s="200"/>
      <c r="E175" s="201"/>
      <c r="F175" s="103"/>
      <c r="G175" s="200"/>
      <c r="H175" s="201"/>
      <c r="I175" s="103"/>
      <c r="J175" s="200"/>
      <c r="K175" s="201"/>
      <c r="L175" s="103"/>
    </row>
    <row r="176" spans="1:12" ht="13.5" x14ac:dyDescent="0.25">
      <c r="A176" s="202" t="s">
        <v>397</v>
      </c>
      <c r="B176" s="203">
        <v>0.11</v>
      </c>
      <c r="C176" s="235"/>
      <c r="D176" s="202" t="s">
        <v>397</v>
      </c>
      <c r="E176" s="234">
        <v>0.12</v>
      </c>
      <c r="F176" s="235"/>
      <c r="G176" s="202" t="s">
        <v>397</v>
      </c>
      <c r="H176" s="234">
        <v>0.11</v>
      </c>
      <c r="I176" s="235"/>
      <c r="J176" s="202" t="s">
        <v>397</v>
      </c>
      <c r="K176" s="236">
        <v>0.12</v>
      </c>
      <c r="L176" s="235"/>
    </row>
    <row r="177" spans="1:12" ht="14.15" thickBot="1" x14ac:dyDescent="0.3">
      <c r="A177" s="205" t="s">
        <v>249</v>
      </c>
      <c r="B177" s="206"/>
      <c r="C177" s="272"/>
      <c r="D177" s="205" t="s">
        <v>249</v>
      </c>
      <c r="E177" s="206"/>
      <c r="F177" s="272"/>
      <c r="G177" s="205" t="s">
        <v>249</v>
      </c>
      <c r="H177" s="206"/>
      <c r="I177" s="191"/>
      <c r="J177" s="205" t="s">
        <v>249</v>
      </c>
      <c r="K177" s="206"/>
      <c r="L177" s="191"/>
    </row>
    <row r="178" spans="1:12" ht="13.5" x14ac:dyDescent="0.25">
      <c r="A178" s="208" t="s">
        <v>231</v>
      </c>
      <c r="B178" s="209">
        <v>0.11</v>
      </c>
      <c r="C178" s="191"/>
      <c r="D178" s="208" t="s">
        <v>231</v>
      </c>
      <c r="E178" s="209">
        <v>0.12</v>
      </c>
      <c r="F178" s="191"/>
      <c r="G178" s="208" t="s">
        <v>231</v>
      </c>
      <c r="H178" s="209">
        <v>0.11</v>
      </c>
      <c r="I178" s="191"/>
      <c r="J178" s="208" t="s">
        <v>231</v>
      </c>
      <c r="K178" s="209">
        <v>0.12</v>
      </c>
      <c r="L178" s="191"/>
    </row>
    <row r="179" spans="1:12" ht="14.15" thickBot="1" x14ac:dyDescent="0.3">
      <c r="A179" s="210" t="s">
        <v>232</v>
      </c>
      <c r="B179" s="211">
        <f>-(B178-B176)</f>
        <v>0</v>
      </c>
      <c r="C179" s="191"/>
      <c r="D179" s="210" t="s">
        <v>232</v>
      </c>
      <c r="E179" s="211">
        <f>-(E178-E176)</f>
        <v>0</v>
      </c>
      <c r="F179" s="191"/>
      <c r="G179" s="210" t="s">
        <v>232</v>
      </c>
      <c r="H179" s="211">
        <f>-(H178-H176)</f>
        <v>0</v>
      </c>
      <c r="I179" s="191"/>
      <c r="J179" s="210" t="s">
        <v>232</v>
      </c>
      <c r="K179" s="211">
        <f>-(K178-K176)</f>
        <v>0</v>
      </c>
      <c r="L179" s="191"/>
    </row>
    <row r="180" spans="1:12" ht="14.15" thickBot="1" x14ac:dyDescent="0.3">
      <c r="A180" s="212" t="s">
        <v>233</v>
      </c>
      <c r="B180" s="213">
        <v>3.23</v>
      </c>
      <c r="C180" s="239"/>
      <c r="D180" s="212" t="s">
        <v>233</v>
      </c>
      <c r="E180" s="214">
        <v>3.9</v>
      </c>
      <c r="F180" s="239"/>
      <c r="G180" s="212" t="s">
        <v>233</v>
      </c>
      <c r="H180" s="214">
        <v>3.35</v>
      </c>
      <c r="I180" s="239"/>
      <c r="J180" s="212" t="s">
        <v>233</v>
      </c>
      <c r="K180" s="214">
        <v>3.85</v>
      </c>
      <c r="L180" s="242"/>
    </row>
    <row r="181" spans="1:12" ht="14.15" thickBot="1" x14ac:dyDescent="0.3">
      <c r="A181" s="215" t="s">
        <v>250</v>
      </c>
      <c r="B181" s="216"/>
      <c r="C181" s="191"/>
      <c r="D181" s="215" t="s">
        <v>250</v>
      </c>
      <c r="E181" s="216"/>
      <c r="F181" s="191"/>
      <c r="G181" s="215" t="s">
        <v>250</v>
      </c>
      <c r="H181" s="216"/>
      <c r="I181" s="191"/>
      <c r="J181" s="215" t="s">
        <v>250</v>
      </c>
      <c r="K181" s="216"/>
      <c r="L181" s="191"/>
    </row>
    <row r="182" spans="1:12" ht="13.5" x14ac:dyDescent="0.25">
      <c r="A182" s="219" t="s">
        <v>436</v>
      </c>
      <c r="B182" s="337">
        <f>(B176-B178)+B180</f>
        <v>3.23</v>
      </c>
      <c r="C182" s="244"/>
      <c r="D182" s="338" t="s">
        <v>436</v>
      </c>
      <c r="E182" s="336">
        <f>(E176-E178)+E180</f>
        <v>3.9</v>
      </c>
      <c r="F182" s="244"/>
      <c r="G182" s="338" t="s">
        <v>436</v>
      </c>
      <c r="H182" s="336">
        <f>(H176-H178)+H180</f>
        <v>3.35</v>
      </c>
      <c r="I182" s="244"/>
      <c r="J182" s="338" t="s">
        <v>436</v>
      </c>
      <c r="K182" s="336">
        <f>(K176-K178)+K180</f>
        <v>3.85</v>
      </c>
      <c r="L182" s="190"/>
    </row>
    <row r="183" spans="1:12" ht="13.5" x14ac:dyDescent="0.25">
      <c r="A183" s="220" t="s">
        <v>311</v>
      </c>
      <c r="B183" s="221" t="s">
        <v>312</v>
      </c>
      <c r="C183" s="87"/>
      <c r="D183" s="220" t="s">
        <v>313</v>
      </c>
      <c r="E183" s="221" t="s">
        <v>314</v>
      </c>
      <c r="F183" s="103"/>
      <c r="G183" s="220" t="s">
        <v>315</v>
      </c>
      <c r="H183" s="221" t="s">
        <v>316</v>
      </c>
      <c r="I183" s="103"/>
      <c r="J183" s="220" t="s">
        <v>317</v>
      </c>
      <c r="K183" s="221" t="s">
        <v>318</v>
      </c>
      <c r="L183" s="103"/>
    </row>
    <row r="184" spans="1:12" ht="13.5" x14ac:dyDescent="0.25">
      <c r="A184" s="220" t="s">
        <v>437</v>
      </c>
      <c r="B184" s="221" t="s">
        <v>319</v>
      </c>
      <c r="C184" s="103"/>
      <c r="D184" s="220" t="s">
        <v>437</v>
      </c>
      <c r="E184" s="221" t="s">
        <v>320</v>
      </c>
      <c r="F184" s="103"/>
      <c r="G184" s="220" t="s">
        <v>437</v>
      </c>
      <c r="H184" s="221" t="s">
        <v>319</v>
      </c>
      <c r="I184" s="103"/>
      <c r="J184" s="220" t="s">
        <v>437</v>
      </c>
      <c r="K184" s="221" t="s">
        <v>320</v>
      </c>
      <c r="L184" s="103"/>
    </row>
    <row r="185" spans="1:12" x14ac:dyDescent="0.2">
      <c r="A185" s="87"/>
      <c r="B185" s="87"/>
      <c r="C185" s="103"/>
      <c r="D185" s="103"/>
      <c r="E185" s="103"/>
      <c r="F185" s="103"/>
      <c r="G185" s="103"/>
      <c r="H185" s="103"/>
      <c r="I185" s="103"/>
      <c r="J185" s="103"/>
      <c r="K185" s="103"/>
      <c r="L185" s="103"/>
    </row>
    <row r="187" spans="1:12" ht="13.5" thickBot="1" x14ac:dyDescent="0.25"/>
    <row r="188" spans="1:12" ht="13.5" thickBot="1" x14ac:dyDescent="0.25">
      <c r="A188" s="29">
        <v>42547</v>
      </c>
      <c r="B188" s="105">
        <v>42000</v>
      </c>
      <c r="C188" s="103" t="s">
        <v>117</v>
      </c>
      <c r="D188" s="56" t="s">
        <v>41</v>
      </c>
      <c r="E188" s="63" t="s">
        <v>401</v>
      </c>
      <c r="F188" s="63"/>
      <c r="G188" s="69">
        <f>A188-A134</f>
        <v>42547</v>
      </c>
      <c r="H188" s="327"/>
      <c r="I188" s="328" t="s">
        <v>95</v>
      </c>
      <c r="J188" s="328"/>
      <c r="K188" s="65"/>
    </row>
    <row r="189" spans="1:12" ht="13.5" x14ac:dyDescent="0.25">
      <c r="A189" s="104"/>
      <c r="B189" s="3"/>
      <c r="C189" s="325" t="s">
        <v>79</v>
      </c>
      <c r="D189" s="56" t="s">
        <v>88</v>
      </c>
      <c r="E189" s="88" t="s">
        <v>340</v>
      </c>
      <c r="F189" s="88"/>
      <c r="G189" s="92" t="s">
        <v>147</v>
      </c>
      <c r="H189" s="56" t="s">
        <v>88</v>
      </c>
      <c r="I189" s="63" t="s">
        <v>147</v>
      </c>
      <c r="J189" s="63"/>
      <c r="K189" s="65"/>
    </row>
    <row r="190" spans="1:12" ht="13.5" thickBot="1" x14ac:dyDescent="0.25">
      <c r="A190" s="104"/>
      <c r="B190" s="3"/>
      <c r="C190" s="3"/>
      <c r="D190" s="57" t="s">
        <v>89</v>
      </c>
      <c r="E190" s="96" t="s">
        <v>438</v>
      </c>
      <c r="F190" s="96"/>
      <c r="G190" s="95" t="s">
        <v>148</v>
      </c>
      <c r="H190" s="57" t="s">
        <v>89</v>
      </c>
      <c r="I190" s="99" t="s">
        <v>148</v>
      </c>
      <c r="J190" s="99"/>
      <c r="K190" s="100"/>
    </row>
    <row r="193" spans="1:12" ht="13.5" x14ac:dyDescent="0.25">
      <c r="A193" s="349"/>
      <c r="B193" s="342" t="s">
        <v>463</v>
      </c>
      <c r="C193" s="285"/>
      <c r="D193" s="343" t="s">
        <v>451</v>
      </c>
      <c r="E193" s="347">
        <v>8.6</v>
      </c>
      <c r="F193" s="348" t="s">
        <v>452</v>
      </c>
      <c r="G193" s="351" t="s">
        <v>454</v>
      </c>
      <c r="H193" s="352">
        <v>6.5</v>
      </c>
      <c r="I193" s="348" t="s">
        <v>453</v>
      </c>
      <c r="J193" s="340" t="s">
        <v>455</v>
      </c>
    </row>
    <row r="194" spans="1:12" x14ac:dyDescent="0.2">
      <c r="A194" s="344">
        <v>42547</v>
      </c>
      <c r="B194" s="345">
        <v>42002</v>
      </c>
      <c r="C194" s="341" t="s">
        <v>280</v>
      </c>
      <c r="D194" s="346" t="s">
        <v>448</v>
      </c>
      <c r="E194" s="341"/>
      <c r="F194" s="350">
        <v>7.9</v>
      </c>
      <c r="G194" s="349" t="s">
        <v>214</v>
      </c>
      <c r="H194" s="349">
        <f>A194-A137</f>
        <v>9977</v>
      </c>
      <c r="I194" s="341">
        <f>F194-$E$193</f>
        <v>-0.69999999999999929</v>
      </c>
      <c r="J194" s="339">
        <f>F194-$H$193</f>
        <v>1.4000000000000004</v>
      </c>
    </row>
    <row r="195" spans="1:12" x14ac:dyDescent="0.2">
      <c r="A195" s="344">
        <v>42547</v>
      </c>
      <c r="B195" s="345">
        <v>42002</v>
      </c>
      <c r="C195" s="341" t="s">
        <v>280</v>
      </c>
      <c r="D195" s="346" t="s">
        <v>447</v>
      </c>
      <c r="E195" s="341"/>
      <c r="F195" s="350">
        <v>7.7</v>
      </c>
      <c r="G195" s="349" t="s">
        <v>214</v>
      </c>
      <c r="H195" s="349">
        <f>A195-A137</f>
        <v>9977</v>
      </c>
      <c r="I195" s="341">
        <f>F195-$E$193</f>
        <v>-0.89999999999999947</v>
      </c>
      <c r="J195" s="339">
        <f>F195-$H$193</f>
        <v>1.2000000000000002</v>
      </c>
    </row>
    <row r="196" spans="1:12" x14ac:dyDescent="0.2">
      <c r="A196" s="344">
        <v>42547</v>
      </c>
      <c r="B196" s="345">
        <v>42002</v>
      </c>
      <c r="C196" s="341" t="s">
        <v>280</v>
      </c>
      <c r="D196" s="346" t="s">
        <v>449</v>
      </c>
      <c r="E196" s="341"/>
      <c r="F196" s="350">
        <v>7.5</v>
      </c>
      <c r="G196" s="349" t="s">
        <v>214</v>
      </c>
      <c r="H196" s="349">
        <f>A196-A139</f>
        <v>9977</v>
      </c>
      <c r="I196" s="341">
        <f>F196-$E$193</f>
        <v>-1.0999999999999996</v>
      </c>
      <c r="J196" s="339">
        <f>F196-$H$193</f>
        <v>1</v>
      </c>
    </row>
    <row r="197" spans="1:12" x14ac:dyDescent="0.2">
      <c r="A197" s="344">
        <v>42547</v>
      </c>
      <c r="B197" s="345">
        <v>42002</v>
      </c>
      <c r="C197" s="341" t="s">
        <v>280</v>
      </c>
      <c r="D197" s="346" t="s">
        <v>450</v>
      </c>
      <c r="E197" s="341"/>
      <c r="F197" s="350">
        <v>7.8</v>
      </c>
      <c r="G197" s="349" t="s">
        <v>214</v>
      </c>
      <c r="H197" s="349">
        <f>A197-A139</f>
        <v>9977</v>
      </c>
      <c r="I197" s="341">
        <f>F197-$E$193</f>
        <v>-0.79999999999999982</v>
      </c>
      <c r="J197" s="339">
        <f>F197-$H$193</f>
        <v>1.2999999999999998</v>
      </c>
    </row>
    <row r="198" spans="1:12" ht="13.5" x14ac:dyDescent="0.25">
      <c r="B198" s="342" t="s">
        <v>464</v>
      </c>
      <c r="C198" s="285"/>
      <c r="D198" s="343" t="s">
        <v>451</v>
      </c>
      <c r="E198" s="353">
        <v>7</v>
      </c>
      <c r="F198" s="348" t="s">
        <v>452</v>
      </c>
      <c r="G198" s="351" t="s">
        <v>454</v>
      </c>
      <c r="H198" s="355">
        <v>3</v>
      </c>
      <c r="I198" s="348" t="s">
        <v>453</v>
      </c>
      <c r="J198" s="340" t="s">
        <v>455</v>
      </c>
    </row>
    <row r="199" spans="1:12" x14ac:dyDescent="0.2">
      <c r="A199" s="344">
        <v>42547</v>
      </c>
      <c r="B199" s="345">
        <v>42002</v>
      </c>
      <c r="C199" s="341" t="s">
        <v>280</v>
      </c>
      <c r="D199" s="346" t="s">
        <v>446</v>
      </c>
      <c r="E199" s="341"/>
      <c r="F199" s="350">
        <v>6.1</v>
      </c>
      <c r="G199" s="349" t="s">
        <v>214</v>
      </c>
      <c r="H199" s="349">
        <f>A199-A138</f>
        <v>9977</v>
      </c>
      <c r="I199" s="354">
        <f>E198-F199</f>
        <v>0.90000000000000036</v>
      </c>
      <c r="J199" s="354">
        <f>F199-H198</f>
        <v>3.0999999999999996</v>
      </c>
    </row>
    <row r="202" spans="1:12" x14ac:dyDescent="0.2">
      <c r="A202" s="42">
        <v>42547</v>
      </c>
      <c r="B202" s="97">
        <v>42000</v>
      </c>
      <c r="C202" t="s">
        <v>192</v>
      </c>
      <c r="D202" s="41" t="s">
        <v>439</v>
      </c>
      <c r="E202" s="87" t="s">
        <v>440</v>
      </c>
      <c r="H202" s="87" t="s">
        <v>441</v>
      </c>
    </row>
    <row r="203" spans="1:12" x14ac:dyDescent="0.2">
      <c r="A203" s="101">
        <v>42547</v>
      </c>
      <c r="B203" s="105">
        <v>42010</v>
      </c>
      <c r="C203" t="s">
        <v>46</v>
      </c>
      <c r="D203" s="25" t="s">
        <v>456</v>
      </c>
      <c r="E203" t="s">
        <v>457</v>
      </c>
      <c r="H203" t="s">
        <v>458</v>
      </c>
      <c r="L203" t="s">
        <v>461</v>
      </c>
    </row>
    <row r="204" spans="1:12" x14ac:dyDescent="0.2">
      <c r="A204" s="101">
        <v>42547</v>
      </c>
      <c r="B204" s="105">
        <v>42010</v>
      </c>
      <c r="C204" t="s">
        <v>46</v>
      </c>
      <c r="D204" s="41" t="s">
        <v>465</v>
      </c>
      <c r="E204" t="s">
        <v>462</v>
      </c>
      <c r="H204" t="s">
        <v>459</v>
      </c>
      <c r="L204" t="s">
        <v>460</v>
      </c>
    </row>
    <row r="206" spans="1:12" x14ac:dyDescent="0.2">
      <c r="H206" s="87" t="s">
        <v>467</v>
      </c>
    </row>
    <row r="207" spans="1:12" x14ac:dyDescent="0.2">
      <c r="A207" s="101">
        <v>42547</v>
      </c>
      <c r="B207" s="97">
        <v>42051</v>
      </c>
      <c r="C207" t="s">
        <v>26</v>
      </c>
      <c r="D207" s="25" t="s">
        <v>417</v>
      </c>
      <c r="E207" t="s">
        <v>68</v>
      </c>
      <c r="H207" s="29">
        <f>A207-A136</f>
        <v>9977</v>
      </c>
      <c r="J207" s="182" t="s">
        <v>469</v>
      </c>
      <c r="K207" s="182" t="s">
        <v>468</v>
      </c>
      <c r="L207" s="182"/>
    </row>
    <row r="208" spans="1:12" x14ac:dyDescent="0.2">
      <c r="A208" s="101">
        <v>42547</v>
      </c>
      <c r="B208" s="97">
        <v>42051</v>
      </c>
      <c r="C208" t="s">
        <v>403</v>
      </c>
      <c r="E208" t="s">
        <v>404</v>
      </c>
      <c r="H208" s="29">
        <f>A208-A139</f>
        <v>9977</v>
      </c>
    </row>
    <row r="209" spans="1:11" x14ac:dyDescent="0.2">
      <c r="A209" s="101">
        <v>42547</v>
      </c>
      <c r="B209" s="97">
        <v>42051</v>
      </c>
      <c r="C209" s="87" t="s">
        <v>466</v>
      </c>
      <c r="H209" s="29">
        <f>A209-A139</f>
        <v>9977</v>
      </c>
    </row>
    <row r="210" spans="1:11" x14ac:dyDescent="0.2">
      <c r="A210" s="101">
        <v>42547</v>
      </c>
      <c r="B210" s="97">
        <v>42051</v>
      </c>
      <c r="C210" t="s">
        <v>136</v>
      </c>
      <c r="H210" s="29">
        <f>A210-A140</f>
        <v>9977</v>
      </c>
    </row>
    <row r="213" spans="1:11" ht="13.5" x14ac:dyDescent="0.25">
      <c r="A213" s="30">
        <v>49585</v>
      </c>
      <c r="B213" s="364">
        <v>42308</v>
      </c>
      <c r="D213" s="365" t="s">
        <v>505</v>
      </c>
      <c r="G213" s="30" t="s">
        <v>506</v>
      </c>
      <c r="H213" s="30">
        <f>A213-A188</f>
        <v>7038</v>
      </c>
    </row>
    <row r="214" spans="1:11" ht="13.5" x14ac:dyDescent="0.25">
      <c r="A214" s="30"/>
      <c r="B214" s="364"/>
      <c r="D214" s="365"/>
      <c r="G214" s="30"/>
      <c r="H214" s="30"/>
    </row>
    <row r="216" spans="1:11" ht="25.6" x14ac:dyDescent="0.4">
      <c r="B216" s="293">
        <v>2016</v>
      </c>
    </row>
    <row r="218" spans="1:11" ht="15.5" x14ac:dyDescent="0.25">
      <c r="B218" s="471" t="s">
        <v>577</v>
      </c>
    </row>
    <row r="219" spans="1:11" x14ac:dyDescent="0.2">
      <c r="H219" s="87" t="s">
        <v>467</v>
      </c>
    </row>
    <row r="220" spans="1:11" ht="13.5" thickBot="1" x14ac:dyDescent="0.25"/>
    <row r="221" spans="1:11" ht="13.5" x14ac:dyDescent="0.25">
      <c r="A221" s="192" t="s">
        <v>222</v>
      </c>
      <c r="B221" s="193"/>
      <c r="C221" s="87"/>
      <c r="D221" s="194" t="s">
        <v>223</v>
      </c>
      <c r="E221" s="195"/>
      <c r="F221" s="87"/>
      <c r="G221" s="192" t="s">
        <v>224</v>
      </c>
      <c r="H221" s="195"/>
      <c r="I221" s="87"/>
      <c r="J221" s="196" t="s">
        <v>225</v>
      </c>
      <c r="K221" s="195"/>
    </row>
    <row r="222" spans="1:11" ht="13.5" x14ac:dyDescent="0.25">
      <c r="A222" s="322">
        <v>49585</v>
      </c>
      <c r="B222" s="321">
        <v>42476</v>
      </c>
      <c r="C222" s="87"/>
      <c r="D222" s="207">
        <v>49585</v>
      </c>
      <c r="E222" s="323">
        <v>42476</v>
      </c>
      <c r="F222" s="87"/>
      <c r="G222" s="232">
        <v>49585</v>
      </c>
      <c r="H222" s="323">
        <v>42476</v>
      </c>
      <c r="I222" s="87"/>
      <c r="J222" s="207">
        <v>49585</v>
      </c>
      <c r="K222" s="323">
        <v>42476</v>
      </c>
    </row>
    <row r="223" spans="1:11" ht="13.5" thickBot="1" x14ac:dyDescent="0.25">
      <c r="A223" s="200"/>
      <c r="B223" s="201"/>
      <c r="C223" s="87"/>
      <c r="D223" s="200"/>
      <c r="E223" s="201"/>
      <c r="F223" s="87"/>
      <c r="G223" s="200"/>
      <c r="H223" s="201"/>
      <c r="I223" s="87"/>
      <c r="J223" s="200"/>
      <c r="K223" s="201"/>
    </row>
    <row r="224" spans="1:11" ht="13.5" x14ac:dyDescent="0.25">
      <c r="A224" s="202" t="s">
        <v>397</v>
      </c>
      <c r="B224" s="203">
        <v>0.02</v>
      </c>
      <c r="C224" s="87"/>
      <c r="D224" s="202" t="s">
        <v>397</v>
      </c>
      <c r="E224" s="203">
        <v>0</v>
      </c>
      <c r="F224" s="87"/>
      <c r="G224" s="202" t="s">
        <v>397</v>
      </c>
      <c r="H224" s="203">
        <v>0.02</v>
      </c>
      <c r="I224" s="87"/>
      <c r="J224" s="202" t="s">
        <v>397</v>
      </c>
      <c r="K224" s="204">
        <v>0</v>
      </c>
    </row>
    <row r="225" spans="1:11" ht="14.15" thickBot="1" x14ac:dyDescent="0.3">
      <c r="A225" s="205" t="s">
        <v>249</v>
      </c>
      <c r="B225" s="206"/>
      <c r="C225" s="87"/>
      <c r="D225" s="205" t="s">
        <v>249</v>
      </c>
      <c r="E225" s="206"/>
      <c r="F225" s="87"/>
      <c r="G225" s="205" t="s">
        <v>249</v>
      </c>
      <c r="H225" s="206"/>
      <c r="I225" s="87"/>
      <c r="J225" s="205" t="s">
        <v>249</v>
      </c>
      <c r="K225" s="206"/>
    </row>
    <row r="226" spans="1:11" ht="13.5" x14ac:dyDescent="0.25">
      <c r="A226" s="208" t="s">
        <v>231</v>
      </c>
      <c r="B226" s="209">
        <v>0</v>
      </c>
      <c r="C226" s="87"/>
      <c r="D226" s="208" t="s">
        <v>231</v>
      </c>
      <c r="E226" s="209">
        <v>0</v>
      </c>
      <c r="F226" s="87"/>
      <c r="G226" s="208" t="s">
        <v>231</v>
      </c>
      <c r="H226" s="209">
        <v>0</v>
      </c>
      <c r="I226" s="87"/>
      <c r="J226" s="208" t="s">
        <v>231</v>
      </c>
      <c r="K226" s="209">
        <v>0</v>
      </c>
    </row>
    <row r="227" spans="1:11" ht="14.15" thickBot="1" x14ac:dyDescent="0.3">
      <c r="A227" s="210" t="s">
        <v>232</v>
      </c>
      <c r="B227" s="211">
        <f>-(B226-B224)</f>
        <v>0.02</v>
      </c>
      <c r="C227" s="87"/>
      <c r="D227" s="210" t="s">
        <v>232</v>
      </c>
      <c r="E227" s="211">
        <f>-(E226-E224)</f>
        <v>0</v>
      </c>
      <c r="F227" s="87"/>
      <c r="G227" s="210" t="s">
        <v>232</v>
      </c>
      <c r="H227" s="211">
        <f>-(H226-H224)</f>
        <v>0.02</v>
      </c>
      <c r="I227" s="87"/>
      <c r="J227" s="210" t="s">
        <v>232</v>
      </c>
      <c r="K227" s="211">
        <f>-(K226-K224)</f>
        <v>0</v>
      </c>
    </row>
    <row r="228" spans="1:11" ht="14.15" thickBot="1" x14ac:dyDescent="0.3">
      <c r="A228" s="212" t="s">
        <v>233</v>
      </c>
      <c r="B228" s="213">
        <v>0</v>
      </c>
      <c r="C228" s="87"/>
      <c r="D228" s="212" t="s">
        <v>233</v>
      </c>
      <c r="E228" s="214"/>
      <c r="F228" s="87"/>
      <c r="G228" s="212" t="s">
        <v>233</v>
      </c>
      <c r="H228" s="214">
        <v>0</v>
      </c>
      <c r="I228" s="87"/>
      <c r="J228" s="212" t="s">
        <v>233</v>
      </c>
      <c r="K228" s="214">
        <v>0</v>
      </c>
    </row>
    <row r="229" spans="1:11" ht="14.15" thickBot="1" x14ac:dyDescent="0.3">
      <c r="A229" s="215" t="s">
        <v>234</v>
      </c>
      <c r="B229" s="214">
        <v>6.8</v>
      </c>
      <c r="C229" s="87"/>
      <c r="D229" s="215" t="s">
        <v>234</v>
      </c>
      <c r="E229" s="214">
        <v>6.63</v>
      </c>
      <c r="F229" s="87"/>
      <c r="G229" s="215" t="s">
        <v>234</v>
      </c>
      <c r="H229" s="214">
        <v>6.79</v>
      </c>
      <c r="I229" s="87"/>
      <c r="J229" s="215" t="s">
        <v>234</v>
      </c>
      <c r="K229" s="214">
        <v>6.6</v>
      </c>
    </row>
    <row r="230" spans="1:11" ht="14.15" thickBot="1" x14ac:dyDescent="0.3">
      <c r="A230" s="326" t="s">
        <v>324</v>
      </c>
      <c r="B230" s="218">
        <f>(B224-B226)+B228</f>
        <v>0.02</v>
      </c>
      <c r="C230" s="87"/>
      <c r="D230" s="219" t="s">
        <v>436</v>
      </c>
      <c r="E230" s="336">
        <f>(E224-E226)+E228</f>
        <v>0</v>
      </c>
      <c r="F230" s="87"/>
      <c r="G230" s="326" t="s">
        <v>324</v>
      </c>
      <c r="H230" s="218">
        <f>(H224-H226)+H228</f>
        <v>0.02</v>
      </c>
      <c r="I230" s="87"/>
      <c r="J230" s="219" t="s">
        <v>436</v>
      </c>
      <c r="K230" s="336">
        <f>(K224-K226)+K228</f>
        <v>0</v>
      </c>
    </row>
    <row r="231" spans="1:11" ht="14.15" thickBot="1" x14ac:dyDescent="0.3">
      <c r="A231" s="220" t="s">
        <v>298</v>
      </c>
      <c r="B231" s="221" t="s">
        <v>299</v>
      </c>
      <c r="C231" s="87"/>
      <c r="D231" s="222" t="s">
        <v>300</v>
      </c>
      <c r="E231" s="223" t="s">
        <v>301</v>
      </c>
      <c r="F231" s="87"/>
      <c r="G231" s="220" t="s">
        <v>394</v>
      </c>
      <c r="H231" s="221" t="s">
        <v>303</v>
      </c>
      <c r="I231" s="87"/>
      <c r="J231" s="220" t="s">
        <v>394</v>
      </c>
      <c r="K231" s="221" t="s">
        <v>305</v>
      </c>
    </row>
    <row r="232" spans="1:11" ht="13.5" x14ac:dyDescent="0.25">
      <c r="A232" s="220" t="s">
        <v>238</v>
      </c>
      <c r="B232" s="221" t="s">
        <v>306</v>
      </c>
      <c r="C232" s="87"/>
      <c r="D232" s="220" t="s">
        <v>238</v>
      </c>
      <c r="E232" s="221" t="s">
        <v>306</v>
      </c>
      <c r="F232" s="87"/>
      <c r="G232" s="220" t="s">
        <v>307</v>
      </c>
      <c r="H232" s="221" t="s">
        <v>398</v>
      </c>
      <c r="I232" s="87"/>
      <c r="J232" s="220" t="s">
        <v>238</v>
      </c>
      <c r="K232" s="221" t="s">
        <v>306</v>
      </c>
    </row>
    <row r="233" spans="1:11" ht="14.15" thickBot="1" x14ac:dyDescent="0.3">
      <c r="A233" s="190"/>
      <c r="B233" s="87"/>
      <c r="C233" s="87"/>
      <c r="D233" s="246"/>
      <c r="E233" s="267"/>
      <c r="F233" s="87"/>
      <c r="G233" s="319" t="s">
        <v>579</v>
      </c>
      <c r="I233" s="87"/>
      <c r="J233" s="191"/>
      <c r="K233" s="87"/>
    </row>
    <row r="234" spans="1:11" ht="14.15" thickBot="1" x14ac:dyDescent="0.3">
      <c r="A234" s="226" t="s">
        <v>444</v>
      </c>
      <c r="B234" s="103"/>
      <c r="C234" s="103"/>
      <c r="D234" s="103"/>
      <c r="E234" s="103"/>
      <c r="F234" s="103"/>
      <c r="G234" s="226" t="s">
        <v>580</v>
      </c>
      <c r="H234" s="103"/>
      <c r="I234" s="103"/>
      <c r="J234" s="191"/>
      <c r="K234" s="103"/>
    </row>
    <row r="235" spans="1:11" ht="14.15" thickBot="1" x14ac:dyDescent="0.3">
      <c r="A235" s="222" t="s">
        <v>445</v>
      </c>
      <c r="B235" s="270"/>
      <c r="C235" s="103"/>
      <c r="D235" s="190"/>
      <c r="E235" s="103"/>
      <c r="F235" s="103"/>
      <c r="G235" s="222" t="s">
        <v>445</v>
      </c>
      <c r="H235" s="270"/>
      <c r="I235" s="103"/>
      <c r="J235" s="191"/>
      <c r="K235" s="103"/>
    </row>
    <row r="236" spans="1:11" ht="13.5" x14ac:dyDescent="0.25">
      <c r="A236" s="190"/>
      <c r="B236" s="87"/>
      <c r="C236" s="87"/>
      <c r="D236" s="190"/>
      <c r="E236" s="87"/>
      <c r="F236" s="87"/>
      <c r="G236" s="191"/>
      <c r="H236" s="87"/>
      <c r="I236" s="87"/>
      <c r="J236" s="191"/>
      <c r="K236" s="87"/>
    </row>
    <row r="237" spans="1:11" x14ac:dyDescent="0.2">
      <c r="A237" s="103"/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</row>
    <row r="238" spans="1:11" ht="14.15" thickBot="1" x14ac:dyDescent="0.3">
      <c r="A238" s="298" t="s">
        <v>578</v>
      </c>
      <c r="B238" s="298"/>
      <c r="C238" s="325"/>
      <c r="D238" s="298" t="s">
        <v>578</v>
      </c>
      <c r="E238" s="325"/>
      <c r="F238" s="325"/>
      <c r="G238" s="298" t="s">
        <v>578</v>
      </c>
      <c r="H238" s="325"/>
      <c r="I238" s="325"/>
      <c r="J238" s="298" t="s">
        <v>578</v>
      </c>
      <c r="K238" s="103"/>
    </row>
    <row r="239" spans="1:11" ht="13.5" x14ac:dyDescent="0.25">
      <c r="A239" s="192" t="s">
        <v>245</v>
      </c>
      <c r="B239" s="193"/>
      <c r="C239" s="103"/>
      <c r="D239" s="194" t="s">
        <v>246</v>
      </c>
      <c r="E239" s="195"/>
      <c r="F239" s="103"/>
      <c r="G239" s="192" t="s">
        <v>247</v>
      </c>
      <c r="H239" s="195"/>
      <c r="I239" s="103"/>
      <c r="J239" s="196" t="s">
        <v>248</v>
      </c>
      <c r="K239" s="195"/>
    </row>
    <row r="240" spans="1:11" ht="13.5" x14ac:dyDescent="0.25">
      <c r="A240" s="232">
        <v>49585</v>
      </c>
      <c r="B240" s="323">
        <v>42476</v>
      </c>
      <c r="C240" s="103"/>
      <c r="D240" s="207">
        <v>49585</v>
      </c>
      <c r="E240" s="323">
        <v>42476</v>
      </c>
      <c r="F240" s="103"/>
      <c r="G240" s="232">
        <v>49585</v>
      </c>
      <c r="H240" s="323">
        <v>42476</v>
      </c>
      <c r="I240" s="103"/>
      <c r="J240" s="207">
        <v>49585</v>
      </c>
      <c r="K240" s="323">
        <v>42476</v>
      </c>
    </row>
    <row r="241" spans="1:13" ht="13.5" thickBot="1" x14ac:dyDescent="0.25">
      <c r="A241" s="200"/>
      <c r="B241" s="201"/>
      <c r="C241" s="103"/>
      <c r="D241" s="200"/>
      <c r="E241" s="201"/>
      <c r="F241" s="103"/>
      <c r="G241" s="200"/>
      <c r="H241" s="201"/>
      <c r="I241" s="103"/>
      <c r="J241" s="200"/>
      <c r="K241" s="201"/>
    </row>
    <row r="242" spans="1:13" ht="13.5" x14ac:dyDescent="0.25">
      <c r="A242" s="202" t="s">
        <v>397</v>
      </c>
      <c r="B242" s="203">
        <v>0.11</v>
      </c>
      <c r="C242" s="235"/>
      <c r="D242" s="202" t="s">
        <v>397</v>
      </c>
      <c r="E242" s="234">
        <v>0.12</v>
      </c>
      <c r="F242" s="235"/>
      <c r="G242" s="202" t="s">
        <v>397</v>
      </c>
      <c r="H242" s="234">
        <v>0.11</v>
      </c>
      <c r="I242" s="235"/>
      <c r="J242" s="202" t="s">
        <v>397</v>
      </c>
      <c r="K242" s="236">
        <v>0.12</v>
      </c>
    </row>
    <row r="243" spans="1:13" ht="14.15" thickBot="1" x14ac:dyDescent="0.3">
      <c r="A243" s="205" t="s">
        <v>249</v>
      </c>
      <c r="B243" s="206"/>
      <c r="C243" s="272"/>
      <c r="D243" s="205" t="s">
        <v>249</v>
      </c>
      <c r="E243" s="206"/>
      <c r="F243" s="272"/>
      <c r="G243" s="205" t="s">
        <v>249</v>
      </c>
      <c r="H243" s="206"/>
      <c r="I243" s="191"/>
      <c r="J243" s="205" t="s">
        <v>249</v>
      </c>
      <c r="K243" s="206"/>
    </row>
    <row r="244" spans="1:13" ht="13.5" x14ac:dyDescent="0.25">
      <c r="A244" s="208" t="s">
        <v>231</v>
      </c>
      <c r="B244" s="209">
        <v>0.11</v>
      </c>
      <c r="C244" s="191"/>
      <c r="D244" s="208" t="s">
        <v>231</v>
      </c>
      <c r="E244" s="209">
        <v>0.12</v>
      </c>
      <c r="F244" s="191"/>
      <c r="G244" s="208" t="s">
        <v>231</v>
      </c>
      <c r="H244" s="209">
        <v>0.11</v>
      </c>
      <c r="I244" s="191"/>
      <c r="J244" s="208" t="s">
        <v>231</v>
      </c>
      <c r="K244" s="209">
        <v>0.12</v>
      </c>
    </row>
    <row r="245" spans="1:13" ht="14.15" thickBot="1" x14ac:dyDescent="0.3">
      <c r="A245" s="210" t="s">
        <v>232</v>
      </c>
      <c r="B245" s="211">
        <f>-(B244-B242)</f>
        <v>0</v>
      </c>
      <c r="C245" s="191"/>
      <c r="D245" s="210" t="s">
        <v>232</v>
      </c>
      <c r="E245" s="211">
        <f>-(E244-E242)</f>
        <v>0</v>
      </c>
      <c r="F245" s="191"/>
      <c r="G245" s="210" t="s">
        <v>232</v>
      </c>
      <c r="H245" s="211">
        <f>-(H244-H242)</f>
        <v>0</v>
      </c>
      <c r="I245" s="191"/>
      <c r="J245" s="210" t="s">
        <v>232</v>
      </c>
      <c r="K245" s="211">
        <f>-(K244-K242)</f>
        <v>0</v>
      </c>
    </row>
    <row r="246" spans="1:13" ht="14.15" thickBot="1" x14ac:dyDescent="0.3">
      <c r="A246" s="212" t="s">
        <v>233</v>
      </c>
      <c r="B246" s="213">
        <v>3.23</v>
      </c>
      <c r="C246" s="239"/>
      <c r="D246" s="212" t="s">
        <v>233</v>
      </c>
      <c r="E246" s="214">
        <v>3.9</v>
      </c>
      <c r="F246" s="239"/>
      <c r="G246" s="212" t="s">
        <v>233</v>
      </c>
      <c r="H246" s="214">
        <v>3.35</v>
      </c>
      <c r="I246" s="239"/>
      <c r="J246" s="212" t="s">
        <v>233</v>
      </c>
      <c r="K246" s="214">
        <v>3.85</v>
      </c>
    </row>
    <row r="247" spans="1:13" ht="14.15" thickBot="1" x14ac:dyDescent="0.3">
      <c r="A247" s="215" t="s">
        <v>250</v>
      </c>
      <c r="B247" s="216"/>
      <c r="C247" s="191"/>
      <c r="D247" s="215" t="s">
        <v>250</v>
      </c>
      <c r="E247" s="216"/>
      <c r="F247" s="191"/>
      <c r="G247" s="215" t="s">
        <v>250</v>
      </c>
      <c r="H247" s="216"/>
      <c r="I247" s="191"/>
      <c r="J247" s="215" t="s">
        <v>250</v>
      </c>
      <c r="K247" s="216"/>
    </row>
    <row r="248" spans="1:13" ht="13.5" x14ac:dyDescent="0.25">
      <c r="A248" s="219" t="s">
        <v>436</v>
      </c>
      <c r="B248" s="337">
        <f>(B242-B244)+B246</f>
        <v>3.23</v>
      </c>
      <c r="C248" s="244"/>
      <c r="D248" s="338" t="s">
        <v>436</v>
      </c>
      <c r="E248" s="336">
        <f>(E242-E244)+E246</f>
        <v>3.9</v>
      </c>
      <c r="F248" s="244"/>
      <c r="G248" s="338" t="s">
        <v>436</v>
      </c>
      <c r="H248" s="336">
        <f>(H242-H244)+H246</f>
        <v>3.35</v>
      </c>
      <c r="I248" s="244"/>
      <c r="J248" s="338" t="s">
        <v>436</v>
      </c>
      <c r="K248" s="336">
        <f>(K242-K244)+K246</f>
        <v>3.85</v>
      </c>
    </row>
    <row r="249" spans="1:13" ht="13.5" x14ac:dyDescent="0.25">
      <c r="A249" s="220" t="s">
        <v>311</v>
      </c>
      <c r="B249" s="221" t="s">
        <v>312</v>
      </c>
      <c r="C249" s="87"/>
      <c r="D249" s="220" t="s">
        <v>313</v>
      </c>
      <c r="E249" s="221" t="s">
        <v>314</v>
      </c>
      <c r="F249" s="103"/>
      <c r="G249" s="220" t="s">
        <v>315</v>
      </c>
      <c r="H249" s="221" t="s">
        <v>316</v>
      </c>
      <c r="I249" s="103"/>
      <c r="J249" s="220" t="s">
        <v>317</v>
      </c>
      <c r="K249" s="221" t="s">
        <v>318</v>
      </c>
    </row>
    <row r="250" spans="1:13" ht="13.5" x14ac:dyDescent="0.25">
      <c r="A250" s="220" t="s">
        <v>437</v>
      </c>
      <c r="B250" s="221" t="s">
        <v>319</v>
      </c>
      <c r="C250" s="103"/>
      <c r="D250" s="220" t="s">
        <v>437</v>
      </c>
      <c r="E250" s="221" t="s">
        <v>320</v>
      </c>
      <c r="F250" s="103"/>
      <c r="G250" s="220" t="s">
        <v>437</v>
      </c>
      <c r="H250" s="221" t="s">
        <v>319</v>
      </c>
      <c r="I250" s="103"/>
      <c r="J250" s="220" t="s">
        <v>437</v>
      </c>
      <c r="K250" s="221" t="s">
        <v>320</v>
      </c>
    </row>
    <row r="251" spans="1:13" ht="13.5" thickBot="1" x14ac:dyDescent="0.25"/>
    <row r="252" spans="1:13" ht="13.5" thickBot="1" x14ac:dyDescent="0.25">
      <c r="A252" s="36">
        <v>49585</v>
      </c>
      <c r="B252" s="105">
        <v>42476</v>
      </c>
      <c r="C252" s="482" t="s">
        <v>581</v>
      </c>
      <c r="D252" s="56" t="s">
        <v>41</v>
      </c>
      <c r="E252" s="472" t="s">
        <v>581</v>
      </c>
      <c r="F252" s="63"/>
      <c r="G252" s="473">
        <f>A252-A75</f>
        <v>26302</v>
      </c>
      <c r="H252" s="327"/>
      <c r="I252" s="328" t="s">
        <v>95</v>
      </c>
      <c r="J252" s="328"/>
      <c r="K252" s="65"/>
      <c r="M252" s="469"/>
    </row>
    <row r="253" spans="1:13" ht="13.5" x14ac:dyDescent="0.25">
      <c r="A253" s="104"/>
      <c r="B253" s="3"/>
      <c r="C253" s="325" t="s">
        <v>79</v>
      </c>
      <c r="D253" s="56" t="s">
        <v>88</v>
      </c>
      <c r="E253" s="88" t="s">
        <v>340</v>
      </c>
      <c r="F253" s="88"/>
      <c r="G253" s="92" t="s">
        <v>147</v>
      </c>
      <c r="H253" s="56" t="s">
        <v>88</v>
      </c>
      <c r="I253" s="63" t="s">
        <v>147</v>
      </c>
      <c r="J253" s="63"/>
      <c r="K253" s="65"/>
      <c r="M253" s="469"/>
    </row>
    <row r="254" spans="1:13" ht="13.5" thickBot="1" x14ac:dyDescent="0.25">
      <c r="A254" s="104"/>
      <c r="B254" s="3"/>
      <c r="C254" s="3"/>
      <c r="D254" s="57" t="s">
        <v>89</v>
      </c>
      <c r="E254" s="96" t="s">
        <v>438</v>
      </c>
      <c r="F254" s="96"/>
      <c r="G254" s="95" t="s">
        <v>148</v>
      </c>
      <c r="H254" s="57" t="s">
        <v>89</v>
      </c>
      <c r="I254" s="99" t="s">
        <v>148</v>
      </c>
      <c r="J254" s="99"/>
      <c r="K254" s="100"/>
      <c r="M254" s="469"/>
    </row>
    <row r="255" spans="1:13" x14ac:dyDescent="0.2">
      <c r="H255" s="116" t="s">
        <v>345</v>
      </c>
      <c r="I255" s="29">
        <f>A252-A75</f>
        <v>26302</v>
      </c>
    </row>
    <row r="260" spans="1:13" x14ac:dyDescent="0.2">
      <c r="A260" s="36">
        <v>49585</v>
      </c>
      <c r="B260" s="97">
        <v>42483</v>
      </c>
      <c r="C260" t="s">
        <v>403</v>
      </c>
      <c r="E260" t="s">
        <v>404</v>
      </c>
      <c r="H260" s="36" t="s">
        <v>587</v>
      </c>
    </row>
    <row r="261" spans="1:13" x14ac:dyDescent="0.2">
      <c r="A261" s="36">
        <v>49585</v>
      </c>
      <c r="B261" s="97">
        <v>42483</v>
      </c>
      <c r="C261" s="87" t="s">
        <v>466</v>
      </c>
      <c r="H261" s="36" t="s">
        <v>587</v>
      </c>
    </row>
    <row r="262" spans="1:13" x14ac:dyDescent="0.2">
      <c r="A262" s="36">
        <v>49585</v>
      </c>
      <c r="B262" s="97">
        <v>42483</v>
      </c>
      <c r="C262" t="s">
        <v>136</v>
      </c>
      <c r="H262" s="36" t="s">
        <v>587</v>
      </c>
    </row>
    <row r="263" spans="1:13" x14ac:dyDescent="0.2">
      <c r="A263" s="36">
        <v>49585</v>
      </c>
      <c r="B263" s="97">
        <v>42483</v>
      </c>
      <c r="C263" s="116" t="s">
        <v>585</v>
      </c>
      <c r="D263" s="117" t="s">
        <v>586</v>
      </c>
      <c r="H263" s="36" t="s">
        <v>587</v>
      </c>
    </row>
    <row r="264" spans="1:13" x14ac:dyDescent="0.2">
      <c r="A264" s="36">
        <v>51940</v>
      </c>
      <c r="B264" s="128">
        <v>42525</v>
      </c>
      <c r="C264" t="s">
        <v>26</v>
      </c>
      <c r="D264" s="25" t="s">
        <v>417</v>
      </c>
      <c r="E264" t="s">
        <v>572</v>
      </c>
      <c r="H264" s="29">
        <f>A264-A207</f>
        <v>9393</v>
      </c>
      <c r="J264" s="470" t="s">
        <v>469</v>
      </c>
      <c r="K264" s="470" t="s">
        <v>468</v>
      </c>
      <c r="L264" s="470"/>
      <c r="M264" s="469"/>
    </row>
    <row r="266" spans="1:13" ht="13.5" x14ac:dyDescent="0.25">
      <c r="A266" s="349"/>
      <c r="B266" s="342" t="s">
        <v>463</v>
      </c>
      <c r="C266" s="285"/>
      <c r="D266" s="343" t="s">
        <v>451</v>
      </c>
      <c r="E266" s="347">
        <v>8.6</v>
      </c>
      <c r="F266" s="348" t="s">
        <v>452</v>
      </c>
      <c r="G266" s="351" t="s">
        <v>454</v>
      </c>
      <c r="H266" s="352">
        <v>6.5</v>
      </c>
      <c r="I266" s="348" t="s">
        <v>453</v>
      </c>
      <c r="J266" s="340" t="s">
        <v>455</v>
      </c>
      <c r="K266" s="340" t="s">
        <v>582</v>
      </c>
    </row>
    <row r="267" spans="1:13" ht="13.5" x14ac:dyDescent="0.25">
      <c r="A267" s="344">
        <v>49585</v>
      </c>
      <c r="B267" s="345">
        <v>42483</v>
      </c>
      <c r="C267" s="341" t="s">
        <v>280</v>
      </c>
      <c r="D267" s="346" t="s">
        <v>448</v>
      </c>
      <c r="E267" s="341"/>
      <c r="F267" s="474">
        <v>7.3</v>
      </c>
      <c r="G267" s="349" t="s">
        <v>214</v>
      </c>
      <c r="H267" s="349">
        <f>A267-$B$194</f>
        <v>7583</v>
      </c>
      <c r="I267" s="341">
        <f>F267-$E$193</f>
        <v>-1.2999999999999998</v>
      </c>
      <c r="J267" s="339">
        <f>F267-$H$193</f>
        <v>0.79999999999999982</v>
      </c>
      <c r="K267" s="476">
        <f>F267-F194</f>
        <v>-0.60000000000000053</v>
      </c>
    </row>
    <row r="268" spans="1:13" ht="13.5" x14ac:dyDescent="0.25">
      <c r="A268" s="344">
        <v>49585</v>
      </c>
      <c r="B268" s="345">
        <v>42483</v>
      </c>
      <c r="C268" s="341" t="s">
        <v>280</v>
      </c>
      <c r="D268" s="346" t="s">
        <v>447</v>
      </c>
      <c r="E268" s="341"/>
      <c r="F268" s="474">
        <v>7.05</v>
      </c>
      <c r="G268" s="349" t="s">
        <v>214</v>
      </c>
      <c r="H268" s="349">
        <f t="shared" ref="H268:H272" si="0">A268-$B$194</f>
        <v>7583</v>
      </c>
      <c r="I268" s="341">
        <f>F268-$E$193</f>
        <v>-1.5499999999999998</v>
      </c>
      <c r="J268" s="339">
        <f>F268-$H$193</f>
        <v>0.54999999999999982</v>
      </c>
      <c r="K268" s="476">
        <f>F268-F195</f>
        <v>-0.65000000000000036</v>
      </c>
    </row>
    <row r="269" spans="1:13" ht="13.5" x14ac:dyDescent="0.25">
      <c r="A269" s="344">
        <v>49585</v>
      </c>
      <c r="B269" s="345">
        <v>42483</v>
      </c>
      <c r="C269" s="341" t="s">
        <v>280</v>
      </c>
      <c r="D269" s="346" t="s">
        <v>449</v>
      </c>
      <c r="E269" s="341"/>
      <c r="F269" s="474">
        <v>7.11</v>
      </c>
      <c r="G269" s="349" t="s">
        <v>214</v>
      </c>
      <c r="H269" s="349">
        <f t="shared" si="0"/>
        <v>7583</v>
      </c>
      <c r="I269" s="341">
        <f>F269-$E$193</f>
        <v>-1.4899999999999993</v>
      </c>
      <c r="J269" s="339">
        <f>F269-$H$193</f>
        <v>0.61000000000000032</v>
      </c>
      <c r="K269" s="476">
        <f>F269-F196</f>
        <v>-0.38999999999999968</v>
      </c>
    </row>
    <row r="270" spans="1:13" ht="13.5" x14ac:dyDescent="0.25">
      <c r="A270" s="344">
        <v>49585</v>
      </c>
      <c r="B270" s="345">
        <v>42483</v>
      </c>
      <c r="C270" s="341" t="s">
        <v>280</v>
      </c>
      <c r="D270" s="346" t="s">
        <v>450</v>
      </c>
      <c r="E270" s="341"/>
      <c r="F270" s="474">
        <v>7.22</v>
      </c>
      <c r="G270" s="349" t="s">
        <v>214</v>
      </c>
      <c r="H270" s="349">
        <f t="shared" si="0"/>
        <v>7583</v>
      </c>
      <c r="I270" s="341">
        <f>F270-$E$193</f>
        <v>-1.38</v>
      </c>
      <c r="J270" s="339">
        <f>F270-$H$193</f>
        <v>0.71999999999999975</v>
      </c>
      <c r="K270" s="476">
        <f>F270-F197</f>
        <v>-0.58000000000000007</v>
      </c>
    </row>
    <row r="271" spans="1:13" ht="13.5" x14ac:dyDescent="0.25">
      <c r="B271" s="342" t="s">
        <v>464</v>
      </c>
      <c r="C271" s="285"/>
      <c r="D271" s="343" t="s">
        <v>451</v>
      </c>
      <c r="E271" s="353">
        <v>7</v>
      </c>
      <c r="F271" s="348" t="s">
        <v>452</v>
      </c>
      <c r="G271" s="351" t="s">
        <v>454</v>
      </c>
      <c r="H271" s="355">
        <v>3</v>
      </c>
      <c r="I271" s="348" t="s">
        <v>453</v>
      </c>
      <c r="J271" s="340" t="s">
        <v>455</v>
      </c>
      <c r="K271" s="340"/>
    </row>
    <row r="272" spans="1:13" ht="13.5" x14ac:dyDescent="0.25">
      <c r="A272" s="344">
        <v>49585</v>
      </c>
      <c r="B272" s="345">
        <v>42483</v>
      </c>
      <c r="C272" s="341" t="s">
        <v>280</v>
      </c>
      <c r="D272" s="475" t="s">
        <v>583</v>
      </c>
      <c r="E272" s="341"/>
      <c r="F272" s="350">
        <v>6.14</v>
      </c>
      <c r="G272" s="349" t="s">
        <v>214</v>
      </c>
      <c r="H272" s="349">
        <f t="shared" si="0"/>
        <v>7583</v>
      </c>
      <c r="I272" s="354">
        <f>E271-F272</f>
        <v>0.86000000000000032</v>
      </c>
      <c r="J272" s="354">
        <f>F272-H271</f>
        <v>3.1399999999999997</v>
      </c>
      <c r="K272" s="340">
        <f>F272-F199</f>
        <v>4.0000000000000036E-2</v>
      </c>
    </row>
    <row r="273" spans="1:11" ht="13.5" x14ac:dyDescent="0.25">
      <c r="A273" s="344">
        <v>49585</v>
      </c>
      <c r="B273" s="345">
        <v>42483</v>
      </c>
      <c r="C273" s="341" t="s">
        <v>280</v>
      </c>
      <c r="D273" s="475" t="s">
        <v>584</v>
      </c>
      <c r="E273" s="341"/>
      <c r="F273" s="350">
        <v>5.45</v>
      </c>
      <c r="G273" s="349" t="s">
        <v>214</v>
      </c>
      <c r="H273" s="349">
        <f t="shared" ref="H273" si="1">A273-$B$194</f>
        <v>7583</v>
      </c>
      <c r="I273" s="354">
        <f>E272-F273</f>
        <v>-5.45</v>
      </c>
      <c r="J273" s="354">
        <f>F272-F199</f>
        <v>4.0000000000000036E-2</v>
      </c>
      <c r="K273" s="340">
        <f>F273-F199</f>
        <v>-0.64999999999999947</v>
      </c>
    </row>
    <row r="276" spans="1:11" x14ac:dyDescent="0.2">
      <c r="B276" s="128">
        <v>42559</v>
      </c>
      <c r="C276" t="s">
        <v>610</v>
      </c>
      <c r="H276" s="29">
        <f>A276-A220</f>
        <v>0</v>
      </c>
    </row>
    <row r="279" spans="1:11" ht="13.5" x14ac:dyDescent="0.25">
      <c r="A279" s="30">
        <v>56588</v>
      </c>
      <c r="B279" s="364">
        <v>42658</v>
      </c>
      <c r="D279" s="365" t="s">
        <v>611</v>
      </c>
      <c r="G279" s="30" t="s">
        <v>506</v>
      </c>
      <c r="H279" s="30">
        <f>A279-A213</f>
        <v>7003</v>
      </c>
    </row>
    <row r="282" spans="1:11" ht="25.6" x14ac:dyDescent="0.4">
      <c r="B282" s="293">
        <v>2017</v>
      </c>
    </row>
    <row r="285" spans="1:11" ht="13.5" x14ac:dyDescent="0.25">
      <c r="A285" s="30">
        <v>56588</v>
      </c>
      <c r="B285" s="105">
        <v>42850</v>
      </c>
      <c r="C285" s="482" t="s">
        <v>726</v>
      </c>
    </row>
    <row r="286" spans="1:11" x14ac:dyDescent="0.2">
      <c r="A286" s="36">
        <v>56588</v>
      </c>
      <c r="B286" s="105">
        <v>42850</v>
      </c>
      <c r="C286" t="s">
        <v>727</v>
      </c>
      <c r="E286" t="s">
        <v>724</v>
      </c>
      <c r="F286" s="116" t="s">
        <v>728</v>
      </c>
      <c r="G286" s="29" t="s">
        <v>729</v>
      </c>
      <c r="H286" s="483">
        <v>42675</v>
      </c>
    </row>
    <row r="287" spans="1:11" x14ac:dyDescent="0.2">
      <c r="A287" s="36">
        <v>56588</v>
      </c>
      <c r="B287" s="105">
        <v>42850</v>
      </c>
      <c r="C287" s="116" t="s">
        <v>158</v>
      </c>
      <c r="F287" s="116" t="s">
        <v>412</v>
      </c>
    </row>
    <row r="288" spans="1:11" x14ac:dyDescent="0.2">
      <c r="A288" s="36">
        <v>56588</v>
      </c>
      <c r="B288" s="105">
        <v>42850</v>
      </c>
      <c r="C288" s="116" t="s">
        <v>160</v>
      </c>
      <c r="F288" s="116" t="s">
        <v>412</v>
      </c>
    </row>
    <row r="289" spans="1:8" x14ac:dyDescent="0.2">
      <c r="A289" s="36"/>
      <c r="B289" s="105"/>
    </row>
    <row r="290" spans="1:8" ht="13.5" x14ac:dyDescent="0.25">
      <c r="A290" s="36">
        <v>59240</v>
      </c>
      <c r="B290" s="105"/>
      <c r="D290" s="365" t="s">
        <v>730</v>
      </c>
      <c r="G290" s="30" t="s">
        <v>506</v>
      </c>
      <c r="H290" s="30">
        <f>A290-A279</f>
        <v>2652</v>
      </c>
    </row>
    <row r="293" spans="1:8" ht="25.6" x14ac:dyDescent="0.4">
      <c r="B293" s="293">
        <v>2018</v>
      </c>
    </row>
    <row r="296" spans="1:8" x14ac:dyDescent="0.2">
      <c r="A296" s="29">
        <v>59240</v>
      </c>
      <c r="B296" s="105">
        <v>43204</v>
      </c>
      <c r="C296" t="s">
        <v>733</v>
      </c>
      <c r="F296" t="s">
        <v>738</v>
      </c>
    </row>
    <row r="297" spans="1:8" x14ac:dyDescent="0.2">
      <c r="A297" s="29">
        <v>59240</v>
      </c>
      <c r="B297" s="105">
        <v>43204</v>
      </c>
      <c r="C297" t="s">
        <v>732</v>
      </c>
      <c r="F297" t="s">
        <v>738</v>
      </c>
    </row>
    <row r="298" spans="1:8" x14ac:dyDescent="0.2">
      <c r="A298" s="29">
        <v>59240</v>
      </c>
      <c r="B298" s="105">
        <v>43204</v>
      </c>
      <c r="C298" t="s">
        <v>735</v>
      </c>
      <c r="F298" t="s">
        <v>738</v>
      </c>
    </row>
    <row r="299" spans="1:8" x14ac:dyDescent="0.2">
      <c r="A299" s="29">
        <v>59240</v>
      </c>
      <c r="B299" s="105">
        <v>43204</v>
      </c>
      <c r="C299" t="s">
        <v>737</v>
      </c>
      <c r="F299" t="s">
        <v>738</v>
      </c>
    </row>
    <row r="300" spans="1:8" x14ac:dyDescent="0.2">
      <c r="A300" s="29">
        <v>59240</v>
      </c>
      <c r="B300" s="105">
        <v>43204</v>
      </c>
      <c r="C300" t="s">
        <v>731</v>
      </c>
      <c r="F300" t="s">
        <v>738</v>
      </c>
    </row>
    <row r="301" spans="1:8" x14ac:dyDescent="0.2">
      <c r="A301" s="29">
        <v>59240</v>
      </c>
      <c r="B301" s="105">
        <v>43204</v>
      </c>
      <c r="C301" t="s">
        <v>734</v>
      </c>
      <c r="F301" t="s">
        <v>738</v>
      </c>
    </row>
    <row r="302" spans="1:8" x14ac:dyDescent="0.2">
      <c r="A302" s="29">
        <v>59240</v>
      </c>
      <c r="B302" s="105">
        <v>43208</v>
      </c>
      <c r="C302" t="s">
        <v>736</v>
      </c>
    </row>
    <row r="304" spans="1:8" ht="13.5" x14ac:dyDescent="0.25">
      <c r="A304" s="30">
        <v>62553</v>
      </c>
      <c r="B304" s="298"/>
      <c r="C304" s="298"/>
      <c r="D304" s="365" t="s">
        <v>739</v>
      </c>
      <c r="E304" s="298"/>
      <c r="F304" s="298"/>
      <c r="G304" s="30" t="s">
        <v>506</v>
      </c>
      <c r="H304" s="30">
        <f>A304-A290</f>
        <v>3313</v>
      </c>
    </row>
    <row r="306" spans="2:9" ht="25.6" x14ac:dyDescent="0.4">
      <c r="B306" s="293">
        <v>2019</v>
      </c>
    </row>
    <row r="308" spans="2:9" ht="13.5" x14ac:dyDescent="0.25">
      <c r="B308" s="298" t="s">
        <v>741</v>
      </c>
    </row>
    <row r="309" spans="2:9" x14ac:dyDescent="0.2">
      <c r="G309" s="29" t="s">
        <v>117</v>
      </c>
      <c r="H309" s="29">
        <f>A304-A252</f>
        <v>12968</v>
      </c>
      <c r="I309">
        <v>2016</v>
      </c>
    </row>
    <row r="310" spans="2:9" x14ac:dyDescent="0.2">
      <c r="G310" s="29" t="s">
        <v>742</v>
      </c>
      <c r="H310" s="29">
        <f>A304-A297</f>
        <v>3313</v>
      </c>
      <c r="I310">
        <v>2018</v>
      </c>
    </row>
    <row r="311" spans="2:9" x14ac:dyDescent="0.2">
      <c r="G311" s="29" t="s">
        <v>743</v>
      </c>
      <c r="H311" s="29">
        <f>A304-A296</f>
        <v>3313</v>
      </c>
      <c r="I311">
        <v>2018</v>
      </c>
    </row>
    <row r="312" spans="2:9" x14ac:dyDescent="0.2">
      <c r="G312" s="29" t="s">
        <v>116</v>
      </c>
      <c r="H312" s="29">
        <f>A304-A213</f>
        <v>12968</v>
      </c>
      <c r="I312">
        <v>2016</v>
      </c>
    </row>
    <row r="313" spans="2:9" x14ac:dyDescent="0.2">
      <c r="G313" s="29" t="s">
        <v>610</v>
      </c>
      <c r="H313" s="29">
        <f>A304-54000</f>
        <v>8553</v>
      </c>
      <c r="I313">
        <v>2016</v>
      </c>
    </row>
  </sheetData>
  <phoneticPr fontId="0" type="noConversion"/>
  <printOptions gridLines="1"/>
  <pageMargins left="0.78740157499999996" right="0.78740157499999996" top="0.984251969" bottom="0.984251969" header="0.4921259845" footer="0.4921259845"/>
  <pageSetup paperSize="9" scale="50" fitToHeight="0" orientation="portrait" horizontalDpi="300" verticalDpi="300" r:id="rId1"/>
  <headerFooter alignWithMargins="0">
    <oddFooter>&amp;C&amp;P v. &amp;N</oddFooter>
  </headerFooter>
  <colBreaks count="1" manualBreakCount="1">
    <brk id="7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showWhiteSpace="0" topLeftCell="A150" zoomScaleNormal="100" workbookViewId="0">
      <selection activeCell="J170" sqref="J170"/>
    </sheetView>
  </sheetViews>
  <sheetFormatPr baseColWidth="10" defaultRowHeight="12.8" x14ac:dyDescent="0.2"/>
  <cols>
    <col min="1" max="1" width="11.625" style="29" bestFit="1" customWidth="1"/>
    <col min="2" max="2" width="15" customWidth="1"/>
    <col min="3" max="3" width="12.75" customWidth="1"/>
    <col min="4" max="4" width="11.375" style="25" customWidth="1"/>
    <col min="6" max="6" width="17" customWidth="1"/>
    <col min="7" max="7" width="12.625" style="29" customWidth="1"/>
    <col min="10" max="10" width="12.75" customWidth="1"/>
  </cols>
  <sheetData>
    <row r="1" spans="1:8" ht="13.5" x14ac:dyDescent="0.25">
      <c r="A1" s="30" t="s">
        <v>66</v>
      </c>
    </row>
    <row r="3" spans="1:8" ht="13.5" x14ac:dyDescent="0.25">
      <c r="A3" s="31" t="s">
        <v>28</v>
      </c>
      <c r="B3" s="26" t="s">
        <v>0</v>
      </c>
      <c r="C3" s="26" t="s">
        <v>24</v>
      </c>
      <c r="D3" s="27"/>
      <c r="E3" s="28"/>
      <c r="G3" s="34" t="s">
        <v>61</v>
      </c>
      <c r="H3" s="28"/>
    </row>
    <row r="4" spans="1:8" ht="13.5" x14ac:dyDescent="0.25">
      <c r="G4" s="35" t="s">
        <v>62</v>
      </c>
    </row>
    <row r="5" spans="1:8" x14ac:dyDescent="0.2">
      <c r="A5" s="29">
        <v>0</v>
      </c>
      <c r="B5" s="24">
        <v>38508</v>
      </c>
      <c r="C5" t="s">
        <v>33</v>
      </c>
    </row>
    <row r="6" spans="1:8" x14ac:dyDescent="0.2">
      <c r="A6" s="29">
        <v>350</v>
      </c>
      <c r="B6" s="24">
        <v>38508</v>
      </c>
      <c r="C6" t="s">
        <v>26</v>
      </c>
      <c r="D6" s="25" t="s">
        <v>31</v>
      </c>
      <c r="E6" t="s">
        <v>68</v>
      </c>
      <c r="G6" s="29">
        <f>A6-A5</f>
        <v>350</v>
      </c>
    </row>
    <row r="7" spans="1:8" x14ac:dyDescent="0.2">
      <c r="A7" s="29">
        <v>1150</v>
      </c>
      <c r="B7" s="24">
        <v>38630</v>
      </c>
      <c r="C7" t="s">
        <v>26</v>
      </c>
      <c r="D7" s="25" t="s">
        <v>31</v>
      </c>
      <c r="E7" t="s">
        <v>68</v>
      </c>
      <c r="G7" s="29">
        <f>A7-A6</f>
        <v>800</v>
      </c>
    </row>
    <row r="8" spans="1:8" x14ac:dyDescent="0.2">
      <c r="A8" s="29">
        <v>1201</v>
      </c>
      <c r="B8" s="24">
        <v>38630</v>
      </c>
      <c r="C8" t="s">
        <v>50</v>
      </c>
      <c r="D8" s="25" t="s">
        <v>32</v>
      </c>
      <c r="E8" t="s">
        <v>30</v>
      </c>
      <c r="G8" s="36">
        <f>A8-A5</f>
        <v>1201</v>
      </c>
    </row>
    <row r="9" spans="1:8" x14ac:dyDescent="0.2">
      <c r="A9" s="37">
        <v>1550</v>
      </c>
      <c r="B9" s="38">
        <v>38661</v>
      </c>
      <c r="C9" s="39" t="s">
        <v>67</v>
      </c>
      <c r="D9" s="40"/>
      <c r="E9" s="39"/>
      <c r="F9" s="39"/>
      <c r="G9" s="37">
        <f>A9-A5</f>
        <v>1550</v>
      </c>
    </row>
    <row r="11" spans="1:8" x14ac:dyDescent="0.2">
      <c r="A11" s="29">
        <v>2505</v>
      </c>
      <c r="B11" s="24">
        <v>38840</v>
      </c>
      <c r="C11" t="s">
        <v>25</v>
      </c>
      <c r="D11" s="25" t="s">
        <v>6</v>
      </c>
      <c r="G11" s="29">
        <f>A11-A5</f>
        <v>2505</v>
      </c>
    </row>
    <row r="12" spans="1:8" x14ac:dyDescent="0.2">
      <c r="A12" s="37">
        <v>4951</v>
      </c>
      <c r="B12" s="38">
        <v>38991</v>
      </c>
      <c r="C12" s="39" t="s">
        <v>67</v>
      </c>
      <c r="D12" s="40"/>
      <c r="E12" s="39"/>
      <c r="F12" s="39"/>
      <c r="G12" s="37">
        <f>A12-A9</f>
        <v>3401</v>
      </c>
    </row>
    <row r="14" spans="1:8" x14ac:dyDescent="0.2">
      <c r="A14" s="29">
        <v>4951</v>
      </c>
      <c r="B14" s="24">
        <v>39167</v>
      </c>
      <c r="C14" t="s">
        <v>50</v>
      </c>
      <c r="D14" s="25" t="s">
        <v>41</v>
      </c>
      <c r="E14" t="s">
        <v>42</v>
      </c>
      <c r="G14" s="29">
        <f>A14-A5</f>
        <v>4951</v>
      </c>
    </row>
    <row r="15" spans="1:8" x14ac:dyDescent="0.2">
      <c r="A15" s="29">
        <v>6219</v>
      </c>
      <c r="B15" s="24">
        <v>39365</v>
      </c>
      <c r="C15" t="s">
        <v>26</v>
      </c>
      <c r="D15" s="25" t="s">
        <v>31</v>
      </c>
      <c r="E15" t="s">
        <v>68</v>
      </c>
      <c r="G15" s="29">
        <f>A15-A7</f>
        <v>5069</v>
      </c>
    </row>
    <row r="16" spans="1:8" x14ac:dyDescent="0.2">
      <c r="A16" s="37">
        <v>6219</v>
      </c>
      <c r="B16" s="38">
        <v>39365</v>
      </c>
      <c r="C16" s="39" t="s">
        <v>67</v>
      </c>
      <c r="D16" s="40"/>
      <c r="E16" s="39"/>
      <c r="F16" s="39"/>
      <c r="G16" s="37">
        <f>A16-A12</f>
        <v>1268</v>
      </c>
    </row>
    <row r="17" spans="1:11" x14ac:dyDescent="0.2">
      <c r="A17" s="37"/>
      <c r="B17" s="38"/>
      <c r="C17" s="39"/>
      <c r="D17" s="40"/>
      <c r="E17" s="39"/>
      <c r="F17" s="39"/>
      <c r="G17" s="37"/>
    </row>
    <row r="18" spans="1:11" x14ac:dyDescent="0.2">
      <c r="A18" s="29">
        <v>6219</v>
      </c>
      <c r="B18" s="24">
        <v>39533</v>
      </c>
      <c r="C18" t="s">
        <v>50</v>
      </c>
      <c r="D18" s="25" t="s">
        <v>41</v>
      </c>
      <c r="E18" t="s">
        <v>69</v>
      </c>
      <c r="G18" s="36">
        <f>A18-A8</f>
        <v>5018</v>
      </c>
    </row>
    <row r="19" spans="1:11" x14ac:dyDescent="0.2">
      <c r="A19" s="29">
        <v>6219</v>
      </c>
      <c r="B19" s="24">
        <v>39533</v>
      </c>
      <c r="C19" t="s">
        <v>43</v>
      </c>
      <c r="D19" s="25" t="s">
        <v>44</v>
      </c>
      <c r="E19" t="s">
        <v>45</v>
      </c>
      <c r="G19" s="29">
        <f>A19-A5</f>
        <v>6219</v>
      </c>
    </row>
    <row r="20" spans="1:11" x14ac:dyDescent="0.2">
      <c r="A20" s="29">
        <v>6219</v>
      </c>
      <c r="B20" s="24">
        <v>39533</v>
      </c>
      <c r="C20" t="s">
        <v>46</v>
      </c>
      <c r="D20" s="25" t="s">
        <v>44</v>
      </c>
      <c r="E20" t="s">
        <v>47</v>
      </c>
      <c r="G20" s="29">
        <f>A20-A5</f>
        <v>6219</v>
      </c>
    </row>
    <row r="21" spans="1:11" x14ac:dyDescent="0.2">
      <c r="A21" s="29">
        <v>6219</v>
      </c>
      <c r="B21" s="24">
        <v>39533</v>
      </c>
      <c r="C21" t="s">
        <v>25</v>
      </c>
      <c r="D21" s="25" t="s">
        <v>6</v>
      </c>
      <c r="G21" s="29">
        <f>A21-A5</f>
        <v>6219</v>
      </c>
    </row>
    <row r="22" spans="1:11" x14ac:dyDescent="0.2">
      <c r="A22" s="29">
        <v>6219</v>
      </c>
      <c r="B22" s="24">
        <v>39533</v>
      </c>
      <c r="C22" t="s">
        <v>39</v>
      </c>
      <c r="D22" s="25" t="s">
        <v>48</v>
      </c>
      <c r="E22" t="s">
        <v>70</v>
      </c>
      <c r="G22" s="29">
        <f>A22-A5</f>
        <v>6219</v>
      </c>
    </row>
    <row r="23" spans="1:11" x14ac:dyDescent="0.2">
      <c r="A23" s="29">
        <v>6219</v>
      </c>
      <c r="B23" s="24">
        <v>39533</v>
      </c>
      <c r="C23" t="s">
        <v>34</v>
      </c>
      <c r="D23" s="25" t="s">
        <v>48</v>
      </c>
      <c r="E23" t="s">
        <v>71</v>
      </c>
      <c r="G23" s="29">
        <f>A23-A5</f>
        <v>6219</v>
      </c>
    </row>
    <row r="24" spans="1:11" x14ac:dyDescent="0.2">
      <c r="A24" s="118">
        <v>8442</v>
      </c>
      <c r="B24" s="146">
        <v>39680</v>
      </c>
      <c r="C24" s="120" t="s">
        <v>67</v>
      </c>
      <c r="D24" s="121"/>
      <c r="E24" s="122"/>
      <c r="F24" s="122"/>
      <c r="G24" s="118">
        <f>A24-A16</f>
        <v>2223</v>
      </c>
    </row>
    <row r="25" spans="1:11" x14ac:dyDescent="0.2">
      <c r="B25" s="24"/>
    </row>
    <row r="26" spans="1:11" x14ac:dyDescent="0.2">
      <c r="A26" s="36">
        <v>8442</v>
      </c>
      <c r="B26" s="24">
        <v>39893</v>
      </c>
      <c r="C26" t="s">
        <v>116</v>
      </c>
      <c r="D26" s="25" t="s">
        <v>41</v>
      </c>
      <c r="G26" s="29">
        <f>A26:A27-G8</f>
        <v>7241</v>
      </c>
      <c r="J26" s="47"/>
    </row>
    <row r="27" spans="1:11" x14ac:dyDescent="0.2">
      <c r="A27" s="36">
        <v>8442</v>
      </c>
      <c r="B27" s="24">
        <v>39893</v>
      </c>
      <c r="C27" t="s">
        <v>117</v>
      </c>
      <c r="D27" s="25" t="s">
        <v>41</v>
      </c>
      <c r="E27" t="s">
        <v>118</v>
      </c>
      <c r="G27" s="29">
        <f>A27-G18</f>
        <v>3424</v>
      </c>
    </row>
    <row r="28" spans="1:11" x14ac:dyDescent="0.2">
      <c r="A28" s="36">
        <v>8442</v>
      </c>
      <c r="B28" s="24">
        <v>39893</v>
      </c>
      <c r="C28" s="24" t="s">
        <v>79</v>
      </c>
      <c r="D28" s="25" t="s">
        <v>88</v>
      </c>
      <c r="E28" s="46" t="s">
        <v>109</v>
      </c>
      <c r="F28" s="47"/>
      <c r="G28" s="29">
        <f>A27-G18</f>
        <v>3424</v>
      </c>
    </row>
    <row r="29" spans="1:11" x14ac:dyDescent="0.2">
      <c r="A29" s="36">
        <v>8442</v>
      </c>
      <c r="B29" s="24">
        <v>39893</v>
      </c>
      <c r="C29" s="24" t="s">
        <v>79</v>
      </c>
      <c r="D29" s="25" t="s">
        <v>88</v>
      </c>
      <c r="E29" s="47" t="s">
        <v>105</v>
      </c>
      <c r="F29" s="47"/>
      <c r="G29" s="45"/>
    </row>
    <row r="30" spans="1:11" x14ac:dyDescent="0.2">
      <c r="A30" s="36">
        <v>8442</v>
      </c>
      <c r="B30" s="24">
        <v>39893</v>
      </c>
      <c r="C30" s="50" t="s">
        <v>84</v>
      </c>
      <c r="D30" s="49" t="s">
        <v>88</v>
      </c>
      <c r="E30" s="47" t="s">
        <v>110</v>
      </c>
      <c r="F30" s="47"/>
      <c r="G30" s="45"/>
    </row>
    <row r="31" spans="1:11" x14ac:dyDescent="0.2">
      <c r="A31" s="36">
        <v>8442</v>
      </c>
      <c r="B31" s="24">
        <v>39893</v>
      </c>
      <c r="C31" s="50" t="s">
        <v>84</v>
      </c>
      <c r="D31" s="49" t="s">
        <v>88</v>
      </c>
      <c r="E31" s="47" t="s">
        <v>111</v>
      </c>
      <c r="F31" s="47"/>
      <c r="G31" s="45"/>
    </row>
    <row r="32" spans="1:11" x14ac:dyDescent="0.2">
      <c r="A32" s="36">
        <v>8442</v>
      </c>
      <c r="B32" s="24">
        <v>39893</v>
      </c>
      <c r="C32" s="24" t="s">
        <v>79</v>
      </c>
      <c r="D32" s="25" t="s">
        <v>88</v>
      </c>
      <c r="E32" s="47" t="s">
        <v>107</v>
      </c>
      <c r="F32" s="47"/>
      <c r="G32" s="45"/>
      <c r="H32" s="25"/>
      <c r="I32" s="47"/>
      <c r="J32" s="47"/>
      <c r="K32" s="48"/>
    </row>
    <row r="33" spans="1:11" x14ac:dyDescent="0.2">
      <c r="A33" s="36">
        <v>8442</v>
      </c>
      <c r="B33" s="24">
        <v>39893</v>
      </c>
      <c r="C33" s="51" t="s">
        <v>84</v>
      </c>
      <c r="D33" s="25" t="s">
        <v>89</v>
      </c>
      <c r="E33" s="47" t="s">
        <v>112</v>
      </c>
      <c r="F33" s="47"/>
      <c r="G33" s="45"/>
      <c r="I33" t="s">
        <v>95</v>
      </c>
      <c r="K33" t="s">
        <v>99</v>
      </c>
    </row>
    <row r="34" spans="1:11" x14ac:dyDescent="0.2">
      <c r="A34" s="36">
        <v>8442</v>
      </c>
      <c r="B34" s="24">
        <v>39894</v>
      </c>
      <c r="C34" s="51" t="s">
        <v>84</v>
      </c>
      <c r="D34" s="25" t="s">
        <v>89</v>
      </c>
      <c r="E34" s="47" t="s">
        <v>113</v>
      </c>
      <c r="F34" s="47"/>
      <c r="G34" s="45"/>
      <c r="H34" s="25" t="s">
        <v>144</v>
      </c>
      <c r="I34" s="46" t="s">
        <v>97</v>
      </c>
      <c r="J34" s="47"/>
      <c r="K34" s="48" t="s">
        <v>103</v>
      </c>
    </row>
    <row r="35" spans="1:11" x14ac:dyDescent="0.2">
      <c r="A35" s="36">
        <v>8442</v>
      </c>
      <c r="B35" s="24">
        <v>39893</v>
      </c>
      <c r="C35" s="24" t="s">
        <v>79</v>
      </c>
      <c r="D35" s="25" t="s">
        <v>89</v>
      </c>
      <c r="E35" s="47" t="s">
        <v>105</v>
      </c>
      <c r="F35" s="47"/>
      <c r="G35" s="45"/>
      <c r="H35" s="25" t="s">
        <v>115</v>
      </c>
      <c r="I35" s="47" t="s">
        <v>96</v>
      </c>
      <c r="J35" s="47"/>
      <c r="K35" s="48" t="s">
        <v>100</v>
      </c>
    </row>
    <row r="36" spans="1:11" x14ac:dyDescent="0.2">
      <c r="A36" s="36">
        <v>8442</v>
      </c>
      <c r="B36" s="24">
        <v>39893</v>
      </c>
      <c r="C36" s="24" t="s">
        <v>79</v>
      </c>
      <c r="D36" s="25" t="s">
        <v>89</v>
      </c>
      <c r="E36" s="47" t="s">
        <v>114</v>
      </c>
      <c r="F36" s="47"/>
      <c r="G36" s="45"/>
      <c r="H36" s="25" t="s">
        <v>115</v>
      </c>
      <c r="I36" s="47" t="s">
        <v>98</v>
      </c>
      <c r="J36" s="47"/>
      <c r="K36" s="48" t="s">
        <v>103</v>
      </c>
    </row>
    <row r="37" spans="1:11" x14ac:dyDescent="0.2">
      <c r="A37" s="36">
        <v>8442</v>
      </c>
      <c r="B37" s="24">
        <v>39893</v>
      </c>
      <c r="C37" s="24" t="s">
        <v>79</v>
      </c>
      <c r="D37" s="25" t="s">
        <v>89</v>
      </c>
      <c r="E37" s="47" t="s">
        <v>107</v>
      </c>
      <c r="F37" s="47"/>
      <c r="G37" s="45"/>
      <c r="H37" s="25" t="s">
        <v>115</v>
      </c>
      <c r="I37" s="47" t="s">
        <v>101</v>
      </c>
      <c r="J37" s="47"/>
      <c r="K37" s="48" t="s">
        <v>100</v>
      </c>
    </row>
    <row r="38" spans="1:11" x14ac:dyDescent="0.2">
      <c r="A38" s="36">
        <v>8442</v>
      </c>
      <c r="B38" s="24">
        <v>39893</v>
      </c>
      <c r="C38" t="s">
        <v>50</v>
      </c>
      <c r="D38" s="25" t="s">
        <v>41</v>
      </c>
      <c r="E38" t="s">
        <v>42</v>
      </c>
      <c r="G38" s="45">
        <f>A38-A14</f>
        <v>3491</v>
      </c>
    </row>
    <row r="39" spans="1:11" x14ac:dyDescent="0.2">
      <c r="A39" s="36">
        <v>8442</v>
      </c>
      <c r="B39" s="24">
        <v>39899</v>
      </c>
      <c r="C39" t="s">
        <v>50</v>
      </c>
      <c r="D39" s="25" t="s">
        <v>41</v>
      </c>
      <c r="E39" t="s">
        <v>36</v>
      </c>
      <c r="F39" s="25" t="s">
        <v>37</v>
      </c>
    </row>
    <row r="40" spans="1:11" x14ac:dyDescent="0.2">
      <c r="A40" s="29">
        <v>9858</v>
      </c>
      <c r="B40" s="24">
        <v>39984</v>
      </c>
      <c r="C40" t="s">
        <v>50</v>
      </c>
      <c r="D40" s="25" t="s">
        <v>41</v>
      </c>
      <c r="E40" t="s">
        <v>121</v>
      </c>
      <c r="G40" s="29">
        <f>A40-A23</f>
        <v>3639</v>
      </c>
    </row>
    <row r="41" spans="1:11" x14ac:dyDescent="0.2">
      <c r="B41" s="24"/>
    </row>
    <row r="42" spans="1:11" x14ac:dyDescent="0.2">
      <c r="A42" s="37">
        <v>10909</v>
      </c>
      <c r="B42" s="43">
        <v>40045</v>
      </c>
      <c r="C42" s="39" t="s">
        <v>67</v>
      </c>
      <c r="G42" s="37">
        <f>A42-A24</f>
        <v>2467</v>
      </c>
    </row>
    <row r="43" spans="1:11" ht="13.5" thickBot="1" x14ac:dyDescent="0.25"/>
    <row r="44" spans="1:11" ht="13.5" thickBot="1" x14ac:dyDescent="0.25">
      <c r="A44" s="42">
        <v>10909</v>
      </c>
      <c r="B44" s="97">
        <v>40278</v>
      </c>
      <c r="C44" s="87" t="s">
        <v>116</v>
      </c>
      <c r="D44" s="56" t="s">
        <v>88</v>
      </c>
      <c r="E44" s="88" t="s">
        <v>135</v>
      </c>
      <c r="F44" s="88"/>
      <c r="G44" s="92">
        <v>0.09</v>
      </c>
      <c r="H44" s="64"/>
      <c r="I44" s="63" t="s">
        <v>95</v>
      </c>
      <c r="J44" s="63"/>
      <c r="K44" s="65" t="s">
        <v>99</v>
      </c>
    </row>
    <row r="45" spans="1:11" x14ac:dyDescent="0.2">
      <c r="A45" s="82"/>
      <c r="B45" s="81"/>
      <c r="D45" s="58" t="s">
        <v>88</v>
      </c>
      <c r="E45" s="84" t="s">
        <v>132</v>
      </c>
      <c r="F45" s="84"/>
      <c r="G45" s="93">
        <v>5.0000000000000001E-3</v>
      </c>
      <c r="H45" s="56" t="s">
        <v>115</v>
      </c>
      <c r="I45" s="66" t="s">
        <v>97</v>
      </c>
      <c r="J45" s="67"/>
      <c r="K45" s="59" t="s">
        <v>103</v>
      </c>
    </row>
    <row r="46" spans="1:11" ht="13.5" thickBot="1" x14ac:dyDescent="0.25">
      <c r="A46" s="82"/>
      <c r="B46" s="44" t="s">
        <v>152</v>
      </c>
      <c r="C46" s="51" t="s">
        <v>151</v>
      </c>
      <c r="D46" s="58" t="s">
        <v>88</v>
      </c>
      <c r="E46" s="85" t="s">
        <v>133</v>
      </c>
      <c r="F46" s="85"/>
      <c r="G46" s="93">
        <v>8.5000000000000006E-2</v>
      </c>
      <c r="H46" s="57" t="s">
        <v>115</v>
      </c>
      <c r="I46" s="68" t="s">
        <v>96</v>
      </c>
      <c r="J46" s="68"/>
      <c r="K46" s="61" t="s">
        <v>100</v>
      </c>
    </row>
    <row r="47" spans="1:11" ht="13.5" thickBot="1" x14ac:dyDescent="0.25">
      <c r="A47" s="82"/>
      <c r="B47" s="81"/>
      <c r="D47" s="57" t="s">
        <v>88</v>
      </c>
      <c r="E47" s="86" t="s">
        <v>134</v>
      </c>
      <c r="F47" s="86"/>
      <c r="G47" s="93">
        <v>5.0000000000000001E-3</v>
      </c>
      <c r="H47" s="58" t="s">
        <v>115</v>
      </c>
      <c r="I47" s="52" t="s">
        <v>98</v>
      </c>
      <c r="J47" s="52"/>
      <c r="K47" s="62" t="s">
        <v>103</v>
      </c>
    </row>
    <row r="48" spans="1:11" ht="13.5" thickBot="1" x14ac:dyDescent="0.25">
      <c r="A48" s="82"/>
      <c r="B48" s="81"/>
      <c r="D48" s="56" t="s">
        <v>89</v>
      </c>
      <c r="E48" s="88" t="s">
        <v>131</v>
      </c>
      <c r="F48" s="88"/>
      <c r="G48" s="92">
        <v>0.1</v>
      </c>
      <c r="H48" s="57" t="s">
        <v>115</v>
      </c>
      <c r="I48" s="60" t="s">
        <v>101</v>
      </c>
      <c r="J48" s="60"/>
      <c r="K48" s="61" t="s">
        <v>100</v>
      </c>
    </row>
    <row r="49" spans="1:11" x14ac:dyDescent="0.2">
      <c r="A49" s="82"/>
      <c r="B49" s="81"/>
      <c r="D49" s="58" t="s">
        <v>89</v>
      </c>
      <c r="E49" s="84" t="s">
        <v>132</v>
      </c>
      <c r="F49" s="84"/>
      <c r="G49" s="93">
        <v>5.0000000000000001E-3</v>
      </c>
    </row>
    <row r="50" spans="1:11" x14ac:dyDescent="0.2">
      <c r="A50" s="82"/>
      <c r="B50" s="81"/>
      <c r="D50" s="58" t="s">
        <v>89</v>
      </c>
      <c r="E50" s="85" t="s">
        <v>133</v>
      </c>
      <c r="F50" s="85"/>
      <c r="G50" s="94">
        <v>0.11</v>
      </c>
    </row>
    <row r="51" spans="1:11" ht="13.5" thickBot="1" x14ac:dyDescent="0.25">
      <c r="A51" s="82"/>
      <c r="B51" s="81"/>
      <c r="D51" s="57" t="s">
        <v>89</v>
      </c>
      <c r="E51" s="86" t="s">
        <v>134</v>
      </c>
      <c r="F51" s="86"/>
      <c r="G51" s="95">
        <v>5.0000000000000001E-3</v>
      </c>
    </row>
    <row r="52" spans="1:11" ht="13.5" thickBot="1" x14ac:dyDescent="0.25"/>
    <row r="53" spans="1:11" ht="13.5" thickBot="1" x14ac:dyDescent="0.25">
      <c r="A53" s="101">
        <v>10909</v>
      </c>
      <c r="B53" s="102">
        <v>40271</v>
      </c>
      <c r="C53" s="103" t="s">
        <v>117</v>
      </c>
      <c r="D53" s="56" t="s">
        <v>41</v>
      </c>
      <c r="E53" s="63" t="s">
        <v>142</v>
      </c>
      <c r="F53" s="63"/>
      <c r="G53" s="69">
        <f>A44-A5</f>
        <v>10909</v>
      </c>
      <c r="H53" s="64"/>
      <c r="I53" s="63" t="s">
        <v>95</v>
      </c>
      <c r="J53" s="63"/>
      <c r="K53" s="65"/>
    </row>
    <row r="54" spans="1:11" x14ac:dyDescent="0.2">
      <c r="A54" s="104"/>
      <c r="B54" s="3"/>
      <c r="C54" s="3"/>
      <c r="D54" s="56" t="s">
        <v>88</v>
      </c>
      <c r="E54" s="88" t="s">
        <v>137</v>
      </c>
      <c r="F54" s="88"/>
      <c r="G54" s="92" t="s">
        <v>147</v>
      </c>
      <c r="H54" s="56" t="s">
        <v>88</v>
      </c>
      <c r="I54" s="63" t="s">
        <v>146</v>
      </c>
      <c r="J54" s="63"/>
      <c r="K54" s="65"/>
    </row>
    <row r="55" spans="1:11" ht="13.5" thickBot="1" x14ac:dyDescent="0.25">
      <c r="A55" s="104"/>
      <c r="B55" s="3"/>
      <c r="C55" s="3"/>
      <c r="D55" s="57" t="s">
        <v>89</v>
      </c>
      <c r="E55" s="96" t="s">
        <v>137</v>
      </c>
      <c r="F55" s="96"/>
      <c r="G55" s="95" t="s">
        <v>148</v>
      </c>
      <c r="H55" s="57" t="s">
        <v>89</v>
      </c>
      <c r="I55" s="99" t="s">
        <v>145</v>
      </c>
      <c r="J55" s="99"/>
      <c r="K55" s="100"/>
    </row>
    <row r="56" spans="1:11" x14ac:dyDescent="0.2">
      <c r="A56" s="29" t="s">
        <v>63</v>
      </c>
      <c r="B56" s="24"/>
    </row>
    <row r="57" spans="1:11" x14ac:dyDescent="0.2">
      <c r="A57" s="101">
        <v>10909</v>
      </c>
      <c r="B57" s="102">
        <v>40271</v>
      </c>
      <c r="C57" t="s">
        <v>34</v>
      </c>
      <c r="D57" s="87" t="s">
        <v>149</v>
      </c>
      <c r="E57" t="s">
        <v>34</v>
      </c>
      <c r="F57" s="25" t="s">
        <v>165</v>
      </c>
      <c r="G57" s="37">
        <f>A57-A23</f>
        <v>4690</v>
      </c>
      <c r="H57" t="s">
        <v>164</v>
      </c>
      <c r="I57" s="33">
        <v>3530</v>
      </c>
      <c r="J57" s="33" t="s">
        <v>150</v>
      </c>
      <c r="K57" s="111"/>
    </row>
    <row r="58" spans="1:11" x14ac:dyDescent="0.2">
      <c r="A58" s="101">
        <v>10909</v>
      </c>
      <c r="B58" s="105">
        <v>40325</v>
      </c>
      <c r="C58" t="s">
        <v>154</v>
      </c>
      <c r="D58" s="25" t="s">
        <v>54</v>
      </c>
      <c r="E58" t="s">
        <v>153</v>
      </c>
    </row>
    <row r="59" spans="1:11" x14ac:dyDescent="0.2">
      <c r="A59" s="101">
        <v>10909</v>
      </c>
      <c r="B59" s="105">
        <v>40325</v>
      </c>
      <c r="C59" t="s">
        <v>155</v>
      </c>
      <c r="D59" s="25" t="s">
        <v>41</v>
      </c>
      <c r="E59" t="s">
        <v>161</v>
      </c>
    </row>
    <row r="60" spans="1:11" x14ac:dyDescent="0.2">
      <c r="A60" s="101">
        <v>10909</v>
      </c>
      <c r="B60" s="105">
        <v>40325</v>
      </c>
      <c r="C60" t="s">
        <v>50</v>
      </c>
      <c r="D60" s="25" t="s">
        <v>41</v>
      </c>
      <c r="E60" t="s">
        <v>42</v>
      </c>
      <c r="G60" s="29">
        <f>A60-A38</f>
        <v>2467</v>
      </c>
    </row>
    <row r="61" spans="1:11" x14ac:dyDescent="0.2">
      <c r="A61" s="101">
        <v>10909</v>
      </c>
      <c r="B61" s="105">
        <v>40325</v>
      </c>
      <c r="C61" t="s">
        <v>26</v>
      </c>
      <c r="D61" s="25" t="s">
        <v>31</v>
      </c>
      <c r="E61" t="s">
        <v>68</v>
      </c>
      <c r="G61" s="29">
        <f>A61-A15</f>
        <v>4690</v>
      </c>
    </row>
    <row r="62" spans="1:11" x14ac:dyDescent="0.2">
      <c r="A62" s="36">
        <v>12121</v>
      </c>
      <c r="B62" s="105">
        <v>40408</v>
      </c>
      <c r="C62" t="s">
        <v>34</v>
      </c>
      <c r="D62" s="87" t="s">
        <v>168</v>
      </c>
      <c r="E62" t="s">
        <v>34</v>
      </c>
      <c r="F62" s="25" t="s">
        <v>166</v>
      </c>
      <c r="G62" s="29">
        <f>A62-A57+I57</f>
        <v>4742</v>
      </c>
      <c r="H62" s="87" t="s">
        <v>198</v>
      </c>
    </row>
    <row r="67" spans="1:12" x14ac:dyDescent="0.2">
      <c r="A67" s="118">
        <v>12455</v>
      </c>
      <c r="B67" s="119">
        <v>2010</v>
      </c>
      <c r="C67" s="120" t="s">
        <v>67</v>
      </c>
      <c r="D67" s="121"/>
      <c r="E67" s="122"/>
      <c r="F67" s="122"/>
      <c r="G67" s="118">
        <f>A67-A42</f>
        <v>1546</v>
      </c>
    </row>
    <row r="69" spans="1:12" x14ac:dyDescent="0.2">
      <c r="A69" s="118">
        <v>15545</v>
      </c>
      <c r="B69" s="119">
        <v>2011</v>
      </c>
      <c r="C69" s="120" t="s">
        <v>67</v>
      </c>
      <c r="D69" s="121"/>
      <c r="E69" s="122"/>
      <c r="F69" s="122"/>
      <c r="G69" s="118">
        <f>A69-A67</f>
        <v>3090</v>
      </c>
    </row>
    <row r="72" spans="1:12" x14ac:dyDescent="0.2">
      <c r="A72" s="114"/>
      <c r="B72" s="115">
        <v>40396</v>
      </c>
      <c r="C72" s="116" t="s">
        <v>162</v>
      </c>
      <c r="D72" s="117"/>
      <c r="E72" s="113" t="s">
        <v>169</v>
      </c>
      <c r="F72" s="113"/>
      <c r="G72" s="114">
        <f>A69-A22</f>
        <v>9326</v>
      </c>
    </row>
    <row r="73" spans="1:12" x14ac:dyDescent="0.2">
      <c r="A73" s="114"/>
      <c r="B73" s="115">
        <v>40396</v>
      </c>
      <c r="C73" s="116" t="s">
        <v>163</v>
      </c>
      <c r="D73" s="117"/>
      <c r="E73" s="113" t="s">
        <v>169</v>
      </c>
      <c r="F73" s="113"/>
      <c r="G73" s="114">
        <f>A69-A62</f>
        <v>3424</v>
      </c>
    </row>
    <row r="76" spans="1:12" x14ac:dyDescent="0.2">
      <c r="A76" s="118">
        <v>16170</v>
      </c>
      <c r="B76" s="119">
        <v>2012</v>
      </c>
      <c r="C76" s="120" t="s">
        <v>67</v>
      </c>
      <c r="D76" s="121"/>
      <c r="E76" s="122"/>
      <c r="F76" s="122"/>
      <c r="G76" s="118">
        <f>A76-A69</f>
        <v>625</v>
      </c>
      <c r="H76" s="122"/>
      <c r="I76" s="122"/>
      <c r="J76" s="122"/>
      <c r="K76" s="122"/>
    </row>
    <row r="77" spans="1:12" x14ac:dyDescent="0.2">
      <c r="L77" s="103"/>
    </row>
    <row r="78" spans="1:12" ht="25.6" x14ac:dyDescent="0.4">
      <c r="A78" s="42"/>
      <c r="B78" s="293">
        <v>2013</v>
      </c>
      <c r="C78" s="266"/>
      <c r="L78" s="103"/>
    </row>
    <row r="79" spans="1:12" x14ac:dyDescent="0.2">
      <c r="D79" s="87"/>
      <c r="E79" s="87"/>
      <c r="F79" s="87"/>
      <c r="G79" s="103"/>
      <c r="H79" s="87"/>
      <c r="I79" s="103"/>
      <c r="J79" s="103"/>
      <c r="K79" s="103"/>
      <c r="L79" s="103"/>
    </row>
    <row r="80" spans="1:12" ht="13.5" x14ac:dyDescent="0.25">
      <c r="A80" s="183" t="s">
        <v>344</v>
      </c>
      <c r="B80" s="87"/>
      <c r="C80" s="87"/>
      <c r="D80" s="87"/>
      <c r="E80" s="189"/>
      <c r="F80" s="87"/>
      <c r="G80" s="103"/>
      <c r="H80" s="183"/>
      <c r="I80" s="103"/>
      <c r="J80" s="103"/>
      <c r="K80" s="103"/>
      <c r="L80" s="87"/>
    </row>
    <row r="81" spans="1:12" ht="18.2" x14ac:dyDescent="0.3">
      <c r="A81" s="189" t="s">
        <v>221</v>
      </c>
      <c r="B81" s="183">
        <v>41411</v>
      </c>
      <c r="C81" s="87"/>
      <c r="D81" s="279" t="s">
        <v>330</v>
      </c>
      <c r="E81" s="103"/>
      <c r="F81" s="103"/>
      <c r="G81" s="103"/>
      <c r="H81" s="103"/>
      <c r="I81" s="103"/>
      <c r="J81" s="103"/>
      <c r="K81" s="103"/>
      <c r="L81" s="87"/>
    </row>
    <row r="82" spans="1:12" ht="14.15" thickBot="1" x14ac:dyDescent="0.3">
      <c r="A82" s="87"/>
      <c r="B82" s="87"/>
      <c r="C82" s="103"/>
      <c r="D82" s="190"/>
      <c r="E82" s="87"/>
      <c r="F82" s="87"/>
      <c r="G82" s="191"/>
      <c r="H82" s="87"/>
      <c r="I82" s="87"/>
      <c r="J82" s="191"/>
      <c r="K82" s="87"/>
      <c r="L82" s="87"/>
    </row>
    <row r="83" spans="1:12" ht="13.5" x14ac:dyDescent="0.25">
      <c r="A83" s="192" t="s">
        <v>222</v>
      </c>
      <c r="B83" s="193"/>
      <c r="C83" s="87"/>
      <c r="D83" s="194" t="s">
        <v>223</v>
      </c>
      <c r="E83" s="195"/>
      <c r="F83" s="87"/>
      <c r="G83" s="192" t="s">
        <v>224</v>
      </c>
      <c r="H83" s="195"/>
      <c r="I83" s="87"/>
      <c r="J83" s="196" t="s">
        <v>225</v>
      </c>
      <c r="K83" s="195"/>
      <c r="L83" s="87"/>
    </row>
    <row r="84" spans="1:12" ht="13.5" x14ac:dyDescent="0.25">
      <c r="A84" s="232">
        <v>16170</v>
      </c>
      <c r="B84" s="198" t="s">
        <v>323</v>
      </c>
      <c r="C84" s="87"/>
      <c r="D84" s="207">
        <f>A84</f>
        <v>16170</v>
      </c>
      <c r="E84" s="273" t="str">
        <f>B84</f>
        <v>17.05.2013</v>
      </c>
      <c r="F84" s="87"/>
      <c r="G84" s="232">
        <f>A84</f>
        <v>16170</v>
      </c>
      <c r="H84" s="274" t="str">
        <f>B84</f>
        <v>17.05.2013</v>
      </c>
      <c r="I84" s="87"/>
      <c r="J84" s="207">
        <f>A84</f>
        <v>16170</v>
      </c>
      <c r="K84" s="273" t="str">
        <f>B84</f>
        <v>17.05.2013</v>
      </c>
      <c r="L84" s="87"/>
    </row>
    <row r="85" spans="1:12" ht="13.5" thickBot="1" x14ac:dyDescent="0.25">
      <c r="A85" s="200"/>
      <c r="B85" s="201"/>
      <c r="C85" s="87"/>
      <c r="D85" s="200"/>
      <c r="E85" s="201"/>
      <c r="F85" s="87"/>
      <c r="G85" s="200"/>
      <c r="H85" s="201"/>
      <c r="I85" s="87"/>
      <c r="J85" s="200"/>
      <c r="K85" s="201"/>
      <c r="L85" s="87"/>
    </row>
    <row r="86" spans="1:12" ht="13.5" x14ac:dyDescent="0.25">
      <c r="A86" s="202" t="s">
        <v>229</v>
      </c>
      <c r="B86" s="203">
        <v>0.02</v>
      </c>
      <c r="C86" s="87"/>
      <c r="D86" s="202" t="s">
        <v>229</v>
      </c>
      <c r="E86" s="234">
        <v>0.02</v>
      </c>
      <c r="F86" s="87"/>
      <c r="G86" s="202" t="s">
        <v>229</v>
      </c>
      <c r="H86" s="203">
        <v>0.1</v>
      </c>
      <c r="I86" s="87"/>
      <c r="J86" s="202" t="s">
        <v>229</v>
      </c>
      <c r="K86" s="236">
        <v>0.03</v>
      </c>
      <c r="L86" s="87"/>
    </row>
    <row r="87" spans="1:12" ht="14.15" thickBot="1" x14ac:dyDescent="0.3">
      <c r="A87" s="205" t="s">
        <v>249</v>
      </c>
      <c r="B87" s="206"/>
      <c r="C87" s="87"/>
      <c r="D87" s="205" t="s">
        <v>249</v>
      </c>
      <c r="E87" s="206"/>
      <c r="F87" s="87"/>
      <c r="G87" s="205" t="s">
        <v>249</v>
      </c>
      <c r="H87" s="206"/>
      <c r="I87" s="87"/>
      <c r="J87" s="205" t="s">
        <v>249</v>
      </c>
      <c r="K87" s="206"/>
      <c r="L87" s="87"/>
    </row>
    <row r="88" spans="1:12" ht="13.5" x14ac:dyDescent="0.25">
      <c r="A88" s="208" t="s">
        <v>231</v>
      </c>
      <c r="B88" s="209">
        <v>0</v>
      </c>
      <c r="C88" s="87"/>
      <c r="D88" s="208" t="s">
        <v>231</v>
      </c>
      <c r="E88" s="209">
        <v>0</v>
      </c>
      <c r="F88" s="87"/>
      <c r="G88" s="208" t="s">
        <v>231</v>
      </c>
      <c r="H88" s="209">
        <v>0</v>
      </c>
      <c r="I88" s="87"/>
      <c r="J88" s="208" t="s">
        <v>231</v>
      </c>
      <c r="K88" s="209">
        <v>0</v>
      </c>
      <c r="L88" s="87"/>
    </row>
    <row r="89" spans="1:12" ht="14.15" thickBot="1" x14ac:dyDescent="0.3">
      <c r="A89" s="210" t="s">
        <v>232</v>
      </c>
      <c r="B89" s="211">
        <f>-(B88-B86)</f>
        <v>0.02</v>
      </c>
      <c r="C89" s="87"/>
      <c r="D89" s="210" t="s">
        <v>232</v>
      </c>
      <c r="E89" s="211">
        <f>-(E88-E86)</f>
        <v>0.02</v>
      </c>
      <c r="F89" s="87"/>
      <c r="G89" s="210" t="s">
        <v>232</v>
      </c>
      <c r="H89" s="211">
        <f>-(H88-H86)</f>
        <v>0.1</v>
      </c>
      <c r="I89" s="87"/>
      <c r="J89" s="210" t="s">
        <v>232</v>
      </c>
      <c r="K89" s="211">
        <f>-(K88-K86)</f>
        <v>0.03</v>
      </c>
      <c r="L89" s="87"/>
    </row>
    <row r="90" spans="1:12" ht="13.5" thickBot="1" x14ac:dyDescent="0.25">
      <c r="A90" s="276" t="s">
        <v>324</v>
      </c>
      <c r="B90" s="277">
        <v>0</v>
      </c>
      <c r="D90" s="276" t="s">
        <v>324</v>
      </c>
      <c r="E90" s="277">
        <v>0</v>
      </c>
      <c r="F90" s="87"/>
      <c r="G90" s="276" t="s">
        <v>324</v>
      </c>
      <c r="H90" s="277">
        <v>0.05</v>
      </c>
      <c r="I90" s="87"/>
      <c r="J90" s="276" t="s">
        <v>324</v>
      </c>
      <c r="K90" s="277">
        <v>0.03</v>
      </c>
      <c r="L90" s="87"/>
    </row>
    <row r="91" spans="1:12" ht="14.15" thickBot="1" x14ac:dyDescent="0.3">
      <c r="A91" s="212" t="s">
        <v>233</v>
      </c>
      <c r="B91" s="213">
        <v>0</v>
      </c>
      <c r="C91" s="87"/>
      <c r="D91" s="212" t="s">
        <v>233</v>
      </c>
      <c r="E91" s="214">
        <v>0</v>
      </c>
      <c r="F91" s="87"/>
      <c r="G91" s="212" t="s">
        <v>233</v>
      </c>
      <c r="H91" s="214">
        <v>6.95</v>
      </c>
      <c r="I91" s="87"/>
      <c r="J91" s="212" t="s">
        <v>233</v>
      </c>
      <c r="K91" s="214">
        <v>0</v>
      </c>
      <c r="L91" s="87"/>
    </row>
    <row r="92" spans="1:12" ht="14.15" thickBot="1" x14ac:dyDescent="0.3">
      <c r="A92" s="215" t="s">
        <v>250</v>
      </c>
      <c r="B92" s="216"/>
      <c r="C92" s="87"/>
      <c r="D92" s="215" t="s">
        <v>250</v>
      </c>
      <c r="E92" s="216"/>
      <c r="F92" s="87"/>
      <c r="G92" s="215" t="s">
        <v>250</v>
      </c>
      <c r="H92" s="216"/>
      <c r="I92" s="87"/>
      <c r="J92" s="215" t="s">
        <v>250</v>
      </c>
      <c r="K92" s="216"/>
      <c r="L92" s="87"/>
    </row>
    <row r="93" spans="1:12" ht="14.15" thickBot="1" x14ac:dyDescent="0.3">
      <c r="A93" s="219" t="s">
        <v>236</v>
      </c>
      <c r="B93" s="218">
        <f>B91+B86-B90</f>
        <v>0.02</v>
      </c>
      <c r="C93" s="87"/>
      <c r="D93" s="219" t="s">
        <v>236</v>
      </c>
      <c r="E93" s="218">
        <f>E91+E86-E90</f>
        <v>0.02</v>
      </c>
      <c r="F93" s="87"/>
      <c r="G93" s="219" t="s">
        <v>236</v>
      </c>
      <c r="H93" s="218">
        <f>H91+H86-H90</f>
        <v>7</v>
      </c>
      <c r="I93" s="87"/>
      <c r="J93" s="219" t="s">
        <v>236</v>
      </c>
      <c r="K93" s="218">
        <f>K91+K86-K90</f>
        <v>0</v>
      </c>
      <c r="L93" s="87"/>
    </row>
    <row r="94" spans="1:12" ht="14.15" thickBot="1" x14ac:dyDescent="0.3">
      <c r="A94" s="220" t="s">
        <v>298</v>
      </c>
      <c r="B94" s="221" t="s">
        <v>306</v>
      </c>
      <c r="C94" s="87"/>
      <c r="D94" s="275" t="s">
        <v>298</v>
      </c>
      <c r="E94" s="223" t="s">
        <v>306</v>
      </c>
      <c r="F94" s="87"/>
      <c r="G94" s="275" t="s">
        <v>325</v>
      </c>
      <c r="H94" s="221" t="s">
        <v>326</v>
      </c>
      <c r="I94" s="87"/>
      <c r="J94" s="275" t="s">
        <v>298</v>
      </c>
      <c r="K94" s="221" t="s">
        <v>306</v>
      </c>
      <c r="L94" s="87"/>
    </row>
    <row r="95" spans="1:12" ht="14.15" thickBot="1" x14ac:dyDescent="0.3">
      <c r="A95" s="220" t="s">
        <v>238</v>
      </c>
      <c r="B95" s="221" t="s">
        <v>322</v>
      </c>
      <c r="C95" s="87"/>
      <c r="D95" s="220" t="s">
        <v>238</v>
      </c>
      <c r="E95" s="221" t="s">
        <v>322</v>
      </c>
      <c r="F95" s="87"/>
      <c r="G95" s="220" t="s">
        <v>307</v>
      </c>
      <c r="H95" s="221" t="s">
        <v>327</v>
      </c>
      <c r="I95" s="87"/>
      <c r="J95" s="220" t="s">
        <v>238</v>
      </c>
      <c r="K95" s="221" t="s">
        <v>306</v>
      </c>
      <c r="L95" s="87"/>
    </row>
    <row r="96" spans="1:12" ht="14.15" thickBot="1" x14ac:dyDescent="0.3">
      <c r="A96" s="226" t="s">
        <v>308</v>
      </c>
      <c r="B96" s="103"/>
      <c r="C96" s="87"/>
      <c r="D96" s="226" t="s">
        <v>308</v>
      </c>
      <c r="E96" s="103"/>
      <c r="F96" s="103"/>
      <c r="G96" s="226" t="s">
        <v>308</v>
      </c>
      <c r="H96" s="103"/>
      <c r="I96" s="103"/>
      <c r="J96" s="226" t="s">
        <v>308</v>
      </c>
      <c r="K96" s="103"/>
      <c r="L96" s="87"/>
    </row>
    <row r="97" spans="1:12" ht="14.15" thickBot="1" x14ac:dyDescent="0.3">
      <c r="A97" s="222" t="s">
        <v>321</v>
      </c>
      <c r="B97" s="270"/>
      <c r="C97" s="103"/>
      <c r="D97" s="222" t="s">
        <v>321</v>
      </c>
      <c r="E97" s="270"/>
      <c r="F97" s="103"/>
      <c r="G97" s="222" t="s">
        <v>328</v>
      </c>
      <c r="H97" s="270"/>
      <c r="I97" s="103"/>
      <c r="J97" s="222" t="s">
        <v>321</v>
      </c>
      <c r="K97" s="270"/>
      <c r="L97" s="103"/>
    </row>
    <row r="98" spans="1:12" ht="13.5" x14ac:dyDescent="0.25">
      <c r="A98" s="190"/>
      <c r="B98" s="87"/>
      <c r="C98" s="87"/>
      <c r="D98" s="190"/>
      <c r="E98" s="87"/>
      <c r="F98" s="87"/>
      <c r="I98" s="87"/>
      <c r="J98" s="191"/>
      <c r="K98" s="87"/>
      <c r="L98" s="103"/>
    </row>
    <row r="99" spans="1:12" ht="18.2" x14ac:dyDescent="0.3">
      <c r="B99" s="103"/>
      <c r="C99" s="103"/>
      <c r="D99" s="279" t="s">
        <v>329</v>
      </c>
      <c r="E99" s="103"/>
      <c r="F99" s="103"/>
      <c r="G99" s="103"/>
      <c r="H99" s="103"/>
      <c r="I99" s="103"/>
      <c r="J99" s="103"/>
      <c r="K99" s="103"/>
      <c r="L99" s="103"/>
    </row>
    <row r="100" spans="1:12" ht="13.5" thickBot="1" x14ac:dyDescent="0.25">
      <c r="A100" s="103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1:12" ht="13.5" x14ac:dyDescent="0.25">
      <c r="A101" s="192" t="s">
        <v>245</v>
      </c>
      <c r="B101" s="193"/>
      <c r="C101" s="103"/>
      <c r="D101" s="194" t="s">
        <v>246</v>
      </c>
      <c r="E101" s="195"/>
      <c r="F101" s="103"/>
      <c r="G101" s="192" t="s">
        <v>247</v>
      </c>
      <c r="H101" s="195"/>
      <c r="I101" s="103"/>
      <c r="J101" s="196" t="s">
        <v>248</v>
      </c>
      <c r="K101" s="195"/>
      <c r="L101" s="103"/>
    </row>
    <row r="102" spans="1:12" ht="13.5" x14ac:dyDescent="0.25">
      <c r="A102" s="232">
        <f>A84</f>
        <v>16170</v>
      </c>
      <c r="B102" s="274" t="str">
        <f>B84</f>
        <v>17.05.2013</v>
      </c>
      <c r="C102" s="103"/>
      <c r="D102" s="207" t="s">
        <v>296</v>
      </c>
      <c r="E102" s="273" t="str">
        <f>B84</f>
        <v>17.05.2013</v>
      </c>
      <c r="F102" s="103"/>
      <c r="G102" s="232" t="s">
        <v>296</v>
      </c>
      <c r="H102" s="274" t="str">
        <f>B84</f>
        <v>17.05.2013</v>
      </c>
      <c r="I102" s="103"/>
      <c r="J102" s="207" t="s">
        <v>296</v>
      </c>
      <c r="K102" s="273" t="str">
        <f>B84</f>
        <v>17.05.2013</v>
      </c>
      <c r="L102" s="235"/>
    </row>
    <row r="103" spans="1:12" ht="14.15" thickBot="1" x14ac:dyDescent="0.3">
      <c r="A103" s="200"/>
      <c r="B103" s="201"/>
      <c r="C103" s="103"/>
      <c r="D103" s="200"/>
      <c r="E103" s="201"/>
      <c r="F103" s="103"/>
      <c r="G103" s="200"/>
      <c r="H103" s="201"/>
      <c r="I103" s="103"/>
      <c r="J103" s="200"/>
      <c r="K103" s="201"/>
      <c r="L103" s="191"/>
    </row>
    <row r="104" spans="1:12" ht="13.5" x14ac:dyDescent="0.25">
      <c r="A104" s="202" t="s">
        <v>229</v>
      </c>
      <c r="B104" s="203">
        <v>0.1</v>
      </c>
      <c r="C104" s="235"/>
      <c r="D104" s="202" t="s">
        <v>229</v>
      </c>
      <c r="E104" s="203">
        <v>0.1</v>
      </c>
      <c r="F104" s="235"/>
      <c r="G104" s="202" t="s">
        <v>229</v>
      </c>
      <c r="H104" s="234">
        <v>0.11</v>
      </c>
      <c r="I104" s="235"/>
      <c r="J104" s="202" t="s">
        <v>229</v>
      </c>
      <c r="K104" s="236">
        <v>0.11</v>
      </c>
      <c r="L104" s="191"/>
    </row>
    <row r="105" spans="1:12" ht="14.15" thickBot="1" x14ac:dyDescent="0.3">
      <c r="A105" s="205" t="s">
        <v>249</v>
      </c>
      <c r="B105" s="206"/>
      <c r="C105" s="272"/>
      <c r="D105" s="205" t="s">
        <v>249</v>
      </c>
      <c r="E105" s="206"/>
      <c r="F105" s="272"/>
      <c r="G105" s="205" t="s">
        <v>249</v>
      </c>
      <c r="H105" s="206"/>
      <c r="I105" s="191"/>
      <c r="J105" s="205" t="s">
        <v>249</v>
      </c>
      <c r="K105" s="206"/>
      <c r="L105" s="191"/>
    </row>
    <row r="106" spans="1:12" ht="13.5" x14ac:dyDescent="0.25">
      <c r="A106" s="208" t="s">
        <v>231</v>
      </c>
      <c r="B106" s="209">
        <v>0.11</v>
      </c>
      <c r="C106" s="191"/>
      <c r="D106" s="208" t="s">
        <v>231</v>
      </c>
      <c r="E106" s="209">
        <v>0.12</v>
      </c>
      <c r="F106" s="191"/>
      <c r="G106" s="208" t="s">
        <v>231</v>
      </c>
      <c r="H106" s="209">
        <v>0.11</v>
      </c>
      <c r="I106" s="191"/>
      <c r="J106" s="208" t="s">
        <v>231</v>
      </c>
      <c r="K106" s="209">
        <v>0.12</v>
      </c>
      <c r="L106" s="242"/>
    </row>
    <row r="107" spans="1:12" ht="14.15" thickBot="1" x14ac:dyDescent="0.3">
      <c r="A107" s="210" t="s">
        <v>232</v>
      </c>
      <c r="B107" s="211">
        <f>-(B106-B104)</f>
        <v>-9.999999999999995E-3</v>
      </c>
      <c r="C107" s="191"/>
      <c r="D107" s="210" t="s">
        <v>232</v>
      </c>
      <c r="E107" s="211">
        <f>-(E106-E104)</f>
        <v>-1.999999999999999E-2</v>
      </c>
      <c r="F107" s="191"/>
      <c r="G107" s="210" t="s">
        <v>232</v>
      </c>
      <c r="H107" s="211">
        <f>-(H106-H104)</f>
        <v>0</v>
      </c>
      <c r="I107" s="191"/>
      <c r="J107" s="210" t="s">
        <v>232</v>
      </c>
      <c r="K107" s="211">
        <f>-(K106-K104)</f>
        <v>-9.999999999999995E-3</v>
      </c>
      <c r="L107" s="191"/>
    </row>
    <row r="108" spans="1:12" ht="14.15" thickBot="1" x14ac:dyDescent="0.3">
      <c r="A108" s="212" t="s">
        <v>233</v>
      </c>
      <c r="B108" s="213">
        <v>3.85</v>
      </c>
      <c r="C108" s="239"/>
      <c r="D108" s="212" t="s">
        <v>233</v>
      </c>
      <c r="E108" s="214">
        <v>4.37</v>
      </c>
      <c r="F108" s="239"/>
      <c r="G108" s="212" t="s">
        <v>233</v>
      </c>
      <c r="H108" s="214">
        <v>3.85</v>
      </c>
      <c r="I108" s="239"/>
      <c r="J108" s="212" t="s">
        <v>233</v>
      </c>
      <c r="K108" s="214">
        <v>4.4000000000000004</v>
      </c>
      <c r="L108" s="190"/>
    </row>
    <row r="109" spans="1:12" ht="14.15" thickBot="1" x14ac:dyDescent="0.3">
      <c r="A109" s="215" t="s">
        <v>250</v>
      </c>
      <c r="B109" s="216"/>
      <c r="C109" s="191"/>
      <c r="D109" s="215" t="s">
        <v>250</v>
      </c>
      <c r="E109" s="216"/>
      <c r="F109" s="191"/>
      <c r="G109" s="215" t="s">
        <v>250</v>
      </c>
      <c r="H109" s="216"/>
      <c r="I109" s="191"/>
      <c r="J109" s="215" t="s">
        <v>250</v>
      </c>
      <c r="K109" s="216"/>
      <c r="L109" s="103"/>
    </row>
    <row r="110" spans="1:12" ht="13.5" x14ac:dyDescent="0.25">
      <c r="A110" s="219" t="s">
        <v>251</v>
      </c>
      <c r="B110" s="278">
        <f>(B104-B106)+B108</f>
        <v>3.8400000000000003</v>
      </c>
      <c r="C110" s="245"/>
      <c r="D110" s="219" t="s">
        <v>251</v>
      </c>
      <c r="E110" s="218">
        <f>(E104-E106)+E108</f>
        <v>4.3500000000000005</v>
      </c>
      <c r="F110" s="245"/>
      <c r="G110" s="219" t="s">
        <v>251</v>
      </c>
      <c r="H110" s="218">
        <f>(H104-H106)+H108</f>
        <v>3.85</v>
      </c>
      <c r="I110" s="245"/>
      <c r="J110" s="219" t="s">
        <v>251</v>
      </c>
      <c r="K110" s="218">
        <f>(K104-K106)+K108</f>
        <v>4.3900000000000006</v>
      </c>
      <c r="L110" s="103"/>
    </row>
    <row r="111" spans="1:12" ht="13.5" x14ac:dyDescent="0.2">
      <c r="A111" s="280" t="s">
        <v>334</v>
      </c>
      <c r="B111" s="221" t="s">
        <v>331</v>
      </c>
      <c r="C111" s="87"/>
      <c r="D111" s="280" t="s">
        <v>332</v>
      </c>
      <c r="E111" s="221" t="s">
        <v>333</v>
      </c>
      <c r="F111" s="103"/>
      <c r="G111" s="280" t="s">
        <v>336</v>
      </c>
      <c r="H111" s="221" t="s">
        <v>337</v>
      </c>
      <c r="I111" s="103"/>
      <c r="J111" s="280" t="s">
        <v>332</v>
      </c>
      <c r="K111" s="221" t="s">
        <v>335</v>
      </c>
      <c r="L111" s="103"/>
    </row>
    <row r="112" spans="1:12" ht="14.15" thickBot="1" x14ac:dyDescent="0.3">
      <c r="A112" s="220" t="s">
        <v>238</v>
      </c>
      <c r="B112" s="221" t="s">
        <v>319</v>
      </c>
      <c r="C112" s="103"/>
      <c r="D112" s="220" t="s">
        <v>238</v>
      </c>
      <c r="E112" s="221" t="s">
        <v>320</v>
      </c>
      <c r="F112" s="103"/>
      <c r="G112" s="220" t="s">
        <v>238</v>
      </c>
      <c r="H112" s="221" t="s">
        <v>319</v>
      </c>
      <c r="I112" s="103"/>
      <c r="J112" s="220" t="s">
        <v>238</v>
      </c>
      <c r="K112" s="221" t="s">
        <v>320</v>
      </c>
    </row>
    <row r="113" spans="1:11" ht="14.15" thickBot="1" x14ac:dyDescent="0.3">
      <c r="A113" s="226" t="s">
        <v>308</v>
      </c>
      <c r="B113" s="103"/>
      <c r="D113" s="226" t="s">
        <v>308</v>
      </c>
      <c r="E113" s="103"/>
      <c r="G113" s="226" t="s">
        <v>308</v>
      </c>
      <c r="H113" s="103"/>
      <c r="J113" s="226" t="s">
        <v>308</v>
      </c>
      <c r="K113" s="103"/>
    </row>
    <row r="114" spans="1:11" ht="14.15" thickBot="1" x14ac:dyDescent="0.3">
      <c r="A114" s="222" t="s">
        <v>321</v>
      </c>
      <c r="B114" s="270"/>
      <c r="D114" s="222" t="s">
        <v>321</v>
      </c>
      <c r="E114" s="270"/>
      <c r="G114" s="222" t="s">
        <v>321</v>
      </c>
      <c r="H114" s="270"/>
      <c r="J114" s="222" t="s">
        <v>321</v>
      </c>
      <c r="K114" s="270"/>
    </row>
    <row r="115" spans="1:11" ht="13.5" thickBot="1" x14ac:dyDescent="0.25">
      <c r="A115" s="87"/>
      <c r="B115" s="87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1:11" ht="13.5" thickBot="1" x14ac:dyDescent="0.25">
      <c r="A116" s="106">
        <v>16170</v>
      </c>
      <c r="B116" s="109">
        <v>41418</v>
      </c>
      <c r="C116" s="195" t="s">
        <v>117</v>
      </c>
      <c r="D116" s="98" t="s">
        <v>41</v>
      </c>
      <c r="E116" s="63" t="s">
        <v>338</v>
      </c>
      <c r="F116" s="63"/>
      <c r="G116" s="281" t="s">
        <v>340</v>
      </c>
      <c r="H116" s="284" t="s">
        <v>95</v>
      </c>
      <c r="I116" s="285"/>
      <c r="J116" s="288" t="s">
        <v>55</v>
      </c>
      <c r="K116" s="285"/>
    </row>
    <row r="117" spans="1:11" x14ac:dyDescent="0.2">
      <c r="A117" s="294" t="s">
        <v>345</v>
      </c>
      <c r="B117" s="102" t="s">
        <v>346</v>
      </c>
      <c r="C117" s="295">
        <f>A116-A53</f>
        <v>5261</v>
      </c>
      <c r="D117" s="98" t="s">
        <v>88</v>
      </c>
      <c r="E117" s="88" t="s">
        <v>137</v>
      </c>
      <c r="F117" s="88"/>
      <c r="G117" s="282" t="s">
        <v>339</v>
      </c>
      <c r="H117" s="286" t="s">
        <v>88</v>
      </c>
      <c r="I117" s="63" t="s">
        <v>145</v>
      </c>
      <c r="J117" s="290" t="s">
        <v>147</v>
      </c>
      <c r="K117" s="291"/>
    </row>
    <row r="118" spans="1:11" ht="13.5" thickBot="1" x14ac:dyDescent="0.25">
      <c r="A118" s="296"/>
      <c r="B118" s="99"/>
      <c r="C118" s="100"/>
      <c r="D118" s="145" t="s">
        <v>89</v>
      </c>
      <c r="E118" s="96" t="s">
        <v>137</v>
      </c>
      <c r="F118" s="96"/>
      <c r="G118" s="283" t="s">
        <v>147</v>
      </c>
      <c r="H118" s="287" t="s">
        <v>89</v>
      </c>
      <c r="I118" s="122" t="s">
        <v>146</v>
      </c>
      <c r="J118" s="292" t="s">
        <v>148</v>
      </c>
      <c r="K118" s="289"/>
    </row>
    <row r="120" spans="1:11" x14ac:dyDescent="0.2">
      <c r="A120" s="101">
        <v>16170</v>
      </c>
      <c r="B120" s="102">
        <v>41418</v>
      </c>
      <c r="D120" s="25" t="s">
        <v>216</v>
      </c>
    </row>
    <row r="121" spans="1:11" x14ac:dyDescent="0.2">
      <c r="A121" s="101">
        <v>16170</v>
      </c>
      <c r="B121" s="105">
        <v>41439</v>
      </c>
      <c r="C121" t="s">
        <v>26</v>
      </c>
      <c r="D121" s="25" t="s">
        <v>417</v>
      </c>
      <c r="E121" t="s">
        <v>347</v>
      </c>
    </row>
    <row r="122" spans="1:11" x14ac:dyDescent="0.2">
      <c r="A122" s="29">
        <v>16239</v>
      </c>
      <c r="B122" s="105">
        <v>41453</v>
      </c>
      <c r="C122" t="s">
        <v>351</v>
      </c>
    </row>
    <row r="123" spans="1:11" x14ac:dyDescent="0.2">
      <c r="A123" s="484">
        <v>16239</v>
      </c>
      <c r="B123" s="485">
        <v>41454</v>
      </c>
      <c r="C123" s="379" t="s">
        <v>352</v>
      </c>
      <c r="D123" s="380" t="s">
        <v>357</v>
      </c>
      <c r="E123" s="379"/>
      <c r="F123" s="379"/>
      <c r="G123" s="484" t="s">
        <v>358</v>
      </c>
      <c r="H123" s="379"/>
      <c r="I123" s="379" t="s">
        <v>359</v>
      </c>
      <c r="J123" s="379"/>
    </row>
    <row r="126" spans="1:11" x14ac:dyDescent="0.2">
      <c r="A126" s="118">
        <v>17304</v>
      </c>
      <c r="B126" s="119">
        <v>2013</v>
      </c>
      <c r="C126" s="120" t="s">
        <v>67</v>
      </c>
      <c r="D126" s="121"/>
      <c r="E126" s="122"/>
      <c r="F126" s="122"/>
      <c r="G126" s="118">
        <f>A126-A120</f>
        <v>1134</v>
      </c>
      <c r="H126" s="122"/>
      <c r="I126" s="122"/>
      <c r="J126" s="122"/>
      <c r="K126" s="122"/>
    </row>
    <row r="128" spans="1:11" ht="25.6" x14ac:dyDescent="0.4">
      <c r="A128" s="42"/>
      <c r="B128" s="293">
        <v>2014</v>
      </c>
    </row>
    <row r="130" spans="1:11" ht="13.5" x14ac:dyDescent="0.25">
      <c r="A130" s="183" t="s">
        <v>344</v>
      </c>
      <c r="B130" s="87"/>
    </row>
    <row r="133" spans="1:11" x14ac:dyDescent="0.2">
      <c r="A133" s="118">
        <v>18996</v>
      </c>
      <c r="B133" s="119">
        <v>2014</v>
      </c>
      <c r="C133" s="120" t="s">
        <v>67</v>
      </c>
      <c r="D133" s="121"/>
      <c r="E133" s="122"/>
      <c r="F133" s="122"/>
      <c r="G133" s="118">
        <f>A133-A76</f>
        <v>2826</v>
      </c>
      <c r="H133" s="122"/>
      <c r="I133" s="122"/>
      <c r="J133" s="122"/>
      <c r="K133" s="122"/>
    </row>
    <row r="135" spans="1:11" ht="25.6" x14ac:dyDescent="0.4">
      <c r="A135" s="42"/>
      <c r="B135" s="293">
        <v>2015</v>
      </c>
    </row>
    <row r="136" spans="1:11" x14ac:dyDescent="0.2">
      <c r="D136" s="41" t="s">
        <v>473</v>
      </c>
    </row>
    <row r="137" spans="1:11" x14ac:dyDescent="0.2">
      <c r="A137" s="29">
        <f>A133</f>
        <v>18996</v>
      </c>
      <c r="B137" s="24">
        <v>42063</v>
      </c>
      <c r="C137" t="s">
        <v>472</v>
      </c>
      <c r="D137" s="333">
        <f>B121</f>
        <v>41439</v>
      </c>
      <c r="E137" t="s">
        <v>471</v>
      </c>
      <c r="F137" s="361" t="s">
        <v>475</v>
      </c>
      <c r="G137" s="357">
        <f>A137-A121</f>
        <v>2826</v>
      </c>
    </row>
    <row r="138" spans="1:11" x14ac:dyDescent="0.2">
      <c r="A138" s="29">
        <v>18996</v>
      </c>
      <c r="B138" s="24">
        <v>42063</v>
      </c>
      <c r="C138" t="s">
        <v>472</v>
      </c>
      <c r="D138" s="333">
        <v>41439</v>
      </c>
      <c r="E138" t="s">
        <v>471</v>
      </c>
      <c r="F138" s="268" t="s">
        <v>474</v>
      </c>
      <c r="G138" s="357">
        <f>((B138-D138)/365)*12</f>
        <v>20.515068493150686</v>
      </c>
    </row>
    <row r="139" spans="1:11" x14ac:dyDescent="0.2">
      <c r="A139" s="29">
        <v>19435</v>
      </c>
      <c r="B139" s="24">
        <v>42238</v>
      </c>
    </row>
    <row r="142" spans="1:11" ht="13.5" x14ac:dyDescent="0.25">
      <c r="A142" s="30">
        <v>19546</v>
      </c>
      <c r="B142" s="364">
        <v>42308</v>
      </c>
      <c r="D142" s="365" t="s">
        <v>505</v>
      </c>
      <c r="G142" s="30" t="s">
        <v>506</v>
      </c>
      <c r="H142" s="30">
        <f>A142-A133</f>
        <v>550</v>
      </c>
    </row>
    <row r="145" spans="1:8" ht="25.6" x14ac:dyDescent="0.4">
      <c r="B145" s="293">
        <v>2016</v>
      </c>
    </row>
    <row r="147" spans="1:8" ht="13.5" x14ac:dyDescent="0.25">
      <c r="A147" s="30">
        <v>20785</v>
      </c>
      <c r="B147" s="364">
        <v>42653</v>
      </c>
      <c r="D147" s="365" t="s">
        <v>611</v>
      </c>
      <c r="G147" s="30" t="s">
        <v>506</v>
      </c>
      <c r="H147" s="30">
        <f>A147-A142</f>
        <v>1239</v>
      </c>
    </row>
    <row r="150" spans="1:8" ht="25.6" x14ac:dyDescent="0.4">
      <c r="B150" s="293">
        <v>2017</v>
      </c>
    </row>
    <row r="153" spans="1:8" x14ac:dyDescent="0.2">
      <c r="B153" s="105">
        <v>42850</v>
      </c>
      <c r="C153" t="s">
        <v>727</v>
      </c>
      <c r="E153" t="s">
        <v>724</v>
      </c>
      <c r="F153" s="116" t="s">
        <v>728</v>
      </c>
      <c r="G153" s="29" t="s">
        <v>729</v>
      </c>
      <c r="H153" s="483">
        <v>42675</v>
      </c>
    </row>
    <row r="156" spans="1:8" ht="13.5" x14ac:dyDescent="0.25">
      <c r="D156" s="365" t="s">
        <v>730</v>
      </c>
    </row>
    <row r="158" spans="1:8" ht="25.6" x14ac:dyDescent="0.4">
      <c r="B158" s="293">
        <v>2018</v>
      </c>
    </row>
    <row r="160" spans="1:8" ht="13.5" x14ac:dyDescent="0.25">
      <c r="A160" s="30">
        <v>21832</v>
      </c>
      <c r="B160" s="298"/>
      <c r="C160" s="298"/>
      <c r="D160" s="365" t="s">
        <v>739</v>
      </c>
      <c r="E160" s="298"/>
      <c r="F160" s="298"/>
      <c r="G160" s="30" t="s">
        <v>506</v>
      </c>
      <c r="H160" s="30">
        <f>A160-A147</f>
        <v>1047</v>
      </c>
    </row>
    <row r="162" spans="2:9" ht="25.6" x14ac:dyDescent="0.4">
      <c r="B162" s="293">
        <v>2019</v>
      </c>
    </row>
    <row r="164" spans="2:9" ht="13.5" x14ac:dyDescent="0.25">
      <c r="B164" s="298" t="s">
        <v>741</v>
      </c>
    </row>
    <row r="165" spans="2:9" x14ac:dyDescent="0.2">
      <c r="G165" s="29" t="s">
        <v>117</v>
      </c>
      <c r="H165" s="29">
        <f>A160-A53</f>
        <v>10923</v>
      </c>
      <c r="I165">
        <v>2010</v>
      </c>
    </row>
    <row r="166" spans="2:9" x14ac:dyDescent="0.2">
      <c r="G166" s="29" t="s">
        <v>742</v>
      </c>
      <c r="H166" s="29">
        <f>A160-A121</f>
        <v>5662</v>
      </c>
      <c r="I166">
        <v>2013</v>
      </c>
    </row>
    <row r="167" spans="2:9" x14ac:dyDescent="0.2">
      <c r="G167" s="29" t="s">
        <v>743</v>
      </c>
      <c r="H167" s="29">
        <f>A160-A122</f>
        <v>5593</v>
      </c>
      <c r="I167">
        <v>2013</v>
      </c>
    </row>
    <row r="168" spans="2:9" x14ac:dyDescent="0.2">
      <c r="G168" s="29" t="s">
        <v>116</v>
      </c>
      <c r="H168" s="29">
        <f>A160-A120</f>
        <v>5662</v>
      </c>
      <c r="I168">
        <v>2013</v>
      </c>
    </row>
    <row r="169" spans="2:9" x14ac:dyDescent="0.2">
      <c r="G169" s="29" t="s">
        <v>610</v>
      </c>
      <c r="H169" s="29">
        <f>A160</f>
        <v>21832</v>
      </c>
      <c r="I169">
        <v>2005</v>
      </c>
    </row>
  </sheetData>
  <phoneticPr fontId="0" type="noConversion"/>
  <printOptions gridLines="1"/>
  <pageMargins left="0.78740157480314965" right="0.78740157480314965" top="0.98425196850393704" bottom="0.98425196850393704" header="0.51181102362204722" footer="0.51181102362204722"/>
  <pageSetup paperSize="9" scale="86" orientation="landscape" horizontalDpi="300" verticalDpi="300" r:id="rId1"/>
  <headerFooter alignWithMargins="0">
    <oddFooter>&amp;L&amp;D&amp;CSeite &amp;Pv.&amp;N&amp;R&amp;T</oddFooter>
  </headerFooter>
  <rowBreaks count="1" manualBreakCount="1">
    <brk id="74" max="1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0"/>
  <sheetViews>
    <sheetView topLeftCell="A337" zoomScaleNormal="100" workbookViewId="0">
      <selection activeCell="C366" sqref="C366"/>
    </sheetView>
  </sheetViews>
  <sheetFormatPr baseColWidth="10" defaultRowHeight="12.8" x14ac:dyDescent="0.2"/>
  <cols>
    <col min="1" max="1" width="11.375" style="29" customWidth="1"/>
    <col min="3" max="3" width="12.75" customWidth="1"/>
    <col min="4" max="4" width="11.375" style="25" customWidth="1"/>
    <col min="5" max="5" width="13.625" customWidth="1"/>
    <col min="6" max="6" width="23.375" customWidth="1"/>
    <col min="7" max="7" width="13.5" style="29" customWidth="1"/>
    <col min="8" max="8" width="8.75" customWidth="1"/>
    <col min="9" max="9" width="11.25" customWidth="1"/>
  </cols>
  <sheetData>
    <row r="1" spans="1:8" ht="13.5" x14ac:dyDescent="0.25">
      <c r="A1" s="30" t="s">
        <v>23</v>
      </c>
    </row>
    <row r="3" spans="1:8" ht="13.5" x14ac:dyDescent="0.25">
      <c r="A3" s="31" t="s">
        <v>28</v>
      </c>
      <c r="B3" s="26" t="s">
        <v>0</v>
      </c>
      <c r="C3" s="26" t="s">
        <v>24</v>
      </c>
      <c r="D3" s="27"/>
      <c r="E3" s="28"/>
      <c r="G3" s="34" t="s">
        <v>61</v>
      </c>
      <c r="H3" s="28"/>
    </row>
    <row r="4" spans="1:8" ht="13.5" x14ac:dyDescent="0.25">
      <c r="G4" s="35" t="s">
        <v>62</v>
      </c>
    </row>
    <row r="5" spans="1:8" x14ac:dyDescent="0.2">
      <c r="A5" s="29">
        <v>0</v>
      </c>
      <c r="B5" s="24">
        <v>38814</v>
      </c>
      <c r="C5" t="s">
        <v>33</v>
      </c>
    </row>
    <row r="6" spans="1:8" x14ac:dyDescent="0.2">
      <c r="A6" s="29">
        <v>473</v>
      </c>
      <c r="B6" s="24">
        <v>38809</v>
      </c>
      <c r="C6" t="s">
        <v>26</v>
      </c>
      <c r="D6" s="25" t="s">
        <v>31</v>
      </c>
      <c r="E6" t="s">
        <v>40</v>
      </c>
      <c r="G6" s="29">
        <f>A6-A5</f>
        <v>473</v>
      </c>
    </row>
    <row r="7" spans="1:8" x14ac:dyDescent="0.2">
      <c r="A7" s="29">
        <v>1303</v>
      </c>
      <c r="B7" s="24">
        <v>38834</v>
      </c>
      <c r="C7" t="s">
        <v>50</v>
      </c>
      <c r="D7" s="25" t="s">
        <v>32</v>
      </c>
      <c r="E7" t="s">
        <v>30</v>
      </c>
      <c r="G7" s="29">
        <v>1303</v>
      </c>
    </row>
    <row r="8" spans="1:8" x14ac:dyDescent="0.2">
      <c r="A8" s="29">
        <v>2064</v>
      </c>
      <c r="B8" s="24">
        <v>38849</v>
      </c>
      <c r="C8" t="s">
        <v>27</v>
      </c>
      <c r="D8" s="25" t="s">
        <v>29</v>
      </c>
      <c r="G8" s="33">
        <v>5715</v>
      </c>
    </row>
    <row r="9" spans="1:8" x14ac:dyDescent="0.2">
      <c r="A9" s="29">
        <v>2115</v>
      </c>
      <c r="B9" s="24">
        <v>38850</v>
      </c>
      <c r="C9" t="s">
        <v>26</v>
      </c>
      <c r="D9" s="25" t="s">
        <v>31</v>
      </c>
      <c r="E9" t="s">
        <v>40</v>
      </c>
      <c r="G9" s="29">
        <f>A9-A6</f>
        <v>1642</v>
      </c>
    </row>
    <row r="10" spans="1:8" x14ac:dyDescent="0.2">
      <c r="A10" s="29">
        <v>4885</v>
      </c>
      <c r="B10" s="24">
        <v>38880</v>
      </c>
      <c r="C10" t="s">
        <v>34</v>
      </c>
      <c r="D10" s="25" t="s">
        <v>35</v>
      </c>
      <c r="G10" s="29">
        <f>A10</f>
        <v>4885</v>
      </c>
    </row>
    <row r="11" spans="1:8" x14ac:dyDescent="0.2">
      <c r="A11" s="29">
        <v>6978</v>
      </c>
      <c r="B11" s="24">
        <v>38901</v>
      </c>
      <c r="C11" t="s">
        <v>25</v>
      </c>
      <c r="D11" s="25" t="s">
        <v>6</v>
      </c>
      <c r="G11" s="29">
        <f>A11</f>
        <v>6978</v>
      </c>
    </row>
    <row r="12" spans="1:8" x14ac:dyDescent="0.2">
      <c r="A12" s="29">
        <v>9693</v>
      </c>
      <c r="B12" s="24">
        <v>38954</v>
      </c>
      <c r="C12" t="s">
        <v>36</v>
      </c>
      <c r="D12" s="25" t="s">
        <v>37</v>
      </c>
      <c r="G12" s="29">
        <f>A12</f>
        <v>9693</v>
      </c>
    </row>
    <row r="13" spans="1:8" x14ac:dyDescent="0.2">
      <c r="A13" s="29">
        <v>9797</v>
      </c>
      <c r="B13" s="24">
        <v>38955</v>
      </c>
      <c r="C13" t="s">
        <v>25</v>
      </c>
      <c r="D13" s="25" t="s">
        <v>6</v>
      </c>
      <c r="G13" s="29">
        <f>A13-A11</f>
        <v>2819</v>
      </c>
    </row>
    <row r="14" spans="1:8" x14ac:dyDescent="0.2">
      <c r="A14" s="29">
        <v>10178</v>
      </c>
      <c r="B14" s="24">
        <v>38961</v>
      </c>
      <c r="C14" t="s">
        <v>50</v>
      </c>
      <c r="D14" s="25" t="s">
        <v>32</v>
      </c>
      <c r="E14" t="s">
        <v>30</v>
      </c>
      <c r="G14" s="29">
        <f>A14-A7</f>
        <v>8875</v>
      </c>
    </row>
    <row r="15" spans="1:8" x14ac:dyDescent="0.2">
      <c r="A15" s="29">
        <v>10787</v>
      </c>
      <c r="B15" s="24">
        <v>38967</v>
      </c>
      <c r="C15" t="s">
        <v>27</v>
      </c>
      <c r="D15" s="25" t="s">
        <v>38</v>
      </c>
      <c r="G15" s="29">
        <f>A15-A5</f>
        <v>10787</v>
      </c>
    </row>
    <row r="16" spans="1:8" x14ac:dyDescent="0.2">
      <c r="A16" s="29">
        <v>10787</v>
      </c>
      <c r="B16" s="24">
        <v>38967</v>
      </c>
      <c r="C16" t="s">
        <v>39</v>
      </c>
      <c r="D16" s="25" t="s">
        <v>35</v>
      </c>
      <c r="G16" s="29">
        <f>A16-A10</f>
        <v>5902</v>
      </c>
    </row>
    <row r="17" spans="1:7" x14ac:dyDescent="0.2">
      <c r="A17" s="29">
        <v>10787</v>
      </c>
      <c r="B17" s="24">
        <v>38967</v>
      </c>
      <c r="C17" t="s">
        <v>34</v>
      </c>
      <c r="D17" s="25" t="s">
        <v>35</v>
      </c>
      <c r="G17" s="29">
        <f>A17-A10</f>
        <v>5902</v>
      </c>
    </row>
    <row r="18" spans="1:7" x14ac:dyDescent="0.2">
      <c r="A18" s="29">
        <v>13699</v>
      </c>
      <c r="B18" s="24">
        <v>39017</v>
      </c>
      <c r="C18" t="s">
        <v>26</v>
      </c>
      <c r="D18" s="25" t="s">
        <v>31</v>
      </c>
      <c r="E18" t="s">
        <v>40</v>
      </c>
      <c r="G18" s="29">
        <f>A18-A9</f>
        <v>11584</v>
      </c>
    </row>
    <row r="19" spans="1:7" x14ac:dyDescent="0.2">
      <c r="A19" s="37">
        <v>13699</v>
      </c>
      <c r="B19" s="38">
        <v>39017</v>
      </c>
      <c r="C19" s="39" t="s">
        <v>67</v>
      </c>
      <c r="D19" s="40"/>
      <c r="E19" s="39"/>
      <c r="F19" s="39"/>
      <c r="G19" s="37">
        <f>A19-A5</f>
        <v>13699</v>
      </c>
    </row>
    <row r="20" spans="1:7" x14ac:dyDescent="0.2">
      <c r="B20" s="24"/>
    </row>
    <row r="21" spans="1:7" x14ac:dyDescent="0.2">
      <c r="A21" s="29">
        <v>13699</v>
      </c>
      <c r="B21" s="24">
        <v>39167</v>
      </c>
      <c r="C21" t="s">
        <v>50</v>
      </c>
      <c r="D21" s="25" t="s">
        <v>41</v>
      </c>
      <c r="E21" t="s">
        <v>42</v>
      </c>
      <c r="G21" s="29">
        <f>A21-A5</f>
        <v>13699</v>
      </c>
    </row>
    <row r="22" spans="1:7" x14ac:dyDescent="0.2">
      <c r="A22" s="29">
        <v>13699</v>
      </c>
      <c r="B22" s="24">
        <v>39167</v>
      </c>
      <c r="C22" t="s">
        <v>43</v>
      </c>
      <c r="D22" s="25" t="s">
        <v>44</v>
      </c>
      <c r="E22" t="s">
        <v>45</v>
      </c>
      <c r="G22" s="29">
        <f>A22-A5</f>
        <v>13699</v>
      </c>
    </row>
    <row r="23" spans="1:7" x14ac:dyDescent="0.2">
      <c r="A23" s="29">
        <v>13699</v>
      </c>
      <c r="B23" s="24">
        <v>39167</v>
      </c>
      <c r="C23" t="s">
        <v>46</v>
      </c>
      <c r="D23" s="25" t="s">
        <v>44</v>
      </c>
      <c r="E23" t="s">
        <v>47</v>
      </c>
      <c r="G23" s="29">
        <f>A23-A5</f>
        <v>13699</v>
      </c>
    </row>
    <row r="24" spans="1:7" x14ac:dyDescent="0.2">
      <c r="A24" s="29">
        <v>14604</v>
      </c>
      <c r="B24" s="24">
        <v>39173</v>
      </c>
      <c r="C24" t="s">
        <v>25</v>
      </c>
      <c r="D24" s="25" t="s">
        <v>6</v>
      </c>
      <c r="G24" s="29">
        <f>A24-A13</f>
        <v>4807</v>
      </c>
    </row>
    <row r="25" spans="1:7" x14ac:dyDescent="0.2">
      <c r="A25" s="29">
        <v>16075</v>
      </c>
      <c r="B25" s="24">
        <v>39199</v>
      </c>
      <c r="C25" t="s">
        <v>39</v>
      </c>
      <c r="D25" s="25" t="s">
        <v>48</v>
      </c>
      <c r="E25" t="s">
        <v>72</v>
      </c>
      <c r="G25" s="29">
        <f>A25-A16</f>
        <v>5288</v>
      </c>
    </row>
    <row r="26" spans="1:7" x14ac:dyDescent="0.2">
      <c r="A26" s="29">
        <v>16075</v>
      </c>
      <c r="B26" s="24">
        <v>39199</v>
      </c>
      <c r="C26" t="s">
        <v>34</v>
      </c>
      <c r="D26" s="25" t="s">
        <v>48</v>
      </c>
      <c r="E26" t="s">
        <v>73</v>
      </c>
      <c r="G26" s="29">
        <f>A26-A17</f>
        <v>5288</v>
      </c>
    </row>
    <row r="27" spans="1:7" x14ac:dyDescent="0.2">
      <c r="A27" s="29">
        <v>18848</v>
      </c>
      <c r="B27" s="24">
        <v>39226</v>
      </c>
      <c r="C27" t="s">
        <v>25</v>
      </c>
      <c r="D27" s="25" t="s">
        <v>6</v>
      </c>
      <c r="G27" s="29">
        <f>A27-A24</f>
        <v>4244</v>
      </c>
    </row>
    <row r="28" spans="1:7" x14ac:dyDescent="0.2">
      <c r="A28" s="29">
        <v>18848</v>
      </c>
      <c r="B28" s="24">
        <v>39226</v>
      </c>
      <c r="C28" t="s">
        <v>50</v>
      </c>
      <c r="D28" s="25" t="s">
        <v>41</v>
      </c>
      <c r="E28" t="s">
        <v>57</v>
      </c>
      <c r="G28" s="29">
        <f>A28-A5</f>
        <v>18848</v>
      </c>
    </row>
    <row r="29" spans="1:7" x14ac:dyDescent="0.2">
      <c r="A29" s="29">
        <v>18848</v>
      </c>
      <c r="B29" s="24">
        <v>39226</v>
      </c>
      <c r="C29" t="s">
        <v>58</v>
      </c>
      <c r="D29" s="25" t="s">
        <v>41</v>
      </c>
      <c r="E29" t="s">
        <v>59</v>
      </c>
      <c r="G29" s="29">
        <f>A29-A5</f>
        <v>18848</v>
      </c>
    </row>
    <row r="30" spans="1:7" x14ac:dyDescent="0.2">
      <c r="A30" s="29">
        <v>21347</v>
      </c>
      <c r="B30" s="24">
        <v>39276</v>
      </c>
      <c r="C30" t="s">
        <v>34</v>
      </c>
      <c r="D30" s="25" t="s">
        <v>48</v>
      </c>
      <c r="G30" s="29">
        <f>A30-A26</f>
        <v>5272</v>
      </c>
    </row>
    <row r="31" spans="1:7" x14ac:dyDescent="0.2">
      <c r="A31" s="29">
        <v>21347</v>
      </c>
      <c r="B31" s="24">
        <v>39291</v>
      </c>
      <c r="C31" t="s">
        <v>50</v>
      </c>
      <c r="D31" s="25" t="s">
        <v>32</v>
      </c>
      <c r="E31" t="s">
        <v>49</v>
      </c>
      <c r="G31" s="29">
        <f>A31-A5</f>
        <v>21347</v>
      </c>
    </row>
    <row r="32" spans="1:7" x14ac:dyDescent="0.2">
      <c r="A32" s="29">
        <v>21875</v>
      </c>
      <c r="B32" s="24">
        <v>39291</v>
      </c>
      <c r="C32" t="s">
        <v>50</v>
      </c>
      <c r="D32" s="25" t="s">
        <v>32</v>
      </c>
      <c r="E32" s="182" t="s">
        <v>30</v>
      </c>
      <c r="G32" s="29">
        <f>A32-A14</f>
        <v>11697</v>
      </c>
    </row>
    <row r="33" spans="1:12" x14ac:dyDescent="0.2">
      <c r="A33" s="29">
        <v>21875</v>
      </c>
      <c r="B33" s="24">
        <v>39291</v>
      </c>
      <c r="C33" t="s">
        <v>39</v>
      </c>
      <c r="D33" s="25" t="s">
        <v>32</v>
      </c>
      <c r="E33" t="s">
        <v>51</v>
      </c>
      <c r="G33" s="29">
        <f>A33-A25</f>
        <v>5800</v>
      </c>
    </row>
    <row r="34" spans="1:12" x14ac:dyDescent="0.2">
      <c r="A34" s="29">
        <v>24497</v>
      </c>
      <c r="B34" s="24">
        <v>39347</v>
      </c>
      <c r="C34" t="s">
        <v>25</v>
      </c>
      <c r="D34" s="25" t="s">
        <v>350</v>
      </c>
      <c r="G34" s="29">
        <f>A34-A5</f>
        <v>24497</v>
      </c>
    </row>
    <row r="35" spans="1:12" x14ac:dyDescent="0.2">
      <c r="B35" s="24"/>
    </row>
    <row r="36" spans="1:12" x14ac:dyDescent="0.2">
      <c r="A36" s="29">
        <v>25260</v>
      </c>
      <c r="B36" s="24">
        <v>39349</v>
      </c>
      <c r="C36" t="s">
        <v>25</v>
      </c>
      <c r="D36" s="25" t="s">
        <v>6</v>
      </c>
      <c r="G36" s="29">
        <f>A36-A34</f>
        <v>763</v>
      </c>
      <c r="H36" s="32"/>
    </row>
    <row r="37" spans="1:12" x14ac:dyDescent="0.2">
      <c r="A37" s="29">
        <v>25706</v>
      </c>
      <c r="B37" s="24">
        <v>39365</v>
      </c>
      <c r="C37" t="s">
        <v>26</v>
      </c>
      <c r="D37" s="25" t="s">
        <v>31</v>
      </c>
      <c r="E37" t="s">
        <v>40</v>
      </c>
      <c r="G37" s="29">
        <f>A37-A18</f>
        <v>12007</v>
      </c>
    </row>
    <row r="38" spans="1:12" x14ac:dyDescent="0.2">
      <c r="A38" s="37">
        <v>25706</v>
      </c>
      <c r="B38" s="38">
        <v>39365</v>
      </c>
      <c r="C38" s="39" t="s">
        <v>67</v>
      </c>
      <c r="D38" s="40"/>
      <c r="E38" s="39"/>
      <c r="F38" s="39"/>
      <c r="G38" s="37">
        <f>A38-A19</f>
        <v>12007</v>
      </c>
    </row>
    <row r="39" spans="1:12" x14ac:dyDescent="0.2">
      <c r="B39" s="24"/>
    </row>
    <row r="40" spans="1:12" x14ac:dyDescent="0.2">
      <c r="A40" s="29">
        <v>25706</v>
      </c>
      <c r="B40" s="24">
        <v>39537</v>
      </c>
      <c r="C40" t="s">
        <v>50</v>
      </c>
      <c r="D40" s="25" t="s">
        <v>41</v>
      </c>
      <c r="E40" t="s">
        <v>42</v>
      </c>
      <c r="G40" s="29">
        <f>A40-A21</f>
        <v>12007</v>
      </c>
    </row>
    <row r="41" spans="1:12" x14ac:dyDescent="0.2">
      <c r="A41" s="29">
        <v>25706</v>
      </c>
      <c r="B41" s="24">
        <v>39538</v>
      </c>
      <c r="C41" t="s">
        <v>50</v>
      </c>
      <c r="D41" s="25" t="s">
        <v>41</v>
      </c>
      <c r="E41" t="s">
        <v>52</v>
      </c>
      <c r="G41" s="29">
        <f>A41-A32</f>
        <v>3831</v>
      </c>
      <c r="H41" s="47"/>
      <c r="I41" s="47"/>
      <c r="J41" s="47"/>
      <c r="K41" s="47"/>
      <c r="L41" s="47"/>
    </row>
    <row r="42" spans="1:12" x14ac:dyDescent="0.2">
      <c r="E42" t="s">
        <v>90</v>
      </c>
      <c r="H42" s="47"/>
      <c r="I42" s="47"/>
      <c r="J42" s="47"/>
      <c r="K42" s="47"/>
      <c r="L42" s="47"/>
    </row>
    <row r="43" spans="1:12" x14ac:dyDescent="0.2">
      <c r="A43" s="29">
        <v>25706</v>
      </c>
      <c r="B43" s="24">
        <v>39530</v>
      </c>
      <c r="C43" s="24" t="s">
        <v>79</v>
      </c>
      <c r="D43" s="356" t="s">
        <v>88</v>
      </c>
      <c r="E43" s="332" t="s">
        <v>80</v>
      </c>
      <c r="F43" s="182"/>
      <c r="G43" s="45">
        <f>A43-A32</f>
        <v>3831</v>
      </c>
      <c r="H43" s="47"/>
      <c r="I43" s="425"/>
      <c r="J43" s="379"/>
      <c r="K43" s="424"/>
      <c r="L43" s="47"/>
    </row>
    <row r="44" spans="1:12" x14ac:dyDescent="0.2">
      <c r="A44" s="29">
        <v>25706</v>
      </c>
      <c r="B44" s="24">
        <v>39530</v>
      </c>
      <c r="C44" s="24" t="s">
        <v>79</v>
      </c>
      <c r="D44" s="356" t="s">
        <v>88</v>
      </c>
      <c r="E44" s="182" t="s">
        <v>81</v>
      </c>
      <c r="F44" s="182"/>
      <c r="G44" s="45"/>
      <c r="H44" s="47"/>
      <c r="I44" s="425"/>
      <c r="J44" s="379"/>
      <c r="K44" s="424"/>
      <c r="L44" s="47"/>
    </row>
    <row r="45" spans="1:12" x14ac:dyDescent="0.2">
      <c r="A45" s="29">
        <v>25706</v>
      </c>
      <c r="B45" s="24">
        <v>39530</v>
      </c>
      <c r="C45" s="24" t="s">
        <v>79</v>
      </c>
      <c r="D45" s="356" t="s">
        <v>88</v>
      </c>
      <c r="E45" s="182" t="s">
        <v>82</v>
      </c>
      <c r="F45" s="182"/>
      <c r="G45" s="45"/>
      <c r="H45" s="47"/>
      <c r="I45" s="425"/>
      <c r="J45" s="379"/>
      <c r="K45" s="424"/>
      <c r="L45" s="47"/>
    </row>
    <row r="46" spans="1:12" x14ac:dyDescent="0.2">
      <c r="A46" s="29">
        <v>25706</v>
      </c>
      <c r="B46" s="24">
        <v>39530</v>
      </c>
      <c r="C46" s="24" t="s">
        <v>79</v>
      </c>
      <c r="D46" s="356" t="s">
        <v>88</v>
      </c>
      <c r="E46" s="182" t="s">
        <v>85</v>
      </c>
      <c r="F46" s="182"/>
      <c r="G46" s="45"/>
      <c r="H46" s="47"/>
      <c r="I46" s="425"/>
      <c r="J46" s="379"/>
      <c r="K46" s="424"/>
      <c r="L46" s="47"/>
    </row>
    <row r="47" spans="1:12" x14ac:dyDescent="0.2">
      <c r="A47" s="29">
        <v>25706</v>
      </c>
      <c r="B47" s="24">
        <v>39530</v>
      </c>
      <c r="C47" s="51" t="s">
        <v>84</v>
      </c>
      <c r="D47" s="356" t="s">
        <v>89</v>
      </c>
      <c r="E47" s="182" t="s">
        <v>91</v>
      </c>
      <c r="F47" s="182"/>
      <c r="G47" s="45"/>
      <c r="H47" s="47"/>
      <c r="I47" s="425"/>
      <c r="J47" s="379"/>
      <c r="K47" s="424"/>
      <c r="L47" s="47"/>
    </row>
    <row r="48" spans="1:12" x14ac:dyDescent="0.2">
      <c r="A48" s="29">
        <v>25706</v>
      </c>
      <c r="B48" s="24">
        <v>39530</v>
      </c>
      <c r="C48" s="51" t="s">
        <v>84</v>
      </c>
      <c r="D48" s="356" t="s">
        <v>89</v>
      </c>
      <c r="E48" s="182" t="s">
        <v>92</v>
      </c>
      <c r="F48" s="182"/>
      <c r="G48" s="45"/>
      <c r="H48" s="47"/>
      <c r="I48" s="425"/>
      <c r="J48" s="379"/>
      <c r="K48" s="424"/>
      <c r="L48" s="47"/>
    </row>
    <row r="49" spans="1:12" x14ac:dyDescent="0.2">
      <c r="A49" s="29">
        <v>25706</v>
      </c>
      <c r="B49" s="24">
        <v>39530</v>
      </c>
      <c r="C49" s="24" t="s">
        <v>79</v>
      </c>
      <c r="D49" s="356" t="s">
        <v>89</v>
      </c>
      <c r="E49" s="182" t="s">
        <v>86</v>
      </c>
      <c r="F49" s="182"/>
      <c r="G49" s="45"/>
      <c r="H49" s="47"/>
      <c r="I49" s="425"/>
      <c r="J49" s="379"/>
      <c r="K49" s="424"/>
      <c r="L49" s="47"/>
    </row>
    <row r="50" spans="1:12" x14ac:dyDescent="0.2">
      <c r="A50" s="29">
        <v>25706</v>
      </c>
      <c r="B50" s="24">
        <v>39530</v>
      </c>
      <c r="C50" s="24" t="s">
        <v>79</v>
      </c>
      <c r="D50" s="356" t="s">
        <v>89</v>
      </c>
      <c r="E50" s="182" t="s">
        <v>87</v>
      </c>
      <c r="F50" s="182"/>
      <c r="G50" s="45"/>
      <c r="H50" s="47"/>
      <c r="I50" s="425"/>
      <c r="J50" s="379"/>
      <c r="K50" s="424"/>
      <c r="L50" s="47"/>
    </row>
    <row r="51" spans="1:12" x14ac:dyDescent="0.2">
      <c r="A51" s="29">
        <v>25706</v>
      </c>
      <c r="B51" s="24">
        <v>39530</v>
      </c>
      <c r="C51" s="24" t="s">
        <v>79</v>
      </c>
      <c r="D51" s="356" t="s">
        <v>89</v>
      </c>
      <c r="E51" s="182" t="s">
        <v>83</v>
      </c>
      <c r="F51" s="182"/>
      <c r="G51" s="45"/>
      <c r="H51" s="47"/>
      <c r="I51" s="425"/>
      <c r="J51" s="379"/>
      <c r="K51" s="424"/>
      <c r="L51" s="47"/>
    </row>
    <row r="52" spans="1:12" x14ac:dyDescent="0.2">
      <c r="B52" s="24"/>
      <c r="C52" s="24"/>
      <c r="D52" s="49"/>
      <c r="E52" s="47"/>
      <c r="F52" s="47"/>
      <c r="G52" s="45"/>
      <c r="H52" s="47"/>
      <c r="I52" s="47"/>
      <c r="J52" s="47"/>
      <c r="K52" s="48"/>
      <c r="L52" s="47"/>
    </row>
    <row r="53" spans="1:12" x14ac:dyDescent="0.2">
      <c r="B53" s="24"/>
      <c r="C53" s="24"/>
      <c r="D53"/>
      <c r="E53" s="47" t="s">
        <v>95</v>
      </c>
      <c r="F53" s="47"/>
      <c r="G53" s="47" t="s">
        <v>99</v>
      </c>
      <c r="H53" s="47"/>
      <c r="I53" s="47"/>
      <c r="J53" s="47"/>
      <c r="K53" s="48"/>
      <c r="L53" s="47"/>
    </row>
    <row r="54" spans="1:12" x14ac:dyDescent="0.2">
      <c r="B54" s="24"/>
      <c r="C54" s="24"/>
      <c r="D54" s="25" t="s">
        <v>115</v>
      </c>
      <c r="E54" s="46" t="s">
        <v>97</v>
      </c>
      <c r="F54" s="47"/>
      <c r="G54" s="48" t="s">
        <v>103</v>
      </c>
      <c r="H54" s="47"/>
      <c r="I54" s="47"/>
      <c r="J54" s="47"/>
      <c r="K54" s="48"/>
      <c r="L54" s="47"/>
    </row>
    <row r="55" spans="1:12" x14ac:dyDescent="0.2">
      <c r="B55" s="24"/>
      <c r="C55" s="24"/>
      <c r="D55" s="25" t="s">
        <v>115</v>
      </c>
      <c r="E55" s="47" t="s">
        <v>196</v>
      </c>
      <c r="F55" s="47"/>
      <c r="G55" s="48" t="s">
        <v>100</v>
      </c>
      <c r="H55" s="47"/>
      <c r="I55" s="47"/>
      <c r="J55" s="47"/>
      <c r="K55" s="48"/>
      <c r="L55" s="47"/>
    </row>
    <row r="56" spans="1:12" x14ac:dyDescent="0.2">
      <c r="B56" s="24"/>
      <c r="C56" s="24"/>
      <c r="D56" s="25" t="s">
        <v>115</v>
      </c>
      <c r="E56" s="47" t="s">
        <v>98</v>
      </c>
      <c r="F56" s="47"/>
      <c r="G56" s="48" t="s">
        <v>103</v>
      </c>
      <c r="H56" s="47"/>
      <c r="I56" s="47"/>
      <c r="J56" s="47"/>
      <c r="K56" s="48"/>
      <c r="L56" s="47"/>
    </row>
    <row r="57" spans="1:12" x14ac:dyDescent="0.2">
      <c r="B57" s="24"/>
      <c r="C57" s="24"/>
      <c r="D57" s="25" t="s">
        <v>115</v>
      </c>
      <c r="E57" s="47" t="s">
        <v>197</v>
      </c>
      <c r="F57" s="47"/>
      <c r="G57" s="48" t="s">
        <v>100</v>
      </c>
      <c r="H57" s="47"/>
      <c r="I57" s="47"/>
      <c r="J57" s="47"/>
      <c r="K57" s="48"/>
      <c r="L57" s="47"/>
    </row>
    <row r="58" spans="1:12" x14ac:dyDescent="0.2">
      <c r="B58" s="24"/>
      <c r="C58" s="24"/>
      <c r="D58" s="49"/>
      <c r="E58" s="47"/>
      <c r="F58" s="47"/>
      <c r="G58" s="45"/>
      <c r="H58" s="47"/>
      <c r="I58" s="47"/>
      <c r="J58" s="47"/>
      <c r="K58" s="48"/>
      <c r="L58" s="47"/>
    </row>
    <row r="59" spans="1:12" x14ac:dyDescent="0.2">
      <c r="B59" s="24"/>
      <c r="F59" s="47"/>
      <c r="G59" s="45"/>
      <c r="H59" s="47"/>
      <c r="I59" s="47"/>
      <c r="J59" s="47"/>
      <c r="K59" s="48"/>
      <c r="L59" s="47"/>
    </row>
    <row r="60" spans="1:12" x14ac:dyDescent="0.2">
      <c r="A60" s="29">
        <v>25706</v>
      </c>
      <c r="B60" s="24">
        <v>39537</v>
      </c>
      <c r="C60" t="s">
        <v>50</v>
      </c>
      <c r="D60" s="25" t="s">
        <v>41</v>
      </c>
      <c r="E60" t="s">
        <v>53</v>
      </c>
      <c r="G60" s="29">
        <f>A60-A5</f>
        <v>25706</v>
      </c>
      <c r="H60" s="47"/>
      <c r="I60" s="47"/>
      <c r="J60" s="47"/>
      <c r="K60" s="47"/>
      <c r="L60" s="47"/>
    </row>
    <row r="61" spans="1:12" x14ac:dyDescent="0.2">
      <c r="A61" s="29">
        <v>25706</v>
      </c>
      <c r="B61" s="24">
        <v>39537</v>
      </c>
      <c r="C61" t="s">
        <v>50</v>
      </c>
      <c r="D61" s="25" t="s">
        <v>41</v>
      </c>
      <c r="E61" s="41" t="s">
        <v>74</v>
      </c>
      <c r="G61" s="29">
        <f>A61-A5</f>
        <v>25706</v>
      </c>
    </row>
    <row r="62" spans="1:12" x14ac:dyDescent="0.2">
      <c r="A62" s="29">
        <v>25706</v>
      </c>
      <c r="B62" s="24">
        <v>39537</v>
      </c>
      <c r="C62" t="s">
        <v>64</v>
      </c>
      <c r="D62" s="25" t="s">
        <v>65</v>
      </c>
      <c r="G62" s="29">
        <f>A62</f>
        <v>25706</v>
      </c>
    </row>
    <row r="63" spans="1:12" x14ac:dyDescent="0.2">
      <c r="A63" s="29">
        <v>25706</v>
      </c>
      <c r="B63" s="24">
        <v>39537</v>
      </c>
      <c r="C63" t="s">
        <v>154</v>
      </c>
      <c r="D63" t="s">
        <v>153</v>
      </c>
      <c r="G63" s="29">
        <f>A63-A5+G8</f>
        <v>31421</v>
      </c>
    </row>
    <row r="64" spans="1:12" x14ac:dyDescent="0.2">
      <c r="A64" s="29">
        <v>25706</v>
      </c>
      <c r="B64" s="24">
        <v>39537</v>
      </c>
      <c r="C64" t="s">
        <v>155</v>
      </c>
      <c r="D64" s="25" t="s">
        <v>156</v>
      </c>
      <c r="G64" s="29">
        <f>A64-A15</f>
        <v>14919</v>
      </c>
    </row>
    <row r="65" spans="1:13" x14ac:dyDescent="0.2">
      <c r="A65" s="29">
        <v>25706</v>
      </c>
      <c r="B65" s="24">
        <v>39537</v>
      </c>
      <c r="C65" t="s">
        <v>34</v>
      </c>
      <c r="D65" s="25" t="s">
        <v>48</v>
      </c>
      <c r="G65" s="29">
        <f>A65-A30</f>
        <v>4359</v>
      </c>
    </row>
    <row r="66" spans="1:13" x14ac:dyDescent="0.2">
      <c r="A66" s="29">
        <v>28256</v>
      </c>
      <c r="B66" s="24">
        <v>39592</v>
      </c>
      <c r="C66" t="s">
        <v>25</v>
      </c>
      <c r="D66" s="25" t="s">
        <v>6</v>
      </c>
      <c r="G66" s="29">
        <f>A66-A60</f>
        <v>2550</v>
      </c>
    </row>
    <row r="67" spans="1:13" x14ac:dyDescent="0.2">
      <c r="A67" s="29">
        <v>28545</v>
      </c>
      <c r="B67" s="24">
        <v>39598</v>
      </c>
      <c r="C67" t="s">
        <v>50</v>
      </c>
      <c r="D67" s="25" t="s">
        <v>55</v>
      </c>
      <c r="E67" t="s">
        <v>56</v>
      </c>
      <c r="G67" s="29">
        <f>A67-A32</f>
        <v>6670</v>
      </c>
    </row>
    <row r="68" spans="1:13" x14ac:dyDescent="0.2">
      <c r="A68" s="29">
        <v>31436</v>
      </c>
      <c r="B68" s="24">
        <v>39678</v>
      </c>
      <c r="C68" t="s">
        <v>39</v>
      </c>
      <c r="D68" s="25" t="s">
        <v>48</v>
      </c>
      <c r="E68" t="s">
        <v>70</v>
      </c>
      <c r="G68" s="29">
        <f>A68-A33</f>
        <v>9561</v>
      </c>
    </row>
    <row r="69" spans="1:13" x14ac:dyDescent="0.2">
      <c r="A69" s="29">
        <v>31436</v>
      </c>
      <c r="B69" s="24">
        <v>39678</v>
      </c>
      <c r="C69" t="s">
        <v>34</v>
      </c>
      <c r="D69" s="25" t="s">
        <v>48</v>
      </c>
      <c r="E69" t="s">
        <v>78</v>
      </c>
      <c r="G69" s="29">
        <f>A69-A65</f>
        <v>5730</v>
      </c>
    </row>
    <row r="70" spans="1:13" x14ac:dyDescent="0.2">
      <c r="A70" s="29">
        <v>31436</v>
      </c>
      <c r="B70" s="24">
        <v>39678</v>
      </c>
      <c r="C70" t="s">
        <v>58</v>
      </c>
      <c r="D70" s="25" t="s">
        <v>41</v>
      </c>
      <c r="E70" t="s">
        <v>60</v>
      </c>
      <c r="G70" s="29">
        <f>A70-A29</f>
        <v>12588</v>
      </c>
    </row>
    <row r="71" spans="1:13" x14ac:dyDescent="0.2">
      <c r="A71" s="42">
        <v>32665</v>
      </c>
      <c r="B71" s="24">
        <v>39690</v>
      </c>
      <c r="C71" s="41" t="s">
        <v>75</v>
      </c>
      <c r="D71" s="25" t="s">
        <v>77</v>
      </c>
      <c r="E71" s="41" t="s">
        <v>76</v>
      </c>
      <c r="G71" s="29">
        <f>A70-A29</f>
        <v>12588</v>
      </c>
      <c r="I71" s="3"/>
    </row>
    <row r="72" spans="1:13" x14ac:dyDescent="0.2">
      <c r="A72" s="37">
        <v>33312</v>
      </c>
      <c r="B72" s="43">
        <v>39705</v>
      </c>
      <c r="C72" s="39" t="s">
        <v>67</v>
      </c>
      <c r="G72" s="37">
        <f>A72-A38</f>
        <v>7606</v>
      </c>
    </row>
    <row r="73" spans="1:13" x14ac:dyDescent="0.2">
      <c r="A73" s="37"/>
      <c r="B73" s="43"/>
      <c r="C73" s="39"/>
      <c r="G73" s="37"/>
    </row>
    <row r="74" spans="1:13" x14ac:dyDescent="0.2">
      <c r="A74" s="36">
        <v>33312</v>
      </c>
      <c r="B74" s="44">
        <v>39785</v>
      </c>
      <c r="C74" t="s">
        <v>50</v>
      </c>
      <c r="D74" s="25" t="s">
        <v>41</v>
      </c>
      <c r="E74" t="s">
        <v>42</v>
      </c>
      <c r="G74" s="36">
        <f>A74-A40</f>
        <v>7606</v>
      </c>
    </row>
    <row r="75" spans="1:13" x14ac:dyDescent="0.2">
      <c r="A75" s="36">
        <v>33312</v>
      </c>
      <c r="B75" s="44">
        <v>39785</v>
      </c>
      <c r="C75" t="s">
        <v>46</v>
      </c>
      <c r="D75" s="25" t="s">
        <v>44</v>
      </c>
      <c r="E75" t="s">
        <v>119</v>
      </c>
      <c r="G75" s="29">
        <f>A75-G23</f>
        <v>19613</v>
      </c>
    </row>
    <row r="76" spans="1:13" x14ac:dyDescent="0.2">
      <c r="A76" s="36">
        <v>33312</v>
      </c>
      <c r="B76" s="44">
        <v>39785</v>
      </c>
      <c r="C76" t="s">
        <v>43</v>
      </c>
      <c r="D76" s="25" t="s">
        <v>44</v>
      </c>
      <c r="E76" t="s">
        <v>120</v>
      </c>
      <c r="G76" s="29">
        <f>A76-G22</f>
        <v>19613</v>
      </c>
    </row>
    <row r="77" spans="1:13" x14ac:dyDescent="0.2">
      <c r="A77" s="36">
        <v>33312</v>
      </c>
      <c r="B77" s="24">
        <v>39824</v>
      </c>
      <c r="C77" t="s">
        <v>50</v>
      </c>
      <c r="D77" s="25" t="s">
        <v>41</v>
      </c>
      <c r="E77" t="s">
        <v>52</v>
      </c>
      <c r="G77" s="29">
        <f>A75-A41</f>
        <v>7606</v>
      </c>
    </row>
    <row r="78" spans="1:13" ht="13.5" thickBot="1" x14ac:dyDescent="0.25">
      <c r="A78" s="36">
        <v>33312</v>
      </c>
      <c r="B78" s="24">
        <v>39824</v>
      </c>
      <c r="E78" t="s">
        <v>90</v>
      </c>
      <c r="G78" s="29">
        <f>A77-A43</f>
        <v>7606</v>
      </c>
      <c r="H78" s="47"/>
      <c r="I78" s="47"/>
      <c r="J78" s="47"/>
      <c r="K78" s="47"/>
      <c r="L78" s="47"/>
    </row>
    <row r="79" spans="1:13" ht="13.5" thickBot="1" x14ac:dyDescent="0.25">
      <c r="A79" s="36">
        <v>33312</v>
      </c>
      <c r="B79" s="24">
        <v>39872</v>
      </c>
      <c r="C79" s="51" t="s">
        <v>123</v>
      </c>
      <c r="D79" s="56" t="s">
        <v>88</v>
      </c>
      <c r="E79" s="66" t="s">
        <v>102</v>
      </c>
      <c r="F79" s="67"/>
      <c r="G79" s="69"/>
      <c r="H79" s="74"/>
      <c r="I79" s="80">
        <v>40242</v>
      </c>
      <c r="J79" s="47"/>
      <c r="K79" s="424"/>
      <c r="L79" s="379"/>
      <c r="M79" s="379"/>
    </row>
    <row r="80" spans="1:13" ht="13.5" x14ac:dyDescent="0.25">
      <c r="A80" s="36">
        <v>33312</v>
      </c>
      <c r="B80" s="24">
        <v>39872</v>
      </c>
      <c r="C80" s="51" t="s">
        <v>124</v>
      </c>
      <c r="D80" s="58" t="s">
        <v>88</v>
      </c>
      <c r="E80" s="53" t="s">
        <v>104</v>
      </c>
      <c r="F80" s="53"/>
      <c r="G80" s="70" t="s">
        <v>122</v>
      </c>
      <c r="H80" s="75" t="s">
        <v>127</v>
      </c>
      <c r="I80" s="55"/>
      <c r="J80" s="47"/>
      <c r="K80" s="424"/>
      <c r="L80" s="379"/>
      <c r="M80" s="379"/>
    </row>
    <row r="81" spans="1:13" ht="13.5" x14ac:dyDescent="0.25">
      <c r="A81" s="36">
        <v>33312</v>
      </c>
      <c r="B81" s="24">
        <v>39872</v>
      </c>
      <c r="C81" s="24" t="s">
        <v>79</v>
      </c>
      <c r="D81" s="58" t="s">
        <v>88</v>
      </c>
      <c r="E81" s="53" t="s">
        <v>105</v>
      </c>
      <c r="F81" s="53"/>
      <c r="G81" s="70" t="s">
        <v>122</v>
      </c>
      <c r="H81" s="76" t="s">
        <v>128</v>
      </c>
      <c r="I81" s="55"/>
      <c r="J81" s="47"/>
      <c r="K81" s="424"/>
      <c r="L81" s="379"/>
      <c r="M81" s="379"/>
    </row>
    <row r="82" spans="1:13" x14ac:dyDescent="0.2">
      <c r="A82" s="36">
        <v>33312</v>
      </c>
      <c r="B82" s="24">
        <v>39872</v>
      </c>
      <c r="C82" s="51" t="s">
        <v>123</v>
      </c>
      <c r="D82" s="58" t="s">
        <v>88</v>
      </c>
      <c r="E82" s="52" t="s">
        <v>93</v>
      </c>
      <c r="F82" s="52"/>
      <c r="G82" s="70"/>
      <c r="H82" s="75"/>
      <c r="I82" s="47"/>
      <c r="J82" s="47"/>
      <c r="K82" s="424"/>
      <c r="L82" s="379"/>
      <c r="M82" s="379"/>
    </row>
    <row r="83" spans="1:13" ht="13.5" x14ac:dyDescent="0.25">
      <c r="A83" s="36">
        <v>33312</v>
      </c>
      <c r="B83" s="24">
        <v>39872</v>
      </c>
      <c r="C83" s="51" t="s">
        <v>124</v>
      </c>
      <c r="D83" s="58" t="s">
        <v>88</v>
      </c>
      <c r="E83" s="54" t="s">
        <v>106</v>
      </c>
      <c r="F83" s="52"/>
      <c r="G83" s="70" t="s">
        <v>122</v>
      </c>
      <c r="H83" s="77" t="s">
        <v>126</v>
      </c>
      <c r="I83" s="55"/>
      <c r="J83" s="47"/>
      <c r="K83" s="424"/>
      <c r="L83" s="379"/>
      <c r="M83" s="379"/>
    </row>
    <row r="84" spans="1:13" ht="14.15" thickBot="1" x14ac:dyDescent="0.3">
      <c r="A84" s="36">
        <v>33312</v>
      </c>
      <c r="B84" s="24">
        <v>39872</v>
      </c>
      <c r="C84" s="24" t="s">
        <v>79</v>
      </c>
      <c r="D84" s="57" t="s">
        <v>88</v>
      </c>
      <c r="E84" s="71" t="s">
        <v>107</v>
      </c>
      <c r="F84" s="60"/>
      <c r="G84" s="72" t="s">
        <v>122</v>
      </c>
      <c r="H84" s="78" t="s">
        <v>128</v>
      </c>
      <c r="I84" s="55"/>
      <c r="J84" s="47"/>
      <c r="K84" s="424"/>
      <c r="L84" s="379"/>
      <c r="M84" s="379"/>
    </row>
    <row r="85" spans="1:13" ht="13.5" x14ac:dyDescent="0.25">
      <c r="A85" s="36">
        <v>33312</v>
      </c>
      <c r="B85" s="24">
        <v>39872</v>
      </c>
      <c r="C85" s="51" t="s">
        <v>125</v>
      </c>
      <c r="D85" s="56" t="s">
        <v>89</v>
      </c>
      <c r="E85" s="73" t="s">
        <v>108</v>
      </c>
      <c r="F85" s="73"/>
      <c r="G85" s="69" t="s">
        <v>122</v>
      </c>
      <c r="H85" s="79" t="s">
        <v>129</v>
      </c>
      <c r="I85" s="55"/>
      <c r="J85" s="47"/>
      <c r="K85" s="424"/>
      <c r="L85" s="379"/>
      <c r="M85" s="379"/>
    </row>
    <row r="86" spans="1:13" ht="13.5" x14ac:dyDescent="0.25">
      <c r="A86" s="36">
        <v>33312</v>
      </c>
      <c r="B86" s="24">
        <v>39872</v>
      </c>
      <c r="C86" s="24" t="s">
        <v>79</v>
      </c>
      <c r="D86" s="58" t="s">
        <v>89</v>
      </c>
      <c r="E86" s="53" t="s">
        <v>105</v>
      </c>
      <c r="F86" s="53"/>
      <c r="G86" s="70" t="s">
        <v>122</v>
      </c>
      <c r="H86" s="76" t="s">
        <v>128</v>
      </c>
      <c r="I86" s="55"/>
      <c r="J86" s="47"/>
      <c r="K86" s="424"/>
      <c r="L86" s="379"/>
      <c r="M86" s="379"/>
    </row>
    <row r="87" spans="1:13" ht="13.5" x14ac:dyDescent="0.25">
      <c r="A87" s="36">
        <v>33312</v>
      </c>
      <c r="B87" s="24">
        <v>39872</v>
      </c>
      <c r="C87" s="24" t="s">
        <v>79</v>
      </c>
      <c r="D87" s="58" t="s">
        <v>89</v>
      </c>
      <c r="E87" s="54" t="s">
        <v>94</v>
      </c>
      <c r="F87" s="54"/>
      <c r="G87" s="70" t="s">
        <v>122</v>
      </c>
      <c r="H87" s="75" t="s">
        <v>127</v>
      </c>
      <c r="I87" s="55"/>
      <c r="J87" s="47"/>
      <c r="K87" s="424"/>
      <c r="L87" s="379"/>
      <c r="M87" s="379"/>
    </row>
    <row r="88" spans="1:13" ht="14.15" thickBot="1" x14ac:dyDescent="0.3">
      <c r="A88" s="36">
        <v>33312</v>
      </c>
      <c r="B88" s="24">
        <v>39872</v>
      </c>
      <c r="C88" s="24" t="s">
        <v>79</v>
      </c>
      <c r="D88" s="57" t="s">
        <v>89</v>
      </c>
      <c r="E88" s="71" t="s">
        <v>107</v>
      </c>
      <c r="F88" s="71"/>
      <c r="G88" s="72" t="s">
        <v>122</v>
      </c>
      <c r="H88" s="78" t="s">
        <v>128</v>
      </c>
      <c r="I88" s="55"/>
      <c r="J88" s="47"/>
      <c r="K88" s="424"/>
      <c r="L88" s="379"/>
      <c r="M88" s="379"/>
    </row>
    <row r="89" spans="1:13" ht="13.5" thickBot="1" x14ac:dyDescent="0.25">
      <c r="H89" s="47"/>
      <c r="I89" s="47"/>
      <c r="J89" s="47"/>
      <c r="K89" s="47"/>
      <c r="L89" s="47"/>
    </row>
    <row r="90" spans="1:13" ht="13.5" thickBot="1" x14ac:dyDescent="0.25">
      <c r="D90" s="64"/>
      <c r="E90" s="63" t="s">
        <v>95</v>
      </c>
      <c r="F90" s="63"/>
      <c r="G90" s="65" t="s">
        <v>99</v>
      </c>
    </row>
    <row r="91" spans="1:13" x14ac:dyDescent="0.2">
      <c r="D91" s="56" t="s">
        <v>115</v>
      </c>
      <c r="E91" s="66" t="s">
        <v>97</v>
      </c>
      <c r="F91" s="67"/>
      <c r="G91" s="59" t="s">
        <v>103</v>
      </c>
    </row>
    <row r="92" spans="1:13" ht="13.5" thickBot="1" x14ac:dyDescent="0.25">
      <c r="D92" s="57" t="s">
        <v>115</v>
      </c>
      <c r="E92" s="68" t="s">
        <v>196</v>
      </c>
      <c r="F92" s="68"/>
      <c r="G92" s="61" t="s">
        <v>100</v>
      </c>
    </row>
    <row r="93" spans="1:13" x14ac:dyDescent="0.2">
      <c r="D93" s="58" t="s">
        <v>115</v>
      </c>
      <c r="E93" s="52" t="s">
        <v>98</v>
      </c>
      <c r="F93" s="52"/>
      <c r="G93" s="62" t="s">
        <v>103</v>
      </c>
    </row>
    <row r="94" spans="1:13" ht="13.5" thickBot="1" x14ac:dyDescent="0.25">
      <c r="D94" s="57" t="s">
        <v>115</v>
      </c>
      <c r="E94" s="60" t="s">
        <v>197</v>
      </c>
      <c r="F94" s="60"/>
      <c r="G94" s="61" t="s">
        <v>100</v>
      </c>
    </row>
    <row r="95" spans="1:13" x14ac:dyDescent="0.2">
      <c r="D95" s="49"/>
      <c r="E95" s="47"/>
      <c r="F95" s="47"/>
      <c r="G95" s="48"/>
      <c r="H95" s="47"/>
    </row>
    <row r="96" spans="1:13" x14ac:dyDescent="0.2">
      <c r="A96" s="36">
        <v>33777</v>
      </c>
      <c r="B96" s="24">
        <v>39914</v>
      </c>
      <c r="C96" t="s">
        <v>50</v>
      </c>
      <c r="D96" s="25" t="s">
        <v>41</v>
      </c>
      <c r="E96" t="s">
        <v>26</v>
      </c>
      <c r="G96" s="29">
        <f>A96-A37</f>
        <v>8071</v>
      </c>
    </row>
    <row r="97" spans="1:13" x14ac:dyDescent="0.2">
      <c r="A97" s="29">
        <v>36942</v>
      </c>
      <c r="B97" s="24">
        <v>39984</v>
      </c>
      <c r="C97" t="s">
        <v>34</v>
      </c>
      <c r="D97" s="25" t="s">
        <v>48</v>
      </c>
      <c r="E97" t="s">
        <v>70</v>
      </c>
      <c r="G97" s="29">
        <f>A97-A69</f>
        <v>5506</v>
      </c>
    </row>
    <row r="98" spans="1:13" x14ac:dyDescent="0.2">
      <c r="A98" s="37">
        <v>40472</v>
      </c>
      <c r="B98" s="112">
        <v>2009</v>
      </c>
      <c r="C98" s="39" t="s">
        <v>67</v>
      </c>
      <c r="G98" s="37">
        <f>A98-A72</f>
        <v>7160</v>
      </c>
    </row>
    <row r="99" spans="1:13" x14ac:dyDescent="0.2">
      <c r="A99" s="42">
        <v>40472</v>
      </c>
      <c r="B99" s="97">
        <v>40263</v>
      </c>
      <c r="C99" t="s">
        <v>39</v>
      </c>
      <c r="D99" s="87" t="s">
        <v>130</v>
      </c>
      <c r="E99" t="s">
        <v>39</v>
      </c>
      <c r="F99" s="25" t="s">
        <v>48</v>
      </c>
      <c r="G99" s="29">
        <f>A99-A68</f>
        <v>9036</v>
      </c>
    </row>
    <row r="100" spans="1:13" x14ac:dyDescent="0.2">
      <c r="A100" s="147">
        <v>40472</v>
      </c>
      <c r="B100" s="97">
        <v>40263</v>
      </c>
      <c r="C100" t="s">
        <v>34</v>
      </c>
      <c r="D100" s="87" t="s">
        <v>130</v>
      </c>
      <c r="E100" t="s">
        <v>34</v>
      </c>
      <c r="F100" s="25" t="s">
        <v>48</v>
      </c>
      <c r="G100" s="33">
        <f>A100-A97</f>
        <v>3530</v>
      </c>
      <c r="H100" s="111" t="s">
        <v>143</v>
      </c>
    </row>
    <row r="101" spans="1:13" ht="13.5" thickBot="1" x14ac:dyDescent="0.25">
      <c r="A101" s="42">
        <v>40472</v>
      </c>
      <c r="B101" s="97">
        <v>40271</v>
      </c>
      <c r="C101" t="s">
        <v>50</v>
      </c>
      <c r="D101" s="89" t="s">
        <v>41</v>
      </c>
      <c r="E101" s="90" t="s">
        <v>141</v>
      </c>
      <c r="F101" s="83"/>
      <c r="G101" s="91">
        <f>A101-A79</f>
        <v>7160</v>
      </c>
    </row>
    <row r="102" spans="1:13" x14ac:dyDescent="0.2">
      <c r="A102" s="82"/>
      <c r="B102" s="97"/>
      <c r="D102" s="56" t="s">
        <v>88</v>
      </c>
      <c r="E102" s="88" t="s">
        <v>135</v>
      </c>
      <c r="F102" s="88"/>
      <c r="G102" s="92">
        <v>0.12</v>
      </c>
      <c r="K102" s="424"/>
      <c r="L102" s="379"/>
      <c r="M102" s="379"/>
    </row>
    <row r="103" spans="1:13" x14ac:dyDescent="0.2">
      <c r="A103" s="82"/>
      <c r="B103" s="97"/>
      <c r="D103" s="58" t="s">
        <v>88</v>
      </c>
      <c r="E103" s="84" t="s">
        <v>132</v>
      </c>
      <c r="F103" s="84"/>
      <c r="G103" s="93">
        <v>5.0000000000000001E-3</v>
      </c>
      <c r="K103" s="424"/>
      <c r="L103" s="379"/>
      <c r="M103" s="379"/>
    </row>
    <row r="104" spans="1:13" x14ac:dyDescent="0.2">
      <c r="A104" s="82"/>
      <c r="B104" s="97"/>
      <c r="D104" s="58" t="s">
        <v>88</v>
      </c>
      <c r="E104" s="85" t="s">
        <v>133</v>
      </c>
      <c r="F104" s="85"/>
      <c r="G104" s="94">
        <v>0.12</v>
      </c>
      <c r="K104" s="424"/>
      <c r="L104" s="379"/>
      <c r="M104" s="379"/>
    </row>
    <row r="105" spans="1:13" ht="13.5" thickBot="1" x14ac:dyDescent="0.25">
      <c r="A105" s="82"/>
      <c r="B105" s="97"/>
      <c r="D105" s="57" t="s">
        <v>88</v>
      </c>
      <c r="E105" s="86" t="s">
        <v>134</v>
      </c>
      <c r="F105" s="86"/>
      <c r="G105" s="93">
        <v>4.0000000000000001E-3</v>
      </c>
      <c r="K105" s="424"/>
      <c r="L105" s="379"/>
      <c r="M105" s="379"/>
    </row>
    <row r="106" spans="1:13" x14ac:dyDescent="0.2">
      <c r="A106" s="82"/>
      <c r="B106" s="97"/>
      <c r="D106" s="56" t="s">
        <v>89</v>
      </c>
      <c r="E106" s="88" t="s">
        <v>131</v>
      </c>
      <c r="F106" s="88"/>
      <c r="G106" s="92">
        <v>0.12</v>
      </c>
      <c r="K106" s="424"/>
      <c r="L106" s="379"/>
      <c r="M106" s="379"/>
    </row>
    <row r="107" spans="1:13" x14ac:dyDescent="0.2">
      <c r="A107" s="82"/>
      <c r="B107" s="97"/>
      <c r="D107" s="58" t="s">
        <v>89</v>
      </c>
      <c r="E107" s="84" t="s">
        <v>132</v>
      </c>
      <c r="F107" s="84"/>
      <c r="G107" s="93">
        <v>5.0000000000000001E-3</v>
      </c>
      <c r="K107" s="424"/>
      <c r="L107" s="379"/>
      <c r="M107" s="379"/>
    </row>
    <row r="108" spans="1:13" x14ac:dyDescent="0.2">
      <c r="A108" s="82"/>
      <c r="B108" s="97"/>
      <c r="D108" s="58" t="s">
        <v>89</v>
      </c>
      <c r="E108" s="85" t="s">
        <v>133</v>
      </c>
      <c r="F108" s="85"/>
      <c r="G108" s="94">
        <v>0.14000000000000001</v>
      </c>
      <c r="K108" s="424"/>
      <c r="L108" s="379"/>
      <c r="M108" s="379"/>
    </row>
    <row r="109" spans="1:13" ht="13.5" thickBot="1" x14ac:dyDescent="0.25">
      <c r="A109" s="82"/>
      <c r="B109" s="97"/>
      <c r="D109" s="57" t="s">
        <v>89</v>
      </c>
      <c r="E109" s="86" t="s">
        <v>134</v>
      </c>
      <c r="F109" s="86"/>
      <c r="G109" s="95">
        <v>5.0000000000000001E-3</v>
      </c>
      <c r="K109" s="424"/>
      <c r="L109" s="379"/>
      <c r="M109" s="379"/>
    </row>
    <row r="110" spans="1:13" ht="13.5" thickBot="1" x14ac:dyDescent="0.25">
      <c r="B110" s="87"/>
    </row>
    <row r="111" spans="1:13" ht="13.5" thickBot="1" x14ac:dyDescent="0.25">
      <c r="A111" s="106">
        <v>40472</v>
      </c>
      <c r="B111" s="109">
        <v>40271</v>
      </c>
      <c r="C111" s="63" t="s">
        <v>50</v>
      </c>
      <c r="D111" s="98" t="s">
        <v>41</v>
      </c>
      <c r="E111" s="63" t="s">
        <v>142</v>
      </c>
      <c r="F111" s="63"/>
      <c r="G111" s="69">
        <f>A111-A31</f>
        <v>19125</v>
      </c>
    </row>
    <row r="112" spans="1:13" x14ac:dyDescent="0.2">
      <c r="A112" s="107"/>
      <c r="B112" s="103"/>
      <c r="C112" s="3"/>
      <c r="D112" s="56" t="s">
        <v>88</v>
      </c>
      <c r="E112" s="88" t="s">
        <v>137</v>
      </c>
      <c r="F112" s="88"/>
      <c r="G112" s="92" t="s">
        <v>138</v>
      </c>
    </row>
    <row r="113" spans="1:7" ht="13.5" thickBot="1" x14ac:dyDescent="0.25">
      <c r="A113" s="108"/>
      <c r="B113" s="110"/>
      <c r="C113" s="99"/>
      <c r="D113" s="57" t="s">
        <v>89</v>
      </c>
      <c r="E113" s="96" t="s">
        <v>137</v>
      </c>
      <c r="F113" s="96"/>
      <c r="G113" s="95" t="s">
        <v>139</v>
      </c>
    </row>
    <row r="114" spans="1:7" x14ac:dyDescent="0.2">
      <c r="A114" s="42"/>
      <c r="B114" s="87"/>
    </row>
    <row r="115" spans="1:7" x14ac:dyDescent="0.2">
      <c r="A115" s="42">
        <v>40472</v>
      </c>
      <c r="B115" s="97">
        <v>40271</v>
      </c>
      <c r="C115" t="s">
        <v>160</v>
      </c>
      <c r="D115" s="25" t="s">
        <v>41</v>
      </c>
      <c r="E115" t="s">
        <v>140</v>
      </c>
      <c r="G115" s="29">
        <f>A119-A63</f>
        <v>15083</v>
      </c>
    </row>
    <row r="116" spans="1:7" x14ac:dyDescent="0.2">
      <c r="A116" s="42">
        <v>40472</v>
      </c>
      <c r="B116" s="97">
        <v>40271</v>
      </c>
      <c r="C116" t="s">
        <v>159</v>
      </c>
      <c r="D116" s="25" t="s">
        <v>41</v>
      </c>
      <c r="E116" t="s">
        <v>42</v>
      </c>
      <c r="G116" s="29">
        <f>A116-A74</f>
        <v>7160</v>
      </c>
    </row>
    <row r="117" spans="1:7" x14ac:dyDescent="0.2">
      <c r="A117" s="42">
        <v>40472</v>
      </c>
      <c r="B117" s="97">
        <v>40271</v>
      </c>
      <c r="C117" t="s">
        <v>158</v>
      </c>
      <c r="D117" s="25" t="s">
        <v>41</v>
      </c>
      <c r="E117" t="s">
        <v>136</v>
      </c>
      <c r="G117" s="29">
        <f>A117-A74</f>
        <v>7160</v>
      </c>
    </row>
    <row r="118" spans="1:7" x14ac:dyDescent="0.2">
      <c r="A118" s="42">
        <v>40472</v>
      </c>
      <c r="B118" s="97">
        <v>40273</v>
      </c>
      <c r="C118" t="s">
        <v>170</v>
      </c>
    </row>
    <row r="119" spans="1:7" x14ac:dyDescent="0.2">
      <c r="A119" s="42">
        <v>40789</v>
      </c>
      <c r="B119" s="97">
        <v>40285</v>
      </c>
      <c r="C119" t="s">
        <v>26</v>
      </c>
      <c r="D119" s="25" t="s">
        <v>41</v>
      </c>
      <c r="E119" t="s">
        <v>157</v>
      </c>
      <c r="F119" s="25"/>
      <c r="G119" s="29">
        <f>A119-A96</f>
        <v>7012</v>
      </c>
    </row>
    <row r="121" spans="1:7" x14ac:dyDescent="0.2">
      <c r="A121" s="29">
        <v>44895</v>
      </c>
      <c r="B121" s="105">
        <v>40408</v>
      </c>
      <c r="C121" t="s">
        <v>39</v>
      </c>
      <c r="D121" s="87" t="s">
        <v>168</v>
      </c>
      <c r="E121" t="s">
        <v>39</v>
      </c>
      <c r="F121" s="25" t="s">
        <v>167</v>
      </c>
      <c r="G121" s="29">
        <f>A121-A99</f>
        <v>4423</v>
      </c>
    </row>
    <row r="122" spans="1:7" x14ac:dyDescent="0.2">
      <c r="A122" s="148">
        <v>44895</v>
      </c>
      <c r="B122" s="105">
        <v>40408</v>
      </c>
      <c r="C122" t="s">
        <v>34</v>
      </c>
      <c r="D122" s="87" t="s">
        <v>168</v>
      </c>
      <c r="E122" t="s">
        <v>34</v>
      </c>
      <c r="F122" s="25" t="s">
        <v>166</v>
      </c>
      <c r="G122" s="29">
        <f>A122-A100</f>
        <v>4423</v>
      </c>
    </row>
    <row r="124" spans="1:7" x14ac:dyDescent="0.2">
      <c r="A124" s="118">
        <v>46442</v>
      </c>
      <c r="B124" s="119">
        <v>2010</v>
      </c>
      <c r="C124" s="120" t="s">
        <v>67</v>
      </c>
      <c r="D124" s="121"/>
      <c r="E124" s="122"/>
      <c r="F124" s="122"/>
      <c r="G124" s="118">
        <f>A124-A98</f>
        <v>5970</v>
      </c>
    </row>
    <row r="127" spans="1:7" x14ac:dyDescent="0.2">
      <c r="A127" s="29">
        <v>46442</v>
      </c>
      <c r="B127" s="105">
        <v>40600</v>
      </c>
      <c r="C127" t="s">
        <v>154</v>
      </c>
      <c r="D127" t="s">
        <v>415</v>
      </c>
      <c r="G127" s="29">
        <f>A127-A63</f>
        <v>20736</v>
      </c>
    </row>
    <row r="128" spans="1:7" x14ac:dyDescent="0.2">
      <c r="A128" s="29">
        <v>46442</v>
      </c>
      <c r="B128" s="105">
        <v>40600</v>
      </c>
      <c r="C128" t="s">
        <v>155</v>
      </c>
      <c r="D128" s="25" t="s">
        <v>156</v>
      </c>
      <c r="G128" s="29">
        <f>A128-A64</f>
        <v>20736</v>
      </c>
    </row>
    <row r="129" spans="1:13" ht="13.5" thickBot="1" x14ac:dyDescent="0.25">
      <c r="A129" s="29">
        <v>46442</v>
      </c>
      <c r="B129" s="105">
        <v>40607</v>
      </c>
      <c r="C129" t="s">
        <v>50</v>
      </c>
      <c r="D129" s="89" t="s">
        <v>41</v>
      </c>
      <c r="E129" s="90" t="s">
        <v>141</v>
      </c>
      <c r="F129" s="83"/>
      <c r="G129" s="91">
        <f>A129-A101</f>
        <v>5970</v>
      </c>
    </row>
    <row r="130" spans="1:13" x14ac:dyDescent="0.2">
      <c r="A130" s="82"/>
      <c r="B130" s="97"/>
      <c r="D130" s="56" t="s">
        <v>88</v>
      </c>
      <c r="E130" s="88" t="s">
        <v>135</v>
      </c>
      <c r="F130" s="88"/>
      <c r="G130" s="92">
        <v>0.12</v>
      </c>
      <c r="K130" s="424"/>
      <c r="L130" s="379"/>
      <c r="M130" s="379"/>
    </row>
    <row r="131" spans="1:13" x14ac:dyDescent="0.2">
      <c r="A131" s="82"/>
      <c r="B131" s="97"/>
      <c r="D131" s="58" t="s">
        <v>88</v>
      </c>
      <c r="E131" s="84" t="s">
        <v>132</v>
      </c>
      <c r="F131" s="84"/>
      <c r="G131" s="93">
        <v>5.0000000000000001E-3</v>
      </c>
      <c r="K131" s="424"/>
      <c r="L131" s="379"/>
      <c r="M131" s="379"/>
    </row>
    <row r="132" spans="1:13" x14ac:dyDescent="0.2">
      <c r="A132" s="82"/>
      <c r="B132" s="97"/>
      <c r="D132" s="58" t="s">
        <v>88</v>
      </c>
      <c r="E132" s="85" t="s">
        <v>133</v>
      </c>
      <c r="F132" s="85"/>
      <c r="G132" s="94">
        <v>0.12</v>
      </c>
      <c r="K132" s="424"/>
      <c r="L132" s="379"/>
      <c r="M132" s="379"/>
    </row>
    <row r="133" spans="1:13" ht="13.5" thickBot="1" x14ac:dyDescent="0.25">
      <c r="A133" s="82"/>
      <c r="B133" s="97"/>
      <c r="D133" s="57" t="s">
        <v>88</v>
      </c>
      <c r="E133" s="86" t="s">
        <v>134</v>
      </c>
      <c r="F133" s="86"/>
      <c r="G133" s="93">
        <v>4.0000000000000001E-3</v>
      </c>
      <c r="K133" s="424"/>
      <c r="L133" s="379"/>
      <c r="M133" s="379"/>
    </row>
    <row r="134" spans="1:13" x14ac:dyDescent="0.2">
      <c r="A134" s="82"/>
      <c r="B134" s="97"/>
      <c r="D134" s="56" t="s">
        <v>89</v>
      </c>
      <c r="E134" s="88" t="s">
        <v>131</v>
      </c>
      <c r="F134" s="88"/>
      <c r="G134" s="92">
        <v>0.12</v>
      </c>
      <c r="K134" s="424"/>
      <c r="L134" s="379"/>
      <c r="M134" s="379"/>
    </row>
    <row r="135" spans="1:13" x14ac:dyDescent="0.2">
      <c r="A135" s="82"/>
      <c r="B135" s="97"/>
      <c r="D135" s="58" t="s">
        <v>89</v>
      </c>
      <c r="E135" s="84" t="s">
        <v>132</v>
      </c>
      <c r="F135" s="84"/>
      <c r="G135" s="93">
        <v>5.0000000000000001E-3</v>
      </c>
      <c r="K135" s="424"/>
      <c r="L135" s="379"/>
      <c r="M135" s="379"/>
    </row>
    <row r="136" spans="1:13" x14ac:dyDescent="0.2">
      <c r="A136" s="82"/>
      <c r="B136" s="97"/>
      <c r="D136" s="58" t="s">
        <v>89</v>
      </c>
      <c r="E136" s="85" t="s">
        <v>133</v>
      </c>
      <c r="F136" s="85"/>
      <c r="G136" s="94">
        <v>0.14000000000000001</v>
      </c>
      <c r="K136" s="424"/>
      <c r="L136" s="379"/>
      <c r="M136" s="379"/>
    </row>
    <row r="137" spans="1:13" ht="13.5" thickBot="1" x14ac:dyDescent="0.25">
      <c r="A137" s="82"/>
      <c r="B137" s="97"/>
      <c r="D137" s="57" t="s">
        <v>89</v>
      </c>
      <c r="E137" s="86" t="s">
        <v>134</v>
      </c>
      <c r="F137" s="86"/>
      <c r="G137" s="95">
        <v>5.0000000000000001E-3</v>
      </c>
      <c r="K137" s="424"/>
      <c r="L137" s="379"/>
      <c r="M137" s="379"/>
    </row>
    <row r="138" spans="1:13" ht="13.5" thickBot="1" x14ac:dyDescent="0.25">
      <c r="B138" s="87"/>
    </row>
    <row r="139" spans="1:13" ht="13.5" thickBot="1" x14ac:dyDescent="0.25">
      <c r="A139" s="123">
        <v>46442</v>
      </c>
      <c r="B139" s="124">
        <v>40607</v>
      </c>
      <c r="C139" s="125" t="s">
        <v>50</v>
      </c>
      <c r="D139" s="126" t="s">
        <v>41</v>
      </c>
      <c r="E139" s="125" t="s">
        <v>171</v>
      </c>
      <c r="F139" s="125"/>
      <c r="G139" s="127">
        <f>A139-A111</f>
        <v>5970</v>
      </c>
    </row>
    <row r="140" spans="1:13" x14ac:dyDescent="0.2">
      <c r="A140" s="107"/>
      <c r="B140" s="103"/>
      <c r="C140" s="3"/>
      <c r="D140" s="56" t="s">
        <v>88</v>
      </c>
      <c r="E140" s="88" t="s">
        <v>137</v>
      </c>
      <c r="F140" s="88"/>
      <c r="G140" s="92" t="s">
        <v>138</v>
      </c>
    </row>
    <row r="141" spans="1:13" ht="13.5" thickBot="1" x14ac:dyDescent="0.25">
      <c r="A141" s="108"/>
      <c r="B141" s="110"/>
      <c r="C141" s="99"/>
      <c r="D141" s="57" t="s">
        <v>89</v>
      </c>
      <c r="E141" s="96" t="s">
        <v>137</v>
      </c>
      <c r="F141" s="96"/>
      <c r="G141" s="95" t="s">
        <v>139</v>
      </c>
    </row>
    <row r="143" spans="1:13" x14ac:dyDescent="0.2">
      <c r="A143" s="29">
        <v>46442</v>
      </c>
      <c r="B143" s="105">
        <v>40628</v>
      </c>
      <c r="C143" t="s">
        <v>172</v>
      </c>
      <c r="D143"/>
      <c r="G143" s="29">
        <f>A143</f>
        <v>46442</v>
      </c>
    </row>
    <row r="144" spans="1:13" x14ac:dyDescent="0.2">
      <c r="A144" s="29">
        <v>46442</v>
      </c>
      <c r="B144" s="105">
        <v>40628</v>
      </c>
      <c r="C144" t="s">
        <v>159</v>
      </c>
      <c r="D144" s="25" t="s">
        <v>41</v>
      </c>
      <c r="E144" t="s">
        <v>42</v>
      </c>
      <c r="G144" s="29">
        <f>A144-A116</f>
        <v>5970</v>
      </c>
    </row>
    <row r="145" spans="1:7" x14ac:dyDescent="0.2">
      <c r="A145" s="29">
        <v>46442</v>
      </c>
      <c r="B145" s="105">
        <v>40628</v>
      </c>
      <c r="C145" t="s">
        <v>158</v>
      </c>
      <c r="D145" s="25" t="s">
        <v>41</v>
      </c>
      <c r="E145" t="s">
        <v>136</v>
      </c>
      <c r="G145" s="29">
        <f>A145-A116</f>
        <v>5970</v>
      </c>
    </row>
    <row r="146" spans="1:7" x14ac:dyDescent="0.2">
      <c r="A146" s="29">
        <v>46442</v>
      </c>
      <c r="B146" s="105">
        <v>40628</v>
      </c>
      <c r="C146" t="s">
        <v>36</v>
      </c>
      <c r="D146" s="25" t="s">
        <v>41</v>
      </c>
      <c r="E146" s="25" t="s">
        <v>37</v>
      </c>
      <c r="G146" s="29">
        <f>A146-A12</f>
        <v>36749</v>
      </c>
    </row>
    <row r="147" spans="1:7" x14ac:dyDescent="0.2">
      <c r="A147" s="29">
        <v>50160</v>
      </c>
      <c r="B147" s="105">
        <v>40766</v>
      </c>
      <c r="C147" s="182" t="s">
        <v>26</v>
      </c>
      <c r="D147" s="25" t="s">
        <v>41</v>
      </c>
      <c r="E147" t="s">
        <v>173</v>
      </c>
      <c r="F147" s="25"/>
      <c r="G147" s="29">
        <f>A147-A119</f>
        <v>9371</v>
      </c>
    </row>
    <row r="148" spans="1:7" x14ac:dyDescent="0.2">
      <c r="A148" s="36">
        <v>51262</v>
      </c>
      <c r="B148" s="128">
        <v>40774</v>
      </c>
      <c r="C148" s="116" t="s">
        <v>39</v>
      </c>
      <c r="D148" s="116" t="s">
        <v>168</v>
      </c>
      <c r="E148" s="116" t="s">
        <v>39</v>
      </c>
      <c r="F148" s="117" t="s">
        <v>174</v>
      </c>
      <c r="G148" s="36">
        <f>A148-A121</f>
        <v>6367</v>
      </c>
    </row>
    <row r="149" spans="1:7" x14ac:dyDescent="0.2">
      <c r="A149" s="36">
        <v>51262</v>
      </c>
      <c r="B149" s="128">
        <v>40774</v>
      </c>
      <c r="C149" s="116" t="s">
        <v>34</v>
      </c>
      <c r="D149" s="116" t="s">
        <v>168</v>
      </c>
      <c r="E149" s="116" t="s">
        <v>34</v>
      </c>
      <c r="F149" s="117" t="s">
        <v>174</v>
      </c>
      <c r="G149" s="36">
        <f>A149-A122</f>
        <v>6367</v>
      </c>
    </row>
    <row r="152" spans="1:7" ht="13.5" thickBot="1" x14ac:dyDescent="0.25">
      <c r="A152" s="142">
        <v>53111</v>
      </c>
      <c r="B152" s="143">
        <v>2011</v>
      </c>
      <c r="C152" s="144" t="s">
        <v>67</v>
      </c>
      <c r="D152" s="145"/>
      <c r="E152" s="99"/>
      <c r="F152" s="99"/>
      <c r="G152" s="142">
        <f>A152-A124</f>
        <v>6669</v>
      </c>
    </row>
    <row r="153" spans="1:7" x14ac:dyDescent="0.2">
      <c r="A153" s="357"/>
      <c r="B153" s="182"/>
      <c r="C153" s="182"/>
      <c r="D153" s="356"/>
      <c r="E153" s="182"/>
      <c r="F153" s="182"/>
      <c r="G153" s="357"/>
    </row>
    <row r="154" spans="1:7" ht="13.5" x14ac:dyDescent="0.25">
      <c r="A154" s="381" t="s">
        <v>33</v>
      </c>
      <c r="B154" s="379"/>
      <c r="C154" s="379"/>
      <c r="D154" s="380"/>
      <c r="E154" s="379"/>
      <c r="F154" s="379"/>
      <c r="G154" s="381" t="s">
        <v>33</v>
      </c>
    </row>
    <row r="155" spans="1:7" ht="13.5" x14ac:dyDescent="0.25">
      <c r="A155" s="29">
        <v>53111</v>
      </c>
      <c r="B155" s="105">
        <v>41004</v>
      </c>
      <c r="C155" s="184" t="s">
        <v>219</v>
      </c>
      <c r="D155"/>
      <c r="E155" s="25"/>
    </row>
    <row r="160" spans="1:7" x14ac:dyDescent="0.2">
      <c r="A160" s="29">
        <v>53111</v>
      </c>
      <c r="B160" s="105">
        <v>41004</v>
      </c>
      <c r="C160" t="s">
        <v>283</v>
      </c>
      <c r="D160" s="25" t="s">
        <v>284</v>
      </c>
      <c r="E160" t="s">
        <v>285</v>
      </c>
    </row>
    <row r="161" spans="1:10" x14ac:dyDescent="0.2">
      <c r="A161" s="29">
        <v>53111</v>
      </c>
      <c r="B161" s="105">
        <v>40912</v>
      </c>
      <c r="C161" t="s">
        <v>46</v>
      </c>
      <c r="D161" s="25" t="s">
        <v>44</v>
      </c>
      <c r="E161" t="s">
        <v>119</v>
      </c>
      <c r="G161" s="29">
        <f>A161-A75</f>
        <v>19799</v>
      </c>
      <c r="J161" s="140"/>
    </row>
    <row r="162" spans="1:10" x14ac:dyDescent="0.2">
      <c r="A162" s="29">
        <v>53111</v>
      </c>
      <c r="B162" s="105">
        <v>40912</v>
      </c>
      <c r="C162" t="s">
        <v>43</v>
      </c>
      <c r="D162" s="25" t="s">
        <v>44</v>
      </c>
      <c r="E162" t="s">
        <v>120</v>
      </c>
      <c r="G162" s="29">
        <f>A162-A76</f>
        <v>19799</v>
      </c>
      <c r="I162" s="83"/>
      <c r="J162" s="141"/>
    </row>
    <row r="163" spans="1:10" x14ac:dyDescent="0.2">
      <c r="I163" s="83"/>
      <c r="J163" s="140"/>
    </row>
    <row r="164" spans="1:10" x14ac:dyDescent="0.2">
      <c r="A164" s="29">
        <v>53111</v>
      </c>
      <c r="B164" s="105">
        <v>40912</v>
      </c>
      <c r="C164" t="s">
        <v>50</v>
      </c>
      <c r="D164" s="89" t="s">
        <v>41</v>
      </c>
      <c r="E164" t="s">
        <v>511</v>
      </c>
      <c r="G164" s="29">
        <f>A160-A111</f>
        <v>12639</v>
      </c>
      <c r="I164" s="83"/>
      <c r="J164" s="141"/>
    </row>
    <row r="165" spans="1:10" x14ac:dyDescent="0.2">
      <c r="A165" s="29">
        <v>53111</v>
      </c>
      <c r="B165" s="105">
        <v>40912</v>
      </c>
      <c r="C165" t="s">
        <v>50</v>
      </c>
      <c r="D165" s="89" t="s">
        <v>41</v>
      </c>
      <c r="E165" s="90" t="s">
        <v>141</v>
      </c>
      <c r="F165" s="83"/>
      <c r="G165" s="91">
        <f>A165-A126</f>
        <v>53111</v>
      </c>
      <c r="I165" s="83"/>
      <c r="J165" s="140"/>
    </row>
    <row r="166" spans="1:10" x14ac:dyDescent="0.2">
      <c r="A166" s="370"/>
      <c r="B166" s="371"/>
      <c r="C166" s="369"/>
      <c r="D166" s="368"/>
      <c r="E166" s="186"/>
      <c r="F166" s="186"/>
      <c r="G166" s="372"/>
      <c r="H166" s="83"/>
      <c r="I166" s="83"/>
      <c r="J166" s="141"/>
    </row>
    <row r="167" spans="1:10" x14ac:dyDescent="0.2">
      <c r="A167" s="373"/>
      <c r="B167" s="374"/>
      <c r="C167" s="375"/>
      <c r="D167" s="376"/>
      <c r="E167" s="377"/>
      <c r="F167" s="377"/>
      <c r="G167" s="378"/>
      <c r="H167" s="83"/>
      <c r="I167" s="83"/>
      <c r="J167" s="140"/>
    </row>
    <row r="168" spans="1:10" x14ac:dyDescent="0.2">
      <c r="A168" s="82"/>
      <c r="B168" s="97"/>
      <c r="C168" s="83"/>
      <c r="D168" s="55"/>
      <c r="E168" s="137"/>
      <c r="F168" s="137"/>
      <c r="G168" s="258"/>
      <c r="H168" s="83"/>
      <c r="I168" s="83"/>
      <c r="J168" s="141"/>
    </row>
    <row r="169" spans="1:10" x14ac:dyDescent="0.2">
      <c r="A169" s="82"/>
      <c r="B169" s="97"/>
      <c r="C169" s="83"/>
      <c r="D169" s="55"/>
      <c r="E169" s="137"/>
      <c r="F169" s="137"/>
      <c r="G169" s="138"/>
      <c r="H169" s="83"/>
      <c r="I169" s="83"/>
      <c r="J169" s="140"/>
    </row>
    <row r="170" spans="1:10" x14ac:dyDescent="0.2">
      <c r="C170" s="83"/>
      <c r="D170" s="55"/>
      <c r="E170" s="83"/>
      <c r="F170" s="83"/>
      <c r="G170" s="91"/>
      <c r="H170" s="83"/>
      <c r="I170" s="83"/>
      <c r="J170" s="140"/>
    </row>
    <row r="171" spans="1:10" x14ac:dyDescent="0.2">
      <c r="C171" s="83"/>
      <c r="D171" s="83"/>
      <c r="E171" s="83"/>
      <c r="F171" s="83"/>
      <c r="G171" s="83"/>
      <c r="H171" s="83"/>
      <c r="I171" s="83"/>
      <c r="J171" s="140"/>
    </row>
    <row r="172" spans="1:10" x14ac:dyDescent="0.2">
      <c r="C172" s="83"/>
      <c r="D172" s="55"/>
      <c r="E172" s="90"/>
      <c r="F172" s="83"/>
      <c r="G172" s="259"/>
      <c r="H172" s="83"/>
      <c r="I172" s="83"/>
      <c r="J172" s="140"/>
    </row>
    <row r="173" spans="1:10" x14ac:dyDescent="0.2">
      <c r="C173" s="83"/>
      <c r="D173" s="55"/>
      <c r="E173" s="83"/>
      <c r="F173" s="83"/>
      <c r="G173" s="259"/>
      <c r="H173" s="83"/>
      <c r="I173" s="83"/>
      <c r="J173" s="140"/>
    </row>
    <row r="174" spans="1:10" x14ac:dyDescent="0.2">
      <c r="C174" s="83"/>
      <c r="D174" s="55"/>
      <c r="E174" s="83"/>
      <c r="F174" s="83"/>
      <c r="G174" s="259"/>
      <c r="H174" s="83"/>
      <c r="I174" s="83"/>
      <c r="J174" s="140"/>
    </row>
    <row r="175" spans="1:10" x14ac:dyDescent="0.2">
      <c r="C175" s="83"/>
      <c r="D175" s="55"/>
      <c r="E175" s="83"/>
      <c r="F175" s="83"/>
      <c r="G175" s="259"/>
      <c r="H175" s="83"/>
      <c r="I175" s="83"/>
      <c r="J175" s="140"/>
    </row>
    <row r="178" spans="1:9" x14ac:dyDescent="0.2">
      <c r="A178" s="36">
        <v>56247</v>
      </c>
      <c r="B178" s="128">
        <v>41087</v>
      </c>
      <c r="C178" s="332" t="s">
        <v>39</v>
      </c>
      <c r="D178" s="116" t="s">
        <v>168</v>
      </c>
      <c r="E178" s="116" t="s">
        <v>39</v>
      </c>
      <c r="F178" s="248" t="s">
        <v>264</v>
      </c>
      <c r="G178" s="36">
        <f>A178-A148</f>
        <v>4985</v>
      </c>
      <c r="I178" s="87" t="s">
        <v>427</v>
      </c>
    </row>
    <row r="179" spans="1:9" x14ac:dyDescent="0.2">
      <c r="A179" s="36">
        <v>56247</v>
      </c>
      <c r="B179" s="128">
        <v>41087</v>
      </c>
      <c r="C179" s="332" t="s">
        <v>34</v>
      </c>
      <c r="D179" s="116" t="s">
        <v>168</v>
      </c>
      <c r="E179" s="249" t="s">
        <v>34</v>
      </c>
      <c r="F179" s="248" t="s">
        <v>276</v>
      </c>
      <c r="G179" s="36">
        <f>A179-A149</f>
        <v>4985</v>
      </c>
      <c r="I179" s="87" t="s">
        <v>428</v>
      </c>
    </row>
    <row r="182" spans="1:9" ht="13.5" thickBot="1" x14ac:dyDescent="0.25">
      <c r="A182" s="142">
        <v>58555</v>
      </c>
      <c r="B182" s="143">
        <v>2012</v>
      </c>
      <c r="C182" s="144" t="s">
        <v>67</v>
      </c>
      <c r="D182" s="145"/>
      <c r="E182" s="99"/>
      <c r="F182" s="99"/>
      <c r="G182" s="142">
        <f>A182-A152</f>
        <v>5444</v>
      </c>
    </row>
    <row r="183" spans="1:9" x14ac:dyDescent="0.2">
      <c r="A183" s="181"/>
      <c r="B183" s="122"/>
      <c r="C183" s="122"/>
      <c r="D183" s="121"/>
      <c r="E183" s="122"/>
      <c r="F183" s="122"/>
      <c r="G183" s="181"/>
      <c r="H183" s="122"/>
    </row>
    <row r="184" spans="1:9" x14ac:dyDescent="0.2">
      <c r="A184" s="104"/>
      <c r="B184" s="3"/>
      <c r="C184" s="3"/>
      <c r="D184" s="89"/>
      <c r="E184" s="3"/>
      <c r="F184" s="3"/>
      <c r="G184" s="104"/>
      <c r="H184" s="3"/>
    </row>
    <row r="185" spans="1:9" x14ac:dyDescent="0.2">
      <c r="A185" s="42"/>
      <c r="C185" s="266"/>
    </row>
    <row r="186" spans="1:9" ht="25.6" x14ac:dyDescent="0.4">
      <c r="A186" s="42"/>
      <c r="B186" s="293">
        <v>2013</v>
      </c>
      <c r="C186" s="266"/>
    </row>
    <row r="187" spans="1:9" ht="25.6" x14ac:dyDescent="0.4">
      <c r="A187" s="42"/>
      <c r="B187" s="297"/>
      <c r="C187" s="266"/>
    </row>
    <row r="188" spans="1:9" x14ac:dyDescent="0.2">
      <c r="A188" s="29">
        <v>58555</v>
      </c>
      <c r="B188" s="105">
        <v>41364</v>
      </c>
      <c r="C188" t="s">
        <v>50</v>
      </c>
      <c r="D188" s="25" t="s">
        <v>204</v>
      </c>
      <c r="F188" t="s">
        <v>205</v>
      </c>
      <c r="G188" s="29" t="s">
        <v>206</v>
      </c>
      <c r="H188" t="s">
        <v>207</v>
      </c>
    </row>
    <row r="189" spans="1:9" x14ac:dyDescent="0.2">
      <c r="A189" s="29">
        <v>58555</v>
      </c>
      <c r="B189" s="105">
        <v>41364</v>
      </c>
      <c r="D189" s="25" t="s">
        <v>215</v>
      </c>
      <c r="F189" t="s">
        <v>208</v>
      </c>
      <c r="G189" s="29" t="s">
        <v>209</v>
      </c>
    </row>
    <row r="190" spans="1:9" x14ac:dyDescent="0.2">
      <c r="A190" s="29">
        <v>58555</v>
      </c>
      <c r="B190" s="105">
        <v>41364</v>
      </c>
      <c r="C190" t="s">
        <v>280</v>
      </c>
      <c r="D190" s="25" t="s">
        <v>216</v>
      </c>
      <c r="G190" s="29" t="s">
        <v>214</v>
      </c>
      <c r="H190" s="29">
        <f>A188-A$127</f>
        <v>12113</v>
      </c>
    </row>
    <row r="191" spans="1:9" x14ac:dyDescent="0.2">
      <c r="A191" s="29">
        <v>58555</v>
      </c>
      <c r="B191" s="105">
        <v>41364</v>
      </c>
      <c r="C191" t="s">
        <v>280</v>
      </c>
      <c r="D191" s="25" t="s">
        <v>211</v>
      </c>
      <c r="F191" t="s">
        <v>210</v>
      </c>
      <c r="G191" s="29" t="s">
        <v>214</v>
      </c>
      <c r="H191" s="29">
        <f>A189-A$127</f>
        <v>12113</v>
      </c>
    </row>
    <row r="192" spans="1:9" x14ac:dyDescent="0.2">
      <c r="A192" s="29">
        <v>58555</v>
      </c>
      <c r="B192" s="105">
        <v>41364</v>
      </c>
      <c r="C192" t="s">
        <v>280</v>
      </c>
      <c r="D192" s="25" t="s">
        <v>212</v>
      </c>
      <c r="F192" t="s">
        <v>213</v>
      </c>
      <c r="G192" s="29" t="s">
        <v>214</v>
      </c>
      <c r="H192" s="29">
        <f>A190-A$127</f>
        <v>12113</v>
      </c>
    </row>
    <row r="193" spans="1:13" x14ac:dyDescent="0.2">
      <c r="A193" s="29">
        <v>58555</v>
      </c>
      <c r="B193" s="105">
        <v>41364</v>
      </c>
      <c r="C193" t="s">
        <v>280</v>
      </c>
      <c r="D193" s="25" t="s">
        <v>277</v>
      </c>
      <c r="F193" t="s">
        <v>279</v>
      </c>
      <c r="G193" s="29" t="s">
        <v>214</v>
      </c>
      <c r="H193" s="29">
        <f>A191-A$127</f>
        <v>12113</v>
      </c>
    </row>
    <row r="194" spans="1:13" x14ac:dyDescent="0.2">
      <c r="A194" s="29">
        <v>58555</v>
      </c>
      <c r="B194" s="105">
        <v>41364</v>
      </c>
      <c r="C194" t="s">
        <v>280</v>
      </c>
      <c r="D194" s="25" t="s">
        <v>278</v>
      </c>
      <c r="F194" t="s">
        <v>210</v>
      </c>
      <c r="G194" s="29" t="s">
        <v>214</v>
      </c>
      <c r="H194" s="29">
        <f>A192-A$127</f>
        <v>12113</v>
      </c>
    </row>
    <row r="195" spans="1:13" x14ac:dyDescent="0.2">
      <c r="A195" s="29">
        <v>58555</v>
      </c>
      <c r="B195" s="105">
        <v>41370</v>
      </c>
      <c r="C195" s="24" t="s">
        <v>281</v>
      </c>
      <c r="D195" t="s">
        <v>155</v>
      </c>
      <c r="E195" s="25" t="s">
        <v>282</v>
      </c>
      <c r="G195" s="29" t="s">
        <v>214</v>
      </c>
      <c r="H195" s="29">
        <f>A195-A128</f>
        <v>12113</v>
      </c>
    </row>
    <row r="196" spans="1:13" x14ac:dyDescent="0.2">
      <c r="A196" s="29">
        <v>58578</v>
      </c>
      <c r="B196" s="105">
        <v>41385</v>
      </c>
      <c r="C196" s="266" t="s">
        <v>281</v>
      </c>
      <c r="D196" s="25" t="s">
        <v>286</v>
      </c>
      <c r="E196" s="25"/>
      <c r="H196" s="29"/>
    </row>
    <row r="197" spans="1:13" x14ac:dyDescent="0.2">
      <c r="D197" s="25" t="s">
        <v>287</v>
      </c>
      <c r="E197" s="25"/>
      <c r="H197" s="29"/>
    </row>
    <row r="198" spans="1:13" x14ac:dyDescent="0.2">
      <c r="C198" s="24"/>
      <c r="E198" s="25"/>
      <c r="H198" s="29"/>
    </row>
    <row r="199" spans="1:13" x14ac:dyDescent="0.2">
      <c r="B199" s="105"/>
      <c r="C199" s="24"/>
    </row>
    <row r="200" spans="1:13" x14ac:dyDescent="0.2">
      <c r="A200" s="29">
        <v>58555</v>
      </c>
      <c r="B200" s="105">
        <v>41370</v>
      </c>
      <c r="C200" s="182" t="s">
        <v>26</v>
      </c>
      <c r="D200" s="25" t="s">
        <v>417</v>
      </c>
      <c r="E200" t="s">
        <v>173</v>
      </c>
      <c r="F200" s="25"/>
      <c r="G200" s="29" t="s">
        <v>214</v>
      </c>
      <c r="H200" s="29">
        <f>A200-A147</f>
        <v>8395</v>
      </c>
    </row>
    <row r="202" spans="1:13" x14ac:dyDescent="0.2">
      <c r="A202" s="29">
        <v>58555</v>
      </c>
      <c r="B202" s="105">
        <v>41364</v>
      </c>
      <c r="C202" s="116" t="s">
        <v>39</v>
      </c>
      <c r="D202" t="s">
        <v>265</v>
      </c>
      <c r="E202" s="116" t="s">
        <v>39</v>
      </c>
      <c r="F202" s="248" t="s">
        <v>276</v>
      </c>
      <c r="G202" s="36">
        <f>A202-A178</f>
        <v>2308</v>
      </c>
      <c r="I202" s="87" t="s">
        <v>425</v>
      </c>
      <c r="J202" t="s">
        <v>267</v>
      </c>
    </row>
    <row r="203" spans="1:13" x14ac:dyDescent="0.2">
      <c r="A203" s="29">
        <v>58555</v>
      </c>
      <c r="B203" s="105">
        <v>41364</v>
      </c>
      <c r="C203" s="116" t="s">
        <v>34</v>
      </c>
      <c r="D203" t="s">
        <v>265</v>
      </c>
      <c r="E203" s="249" t="s">
        <v>34</v>
      </c>
      <c r="F203" s="248" t="s">
        <v>276</v>
      </c>
      <c r="G203" s="36">
        <f>A203-A179</f>
        <v>2308</v>
      </c>
      <c r="I203" s="87" t="s">
        <v>426</v>
      </c>
      <c r="J203" t="s">
        <v>266</v>
      </c>
    </row>
    <row r="205" spans="1:13" x14ac:dyDescent="0.2">
      <c r="D205"/>
      <c r="E205" s="249"/>
      <c r="F205" s="248"/>
      <c r="G205" s="36"/>
    </row>
    <row r="206" spans="1:13" x14ac:dyDescent="0.2">
      <c r="B206" s="105"/>
      <c r="C206" s="116"/>
      <c r="D206" s="3"/>
      <c r="E206" s="3"/>
      <c r="F206" s="3"/>
      <c r="G206" s="3"/>
      <c r="H206" s="3"/>
      <c r="I206" s="3"/>
      <c r="J206" s="3"/>
      <c r="K206" s="3"/>
      <c r="L206" s="3"/>
    </row>
    <row r="207" spans="1:13" ht="13.5" x14ac:dyDescent="0.25">
      <c r="A207" s="3"/>
      <c r="B207" s="3" t="s">
        <v>567</v>
      </c>
      <c r="C207" s="367">
        <v>5444</v>
      </c>
      <c r="D207" s="184" t="s">
        <v>218</v>
      </c>
      <c r="E207" s="184" t="s">
        <v>219</v>
      </c>
      <c r="F207" s="185"/>
      <c r="G207" s="186"/>
      <c r="H207" s="187" t="s">
        <v>220</v>
      </c>
      <c r="I207" s="188"/>
      <c r="J207" s="188"/>
      <c r="K207" s="103"/>
      <c r="L207" s="103"/>
      <c r="M207" s="87"/>
    </row>
    <row r="208" spans="1:13" ht="13.5" x14ac:dyDescent="0.25">
      <c r="A208" s="183" t="s">
        <v>217</v>
      </c>
      <c r="B208" s="87"/>
      <c r="C208" s="87"/>
      <c r="D208" s="87">
        <v>53111</v>
      </c>
      <c r="E208" s="189" t="s">
        <v>513</v>
      </c>
      <c r="F208" s="87"/>
      <c r="G208" s="103"/>
      <c r="H208" s="183"/>
      <c r="I208" s="103"/>
      <c r="J208" s="103"/>
      <c r="K208" s="103"/>
      <c r="L208" s="103"/>
      <c r="M208" s="87"/>
    </row>
    <row r="209" spans="1:13" ht="13.5" x14ac:dyDescent="0.25">
      <c r="A209" s="189" t="s">
        <v>221</v>
      </c>
      <c r="B209" s="183">
        <v>41348</v>
      </c>
      <c r="C209" s="87"/>
      <c r="D209" s="103"/>
      <c r="E209" s="103"/>
      <c r="F209" s="103"/>
      <c r="G209" s="103"/>
      <c r="H209" s="103"/>
      <c r="I209" s="103"/>
      <c r="J209" s="103"/>
      <c r="K209" s="103"/>
      <c r="L209" s="103"/>
      <c r="M209" s="87"/>
    </row>
    <row r="210" spans="1:13" ht="14.15" thickBot="1" x14ac:dyDescent="0.3">
      <c r="A210" s="87"/>
      <c r="B210" s="87"/>
      <c r="C210" s="103"/>
      <c r="D210" s="190"/>
      <c r="E210" s="87"/>
      <c r="F210" s="87"/>
      <c r="G210" s="191"/>
      <c r="H210" s="87"/>
      <c r="I210" s="87"/>
      <c r="J210" s="191"/>
      <c r="K210" s="87"/>
      <c r="L210" s="87"/>
      <c r="M210" s="87"/>
    </row>
    <row r="211" spans="1:13" ht="13.5" x14ac:dyDescent="0.25">
      <c r="A211" s="192" t="s">
        <v>222</v>
      </c>
      <c r="B211" s="193"/>
      <c r="C211" s="87"/>
      <c r="D211" s="194" t="s">
        <v>223</v>
      </c>
      <c r="E211" s="195"/>
      <c r="F211" s="87"/>
      <c r="G211" s="192" t="s">
        <v>224</v>
      </c>
      <c r="H211" s="195"/>
      <c r="I211" s="87"/>
      <c r="J211" s="196" t="s">
        <v>225</v>
      </c>
      <c r="K211" s="195"/>
      <c r="L211" s="87"/>
      <c r="M211" s="87"/>
    </row>
    <row r="212" spans="1:13" ht="13.5" x14ac:dyDescent="0.25">
      <c r="A212" s="197" t="s">
        <v>226</v>
      </c>
      <c r="B212" s="198" t="s">
        <v>227</v>
      </c>
      <c r="C212" s="87"/>
      <c r="D212" s="197" t="s">
        <v>226</v>
      </c>
      <c r="E212" s="199" t="s">
        <v>227</v>
      </c>
      <c r="F212" s="87"/>
      <c r="G212" s="197" t="s">
        <v>226</v>
      </c>
      <c r="H212" s="198" t="s">
        <v>228</v>
      </c>
      <c r="I212" s="87"/>
      <c r="J212" s="197" t="s">
        <v>226</v>
      </c>
      <c r="K212" s="199" t="s">
        <v>228</v>
      </c>
      <c r="L212" s="87"/>
      <c r="M212" s="87"/>
    </row>
    <row r="213" spans="1:13" ht="13.5" thickBot="1" x14ac:dyDescent="0.25">
      <c r="A213" s="200"/>
      <c r="B213" s="201"/>
      <c r="C213" s="87"/>
      <c r="D213" s="200"/>
      <c r="E213" s="201"/>
      <c r="F213" s="87"/>
      <c r="G213" s="200"/>
      <c r="H213" s="201"/>
      <c r="I213" s="87"/>
      <c r="J213" s="200"/>
      <c r="K213" s="201"/>
      <c r="L213" s="87"/>
      <c r="M213" s="87"/>
    </row>
    <row r="214" spans="1:13" ht="13.5" x14ac:dyDescent="0.25">
      <c r="A214" s="202" t="s">
        <v>229</v>
      </c>
      <c r="B214" s="203">
        <v>0.05</v>
      </c>
      <c r="C214" s="87"/>
      <c r="D214" s="202" t="s">
        <v>229</v>
      </c>
      <c r="E214" s="203">
        <v>0.1</v>
      </c>
      <c r="F214" s="87"/>
      <c r="G214" s="202" t="s">
        <v>229</v>
      </c>
      <c r="H214" s="203">
        <v>0.1</v>
      </c>
      <c r="I214" s="87"/>
      <c r="J214" s="202" t="s">
        <v>229</v>
      </c>
      <c r="K214" s="204">
        <v>0</v>
      </c>
      <c r="L214" s="87"/>
      <c r="M214" s="87"/>
    </row>
    <row r="215" spans="1:13" ht="14.15" thickBot="1" x14ac:dyDescent="0.3">
      <c r="A215" s="205" t="s">
        <v>230</v>
      </c>
      <c r="B215" s="206"/>
      <c r="C215" s="87"/>
      <c r="D215" s="205" t="s">
        <v>230</v>
      </c>
      <c r="E215" s="206"/>
      <c r="F215" s="87"/>
      <c r="G215" s="205" t="s">
        <v>230</v>
      </c>
      <c r="H215" s="206"/>
      <c r="I215" s="207"/>
      <c r="J215" s="205" t="s">
        <v>230</v>
      </c>
      <c r="K215" s="206"/>
      <c r="L215" s="87"/>
      <c r="M215" s="87"/>
    </row>
    <row r="216" spans="1:13" ht="13.5" x14ac:dyDescent="0.25">
      <c r="A216" s="208" t="s">
        <v>231</v>
      </c>
      <c r="B216" s="209">
        <v>0</v>
      </c>
      <c r="C216" s="87"/>
      <c r="D216" s="208" t="s">
        <v>231</v>
      </c>
      <c r="E216" s="209">
        <v>0</v>
      </c>
      <c r="F216" s="87"/>
      <c r="G216" s="208" t="s">
        <v>231</v>
      </c>
      <c r="H216" s="209">
        <v>0</v>
      </c>
      <c r="I216" s="87"/>
      <c r="J216" s="208" t="s">
        <v>231</v>
      </c>
      <c r="K216" s="209">
        <v>0</v>
      </c>
      <c r="L216" s="87"/>
      <c r="M216" s="87"/>
    </row>
    <row r="217" spans="1:13" ht="14.15" thickBot="1" x14ac:dyDescent="0.3">
      <c r="A217" s="210" t="s">
        <v>232</v>
      </c>
      <c r="B217" s="211">
        <f>-(B216-B214)</f>
        <v>0.05</v>
      </c>
      <c r="C217" s="87"/>
      <c r="D217" s="210" t="s">
        <v>232</v>
      </c>
      <c r="E217" s="211">
        <f>-(E216-E214)</f>
        <v>0.1</v>
      </c>
      <c r="F217" s="87"/>
      <c r="G217" s="210" t="s">
        <v>232</v>
      </c>
      <c r="H217" s="211">
        <f>-(H216-H214)</f>
        <v>0.1</v>
      </c>
      <c r="I217" s="87"/>
      <c r="J217" s="210" t="s">
        <v>232</v>
      </c>
      <c r="K217" s="211">
        <f>-(K216-K214)</f>
        <v>0</v>
      </c>
      <c r="L217" s="87"/>
      <c r="M217" s="87"/>
    </row>
    <row r="218" spans="1:13" ht="14.15" thickBot="1" x14ac:dyDescent="0.3">
      <c r="A218" s="212" t="s">
        <v>233</v>
      </c>
      <c r="B218" s="213">
        <v>3.3</v>
      </c>
      <c r="C218" s="87"/>
      <c r="D218" s="212" t="s">
        <v>233</v>
      </c>
      <c r="E218" s="214">
        <v>3.25</v>
      </c>
      <c r="F218" s="87"/>
      <c r="G218" s="212" t="s">
        <v>233</v>
      </c>
      <c r="H218" s="214">
        <v>3.56</v>
      </c>
      <c r="I218" s="87"/>
      <c r="J218" s="212" t="s">
        <v>233</v>
      </c>
      <c r="K218" s="214">
        <v>3.5</v>
      </c>
      <c r="L218" s="87"/>
      <c r="M218" s="87"/>
    </row>
    <row r="219" spans="1:13" ht="14.15" thickBot="1" x14ac:dyDescent="0.3">
      <c r="A219" s="215" t="s">
        <v>234</v>
      </c>
      <c r="B219" s="216"/>
      <c r="C219" s="87"/>
      <c r="D219" s="215" t="s">
        <v>234</v>
      </c>
      <c r="E219" s="216"/>
      <c r="F219" s="87"/>
      <c r="G219" s="215" t="s">
        <v>234</v>
      </c>
      <c r="H219" s="216"/>
      <c r="I219" s="87"/>
      <c r="J219" s="215" t="s">
        <v>234</v>
      </c>
      <c r="K219" s="216"/>
      <c r="L219" s="87"/>
      <c r="M219" s="87"/>
    </row>
    <row r="220" spans="1:13" ht="14.15" thickBot="1" x14ac:dyDescent="0.3">
      <c r="A220" s="217" t="s">
        <v>235</v>
      </c>
      <c r="B220" s="218">
        <f>((B214-B216)+B218)-B224</f>
        <v>3.3</v>
      </c>
      <c r="C220" s="87"/>
      <c r="D220" s="219" t="s">
        <v>236</v>
      </c>
      <c r="E220" s="218">
        <f>((E214-E216)+E218)-E224</f>
        <v>3.3000000000000003</v>
      </c>
      <c r="F220" s="87"/>
      <c r="G220" s="219" t="s">
        <v>236</v>
      </c>
      <c r="H220" s="218">
        <f>((H214-H216)+H218)-H224</f>
        <v>3.6100000000000003</v>
      </c>
      <c r="I220" s="87"/>
      <c r="J220" s="217" t="s">
        <v>235</v>
      </c>
      <c r="K220" s="218">
        <f>((K214-K216)+K218)-K224</f>
        <v>3.5</v>
      </c>
      <c r="L220" s="87"/>
      <c r="M220" s="87"/>
    </row>
    <row r="221" spans="1:13" ht="14.15" thickBot="1" x14ac:dyDescent="0.3">
      <c r="A221" s="220"/>
      <c r="B221" s="221" t="s">
        <v>237</v>
      </c>
      <c r="C221" s="87"/>
      <c r="D221" s="222"/>
      <c r="E221" s="223"/>
      <c r="F221" s="87"/>
      <c r="G221" s="220"/>
      <c r="H221" s="221"/>
      <c r="I221" s="87"/>
      <c r="J221" s="220"/>
      <c r="K221" s="221"/>
      <c r="L221" s="87"/>
      <c r="M221" s="87"/>
    </row>
    <row r="222" spans="1:13" ht="14.15" thickBot="1" x14ac:dyDescent="0.3">
      <c r="A222" s="224" t="s">
        <v>238</v>
      </c>
      <c r="B222" s="225">
        <v>0</v>
      </c>
      <c r="C222" s="87"/>
      <c r="D222" s="220" t="s">
        <v>238</v>
      </c>
      <c r="E222" s="221">
        <v>0</v>
      </c>
      <c r="F222" s="87"/>
      <c r="G222" s="220" t="s">
        <v>238</v>
      </c>
      <c r="H222" s="221">
        <v>0</v>
      </c>
      <c r="I222" s="87"/>
      <c r="J222" s="220" t="s">
        <v>238</v>
      </c>
      <c r="K222" s="221">
        <v>0</v>
      </c>
      <c r="L222" s="87"/>
      <c r="M222" s="87"/>
    </row>
    <row r="223" spans="1:13" ht="14.15" thickBot="1" x14ac:dyDescent="0.3">
      <c r="A223" s="226" t="s">
        <v>553</v>
      </c>
      <c r="B223" s="227" t="s">
        <v>239</v>
      </c>
      <c r="C223" s="87"/>
      <c r="D223" s="226" t="s">
        <v>553</v>
      </c>
      <c r="E223" s="227" t="s">
        <v>240</v>
      </c>
      <c r="F223" s="87"/>
      <c r="G223" s="226" t="s">
        <v>553</v>
      </c>
      <c r="H223" s="227" t="s">
        <v>240</v>
      </c>
      <c r="I223" s="87"/>
      <c r="J223" s="226" t="s">
        <v>553</v>
      </c>
      <c r="K223" s="227" t="s">
        <v>239</v>
      </c>
      <c r="L223" s="87"/>
      <c r="M223" s="87"/>
    </row>
    <row r="224" spans="1:13" ht="14.15" thickBot="1" x14ac:dyDescent="0.3">
      <c r="A224" s="226" t="s">
        <v>241</v>
      </c>
      <c r="B224" s="228">
        <v>0.05</v>
      </c>
      <c r="C224" s="87"/>
      <c r="D224" s="226" t="s">
        <v>241</v>
      </c>
      <c r="E224" s="228">
        <v>0.05</v>
      </c>
      <c r="F224" s="103"/>
      <c r="G224" s="226" t="s">
        <v>241</v>
      </c>
      <c r="H224" s="228">
        <v>0.05</v>
      </c>
      <c r="I224" s="103"/>
      <c r="J224" s="229" t="s">
        <v>242</v>
      </c>
      <c r="K224" s="228">
        <v>0</v>
      </c>
      <c r="L224" s="87"/>
      <c r="M224" s="87"/>
    </row>
    <row r="225" spans="1:13" ht="14.15" thickBot="1" x14ac:dyDescent="0.3">
      <c r="A225" s="222"/>
      <c r="B225" s="223" t="s">
        <v>237</v>
      </c>
      <c r="C225" s="103"/>
      <c r="D225" s="222"/>
      <c r="E225" s="223" t="s">
        <v>237</v>
      </c>
      <c r="F225" s="87"/>
      <c r="G225" s="230" t="s">
        <v>243</v>
      </c>
      <c r="H225" s="223" t="s">
        <v>263</v>
      </c>
      <c r="I225" s="103"/>
      <c r="J225" s="222"/>
      <c r="K225" s="223" t="s">
        <v>237</v>
      </c>
      <c r="L225" s="87"/>
      <c r="M225" s="87"/>
    </row>
    <row r="226" spans="1:13" ht="13.5" x14ac:dyDescent="0.25">
      <c r="C226" s="103"/>
      <c r="D226" s="190"/>
      <c r="E226" s="87"/>
      <c r="F226" s="87"/>
      <c r="G226" s="191"/>
      <c r="H226" s="87"/>
      <c r="I226" s="87"/>
      <c r="J226" s="191"/>
      <c r="K226" s="87"/>
      <c r="L226" s="87"/>
      <c r="M226" s="87"/>
    </row>
    <row r="227" spans="1:13" ht="13.5" x14ac:dyDescent="0.25">
      <c r="A227" s="231" t="s">
        <v>244</v>
      </c>
      <c r="B227" s="87"/>
      <c r="C227" s="87"/>
      <c r="D227" s="231"/>
      <c r="E227" s="103"/>
      <c r="F227" s="103"/>
      <c r="G227" s="231" t="s">
        <v>244</v>
      </c>
      <c r="H227" s="103"/>
      <c r="I227" s="103"/>
      <c r="J227" s="231"/>
      <c r="K227" s="103"/>
      <c r="L227" s="103"/>
      <c r="M227" s="87"/>
    </row>
    <row r="228" spans="1:13" ht="13.5" thickBot="1" x14ac:dyDescent="0.25">
      <c r="B228" s="103"/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87"/>
    </row>
    <row r="229" spans="1:13" ht="13.5" x14ac:dyDescent="0.25">
      <c r="A229" s="192" t="s">
        <v>245</v>
      </c>
      <c r="B229" s="193"/>
      <c r="C229" s="186"/>
      <c r="D229" s="194" t="s">
        <v>246</v>
      </c>
      <c r="E229" s="195"/>
      <c r="F229" s="137"/>
      <c r="G229" s="192" t="s">
        <v>247</v>
      </c>
      <c r="H229" s="195"/>
      <c r="I229" s="103"/>
      <c r="J229" s="196" t="s">
        <v>248</v>
      </c>
      <c r="K229" s="195"/>
      <c r="L229" s="137"/>
      <c r="M229" s="87"/>
    </row>
    <row r="230" spans="1:13" ht="13.5" x14ac:dyDescent="0.25">
      <c r="A230" s="232" t="s">
        <v>226</v>
      </c>
      <c r="B230" s="198" t="s">
        <v>228</v>
      </c>
      <c r="C230" s="186"/>
      <c r="D230" s="207" t="s">
        <v>226</v>
      </c>
      <c r="E230" s="199" t="s">
        <v>228</v>
      </c>
      <c r="F230" s="137"/>
      <c r="G230" s="232" t="s">
        <v>226</v>
      </c>
      <c r="H230" s="198" t="s">
        <v>228</v>
      </c>
      <c r="I230" s="103"/>
      <c r="J230" s="207" t="s">
        <v>226</v>
      </c>
      <c r="K230" s="199" t="s">
        <v>228</v>
      </c>
      <c r="L230" s="137"/>
      <c r="M230" s="87"/>
    </row>
    <row r="231" spans="1:13" ht="13.5" thickBot="1" x14ac:dyDescent="0.25">
      <c r="A231" s="200"/>
      <c r="B231" s="201"/>
      <c r="C231" s="186"/>
      <c r="D231" s="200"/>
      <c r="E231" s="201"/>
      <c r="F231" s="137"/>
      <c r="G231" s="200"/>
      <c r="H231" s="201"/>
      <c r="I231" s="103"/>
      <c r="J231" s="200"/>
      <c r="K231" s="201"/>
      <c r="L231" s="137"/>
      <c r="M231" s="87"/>
    </row>
    <row r="232" spans="1:13" ht="13.5" x14ac:dyDescent="0.25">
      <c r="A232" s="202" t="s">
        <v>229</v>
      </c>
      <c r="B232" s="203">
        <v>0.09</v>
      </c>
      <c r="C232" s="233"/>
      <c r="D232" s="202" t="s">
        <v>229</v>
      </c>
      <c r="E232" s="234">
        <v>0.08</v>
      </c>
      <c r="F232" s="235"/>
      <c r="G232" s="202" t="s">
        <v>229</v>
      </c>
      <c r="H232" s="234">
        <v>0.04</v>
      </c>
      <c r="I232" s="235"/>
      <c r="J232" s="202" t="s">
        <v>229</v>
      </c>
      <c r="K232" s="236">
        <v>0.09</v>
      </c>
      <c r="L232" s="235"/>
      <c r="M232" s="87"/>
    </row>
    <row r="233" spans="1:13" ht="14.15" thickBot="1" x14ac:dyDescent="0.3">
      <c r="A233" s="205" t="s">
        <v>249</v>
      </c>
      <c r="B233" s="206"/>
      <c r="C233" s="237"/>
      <c r="D233" s="205" t="s">
        <v>249</v>
      </c>
      <c r="E233" s="206"/>
      <c r="F233" s="238"/>
      <c r="G233" s="205" t="s">
        <v>249</v>
      </c>
      <c r="H233" s="206"/>
      <c r="I233" s="191"/>
      <c r="J233" s="205" t="s">
        <v>249</v>
      </c>
      <c r="K233" s="206"/>
      <c r="L233" s="239"/>
      <c r="M233" s="87"/>
    </row>
    <row r="234" spans="1:13" ht="13.5" x14ac:dyDescent="0.25">
      <c r="A234" s="208" t="s">
        <v>231</v>
      </c>
      <c r="B234" s="240">
        <v>0.11</v>
      </c>
      <c r="C234" s="241"/>
      <c r="D234" s="208" t="s">
        <v>231</v>
      </c>
      <c r="E234" s="240">
        <v>0.12</v>
      </c>
      <c r="F234" s="239"/>
      <c r="G234" s="208" t="s">
        <v>231</v>
      </c>
      <c r="H234" s="240">
        <v>0.11</v>
      </c>
      <c r="I234" s="191"/>
      <c r="J234" s="208" t="s">
        <v>231</v>
      </c>
      <c r="K234" s="240">
        <v>0.12</v>
      </c>
      <c r="L234" s="239"/>
      <c r="M234" s="87"/>
    </row>
    <row r="235" spans="1:13" ht="14.15" thickBot="1" x14ac:dyDescent="0.3">
      <c r="A235" s="210" t="s">
        <v>232</v>
      </c>
      <c r="B235" s="211">
        <f>-(B234-B232)</f>
        <v>-2.0000000000000004E-2</v>
      </c>
      <c r="C235" s="241"/>
      <c r="D235" s="210" t="s">
        <v>232</v>
      </c>
      <c r="E235" s="211">
        <f>-(E234-E232)</f>
        <v>-3.9999999999999994E-2</v>
      </c>
      <c r="F235" s="239"/>
      <c r="G235" s="210" t="s">
        <v>232</v>
      </c>
      <c r="H235" s="211">
        <f>-(H234-H232)</f>
        <v>-7.0000000000000007E-2</v>
      </c>
      <c r="I235" s="191"/>
      <c r="J235" s="210" t="s">
        <v>232</v>
      </c>
      <c r="K235" s="211">
        <f>-(K234-K232)</f>
        <v>-0.03</v>
      </c>
      <c r="L235" s="239"/>
      <c r="M235" s="87"/>
    </row>
    <row r="236" spans="1:13" ht="14.15" thickBot="1" x14ac:dyDescent="0.3">
      <c r="A236" s="212" t="s">
        <v>233</v>
      </c>
      <c r="B236" s="213">
        <v>2.3199999999999998</v>
      </c>
      <c r="C236" s="241"/>
      <c r="D236" s="212" t="s">
        <v>233</v>
      </c>
      <c r="E236" s="214">
        <v>2.58</v>
      </c>
      <c r="F236" s="239"/>
      <c r="G236" s="212" t="s">
        <v>233</v>
      </c>
      <c r="H236" s="214">
        <v>2.4500000000000002</v>
      </c>
      <c r="I236" s="239"/>
      <c r="J236" s="212" t="s">
        <v>233</v>
      </c>
      <c r="K236" s="214">
        <v>2.39</v>
      </c>
      <c r="L236" s="242"/>
      <c r="M236" s="87"/>
    </row>
    <row r="237" spans="1:13" ht="14.15" thickBot="1" x14ac:dyDescent="0.3">
      <c r="A237" s="215" t="s">
        <v>250</v>
      </c>
      <c r="B237" s="216"/>
      <c r="C237" s="241"/>
      <c r="D237" s="215" t="s">
        <v>250</v>
      </c>
      <c r="E237" s="216"/>
      <c r="F237" s="239"/>
      <c r="G237" s="215" t="s">
        <v>250</v>
      </c>
      <c r="H237" s="216"/>
      <c r="I237" s="191"/>
      <c r="J237" s="215" t="s">
        <v>250</v>
      </c>
      <c r="K237" s="216"/>
      <c r="L237" s="239"/>
      <c r="M237" s="87"/>
    </row>
    <row r="238" spans="1:13" ht="13.5" x14ac:dyDescent="0.25">
      <c r="A238" s="219" t="s">
        <v>251</v>
      </c>
      <c r="B238" s="218">
        <f>(B232-B234)+B236</f>
        <v>2.2999999999999998</v>
      </c>
      <c r="C238" s="243"/>
      <c r="D238" s="219" t="s">
        <v>251</v>
      </c>
      <c r="E238" s="218">
        <f>(E232-E234)+E236</f>
        <v>2.54</v>
      </c>
      <c r="F238" s="244"/>
      <c r="G238" s="219" t="s">
        <v>251</v>
      </c>
      <c r="H238" s="218">
        <f>(H232-H234)+H236</f>
        <v>2.3800000000000003</v>
      </c>
      <c r="I238" s="245"/>
      <c r="J238" s="219" t="s">
        <v>251</v>
      </c>
      <c r="K238" s="218">
        <f>(K232-K234)+K236</f>
        <v>2.3600000000000003</v>
      </c>
      <c r="L238" s="246"/>
      <c r="M238" s="87"/>
    </row>
    <row r="239" spans="1:13" ht="14.15" thickBot="1" x14ac:dyDescent="0.3">
      <c r="A239" s="220" t="s">
        <v>252</v>
      </c>
      <c r="B239" s="221" t="s">
        <v>253</v>
      </c>
      <c r="C239" s="185"/>
      <c r="D239" s="220" t="s">
        <v>252</v>
      </c>
      <c r="E239" s="221" t="s">
        <v>254</v>
      </c>
      <c r="F239" s="137"/>
      <c r="G239" s="220" t="s">
        <v>255</v>
      </c>
      <c r="H239" s="221" t="s">
        <v>256</v>
      </c>
      <c r="I239" s="103"/>
      <c r="J239" s="220" t="s">
        <v>252</v>
      </c>
      <c r="K239" s="221" t="s">
        <v>257</v>
      </c>
      <c r="L239" s="137"/>
      <c r="M239" s="87"/>
    </row>
    <row r="240" spans="1:13" ht="14.15" thickBot="1" x14ac:dyDescent="0.3">
      <c r="A240" s="247" t="s">
        <v>258</v>
      </c>
      <c r="B240" s="223" t="s">
        <v>259</v>
      </c>
      <c r="C240" s="186"/>
      <c r="D240" s="247" t="s">
        <v>260</v>
      </c>
      <c r="E240" s="223" t="s">
        <v>259</v>
      </c>
      <c r="F240" s="137"/>
      <c r="G240" s="247" t="s">
        <v>261</v>
      </c>
      <c r="H240" s="223" t="s">
        <v>259</v>
      </c>
      <c r="I240" s="103"/>
      <c r="J240" s="247" t="s">
        <v>262</v>
      </c>
      <c r="K240" s="223" t="s">
        <v>237</v>
      </c>
      <c r="L240" s="137"/>
      <c r="M240" s="87"/>
    </row>
    <row r="241" spans="1:13" x14ac:dyDescent="0.2">
      <c r="D241" s="103"/>
      <c r="E241" s="103"/>
      <c r="F241" s="103"/>
      <c r="G241" s="103"/>
      <c r="H241" s="103"/>
      <c r="I241" s="103"/>
      <c r="J241" s="103"/>
      <c r="K241" s="103"/>
      <c r="L241" s="103"/>
      <c r="M241" s="87"/>
    </row>
    <row r="242" spans="1:13" x14ac:dyDescent="0.2">
      <c r="A242" s="87"/>
      <c r="B242" s="87"/>
      <c r="C242" s="103"/>
      <c r="D242" s="41"/>
      <c r="E242" s="87"/>
      <c r="F242" s="87"/>
      <c r="G242" s="42"/>
      <c r="H242" s="87"/>
      <c r="I242" s="87"/>
      <c r="J242" s="87"/>
      <c r="K242" s="87"/>
      <c r="L242" s="87"/>
      <c r="M242" s="87"/>
    </row>
    <row r="243" spans="1:13" x14ac:dyDescent="0.2">
      <c r="A243" s="42"/>
      <c r="B243" s="87"/>
      <c r="C243" s="87"/>
      <c r="D243" s="25" t="s">
        <v>287</v>
      </c>
      <c r="E243" s="25"/>
    </row>
    <row r="244" spans="1:13" x14ac:dyDescent="0.2">
      <c r="A244" s="29">
        <v>58573</v>
      </c>
      <c r="B244" s="105">
        <v>41385</v>
      </c>
      <c r="C244" s="24"/>
    </row>
    <row r="245" spans="1:13" x14ac:dyDescent="0.2">
      <c r="D245" s="25" t="s">
        <v>288</v>
      </c>
      <c r="F245">
        <v>87.2</v>
      </c>
      <c r="G245" s="29" t="s">
        <v>290</v>
      </c>
    </row>
    <row r="246" spans="1:13" x14ac:dyDescent="0.2">
      <c r="D246" s="25" t="s">
        <v>289</v>
      </c>
      <c r="F246">
        <v>92.5</v>
      </c>
      <c r="G246" s="29" t="s">
        <v>290</v>
      </c>
    </row>
    <row r="247" spans="1:13" x14ac:dyDescent="0.2">
      <c r="D247" s="25" t="s">
        <v>433</v>
      </c>
      <c r="E247">
        <v>2.5</v>
      </c>
      <c r="F247" s="260">
        <f>E247*0.75</f>
        <v>1.875</v>
      </c>
      <c r="G247" s="29" t="s">
        <v>290</v>
      </c>
    </row>
    <row r="248" spans="1:13" x14ac:dyDescent="0.2">
      <c r="D248" s="89" t="s">
        <v>434</v>
      </c>
      <c r="E248" s="3">
        <v>3.3</v>
      </c>
      <c r="F248" s="261">
        <f>E248*0.88</f>
        <v>2.9039999999999999</v>
      </c>
      <c r="G248" s="101" t="s">
        <v>290</v>
      </c>
    </row>
    <row r="249" spans="1:13" x14ac:dyDescent="0.2">
      <c r="D249" s="264" t="s">
        <v>292</v>
      </c>
      <c r="E249" s="122">
        <v>12.5</v>
      </c>
      <c r="F249" s="262">
        <f>E249*0.75</f>
        <v>9.375</v>
      </c>
      <c r="G249" s="42" t="s">
        <v>290</v>
      </c>
    </row>
    <row r="250" spans="1:13" x14ac:dyDescent="0.2">
      <c r="D250" s="263" t="s">
        <v>294</v>
      </c>
      <c r="E250" s="3"/>
      <c r="F250" s="261">
        <f>F245+F246-F247-F248</f>
        <v>174.92099999999999</v>
      </c>
      <c r="G250" s="104" t="s">
        <v>290</v>
      </c>
    </row>
    <row r="251" spans="1:13" x14ac:dyDescent="0.2">
      <c r="D251" s="41" t="s">
        <v>293</v>
      </c>
      <c r="F251" s="260">
        <f>F245+F246+F248+F249</f>
        <v>191.97899999999998</v>
      </c>
      <c r="G251" s="29" t="s">
        <v>290</v>
      </c>
    </row>
    <row r="254" spans="1:13" x14ac:dyDescent="0.2">
      <c r="A254" s="29">
        <v>60368</v>
      </c>
      <c r="B254" s="24">
        <v>41446</v>
      </c>
      <c r="C254" t="s">
        <v>25</v>
      </c>
      <c r="D254" s="25" t="s">
        <v>354</v>
      </c>
      <c r="G254" s="29">
        <f>A254-G34</f>
        <v>35871</v>
      </c>
    </row>
    <row r="255" spans="1:13" x14ac:dyDescent="0.2">
      <c r="A255" s="29">
        <v>60368</v>
      </c>
      <c r="B255" s="24">
        <v>41446</v>
      </c>
      <c r="C255" t="s">
        <v>348</v>
      </c>
      <c r="D255" t="s">
        <v>349</v>
      </c>
      <c r="G255" s="29">
        <f>A255-G60</f>
        <v>34662</v>
      </c>
    </row>
    <row r="256" spans="1:13" x14ac:dyDescent="0.2">
      <c r="A256" s="29">
        <v>60845</v>
      </c>
      <c r="B256" s="24">
        <v>41459</v>
      </c>
      <c r="C256" t="s">
        <v>25</v>
      </c>
      <c r="D256" s="25" t="s">
        <v>353</v>
      </c>
    </row>
    <row r="257" spans="1:8" x14ac:dyDescent="0.2">
      <c r="A257" s="319">
        <v>62605</v>
      </c>
      <c r="B257" s="320">
        <v>41462</v>
      </c>
      <c r="C257" s="317" t="s">
        <v>352</v>
      </c>
      <c r="D257" s="318" t="s">
        <v>265</v>
      </c>
      <c r="G257" s="319">
        <f>A257-A179</f>
        <v>6358</v>
      </c>
    </row>
    <row r="258" spans="1:8" x14ac:dyDescent="0.2">
      <c r="B258" s="24"/>
    </row>
    <row r="259" spans="1:8" x14ac:dyDescent="0.2">
      <c r="B259" s="24"/>
    </row>
    <row r="260" spans="1:8" ht="13.5" thickBot="1" x14ac:dyDescent="0.25">
      <c r="A260" s="142">
        <v>62605</v>
      </c>
      <c r="B260" s="143">
        <v>2013</v>
      </c>
      <c r="C260" s="144" t="s">
        <v>67</v>
      </c>
      <c r="D260" s="145"/>
      <c r="E260" s="99"/>
      <c r="F260" s="99"/>
      <c r="G260" s="142">
        <f>A260-A188</f>
        <v>4050</v>
      </c>
    </row>
    <row r="261" spans="1:8" x14ac:dyDescent="0.2">
      <c r="C261" s="331"/>
      <c r="D261" s="89"/>
      <c r="E261" s="3"/>
      <c r="F261" s="3"/>
      <c r="G261" s="329"/>
    </row>
    <row r="262" spans="1:8" ht="25.6" x14ac:dyDescent="0.4">
      <c r="A262" s="42"/>
      <c r="B262" s="293">
        <v>2014</v>
      </c>
      <c r="C262" s="331"/>
      <c r="D262" s="89"/>
      <c r="E262" s="3"/>
      <c r="F262" s="3"/>
      <c r="G262" s="329"/>
    </row>
    <row r="263" spans="1:8" x14ac:dyDescent="0.2">
      <c r="A263" s="329"/>
      <c r="B263" s="330"/>
      <c r="C263" s="331"/>
      <c r="D263" s="89"/>
      <c r="E263" s="3"/>
      <c r="F263" s="3"/>
      <c r="G263" s="329"/>
    </row>
    <row r="264" spans="1:8" x14ac:dyDescent="0.2">
      <c r="A264" s="29">
        <v>62605</v>
      </c>
      <c r="B264" s="24">
        <v>41733</v>
      </c>
      <c r="C264" t="s">
        <v>280</v>
      </c>
      <c r="D264" s="25" t="s">
        <v>414</v>
      </c>
      <c r="F264" t="s">
        <v>416</v>
      </c>
      <c r="G264" s="29" t="s">
        <v>345</v>
      </c>
      <c r="H264" s="29">
        <f>A264-A127</f>
        <v>16163</v>
      </c>
    </row>
    <row r="265" spans="1:8" x14ac:dyDescent="0.2">
      <c r="A265" s="29">
        <v>62605</v>
      </c>
      <c r="B265" s="24">
        <v>41733</v>
      </c>
      <c r="C265" t="s">
        <v>280</v>
      </c>
      <c r="D265" t="s">
        <v>155</v>
      </c>
      <c r="E265" s="25" t="s">
        <v>406</v>
      </c>
      <c r="G265" s="29" t="s">
        <v>345</v>
      </c>
      <c r="H265" s="29">
        <f>A265-A195</f>
        <v>4050</v>
      </c>
    </row>
    <row r="266" spans="1:8" x14ac:dyDescent="0.2">
      <c r="A266" s="29">
        <v>62605</v>
      </c>
      <c r="B266" s="24">
        <v>41733</v>
      </c>
      <c r="C266" t="s">
        <v>281</v>
      </c>
      <c r="D266" s="25" t="s">
        <v>405</v>
      </c>
      <c r="G266" s="29" t="s">
        <v>345</v>
      </c>
      <c r="H266" s="29">
        <f>A266-0</f>
        <v>62605</v>
      </c>
    </row>
    <row r="267" spans="1:8" x14ac:dyDescent="0.2">
      <c r="A267" s="29">
        <v>62605</v>
      </c>
      <c r="B267" s="24">
        <v>41733</v>
      </c>
      <c r="C267" t="s">
        <v>411</v>
      </c>
      <c r="D267" s="25" t="s">
        <v>410</v>
      </c>
      <c r="G267" s="29" t="s">
        <v>345</v>
      </c>
      <c r="H267" s="29">
        <f>A267-A67</f>
        <v>34060</v>
      </c>
    </row>
    <row r="268" spans="1:8" x14ac:dyDescent="0.2">
      <c r="A268" s="29">
        <v>62605</v>
      </c>
      <c r="B268" s="24">
        <v>41733</v>
      </c>
      <c r="C268" t="s">
        <v>412</v>
      </c>
      <c r="D268" t="s">
        <v>136</v>
      </c>
      <c r="E268" s="25"/>
      <c r="G268" s="29" t="s">
        <v>345</v>
      </c>
      <c r="H268" s="29">
        <f>A268-A188</f>
        <v>4050</v>
      </c>
    </row>
    <row r="269" spans="1:8" x14ac:dyDescent="0.2">
      <c r="A269" s="29">
        <v>62605</v>
      </c>
      <c r="B269" s="24">
        <v>41733</v>
      </c>
      <c r="C269" t="s">
        <v>281</v>
      </c>
      <c r="D269" s="25" t="s">
        <v>409</v>
      </c>
    </row>
    <row r="270" spans="1:8" x14ac:dyDescent="0.2">
      <c r="A270" s="29">
        <v>62605</v>
      </c>
      <c r="B270" s="24">
        <v>41733</v>
      </c>
      <c r="C270" t="s">
        <v>281</v>
      </c>
      <c r="D270" s="25" t="s">
        <v>413</v>
      </c>
    </row>
    <row r="271" spans="1:8" x14ac:dyDescent="0.2">
      <c r="A271" s="29">
        <v>62605</v>
      </c>
      <c r="B271" s="24">
        <v>41733</v>
      </c>
      <c r="C271" t="s">
        <v>421</v>
      </c>
      <c r="D271" s="25" t="s">
        <v>418</v>
      </c>
      <c r="E271" t="s">
        <v>420</v>
      </c>
      <c r="G271" s="29" t="s">
        <v>419</v>
      </c>
      <c r="H271" s="29">
        <f>A271-A178</f>
        <v>6358</v>
      </c>
    </row>
    <row r="272" spans="1:8" x14ac:dyDescent="0.2">
      <c r="A272" s="29">
        <v>62783</v>
      </c>
      <c r="B272" s="24">
        <v>41745</v>
      </c>
      <c r="C272" t="s">
        <v>281</v>
      </c>
      <c r="D272" s="25" t="s">
        <v>422</v>
      </c>
    </row>
    <row r="273" spans="1:8" ht="13.5" x14ac:dyDescent="0.25">
      <c r="A273" s="29">
        <v>62783</v>
      </c>
      <c r="B273" s="24">
        <v>41745</v>
      </c>
      <c r="C273" s="249" t="s">
        <v>352</v>
      </c>
      <c r="D273" s="249" t="s">
        <v>168</v>
      </c>
      <c r="E273" s="41" t="s">
        <v>496</v>
      </c>
      <c r="G273" s="87" t="s">
        <v>423</v>
      </c>
      <c r="H273" s="29">
        <f>A271-A178</f>
        <v>6358</v>
      </c>
    </row>
    <row r="274" spans="1:8" ht="13.5" x14ac:dyDescent="0.25">
      <c r="A274" s="29">
        <v>62783</v>
      </c>
      <c r="B274" s="24">
        <v>41745</v>
      </c>
      <c r="C274" s="249" t="s">
        <v>352</v>
      </c>
      <c r="D274" s="116" t="s">
        <v>168</v>
      </c>
      <c r="E274" s="41" t="s">
        <v>497</v>
      </c>
      <c r="G274" s="87" t="s">
        <v>424</v>
      </c>
      <c r="H274" s="29">
        <f>A272-A179</f>
        <v>6536</v>
      </c>
    </row>
    <row r="275" spans="1:8" x14ac:dyDescent="0.2">
      <c r="A275" s="29">
        <v>63805</v>
      </c>
      <c r="B275" s="24">
        <v>41888</v>
      </c>
      <c r="C275" s="358" t="s">
        <v>291</v>
      </c>
      <c r="D275" t="s">
        <v>430</v>
      </c>
      <c r="E275" s="87" t="s">
        <v>431</v>
      </c>
      <c r="F275" s="333">
        <v>41370</v>
      </c>
      <c r="G275" s="319" t="s">
        <v>432</v>
      </c>
      <c r="H275" s="319">
        <f>A275-A200</f>
        <v>5250</v>
      </c>
    </row>
    <row r="280" spans="1:8" x14ac:dyDescent="0.2">
      <c r="B280" s="24">
        <v>41882</v>
      </c>
      <c r="D280" s="25" t="s">
        <v>429</v>
      </c>
      <c r="E280" s="29">
        <v>63518</v>
      </c>
      <c r="H280" s="29">
        <f>E280-A257</f>
        <v>913</v>
      </c>
    </row>
    <row r="281" spans="1:8" x14ac:dyDescent="0.2">
      <c r="B281" s="24">
        <v>41888</v>
      </c>
      <c r="D281" s="25" t="s">
        <v>429</v>
      </c>
      <c r="E281" s="29">
        <v>63805</v>
      </c>
      <c r="G281" s="29">
        <f>E281-E280</f>
        <v>287</v>
      </c>
      <c r="H281" s="29">
        <f>H280+G281</f>
        <v>1200</v>
      </c>
    </row>
    <row r="283" spans="1:8" ht="13.5" thickBot="1" x14ac:dyDescent="0.25">
      <c r="A283" s="142">
        <v>64119</v>
      </c>
      <c r="B283" s="143">
        <v>2014</v>
      </c>
      <c r="C283" s="144" t="s">
        <v>67</v>
      </c>
      <c r="D283" s="145"/>
      <c r="E283" s="99"/>
      <c r="F283" s="99"/>
      <c r="G283" s="142">
        <f>A283-A260</f>
        <v>1514</v>
      </c>
    </row>
    <row r="285" spans="1:8" ht="25.6" x14ac:dyDescent="0.4">
      <c r="B285" s="293">
        <v>2015</v>
      </c>
    </row>
    <row r="287" spans="1:8" x14ac:dyDescent="0.2">
      <c r="A287" s="29" t="s">
        <v>494</v>
      </c>
      <c r="B287" s="24" t="s">
        <v>494</v>
      </c>
      <c r="C287" t="s">
        <v>281</v>
      </c>
      <c r="D287" s="25" t="s">
        <v>407</v>
      </c>
    </row>
    <row r="288" spans="1:8" x14ac:dyDescent="0.2">
      <c r="A288" s="29" t="s">
        <v>494</v>
      </c>
      <c r="B288" s="24" t="s">
        <v>494</v>
      </c>
      <c r="C288" t="s">
        <v>281</v>
      </c>
      <c r="D288" s="25" t="s">
        <v>408</v>
      </c>
    </row>
    <row r="289" spans="1:8" x14ac:dyDescent="0.2">
      <c r="A289" s="29">
        <v>64119</v>
      </c>
      <c r="B289" s="24">
        <v>42063</v>
      </c>
      <c r="C289" s="87" t="s">
        <v>281</v>
      </c>
      <c r="D289" s="356" t="s">
        <v>26</v>
      </c>
      <c r="E289" s="360" t="s">
        <v>477</v>
      </c>
      <c r="F289" s="363">
        <f>(B289-B200)/365*12</f>
        <v>22.783561643835618</v>
      </c>
      <c r="G289" s="362" t="s">
        <v>476</v>
      </c>
      <c r="H289" s="29">
        <f>A289-A200</f>
        <v>5564</v>
      </c>
    </row>
    <row r="290" spans="1:8" x14ac:dyDescent="0.2">
      <c r="A290" s="29">
        <v>64119</v>
      </c>
      <c r="B290" s="24">
        <v>42063</v>
      </c>
      <c r="C290" t="s">
        <v>281</v>
      </c>
      <c r="D290" s="356" t="s">
        <v>470</v>
      </c>
      <c r="E290" s="359" t="s">
        <v>478</v>
      </c>
      <c r="F290" s="360"/>
      <c r="G290" s="362" t="s">
        <v>476</v>
      </c>
      <c r="H290" s="29">
        <f>A289-A200</f>
        <v>5564</v>
      </c>
    </row>
    <row r="291" spans="1:8" x14ac:dyDescent="0.2">
      <c r="A291" s="29">
        <v>64119</v>
      </c>
      <c r="B291" s="24">
        <v>42063</v>
      </c>
      <c r="C291" t="s">
        <v>79</v>
      </c>
      <c r="D291" t="s">
        <v>36</v>
      </c>
      <c r="E291" s="25" t="s">
        <v>37</v>
      </c>
      <c r="F291" t="s">
        <v>471</v>
      </c>
      <c r="G291" s="45" t="s">
        <v>345</v>
      </c>
      <c r="H291" s="29">
        <f>A290-A146</f>
        <v>17677</v>
      </c>
    </row>
    <row r="292" spans="1:8" x14ac:dyDescent="0.2">
      <c r="A292" s="29">
        <v>64447</v>
      </c>
      <c r="B292" s="24">
        <v>42132</v>
      </c>
      <c r="D292" s="41" t="s">
        <v>495</v>
      </c>
    </row>
    <row r="293" spans="1:8" x14ac:dyDescent="0.2">
      <c r="D293" s="41" t="s">
        <v>483</v>
      </c>
    </row>
    <row r="294" spans="1:8" x14ac:dyDescent="0.2">
      <c r="D294" s="41" t="s">
        <v>482</v>
      </c>
    </row>
    <row r="295" spans="1:8" x14ac:dyDescent="0.2">
      <c r="D295" s="41" t="s">
        <v>481</v>
      </c>
    </row>
    <row r="296" spans="1:8" x14ac:dyDescent="0.2">
      <c r="D296" s="41" t="s">
        <v>484</v>
      </c>
    </row>
    <row r="297" spans="1:8" x14ac:dyDescent="0.2">
      <c r="D297" s="25" t="s">
        <v>479</v>
      </c>
    </row>
    <row r="298" spans="1:8" x14ac:dyDescent="0.2">
      <c r="D298" s="41" t="s">
        <v>485</v>
      </c>
      <c r="F298" s="87" t="s">
        <v>486</v>
      </c>
    </row>
    <row r="299" spans="1:8" x14ac:dyDescent="0.2">
      <c r="D299" s="41" t="s">
        <v>487</v>
      </c>
      <c r="F299" s="42" t="s">
        <v>480</v>
      </c>
      <c r="G299" s="87" t="s">
        <v>488</v>
      </c>
      <c r="H299" s="260">
        <v>3</v>
      </c>
    </row>
    <row r="300" spans="1:8" x14ac:dyDescent="0.2">
      <c r="D300" s="41" t="s">
        <v>489</v>
      </c>
      <c r="F300" s="42" t="s">
        <v>490</v>
      </c>
      <c r="G300" s="87" t="s">
        <v>488</v>
      </c>
      <c r="H300" s="260">
        <v>3.2</v>
      </c>
    </row>
    <row r="302" spans="1:8" x14ac:dyDescent="0.2">
      <c r="A302" s="29">
        <v>64447</v>
      </c>
      <c r="B302" s="105">
        <v>42140</v>
      </c>
      <c r="D302" s="41" t="s">
        <v>75</v>
      </c>
      <c r="E302" s="25" t="s">
        <v>491</v>
      </c>
      <c r="F302" s="41" t="s">
        <v>492</v>
      </c>
      <c r="G302"/>
      <c r="H302" s="29">
        <f>A302-A71</f>
        <v>31782</v>
      </c>
    </row>
    <row r="303" spans="1:8" x14ac:dyDescent="0.2">
      <c r="A303" s="29">
        <v>65857</v>
      </c>
      <c r="B303" s="105">
        <v>40628</v>
      </c>
      <c r="C303" t="s">
        <v>36</v>
      </c>
      <c r="D303" s="25" t="s">
        <v>41</v>
      </c>
      <c r="E303" s="25" t="s">
        <v>37</v>
      </c>
      <c r="F303" t="s">
        <v>493</v>
      </c>
      <c r="H303" s="29">
        <f>A303-A146</f>
        <v>19415</v>
      </c>
    </row>
    <row r="304" spans="1:8" x14ac:dyDescent="0.2">
      <c r="A304" s="29">
        <v>68250</v>
      </c>
      <c r="B304" s="105">
        <v>42225</v>
      </c>
      <c r="D304" s="25" t="s">
        <v>498</v>
      </c>
      <c r="H304" s="29">
        <f>A304-A274</f>
        <v>5467</v>
      </c>
    </row>
    <row r="305" spans="1:8" x14ac:dyDescent="0.2">
      <c r="A305" s="29">
        <v>69025</v>
      </c>
      <c r="B305" s="105">
        <v>42232</v>
      </c>
      <c r="D305" s="25" t="s">
        <v>498</v>
      </c>
      <c r="H305" s="29">
        <f>A305-A274</f>
        <v>6242</v>
      </c>
    </row>
    <row r="306" spans="1:8" x14ac:dyDescent="0.2">
      <c r="A306" s="29">
        <v>69128</v>
      </c>
      <c r="B306" s="105">
        <v>42238</v>
      </c>
    </row>
    <row r="307" spans="1:8" x14ac:dyDescent="0.2">
      <c r="A307" s="29">
        <v>69128</v>
      </c>
      <c r="B307" s="105">
        <v>42242</v>
      </c>
      <c r="D307" s="25" t="s">
        <v>291</v>
      </c>
      <c r="E307" t="s">
        <v>499</v>
      </c>
      <c r="H307" s="29">
        <f>A307-A290</f>
        <v>5009</v>
      </c>
    </row>
    <row r="308" spans="1:8" x14ac:dyDescent="0.2">
      <c r="A308" s="319">
        <v>69128</v>
      </c>
      <c r="B308" s="335">
        <v>42242</v>
      </c>
      <c r="C308" s="317"/>
      <c r="D308" s="318" t="s">
        <v>500</v>
      </c>
    </row>
    <row r="309" spans="1:8" x14ac:dyDescent="0.2">
      <c r="A309" s="319">
        <v>69830</v>
      </c>
      <c r="B309" s="335">
        <v>42245</v>
      </c>
      <c r="D309" s="318" t="s">
        <v>498</v>
      </c>
      <c r="E309" s="317"/>
      <c r="F309" s="317"/>
      <c r="G309" s="319"/>
      <c r="H309" s="319">
        <f>A309-A274</f>
        <v>7047</v>
      </c>
    </row>
    <row r="310" spans="1:8" x14ac:dyDescent="0.2">
      <c r="A310" s="319">
        <v>69830</v>
      </c>
      <c r="B310" s="335">
        <v>42252</v>
      </c>
      <c r="C310">
        <v>2.2000000000000002</v>
      </c>
      <c r="D310" s="25" t="s">
        <v>503</v>
      </c>
      <c r="G310" s="29" t="s">
        <v>501</v>
      </c>
    </row>
    <row r="311" spans="1:8" x14ac:dyDescent="0.2">
      <c r="A311" s="319">
        <v>69830</v>
      </c>
      <c r="B311" s="335">
        <v>42252</v>
      </c>
      <c r="C311">
        <v>2.5</v>
      </c>
      <c r="D311" s="25" t="s">
        <v>502</v>
      </c>
      <c r="G311" s="29" t="s">
        <v>504</v>
      </c>
    </row>
    <row r="313" spans="1:8" ht="13.5" x14ac:dyDescent="0.25">
      <c r="A313" s="30">
        <v>70344</v>
      </c>
      <c r="B313" s="364">
        <v>42308</v>
      </c>
      <c r="D313" s="365" t="s">
        <v>505</v>
      </c>
      <c r="F313" s="366">
        <f>A313-A155</f>
        <v>17233</v>
      </c>
      <c r="G313" s="30" t="s">
        <v>506</v>
      </c>
      <c r="H313" s="30">
        <f>A313-A283</f>
        <v>6225</v>
      </c>
    </row>
    <row r="318" spans="1:8" ht="25.6" x14ac:dyDescent="0.4">
      <c r="B318" s="293">
        <v>2016</v>
      </c>
    </row>
    <row r="323" spans="1:8" ht="13.5" x14ac:dyDescent="0.25">
      <c r="B323" s="30" t="s">
        <v>509</v>
      </c>
      <c r="F323" s="367"/>
      <c r="G323" s="30"/>
      <c r="H323" s="29"/>
    </row>
    <row r="324" spans="1:8" x14ac:dyDescent="0.2">
      <c r="F324" t="s">
        <v>508</v>
      </c>
    </row>
    <row r="325" spans="1:8" ht="13.5" x14ac:dyDescent="0.25">
      <c r="A325" s="29">
        <v>70345</v>
      </c>
      <c r="B325" s="105">
        <v>42336</v>
      </c>
      <c r="D325" s="25" t="s">
        <v>507</v>
      </c>
      <c r="F325" s="367">
        <f>H325</f>
        <v>9500</v>
      </c>
      <c r="G325" s="30" t="s">
        <v>506</v>
      </c>
      <c r="H325" s="29">
        <f>A325-A256</f>
        <v>9500</v>
      </c>
    </row>
    <row r="326" spans="1:8" x14ac:dyDescent="0.2">
      <c r="A326" s="29">
        <v>70345</v>
      </c>
      <c r="B326" s="335">
        <v>42441</v>
      </c>
      <c r="C326" t="s">
        <v>281</v>
      </c>
      <c r="D326" s="25" t="s">
        <v>510</v>
      </c>
      <c r="F326" s="317"/>
      <c r="H326" s="29">
        <f>A326-A164</f>
        <v>17234</v>
      </c>
    </row>
    <row r="327" spans="1:8" x14ac:dyDescent="0.2">
      <c r="A327" s="29">
        <v>70345</v>
      </c>
      <c r="B327" s="335">
        <v>42441</v>
      </c>
      <c r="C327" t="s">
        <v>281</v>
      </c>
      <c r="D327" s="25" t="s">
        <v>565</v>
      </c>
      <c r="F327" t="s">
        <v>564</v>
      </c>
    </row>
    <row r="328" spans="1:8" x14ac:dyDescent="0.2">
      <c r="A328" s="29">
        <v>70345</v>
      </c>
      <c r="B328" s="105">
        <v>42426</v>
      </c>
      <c r="D328" s="25" t="s">
        <v>566</v>
      </c>
      <c r="F328" t="s">
        <v>568</v>
      </c>
      <c r="H328" s="29">
        <f>A328-A188+C207</f>
        <v>17234</v>
      </c>
    </row>
    <row r="329" spans="1:8" x14ac:dyDescent="0.2">
      <c r="A329" s="29">
        <v>70345</v>
      </c>
      <c r="B329" s="105">
        <v>42468</v>
      </c>
      <c r="D329" s="25" t="s">
        <v>569</v>
      </c>
      <c r="H329" s="29">
        <f>A329-A302</f>
        <v>5898</v>
      </c>
    </row>
    <row r="330" spans="1:8" x14ac:dyDescent="0.2">
      <c r="A330" s="29">
        <v>70345</v>
      </c>
      <c r="B330" s="105">
        <v>42468</v>
      </c>
      <c r="D330" s="25" t="s">
        <v>588</v>
      </c>
      <c r="F330" t="s">
        <v>572</v>
      </c>
      <c r="H330" s="29">
        <f>A330-A290</f>
        <v>6226</v>
      </c>
    </row>
    <row r="331" spans="1:8" x14ac:dyDescent="0.2">
      <c r="A331" s="29">
        <v>70345</v>
      </c>
      <c r="B331" s="105">
        <v>42468</v>
      </c>
      <c r="D331" s="25" t="s">
        <v>570</v>
      </c>
      <c r="F331" t="s">
        <v>571</v>
      </c>
      <c r="H331" s="29">
        <f>A331-A290</f>
        <v>6226</v>
      </c>
    </row>
    <row r="332" spans="1:8" x14ac:dyDescent="0.2">
      <c r="A332" s="29">
        <v>70345</v>
      </c>
      <c r="B332" s="335">
        <v>42469</v>
      </c>
      <c r="C332" t="s">
        <v>281</v>
      </c>
      <c r="D332" s="25" t="s">
        <v>407</v>
      </c>
      <c r="F332" s="116" t="s">
        <v>575</v>
      </c>
    </row>
    <row r="333" spans="1:8" x14ac:dyDescent="0.2">
      <c r="A333" s="29">
        <v>70345</v>
      </c>
      <c r="B333" s="335">
        <v>42469</v>
      </c>
      <c r="C333" t="s">
        <v>281</v>
      </c>
      <c r="D333" s="117" t="s">
        <v>574</v>
      </c>
      <c r="F333" s="116" t="s">
        <v>576</v>
      </c>
    </row>
    <row r="334" spans="1:8" x14ac:dyDescent="0.2">
      <c r="A334" s="29">
        <v>70345</v>
      </c>
      <c r="B334" s="105">
        <v>42469</v>
      </c>
      <c r="D334" s="25" t="s">
        <v>573</v>
      </c>
    </row>
    <row r="336" spans="1:8" ht="13.5" thickBot="1" x14ac:dyDescent="0.25"/>
    <row r="337" spans="1:8" ht="13.5" thickBot="1" x14ac:dyDescent="0.25">
      <c r="A337" s="449">
        <v>70345</v>
      </c>
      <c r="B337" s="109">
        <v>42356</v>
      </c>
      <c r="C337" s="63" t="s">
        <v>50</v>
      </c>
      <c r="D337" s="98" t="s">
        <v>41</v>
      </c>
      <c r="E337" s="63" t="s">
        <v>142</v>
      </c>
      <c r="F337" s="63"/>
      <c r="G337" s="69">
        <f>A337-A164</f>
        <v>17234</v>
      </c>
    </row>
    <row r="338" spans="1:8" x14ac:dyDescent="0.2">
      <c r="A338" s="107"/>
      <c r="B338" s="103"/>
      <c r="C338" s="3"/>
      <c r="D338" s="56" t="s">
        <v>88</v>
      </c>
      <c r="E338" s="88" t="s">
        <v>137</v>
      </c>
      <c r="F338" s="88"/>
      <c r="G338" s="92" t="s">
        <v>138</v>
      </c>
    </row>
    <row r="339" spans="1:8" ht="13.5" thickBot="1" x14ac:dyDescent="0.25">
      <c r="A339" s="108"/>
      <c r="B339" s="110"/>
      <c r="C339" s="99"/>
      <c r="D339" s="57" t="s">
        <v>89</v>
      </c>
      <c r="E339" s="96" t="s">
        <v>137</v>
      </c>
      <c r="F339" s="96"/>
      <c r="G339" s="95" t="s">
        <v>139</v>
      </c>
    </row>
    <row r="343" spans="1:8" ht="13.5" x14ac:dyDescent="0.25">
      <c r="A343" s="30">
        <v>72894</v>
      </c>
      <c r="B343" s="364">
        <v>42658</v>
      </c>
      <c r="D343" s="365" t="s">
        <v>611</v>
      </c>
      <c r="F343" s="366"/>
      <c r="G343" s="30" t="s">
        <v>506</v>
      </c>
      <c r="H343" s="30">
        <f>A343-A313</f>
        <v>2550</v>
      </c>
    </row>
    <row r="345" spans="1:8" ht="25.6" x14ac:dyDescent="0.4">
      <c r="B345" s="293">
        <v>2017</v>
      </c>
    </row>
    <row r="347" spans="1:8" ht="13.5" x14ac:dyDescent="0.25">
      <c r="D347" s="365" t="s">
        <v>730</v>
      </c>
    </row>
    <row r="349" spans="1:8" ht="25.6" x14ac:dyDescent="0.4">
      <c r="B349" s="293">
        <v>2018</v>
      </c>
    </row>
    <row r="351" spans="1:8" ht="13.5" x14ac:dyDescent="0.25">
      <c r="A351" s="30">
        <v>78296</v>
      </c>
      <c r="B351" s="364">
        <v>43404</v>
      </c>
      <c r="C351" s="298"/>
      <c r="D351" s="365" t="s">
        <v>739</v>
      </c>
      <c r="E351" s="298"/>
      <c r="F351" s="298"/>
      <c r="G351" s="30" t="s">
        <v>506</v>
      </c>
      <c r="H351" s="30">
        <f>A351-A343</f>
        <v>5402</v>
      </c>
    </row>
    <row r="353" spans="2:9" ht="25.6" x14ac:dyDescent="0.4">
      <c r="B353" s="293">
        <v>2019</v>
      </c>
    </row>
    <row r="355" spans="2:9" ht="13.5" x14ac:dyDescent="0.25">
      <c r="B355" s="298" t="s">
        <v>740</v>
      </c>
    </row>
    <row r="356" spans="2:9" x14ac:dyDescent="0.2">
      <c r="G356" s="29" t="s">
        <v>117</v>
      </c>
      <c r="H356" s="29">
        <f>A351-A337</f>
        <v>7951</v>
      </c>
      <c r="I356">
        <v>2016</v>
      </c>
    </row>
    <row r="357" spans="2:9" x14ac:dyDescent="0.2">
      <c r="G357" s="29" t="s">
        <v>742</v>
      </c>
      <c r="H357" s="29">
        <f>A351-A330</f>
        <v>7951</v>
      </c>
      <c r="I357">
        <v>2016</v>
      </c>
    </row>
    <row r="358" spans="2:9" x14ac:dyDescent="0.2">
      <c r="G358" s="29" t="s">
        <v>743</v>
      </c>
      <c r="H358" s="29">
        <f>A351-A331</f>
        <v>7951</v>
      </c>
      <c r="I358">
        <v>2016</v>
      </c>
    </row>
    <row r="359" spans="2:9" x14ac:dyDescent="0.2">
      <c r="G359" s="29" t="s">
        <v>116</v>
      </c>
      <c r="H359" s="29">
        <f>A351-A328</f>
        <v>7951</v>
      </c>
      <c r="I359">
        <v>2016</v>
      </c>
    </row>
    <row r="360" spans="2:9" x14ac:dyDescent="0.2">
      <c r="G360" s="29" t="s">
        <v>610</v>
      </c>
      <c r="H360" s="29">
        <f>A351-A254</f>
        <v>17928</v>
      </c>
      <c r="I360">
        <v>2013</v>
      </c>
    </row>
  </sheetData>
  <phoneticPr fontId="0" type="noConversion"/>
  <printOptions gridLines="1"/>
  <pageMargins left="0.78740157499999996" right="0.78740157499999996" top="0.984251969" bottom="0.984251969" header="0.4921259845" footer="0.4921259845"/>
  <pageSetup paperSize="9" scale="96" orientation="portrait" horizontalDpi="300" verticalDpi="300" r:id="rId1"/>
  <headerFooter alignWithMargins="0">
    <oddFooter>&amp;C&amp;P v. &amp;N</oddFooter>
  </headerFooter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zoomScale="90" zoomScaleNormal="90" workbookViewId="0">
      <selection activeCell="B28" sqref="B28"/>
    </sheetView>
  </sheetViews>
  <sheetFormatPr baseColWidth="10" defaultRowHeight="12.8" x14ac:dyDescent="0.2"/>
  <cols>
    <col min="1" max="1" width="11" style="29" customWidth="1"/>
    <col min="2" max="3" width="11" customWidth="1"/>
    <col min="4" max="35" width="7.625" style="140" customWidth="1"/>
    <col min="36" max="42" width="8.625" style="140" customWidth="1"/>
    <col min="43" max="46" width="8.625" style="47" customWidth="1"/>
    <col min="47" max="47" width="8.625" customWidth="1"/>
  </cols>
  <sheetData>
    <row r="1" spans="1:50" x14ac:dyDescent="0.2">
      <c r="A1" s="104"/>
      <c r="B1" s="3"/>
      <c r="C1" s="3"/>
      <c r="D1" s="302"/>
      <c r="E1" s="302"/>
      <c r="G1" s="302"/>
      <c r="H1" s="302"/>
    </row>
    <row r="2" spans="1:50" ht="13.5" x14ac:dyDescent="0.25">
      <c r="B2" s="325"/>
      <c r="C2" s="325"/>
      <c r="D2" s="342" t="s">
        <v>530</v>
      </c>
      <c r="E2" s="382"/>
      <c r="F2" s="382"/>
      <c r="G2" s="382"/>
      <c r="H2" s="382"/>
      <c r="I2" s="382"/>
      <c r="J2" s="423" t="s">
        <v>534</v>
      </c>
      <c r="K2" s="382"/>
      <c r="L2" s="394" t="s">
        <v>531</v>
      </c>
      <c r="M2" s="394" t="s">
        <v>527</v>
      </c>
      <c r="N2" s="397">
        <v>0.11</v>
      </c>
      <c r="O2" s="395"/>
      <c r="P2" s="395" t="s">
        <v>532</v>
      </c>
      <c r="Q2" s="394" t="s">
        <v>527</v>
      </c>
      <c r="R2" s="419">
        <v>0</v>
      </c>
    </row>
    <row r="3" spans="1:50" ht="13.5" x14ac:dyDescent="0.25">
      <c r="A3" s="427"/>
      <c r="B3" s="3"/>
      <c r="C3" s="3"/>
      <c r="D3" s="451" t="s">
        <v>554</v>
      </c>
      <c r="E3" s="383"/>
      <c r="F3" s="383"/>
      <c r="G3" s="383"/>
      <c r="H3" s="383"/>
      <c r="I3" s="383"/>
      <c r="J3" s="383"/>
      <c r="K3" s="383"/>
      <c r="L3" s="420" t="s">
        <v>531</v>
      </c>
      <c r="M3" s="420" t="s">
        <v>528</v>
      </c>
      <c r="N3" s="421">
        <v>0.12</v>
      </c>
      <c r="O3" s="420"/>
      <c r="P3" s="396" t="s">
        <v>535</v>
      </c>
      <c r="Q3" s="420" t="s">
        <v>528</v>
      </c>
      <c r="R3" s="422">
        <v>0</v>
      </c>
    </row>
    <row r="4" spans="1:50" x14ac:dyDescent="0.2">
      <c r="G4" s="407"/>
      <c r="H4" s="407"/>
    </row>
    <row r="5" spans="1:50" ht="13.5" x14ac:dyDescent="0.25">
      <c r="A5" s="428"/>
      <c r="B5" s="306"/>
      <c r="C5" s="306"/>
      <c r="D5" s="448">
        <v>1</v>
      </c>
      <c r="E5" s="446">
        <v>2</v>
      </c>
      <c r="F5" s="446">
        <v>3</v>
      </c>
      <c r="G5" s="446">
        <v>4</v>
      </c>
      <c r="H5" s="446">
        <v>5</v>
      </c>
      <c r="I5" s="446">
        <v>6</v>
      </c>
      <c r="J5" s="446">
        <v>7</v>
      </c>
      <c r="K5" s="447">
        <v>8</v>
      </c>
      <c r="L5" s="448">
        <v>1</v>
      </c>
      <c r="M5" s="446">
        <v>2</v>
      </c>
      <c r="N5" s="446">
        <v>3</v>
      </c>
      <c r="O5" s="446">
        <v>4</v>
      </c>
      <c r="P5" s="446">
        <v>5</v>
      </c>
      <c r="Q5" s="446">
        <v>6</v>
      </c>
      <c r="R5" s="446">
        <v>7</v>
      </c>
      <c r="S5" s="447">
        <v>8</v>
      </c>
      <c r="T5" s="448">
        <v>1</v>
      </c>
      <c r="U5" s="446">
        <v>2</v>
      </c>
      <c r="V5" s="446">
        <v>3</v>
      </c>
      <c r="W5" s="446">
        <v>4</v>
      </c>
      <c r="X5" s="446">
        <v>5</v>
      </c>
      <c r="Y5" s="446">
        <v>6</v>
      </c>
      <c r="Z5" s="446">
        <v>7</v>
      </c>
      <c r="AA5" s="447">
        <v>8</v>
      </c>
      <c r="AB5" s="448">
        <v>1</v>
      </c>
      <c r="AC5" s="446">
        <v>2</v>
      </c>
      <c r="AD5" s="446">
        <v>3</v>
      </c>
      <c r="AE5" s="446">
        <v>4</v>
      </c>
      <c r="AF5" s="446">
        <v>5</v>
      </c>
      <c r="AG5" s="446">
        <v>6</v>
      </c>
      <c r="AH5" s="446">
        <v>7</v>
      </c>
      <c r="AI5" s="447">
        <v>8</v>
      </c>
      <c r="AJ5" s="445" t="s">
        <v>548</v>
      </c>
      <c r="AK5" s="446" t="s">
        <v>549</v>
      </c>
      <c r="AL5" s="446" t="s">
        <v>550</v>
      </c>
      <c r="AM5" s="447" t="s">
        <v>551</v>
      </c>
      <c r="AN5" s="448">
        <v>1</v>
      </c>
      <c r="AO5" s="446">
        <v>2</v>
      </c>
      <c r="AP5" s="446">
        <v>3</v>
      </c>
      <c r="AQ5" s="446">
        <v>4</v>
      </c>
      <c r="AR5" s="446">
        <v>5</v>
      </c>
      <c r="AS5" s="446">
        <v>6</v>
      </c>
      <c r="AT5" s="446">
        <v>7</v>
      </c>
      <c r="AU5" s="447">
        <v>8</v>
      </c>
      <c r="AV5" s="464" t="s">
        <v>562</v>
      </c>
      <c r="AW5" s="464" t="s">
        <v>562</v>
      </c>
    </row>
    <row r="6" spans="1:50" ht="13.5" x14ac:dyDescent="0.25">
      <c r="A6" s="429"/>
      <c r="B6" s="122"/>
      <c r="C6" s="122"/>
      <c r="D6" s="412" t="s">
        <v>538</v>
      </c>
      <c r="E6" s="413"/>
      <c r="F6" s="413"/>
      <c r="G6" s="413"/>
      <c r="H6" s="413"/>
      <c r="I6" s="413"/>
      <c r="J6" s="413"/>
      <c r="K6" s="415"/>
      <c r="L6" s="408" t="s">
        <v>537</v>
      </c>
      <c r="M6" s="409"/>
      <c r="N6" s="409"/>
      <c r="O6" s="409"/>
      <c r="P6" s="409"/>
      <c r="Q6" s="409"/>
      <c r="R6" s="409"/>
      <c r="S6" s="411"/>
      <c r="T6" s="412" t="s">
        <v>539</v>
      </c>
      <c r="U6" s="413"/>
      <c r="V6" s="413"/>
      <c r="W6" s="414"/>
      <c r="X6" s="413"/>
      <c r="Y6" s="413"/>
      <c r="Z6" s="413"/>
      <c r="AA6" s="415"/>
      <c r="AB6" s="461" t="s">
        <v>561</v>
      </c>
      <c r="AC6" s="458"/>
      <c r="AD6" s="458"/>
      <c r="AE6" s="459"/>
      <c r="AF6" s="458"/>
      <c r="AG6" s="458"/>
      <c r="AH6" s="458"/>
      <c r="AI6" s="460"/>
      <c r="AJ6" s="461" t="s">
        <v>558</v>
      </c>
      <c r="AK6" s="458"/>
      <c r="AL6" s="458"/>
      <c r="AM6" s="460"/>
      <c r="AN6" s="412" t="s">
        <v>542</v>
      </c>
      <c r="AO6" s="413"/>
      <c r="AP6" s="413"/>
      <c r="AQ6" s="417"/>
      <c r="AR6" s="417"/>
      <c r="AS6" s="417"/>
      <c r="AT6" s="417"/>
      <c r="AU6" s="418"/>
      <c r="AV6" s="384" t="s">
        <v>560</v>
      </c>
      <c r="AW6" s="384" t="s">
        <v>559</v>
      </c>
      <c r="AX6" s="83"/>
    </row>
    <row r="7" spans="1:50" ht="13.5" x14ac:dyDescent="0.25">
      <c r="A7" s="430"/>
      <c r="B7" s="339"/>
      <c r="C7" s="306"/>
      <c r="D7" s="384" t="s">
        <v>560</v>
      </c>
      <c r="E7" s="385" t="s">
        <v>533</v>
      </c>
      <c r="F7" s="385" t="s">
        <v>533</v>
      </c>
      <c r="G7" s="386" t="s">
        <v>533</v>
      </c>
      <c r="H7" s="384" t="s">
        <v>559</v>
      </c>
      <c r="I7" s="385" t="s">
        <v>533</v>
      </c>
      <c r="J7" s="385" t="s">
        <v>533</v>
      </c>
      <c r="K7" s="385" t="s">
        <v>533</v>
      </c>
      <c r="L7" s="384" t="s">
        <v>560</v>
      </c>
      <c r="M7" s="385" t="s">
        <v>533</v>
      </c>
      <c r="N7" s="385" t="s">
        <v>533</v>
      </c>
      <c r="O7" s="385" t="s">
        <v>533</v>
      </c>
      <c r="P7" s="384" t="s">
        <v>559</v>
      </c>
      <c r="Q7" s="385" t="s">
        <v>533</v>
      </c>
      <c r="R7" s="385" t="s">
        <v>533</v>
      </c>
      <c r="S7" s="385" t="s">
        <v>533</v>
      </c>
      <c r="T7" s="384" t="s">
        <v>560</v>
      </c>
      <c r="U7" s="385" t="s">
        <v>533</v>
      </c>
      <c r="V7" s="385" t="s">
        <v>533</v>
      </c>
      <c r="W7" s="386" t="s">
        <v>533</v>
      </c>
      <c r="X7" s="384" t="s">
        <v>559</v>
      </c>
      <c r="Y7" s="385" t="s">
        <v>533</v>
      </c>
      <c r="Z7" s="385" t="s">
        <v>533</v>
      </c>
      <c r="AA7" s="385" t="s">
        <v>533</v>
      </c>
      <c r="AB7" s="384" t="s">
        <v>560</v>
      </c>
      <c r="AC7" s="385" t="s">
        <v>533</v>
      </c>
      <c r="AD7" s="385" t="s">
        <v>533</v>
      </c>
      <c r="AE7" s="386" t="s">
        <v>533</v>
      </c>
      <c r="AF7" s="384" t="s">
        <v>559</v>
      </c>
      <c r="AG7" s="385" t="s">
        <v>533</v>
      </c>
      <c r="AH7" s="385" t="s">
        <v>533</v>
      </c>
      <c r="AI7" s="385" t="s">
        <v>533</v>
      </c>
      <c r="AJ7" s="384" t="s">
        <v>560</v>
      </c>
      <c r="AK7" s="385" t="s">
        <v>533</v>
      </c>
      <c r="AL7" s="384" t="s">
        <v>559</v>
      </c>
      <c r="AM7" s="385" t="s">
        <v>533</v>
      </c>
      <c r="AN7" s="384" t="s">
        <v>560</v>
      </c>
      <c r="AO7" s="385" t="s">
        <v>533</v>
      </c>
      <c r="AP7" s="385" t="s">
        <v>533</v>
      </c>
      <c r="AQ7" s="386" t="s">
        <v>533</v>
      </c>
      <c r="AR7" s="384" t="s">
        <v>559</v>
      </c>
      <c r="AS7" s="385" t="s">
        <v>533</v>
      </c>
      <c r="AT7" s="385" t="s">
        <v>533</v>
      </c>
      <c r="AU7" s="416" t="s">
        <v>533</v>
      </c>
      <c r="AV7" s="465"/>
      <c r="AW7" s="465"/>
      <c r="AX7" s="83"/>
    </row>
    <row r="8" spans="1:50" x14ac:dyDescent="0.2">
      <c r="A8" s="431"/>
      <c r="B8" s="440"/>
      <c r="C8" s="103"/>
      <c r="D8" s="388" t="s">
        <v>527</v>
      </c>
      <c r="E8" s="389" t="s">
        <v>528</v>
      </c>
      <c r="F8" s="388" t="s">
        <v>527</v>
      </c>
      <c r="G8" s="389" t="s">
        <v>528</v>
      </c>
      <c r="H8" s="388" t="s">
        <v>527</v>
      </c>
      <c r="I8" s="390" t="s">
        <v>528</v>
      </c>
      <c r="J8" s="388" t="s">
        <v>527</v>
      </c>
      <c r="K8" s="389" t="s">
        <v>528</v>
      </c>
      <c r="L8" s="388" t="s">
        <v>527</v>
      </c>
      <c r="M8" s="389" t="s">
        <v>528</v>
      </c>
      <c r="N8" s="388" t="s">
        <v>527</v>
      </c>
      <c r="O8" s="389" t="s">
        <v>528</v>
      </c>
      <c r="P8" s="388" t="s">
        <v>527</v>
      </c>
      <c r="Q8" s="390" t="s">
        <v>528</v>
      </c>
      <c r="R8" s="388" t="s">
        <v>527</v>
      </c>
      <c r="S8" s="389" t="s">
        <v>528</v>
      </c>
      <c r="T8" s="388" t="s">
        <v>527</v>
      </c>
      <c r="U8" s="389" t="s">
        <v>528</v>
      </c>
      <c r="V8" s="388" t="s">
        <v>527</v>
      </c>
      <c r="W8" s="389" t="s">
        <v>528</v>
      </c>
      <c r="X8" s="388" t="s">
        <v>527</v>
      </c>
      <c r="Y8" s="390" t="s">
        <v>528</v>
      </c>
      <c r="Z8" s="388" t="s">
        <v>527</v>
      </c>
      <c r="AA8" s="389" t="s">
        <v>528</v>
      </c>
      <c r="AB8" s="388" t="s">
        <v>527</v>
      </c>
      <c r="AC8" s="389" t="s">
        <v>528</v>
      </c>
      <c r="AD8" s="388" t="s">
        <v>527</v>
      </c>
      <c r="AE8" s="389" t="s">
        <v>528</v>
      </c>
      <c r="AF8" s="388" t="s">
        <v>527</v>
      </c>
      <c r="AG8" s="390" t="s">
        <v>528</v>
      </c>
      <c r="AH8" s="388" t="s">
        <v>527</v>
      </c>
      <c r="AI8" s="389" t="s">
        <v>528</v>
      </c>
      <c r="AJ8" s="388" t="s">
        <v>527</v>
      </c>
      <c r="AK8" s="389" t="s">
        <v>528</v>
      </c>
      <c r="AL8" s="388" t="s">
        <v>527</v>
      </c>
      <c r="AM8" s="389" t="s">
        <v>528</v>
      </c>
      <c r="AN8" s="388" t="s">
        <v>527</v>
      </c>
      <c r="AO8" s="389" t="s">
        <v>528</v>
      </c>
      <c r="AP8" s="388" t="s">
        <v>527</v>
      </c>
      <c r="AQ8" s="389" t="s">
        <v>528</v>
      </c>
      <c r="AR8" s="388" t="s">
        <v>527</v>
      </c>
      <c r="AS8" s="390" t="s">
        <v>528</v>
      </c>
      <c r="AT8" s="388" t="s">
        <v>527</v>
      </c>
      <c r="AU8" s="389" t="s">
        <v>528</v>
      </c>
      <c r="AV8" s="466"/>
      <c r="AW8" s="466"/>
      <c r="AX8" s="83"/>
    </row>
    <row r="9" spans="1:50" x14ac:dyDescent="0.2">
      <c r="A9" s="431"/>
      <c r="B9" s="440"/>
      <c r="C9" s="103"/>
      <c r="D9" s="391" t="s">
        <v>531</v>
      </c>
      <c r="E9" s="444" t="s">
        <v>531</v>
      </c>
      <c r="F9" s="450" t="s">
        <v>532</v>
      </c>
      <c r="G9" s="450" t="s">
        <v>532</v>
      </c>
      <c r="H9" s="391" t="s">
        <v>531</v>
      </c>
      <c r="I9" s="391" t="s">
        <v>531</v>
      </c>
      <c r="J9" s="450" t="s">
        <v>532</v>
      </c>
      <c r="K9" s="450" t="s">
        <v>532</v>
      </c>
      <c r="L9" s="391" t="s">
        <v>531</v>
      </c>
      <c r="M9" s="444" t="s">
        <v>531</v>
      </c>
      <c r="N9" s="450" t="s">
        <v>532</v>
      </c>
      <c r="O9" s="450" t="s">
        <v>532</v>
      </c>
      <c r="P9" s="391" t="s">
        <v>531</v>
      </c>
      <c r="Q9" s="391" t="s">
        <v>531</v>
      </c>
      <c r="R9" s="450" t="s">
        <v>532</v>
      </c>
      <c r="S9" s="450" t="s">
        <v>532</v>
      </c>
      <c r="T9" s="391" t="s">
        <v>531</v>
      </c>
      <c r="U9" s="444" t="s">
        <v>531</v>
      </c>
      <c r="V9" s="450" t="s">
        <v>532</v>
      </c>
      <c r="W9" s="450" t="s">
        <v>532</v>
      </c>
      <c r="X9" s="391" t="s">
        <v>531</v>
      </c>
      <c r="Y9" s="391" t="s">
        <v>531</v>
      </c>
      <c r="Z9" s="450" t="s">
        <v>532</v>
      </c>
      <c r="AA9" s="450" t="s">
        <v>532</v>
      </c>
      <c r="AB9" s="391" t="s">
        <v>531</v>
      </c>
      <c r="AC9" s="444" t="s">
        <v>531</v>
      </c>
      <c r="AD9" s="450" t="s">
        <v>532</v>
      </c>
      <c r="AE9" s="450" t="s">
        <v>532</v>
      </c>
      <c r="AF9" s="391" t="s">
        <v>531</v>
      </c>
      <c r="AG9" s="391" t="s">
        <v>531</v>
      </c>
      <c r="AH9" s="450" t="s">
        <v>532</v>
      </c>
      <c r="AI9" s="450" t="s">
        <v>532</v>
      </c>
      <c r="AJ9" s="391"/>
      <c r="AK9" s="391"/>
      <c r="AL9" s="391"/>
      <c r="AM9" s="391"/>
      <c r="AN9" s="391" t="s">
        <v>531</v>
      </c>
      <c r="AO9" s="444" t="s">
        <v>531</v>
      </c>
      <c r="AP9" s="391" t="s">
        <v>532</v>
      </c>
      <c r="AQ9" s="444" t="s">
        <v>532</v>
      </c>
      <c r="AR9" s="391" t="s">
        <v>531</v>
      </c>
      <c r="AS9" s="393" t="s">
        <v>531</v>
      </c>
      <c r="AT9" s="391" t="s">
        <v>532</v>
      </c>
      <c r="AU9" s="392" t="s">
        <v>532</v>
      </c>
      <c r="AV9" s="466"/>
      <c r="AW9" s="466"/>
      <c r="AX9" s="83"/>
    </row>
    <row r="10" spans="1:50" x14ac:dyDescent="0.2">
      <c r="A10" s="432" t="s">
        <v>28</v>
      </c>
      <c r="B10" s="441" t="s">
        <v>0</v>
      </c>
      <c r="C10" s="103" t="s">
        <v>547</v>
      </c>
      <c r="D10" s="400" t="s">
        <v>249</v>
      </c>
      <c r="E10" s="401"/>
      <c r="F10" s="402"/>
      <c r="G10" s="402"/>
      <c r="H10" s="400" t="s">
        <v>249</v>
      </c>
      <c r="I10" s="401"/>
      <c r="J10" s="401"/>
      <c r="K10" s="402"/>
      <c r="L10" s="403" t="s">
        <v>525</v>
      </c>
      <c r="M10" s="401"/>
      <c r="N10" s="401"/>
      <c r="O10" s="402"/>
      <c r="P10" s="403" t="s">
        <v>525</v>
      </c>
      <c r="Q10" s="404"/>
      <c r="R10" s="401"/>
      <c r="S10" s="405"/>
      <c r="T10" s="400" t="s">
        <v>536</v>
      </c>
      <c r="U10" s="401" t="s">
        <v>536</v>
      </c>
      <c r="V10" s="401" t="s">
        <v>552</v>
      </c>
      <c r="W10" s="401" t="s">
        <v>552</v>
      </c>
      <c r="X10" s="400" t="s">
        <v>536</v>
      </c>
      <c r="Y10" s="401" t="s">
        <v>536</v>
      </c>
      <c r="Z10" s="401" t="s">
        <v>552</v>
      </c>
      <c r="AA10" s="401" t="s">
        <v>552</v>
      </c>
      <c r="AB10" s="400" t="s">
        <v>536</v>
      </c>
      <c r="AC10" s="401" t="s">
        <v>536</v>
      </c>
      <c r="AD10" s="401" t="s">
        <v>552</v>
      </c>
      <c r="AE10" s="401" t="s">
        <v>552</v>
      </c>
      <c r="AF10" s="400" t="s">
        <v>536</v>
      </c>
      <c r="AG10" s="401" t="s">
        <v>536</v>
      </c>
      <c r="AH10" s="401" t="s">
        <v>552</v>
      </c>
      <c r="AI10" s="401" t="s">
        <v>552</v>
      </c>
      <c r="AJ10" s="400" t="s">
        <v>395</v>
      </c>
      <c r="AK10" s="401"/>
      <c r="AL10" s="400" t="s">
        <v>395</v>
      </c>
      <c r="AM10" s="401"/>
      <c r="AN10" s="400" t="s">
        <v>249</v>
      </c>
      <c r="AO10" s="401"/>
      <c r="AP10" s="401"/>
      <c r="AQ10" s="402"/>
      <c r="AR10" s="400" t="s">
        <v>249</v>
      </c>
      <c r="AS10" s="401"/>
      <c r="AT10" s="401"/>
      <c r="AU10" s="402"/>
      <c r="AV10" s="466"/>
      <c r="AW10" s="466"/>
      <c r="AX10" s="83"/>
    </row>
    <row r="11" spans="1:50" x14ac:dyDescent="0.2">
      <c r="A11" s="349">
        <v>25702</v>
      </c>
      <c r="B11" s="345">
        <v>39530</v>
      </c>
      <c r="C11" s="349">
        <v>3827</v>
      </c>
      <c r="D11" s="398">
        <v>0.1</v>
      </c>
      <c r="E11" s="398">
        <v>0.06</v>
      </c>
      <c r="F11" s="398">
        <v>0.14000000000000001</v>
      </c>
      <c r="G11" s="398">
        <v>0.11</v>
      </c>
      <c r="H11" s="426">
        <v>0.3</v>
      </c>
      <c r="I11" s="398">
        <v>0.12</v>
      </c>
      <c r="J11" s="398">
        <v>0.12</v>
      </c>
      <c r="K11" s="398">
        <v>0.12</v>
      </c>
      <c r="L11" s="399">
        <f>IF(D11=N$2,0,D11-N$2)</f>
        <v>-9.999999999999995E-3</v>
      </c>
      <c r="M11" s="399">
        <f>IF(E11=N$3,0,E11-N$3)</f>
        <v>-0.06</v>
      </c>
      <c r="N11" s="399">
        <f>IF(F11=R$2,0,F11-R$2)</f>
        <v>0.14000000000000001</v>
      </c>
      <c r="O11" s="399">
        <f>IF(G11=R$3,0,G11-R$3)</f>
        <v>0.11</v>
      </c>
      <c r="P11" s="399">
        <f>IF(H11=N$2,0,H11-N$2)</f>
        <v>0.19</v>
      </c>
      <c r="Q11" s="399">
        <f>IF(I11=N$3,0,I11-N$3)</f>
        <v>0</v>
      </c>
      <c r="R11" s="399">
        <f>IF(J11=R$2,0,J11-R$2)</f>
        <v>0.12</v>
      </c>
      <c r="S11" s="399">
        <f>IF(K11=R$3,0,K11-R$3)</f>
        <v>0.12</v>
      </c>
      <c r="T11" s="398"/>
      <c r="U11" s="398"/>
      <c r="V11" s="398"/>
      <c r="W11" s="398"/>
      <c r="X11" s="435">
        <v>2.75</v>
      </c>
      <c r="Y11" s="398"/>
      <c r="Z11" s="398"/>
      <c r="AA11" s="398"/>
      <c r="AB11" s="406"/>
      <c r="AC11" s="406"/>
      <c r="AD11" s="406"/>
      <c r="AE11" s="406"/>
      <c r="AF11" s="433">
        <v>2.65</v>
      </c>
      <c r="AG11" s="406"/>
      <c r="AH11" s="406"/>
      <c r="AI11" s="406"/>
      <c r="AJ11" s="442"/>
      <c r="AK11" s="442"/>
      <c r="AL11" s="442"/>
      <c r="AM11" s="442"/>
      <c r="AN11" s="398">
        <v>0.1</v>
      </c>
      <c r="AO11" s="398">
        <v>0.06</v>
      </c>
      <c r="AP11" s="398">
        <v>0.14000000000000001</v>
      </c>
      <c r="AQ11" s="398">
        <v>0.11</v>
      </c>
      <c r="AR11" s="426">
        <v>0.11</v>
      </c>
      <c r="AS11" s="398">
        <v>0.12</v>
      </c>
      <c r="AT11" s="398">
        <v>0.12</v>
      </c>
      <c r="AU11" s="398">
        <v>0.12</v>
      </c>
      <c r="AV11" s="468" t="s">
        <v>79</v>
      </c>
      <c r="AW11" s="468" t="s">
        <v>79</v>
      </c>
      <c r="AX11" s="83"/>
    </row>
    <row r="12" spans="1:50" x14ac:dyDescent="0.2">
      <c r="A12" s="349">
        <v>33312</v>
      </c>
      <c r="B12" s="345">
        <v>39872</v>
      </c>
      <c r="C12" s="349">
        <f>A12-A11</f>
        <v>7610</v>
      </c>
      <c r="D12" s="426">
        <v>7.0000000000000007E-2</v>
      </c>
      <c r="E12" s="426">
        <v>0.04</v>
      </c>
      <c r="F12" s="398">
        <v>0.01</v>
      </c>
      <c r="G12" s="398">
        <v>0.01</v>
      </c>
      <c r="H12" s="426">
        <v>0.1</v>
      </c>
      <c r="I12" s="398">
        <v>0.11</v>
      </c>
      <c r="J12" s="398">
        <v>0.01</v>
      </c>
      <c r="K12" s="398">
        <v>0.01</v>
      </c>
      <c r="L12" s="399">
        <f>IF(D12=N$2,0,D12-N$2)</f>
        <v>-3.9999999999999994E-2</v>
      </c>
      <c r="M12" s="399">
        <f>IF(E12=N$3,0,E12-N$3)</f>
        <v>-7.9999999999999988E-2</v>
      </c>
      <c r="N12" s="399">
        <f>IF(F12=R$2,0,F12-R$2)</f>
        <v>0.01</v>
      </c>
      <c r="O12" s="399">
        <f>IF(G12=R$3,0,G12-R$3)</f>
        <v>0.01</v>
      </c>
      <c r="P12" s="399">
        <f>IF(H12=N$2,0,H12-N$2)</f>
        <v>-9.999999999999995E-3</v>
      </c>
      <c r="Q12" s="399">
        <f>IF(I12=N$3,0,I12-N$3)</f>
        <v>-9.999999999999995E-3</v>
      </c>
      <c r="R12" s="399">
        <f>IF(J12=R$2,0,J12-R$2)</f>
        <v>0.01</v>
      </c>
      <c r="S12" s="399">
        <f>IF(K12=R$3,0,K12-R$3)</f>
        <v>0.01</v>
      </c>
      <c r="T12" s="435">
        <v>2.7</v>
      </c>
      <c r="U12" s="435">
        <v>2.73</v>
      </c>
      <c r="V12" s="398"/>
      <c r="W12" s="398"/>
      <c r="X12" s="433" t="s">
        <v>543</v>
      </c>
      <c r="Y12" s="398"/>
      <c r="Z12" s="398"/>
      <c r="AA12" s="398"/>
      <c r="AB12" s="426">
        <v>2.65</v>
      </c>
      <c r="AC12" s="426">
        <v>2.65</v>
      </c>
      <c r="AD12" s="406"/>
      <c r="AE12" s="406"/>
      <c r="AF12" s="406"/>
      <c r="AG12" s="406"/>
      <c r="AH12" s="406"/>
      <c r="AI12" s="406"/>
      <c r="AJ12" s="442"/>
      <c r="AK12" s="442"/>
      <c r="AL12" s="442"/>
      <c r="AM12" s="442"/>
      <c r="AN12" s="426">
        <v>0.13</v>
      </c>
      <c r="AO12" s="426">
        <v>0.13</v>
      </c>
      <c r="AP12" s="398">
        <v>0.01</v>
      </c>
      <c r="AQ12" s="398">
        <v>0.01</v>
      </c>
      <c r="AR12" s="426">
        <v>0.12</v>
      </c>
      <c r="AS12" s="398">
        <v>0.11</v>
      </c>
      <c r="AT12" s="398">
        <v>0.01</v>
      </c>
      <c r="AU12" s="398">
        <v>0.01</v>
      </c>
      <c r="AV12" s="468" t="s">
        <v>79</v>
      </c>
      <c r="AW12" s="468" t="s">
        <v>79</v>
      </c>
      <c r="AX12" s="83"/>
    </row>
    <row r="13" spans="1:50" x14ac:dyDescent="0.2">
      <c r="A13" s="349">
        <v>40472</v>
      </c>
      <c r="B13" s="434">
        <v>40271</v>
      </c>
      <c r="C13" s="349">
        <f>A13-A12</f>
        <v>7160</v>
      </c>
      <c r="D13" s="398">
        <v>0.12</v>
      </c>
      <c r="E13" s="398">
        <v>0.12</v>
      </c>
      <c r="F13" s="398">
        <v>0.05</v>
      </c>
      <c r="G13" s="398">
        <v>0.04</v>
      </c>
      <c r="H13" s="398">
        <v>0.12</v>
      </c>
      <c r="I13" s="398">
        <v>0.14000000000000001</v>
      </c>
      <c r="J13" s="398">
        <v>0.05</v>
      </c>
      <c r="K13" s="398">
        <v>0.05</v>
      </c>
      <c r="L13" s="399">
        <f>IF(D13=N$2,0,D13-N$2)</f>
        <v>9.999999999999995E-3</v>
      </c>
      <c r="M13" s="399">
        <f>IF(E13=N$3,0,E13-N$3)</f>
        <v>0</v>
      </c>
      <c r="N13" s="399">
        <f>IF(F13=R$2,0,F13-R$2)</f>
        <v>0.05</v>
      </c>
      <c r="O13" s="399">
        <f>IF(G13=R$3,0,G13-R$3)</f>
        <v>0.04</v>
      </c>
      <c r="P13" s="399">
        <f>IF(H13=N$2,0,H13-N$2)</f>
        <v>9.999999999999995E-3</v>
      </c>
      <c r="Q13" s="399">
        <f>IF(I13=N$3,0,I13-N$3)</f>
        <v>2.0000000000000018E-2</v>
      </c>
      <c r="R13" s="399">
        <f>IF(J13=R$2,0,J13-R$2)</f>
        <v>0.05</v>
      </c>
      <c r="S13" s="399">
        <f>IF(K13=R$3,0,K13-R$3)</f>
        <v>0.05</v>
      </c>
      <c r="T13" s="398"/>
      <c r="U13" s="398"/>
      <c r="V13" s="398"/>
      <c r="W13" s="398"/>
      <c r="X13" s="398"/>
      <c r="Y13" s="398"/>
      <c r="Z13" s="398"/>
      <c r="AA13" s="398"/>
      <c r="AB13" s="406"/>
      <c r="AC13" s="406"/>
      <c r="AD13" s="406"/>
      <c r="AE13" s="406"/>
      <c r="AF13" s="406"/>
      <c r="AG13" s="406"/>
      <c r="AH13" s="406"/>
      <c r="AI13" s="406"/>
      <c r="AJ13" s="442"/>
      <c r="AK13" s="442"/>
      <c r="AL13" s="442"/>
      <c r="AM13" s="442"/>
      <c r="AN13" s="398">
        <v>0.12</v>
      </c>
      <c r="AO13" s="398">
        <v>0.12</v>
      </c>
      <c r="AP13" s="398">
        <v>0.05</v>
      </c>
      <c r="AQ13" s="398">
        <v>0.04</v>
      </c>
      <c r="AR13" s="398">
        <v>0.12</v>
      </c>
      <c r="AS13" s="398">
        <v>0.14000000000000001</v>
      </c>
      <c r="AT13" s="398">
        <v>0.05</v>
      </c>
      <c r="AU13" s="398">
        <v>0.05</v>
      </c>
      <c r="AV13" s="468" t="s">
        <v>79</v>
      </c>
      <c r="AW13" s="468" t="s">
        <v>79</v>
      </c>
      <c r="AX13" s="83"/>
    </row>
    <row r="14" spans="1:50" x14ac:dyDescent="0.2">
      <c r="A14" s="349">
        <v>46442</v>
      </c>
      <c r="B14" s="345">
        <v>40607</v>
      </c>
      <c r="C14" s="349">
        <f>A14-A13</f>
        <v>5970</v>
      </c>
      <c r="D14" s="398">
        <v>0.12</v>
      </c>
      <c r="E14" s="398">
        <v>0.12</v>
      </c>
      <c r="F14" s="398">
        <v>0.05</v>
      </c>
      <c r="G14" s="398">
        <v>0.04</v>
      </c>
      <c r="H14" s="398">
        <v>0.12</v>
      </c>
      <c r="I14" s="398">
        <v>0.14000000000000001</v>
      </c>
      <c r="J14" s="398">
        <v>0.05</v>
      </c>
      <c r="K14" s="398">
        <v>0.05</v>
      </c>
      <c r="L14" s="399">
        <f>IF(D14=N$2,0,D14-N$2)</f>
        <v>9.999999999999995E-3</v>
      </c>
      <c r="M14" s="399">
        <f>IF(E14=N$3,0,E14-N$3)</f>
        <v>0</v>
      </c>
      <c r="N14" s="399">
        <f>IF(F14=R$2,0,F14-R$2)</f>
        <v>0.05</v>
      </c>
      <c r="O14" s="399">
        <f>IF(G14=R$3,0,G14-R$3)</f>
        <v>0.04</v>
      </c>
      <c r="P14" s="399">
        <f>IF(H14=N$2,0,H14-N$2)</f>
        <v>9.999999999999995E-3</v>
      </c>
      <c r="Q14" s="399">
        <f>IF(I14=N$3,0,I14-N$3)</f>
        <v>2.0000000000000018E-2</v>
      </c>
      <c r="R14" s="399">
        <f>IF(J14=R$2,0,J14-R$2)</f>
        <v>0.05</v>
      </c>
      <c r="S14" s="399">
        <f>IF(K14=R$3,0,K14-R$3)</f>
        <v>0.05</v>
      </c>
      <c r="T14" s="398"/>
      <c r="U14" s="398"/>
      <c r="V14" s="398"/>
      <c r="W14" s="398"/>
      <c r="X14" s="398"/>
      <c r="Y14" s="398"/>
      <c r="Z14" s="398"/>
      <c r="AA14" s="398"/>
      <c r="AB14" s="406"/>
      <c r="AC14" s="406"/>
      <c r="AD14" s="406"/>
      <c r="AE14" s="406"/>
      <c r="AF14" s="406"/>
      <c r="AG14" s="406"/>
      <c r="AH14" s="406"/>
      <c r="AI14" s="406"/>
      <c r="AJ14" s="442"/>
      <c r="AK14" s="442"/>
      <c r="AL14" s="442"/>
      <c r="AM14" s="442"/>
      <c r="AN14" s="398">
        <v>0.12</v>
      </c>
      <c r="AO14" s="398">
        <v>0.12</v>
      </c>
      <c r="AP14" s="398">
        <v>0.05</v>
      </c>
      <c r="AQ14" s="398">
        <v>0.04</v>
      </c>
      <c r="AR14" s="398">
        <v>0.12</v>
      </c>
      <c r="AS14" s="398">
        <v>0.14000000000000001</v>
      </c>
      <c r="AT14" s="398">
        <v>0.05</v>
      </c>
      <c r="AU14" s="398">
        <v>0.05</v>
      </c>
      <c r="AV14" s="468" t="s">
        <v>79</v>
      </c>
      <c r="AW14" s="468" t="s">
        <v>79</v>
      </c>
    </row>
    <row r="15" spans="1:50" ht="13.5" x14ac:dyDescent="0.25">
      <c r="A15" s="439">
        <v>53111</v>
      </c>
      <c r="B15" s="335">
        <v>41004</v>
      </c>
      <c r="C15" s="438" t="s">
        <v>544</v>
      </c>
      <c r="D15" s="436" t="s">
        <v>545</v>
      </c>
      <c r="F15" s="436" t="s">
        <v>546</v>
      </c>
      <c r="H15" s="426"/>
      <c r="I15" s="426"/>
      <c r="J15" s="426"/>
      <c r="K15" s="426"/>
      <c r="L15" s="437"/>
      <c r="M15" s="437"/>
      <c r="N15" s="437"/>
      <c r="O15" s="437"/>
      <c r="P15" s="437"/>
      <c r="Q15" s="437"/>
      <c r="R15" s="437"/>
      <c r="S15" s="437"/>
      <c r="T15" s="426"/>
      <c r="U15" s="426"/>
      <c r="V15" s="426"/>
      <c r="W15" s="426"/>
      <c r="X15" s="426"/>
      <c r="Y15" s="426"/>
      <c r="Z15" s="426"/>
      <c r="AA15" s="426"/>
      <c r="AB15" s="426"/>
      <c r="AC15" s="426"/>
      <c r="AD15" s="426"/>
      <c r="AE15" s="426"/>
      <c r="AF15" s="426"/>
      <c r="AG15" s="426"/>
      <c r="AH15" s="426"/>
      <c r="AI15" s="426"/>
      <c r="AJ15" s="443"/>
      <c r="AK15" s="443"/>
      <c r="AL15" s="443"/>
      <c r="AM15" s="443"/>
      <c r="AN15" s="426"/>
      <c r="AO15" s="426"/>
      <c r="AP15" s="426"/>
      <c r="AQ15" s="426"/>
      <c r="AR15" s="426"/>
      <c r="AS15" s="426"/>
      <c r="AT15" s="426"/>
      <c r="AU15" s="426"/>
      <c r="AV15" s="467"/>
      <c r="AW15" s="467"/>
    </row>
    <row r="16" spans="1:50" ht="13.5" x14ac:dyDescent="0.25">
      <c r="A16" s="349">
        <v>53111</v>
      </c>
      <c r="B16" s="434">
        <v>40912</v>
      </c>
      <c r="C16" s="349"/>
      <c r="D16" s="398">
        <v>0.11</v>
      </c>
      <c r="E16" s="398">
        <v>0.12</v>
      </c>
      <c r="F16" s="398">
        <v>0</v>
      </c>
      <c r="G16" s="398">
        <v>0</v>
      </c>
      <c r="H16" s="398">
        <v>0.11</v>
      </c>
      <c r="I16" s="398">
        <v>0.12</v>
      </c>
      <c r="J16" s="398">
        <v>0</v>
      </c>
      <c r="K16" s="398">
        <v>0</v>
      </c>
      <c r="L16" s="399">
        <f>IF(D16=N$2,0,D16-N$2)</f>
        <v>0</v>
      </c>
      <c r="M16" s="399">
        <f>IF(E16=N$3,0,E16-N$3)</f>
        <v>0</v>
      </c>
      <c r="N16" s="399">
        <f>IF(F16=R$2,0,F16-R$2)</f>
        <v>0</v>
      </c>
      <c r="O16" s="399">
        <f>IF(G16=R$3,0,G16-Q8)</f>
        <v>0</v>
      </c>
      <c r="P16" s="399">
        <f>IF(H16=N$2,0,H16-N$2)</f>
        <v>0</v>
      </c>
      <c r="Q16" s="399">
        <f>IF(I16=N$3,0,I16-N$3)</f>
        <v>0</v>
      </c>
      <c r="R16" s="399">
        <f>IF(J16=R$2,0,J16-R$2)</f>
        <v>0</v>
      </c>
      <c r="S16" s="399">
        <f>IF(K16=R$3,0,K16-R$3)</f>
        <v>0</v>
      </c>
      <c r="T16" s="456">
        <v>2.3199999999999998</v>
      </c>
      <c r="U16" s="456">
        <v>2.5499999999999998</v>
      </c>
      <c r="V16" s="456">
        <v>3.3</v>
      </c>
      <c r="W16" s="456">
        <v>3.25</v>
      </c>
      <c r="X16" s="456">
        <v>2.4500000000000002</v>
      </c>
      <c r="Y16" s="456">
        <v>2.39</v>
      </c>
      <c r="Z16" s="456">
        <v>3.56</v>
      </c>
      <c r="AA16" s="456">
        <v>3.5</v>
      </c>
      <c r="AB16" s="457">
        <v>2.3199999999999998</v>
      </c>
      <c r="AC16" s="457">
        <v>2.58</v>
      </c>
      <c r="AD16" s="457">
        <v>3.3</v>
      </c>
      <c r="AE16" s="457">
        <v>3.25</v>
      </c>
      <c r="AF16" s="457">
        <v>2.4500000000000002</v>
      </c>
      <c r="AG16" s="457">
        <v>2.39</v>
      </c>
      <c r="AH16" s="457">
        <v>3.56</v>
      </c>
      <c r="AI16" s="457">
        <v>3.5</v>
      </c>
      <c r="AJ16" s="442"/>
      <c r="AK16" s="442"/>
      <c r="AL16" s="442"/>
      <c r="AM16" s="442"/>
      <c r="AN16" s="398">
        <v>0.11</v>
      </c>
      <c r="AO16" s="398">
        <v>0.12</v>
      </c>
      <c r="AP16" s="398">
        <v>0</v>
      </c>
      <c r="AQ16" s="398">
        <v>0</v>
      </c>
      <c r="AR16" s="398">
        <v>0.11</v>
      </c>
      <c r="AS16" s="398">
        <v>0.12</v>
      </c>
      <c r="AT16" s="398">
        <v>0</v>
      </c>
      <c r="AU16" s="398">
        <v>0</v>
      </c>
      <c r="AV16" s="468" t="s">
        <v>79</v>
      </c>
      <c r="AW16" s="468" t="s">
        <v>79</v>
      </c>
    </row>
    <row r="17" spans="1:49" ht="13.5" x14ac:dyDescent="0.2">
      <c r="A17" s="349">
        <v>58555</v>
      </c>
      <c r="B17" s="345">
        <v>41343</v>
      </c>
      <c r="C17" s="349">
        <f>A17-A16</f>
        <v>5444</v>
      </c>
      <c r="D17" s="398">
        <v>0.09</v>
      </c>
      <c r="E17" s="398">
        <v>0.08</v>
      </c>
      <c r="F17" s="398">
        <v>0.05</v>
      </c>
      <c r="G17" s="398">
        <v>0.1</v>
      </c>
      <c r="H17" s="398">
        <v>0.04</v>
      </c>
      <c r="I17" s="398">
        <v>0.09</v>
      </c>
      <c r="J17" s="398">
        <v>0.1</v>
      </c>
      <c r="K17" s="398">
        <v>0</v>
      </c>
      <c r="L17" s="399">
        <f>IF(D17=N$2,0,D17-N$2)</f>
        <v>-2.0000000000000004E-2</v>
      </c>
      <c r="M17" s="399">
        <f>IF(E17=N$3,0,E17-N$3)</f>
        <v>-3.9999999999999994E-2</v>
      </c>
      <c r="N17" s="399">
        <f>IF(F17=R$2,0,F17-R$2)</f>
        <v>0.05</v>
      </c>
      <c r="O17" s="399">
        <f>IF(G17=R$3,0,G17-R$3)</f>
        <v>0.1</v>
      </c>
      <c r="P17" s="399">
        <f>IF(H17=N$2,0,H17-N$2)</f>
        <v>-7.0000000000000007E-2</v>
      </c>
      <c r="Q17" s="399">
        <f>IF(I17=N$3,0,I17-N$3)</f>
        <v>-0.03</v>
      </c>
      <c r="R17" s="399">
        <f>IF(J17=R$2,0,J17-R$2)</f>
        <v>0.1</v>
      </c>
      <c r="S17" s="399">
        <f>IF(K17=R$3,0,K17-R$3)</f>
        <v>0</v>
      </c>
      <c r="T17" s="435">
        <v>2.3199999999999998</v>
      </c>
      <c r="U17" s="435">
        <v>2.5499999999999998</v>
      </c>
      <c r="V17" s="398">
        <v>3.3</v>
      </c>
      <c r="W17" s="435">
        <v>3.25</v>
      </c>
      <c r="X17" s="435">
        <v>2.4500000000000002</v>
      </c>
      <c r="Y17" s="435">
        <v>2.39</v>
      </c>
      <c r="Z17" s="435">
        <v>3.56</v>
      </c>
      <c r="AA17" s="398">
        <v>3.5</v>
      </c>
      <c r="AB17" s="433">
        <v>2.3199999999999998</v>
      </c>
      <c r="AC17" s="433">
        <v>2.5499999999999998</v>
      </c>
      <c r="AD17" s="454">
        <v>3.3</v>
      </c>
      <c r="AE17" s="433">
        <v>3.3</v>
      </c>
      <c r="AF17" s="433">
        <v>2.4</v>
      </c>
      <c r="AG17" s="433">
        <v>2.4</v>
      </c>
      <c r="AH17" s="433">
        <v>3.61</v>
      </c>
      <c r="AI17" s="454">
        <v>3.5</v>
      </c>
      <c r="AJ17" s="462">
        <v>1</v>
      </c>
      <c r="AK17" s="463">
        <v>1</v>
      </c>
      <c r="AL17" s="462">
        <v>1</v>
      </c>
      <c r="AM17" s="442">
        <v>0</v>
      </c>
      <c r="AN17" s="398">
        <v>0.11</v>
      </c>
      <c r="AO17" s="398">
        <v>0.12</v>
      </c>
      <c r="AP17" s="398">
        <v>0</v>
      </c>
      <c r="AQ17" s="398">
        <v>0</v>
      </c>
      <c r="AR17" s="398">
        <v>0.11</v>
      </c>
      <c r="AS17" s="398">
        <v>0.12</v>
      </c>
      <c r="AT17" s="398">
        <v>0</v>
      </c>
      <c r="AU17" s="398">
        <v>0</v>
      </c>
      <c r="AV17" s="468" t="s">
        <v>79</v>
      </c>
      <c r="AW17" s="468" t="s">
        <v>79</v>
      </c>
    </row>
    <row r="18" spans="1:49" x14ac:dyDescent="0.2">
      <c r="A18" s="349">
        <v>70345</v>
      </c>
      <c r="B18" s="345">
        <v>42426</v>
      </c>
      <c r="C18" s="349">
        <f>A18-A17</f>
        <v>11790</v>
      </c>
      <c r="D18" s="426">
        <v>0.14000000000000001</v>
      </c>
      <c r="E18" s="426">
        <v>0.15</v>
      </c>
      <c r="F18" s="426">
        <v>0.01</v>
      </c>
      <c r="G18" s="426">
        <v>0.01</v>
      </c>
      <c r="H18" s="398">
        <v>0.11</v>
      </c>
      <c r="I18" s="398">
        <v>0.11</v>
      </c>
      <c r="J18" s="398">
        <v>0</v>
      </c>
      <c r="K18" s="398">
        <v>0.02</v>
      </c>
      <c r="L18" s="399">
        <f>IF(D18=N$2,0,D18-N$2)</f>
        <v>3.0000000000000013E-2</v>
      </c>
      <c r="M18" s="399">
        <f>IF(E18=N$3,0,E18-N$3)</f>
        <v>0.03</v>
      </c>
      <c r="N18" s="399">
        <f>IF(F18=R$2,0,F18-R$2)</f>
        <v>0.01</v>
      </c>
      <c r="O18" s="399">
        <f>IF(G18=R$3,0,G18-R$3)</f>
        <v>0.01</v>
      </c>
      <c r="P18" s="399">
        <f>IF(H18=N$2,0,H18-N$2)</f>
        <v>0</v>
      </c>
      <c r="Q18" s="399">
        <f>IF(I18=N$3,0,I18-N$3)</f>
        <v>-9.999999999999995E-3</v>
      </c>
      <c r="R18" s="399">
        <f>IF(J18=R$2,0,J18-R$2)</f>
        <v>0</v>
      </c>
      <c r="S18" s="399">
        <f>IF(K18=R$3,0,K18-R$3)</f>
        <v>0.02</v>
      </c>
      <c r="T18" s="398">
        <f>AB17</f>
        <v>2.3199999999999998</v>
      </c>
      <c r="U18" s="398">
        <f>AC17</f>
        <v>2.5499999999999998</v>
      </c>
      <c r="V18" s="398">
        <f t="shared" ref="V18:AA18" si="0">AD17</f>
        <v>3.3</v>
      </c>
      <c r="W18" s="398">
        <f t="shared" si="0"/>
        <v>3.3</v>
      </c>
      <c r="X18" s="398">
        <f t="shared" si="0"/>
        <v>2.4</v>
      </c>
      <c r="Y18" s="398">
        <f t="shared" si="0"/>
        <v>2.4</v>
      </c>
      <c r="Z18" s="398">
        <f t="shared" si="0"/>
        <v>3.61</v>
      </c>
      <c r="AA18" s="398">
        <f t="shared" si="0"/>
        <v>3.5</v>
      </c>
      <c r="AB18" s="455">
        <f>AB17+L18</f>
        <v>2.3499999999999996</v>
      </c>
      <c r="AC18" s="455">
        <f t="shared" ref="AC18:AH18" si="1">AC17+M18</f>
        <v>2.5799999999999996</v>
      </c>
      <c r="AD18" s="454">
        <f t="shared" si="1"/>
        <v>3.3099999999999996</v>
      </c>
      <c r="AE18" s="454">
        <f t="shared" si="1"/>
        <v>3.3099999999999996</v>
      </c>
      <c r="AF18" s="454">
        <f t="shared" si="1"/>
        <v>2.4</v>
      </c>
      <c r="AG18" s="433">
        <f t="shared" si="1"/>
        <v>2.39</v>
      </c>
      <c r="AH18" s="454">
        <f t="shared" si="1"/>
        <v>3.61</v>
      </c>
      <c r="AI18" s="406">
        <v>3.5</v>
      </c>
      <c r="AJ18" s="462">
        <v>1</v>
      </c>
      <c r="AK18" s="462">
        <v>1</v>
      </c>
      <c r="AL18" s="406"/>
      <c r="AM18" s="462">
        <v>1</v>
      </c>
      <c r="AN18" s="398">
        <v>0.11</v>
      </c>
      <c r="AO18" s="398">
        <v>0.12</v>
      </c>
      <c r="AP18" s="398">
        <v>0</v>
      </c>
      <c r="AQ18" s="398">
        <v>0</v>
      </c>
      <c r="AR18" s="398">
        <v>0.11</v>
      </c>
      <c r="AS18" s="455">
        <v>0.12</v>
      </c>
      <c r="AT18" s="398">
        <v>0</v>
      </c>
      <c r="AU18" s="455">
        <v>0</v>
      </c>
      <c r="AV18" s="468" t="s">
        <v>563</v>
      </c>
      <c r="AW18" s="468" t="s">
        <v>79</v>
      </c>
    </row>
    <row r="19" spans="1:49" x14ac:dyDescent="0.2">
      <c r="A19" s="349"/>
      <c r="B19" s="341"/>
      <c r="C19" s="349"/>
      <c r="D19" s="398"/>
      <c r="E19" s="398"/>
      <c r="F19" s="398"/>
      <c r="G19" s="398"/>
      <c r="H19" s="398"/>
      <c r="I19" s="398"/>
      <c r="J19" s="398"/>
      <c r="K19" s="398"/>
      <c r="L19" s="399"/>
      <c r="M19" s="399"/>
      <c r="N19" s="399"/>
      <c r="O19" s="399"/>
      <c r="P19" s="399"/>
      <c r="Q19" s="399"/>
      <c r="R19" s="399"/>
      <c r="S19" s="399"/>
      <c r="T19" s="398"/>
      <c r="U19" s="398"/>
      <c r="V19" s="398"/>
      <c r="W19" s="398"/>
      <c r="X19" s="398"/>
      <c r="Y19" s="398"/>
      <c r="Z19" s="398"/>
      <c r="AA19" s="398">
        <v>3.49</v>
      </c>
      <c r="AB19" s="406"/>
      <c r="AC19" s="406"/>
      <c r="AD19" s="406"/>
      <c r="AE19" s="406"/>
      <c r="AF19" s="406"/>
      <c r="AG19" s="406"/>
      <c r="AH19" s="406"/>
      <c r="AI19" s="406"/>
      <c r="AJ19" s="442"/>
      <c r="AK19" s="442"/>
      <c r="AL19" s="442"/>
      <c r="AM19" s="442"/>
      <c r="AN19" s="398"/>
      <c r="AO19" s="398"/>
      <c r="AP19" s="398"/>
      <c r="AQ19" s="398"/>
      <c r="AR19" s="398"/>
      <c r="AS19" s="398"/>
      <c r="AT19" s="398"/>
      <c r="AU19" s="398"/>
    </row>
    <row r="20" spans="1:49" x14ac:dyDescent="0.2">
      <c r="A20" s="349"/>
      <c r="B20" s="341"/>
      <c r="C20" s="349"/>
      <c r="D20" s="398"/>
      <c r="E20" s="398"/>
      <c r="F20" s="398"/>
      <c r="G20" s="398"/>
      <c r="H20" s="398"/>
      <c r="I20" s="398"/>
      <c r="J20" s="398"/>
      <c r="K20" s="398"/>
      <c r="L20" s="399"/>
      <c r="M20" s="399"/>
      <c r="N20" s="399"/>
      <c r="O20" s="399"/>
      <c r="P20" s="399"/>
      <c r="Q20" s="399"/>
      <c r="R20" s="399"/>
      <c r="S20" s="399"/>
      <c r="T20" s="398"/>
      <c r="U20" s="398"/>
      <c r="V20" s="398"/>
      <c r="W20" s="398"/>
      <c r="X20" s="398"/>
      <c r="Y20" s="398"/>
      <c r="Z20" s="398"/>
      <c r="AA20" s="398"/>
      <c r="AB20" s="406"/>
      <c r="AC20" s="406"/>
      <c r="AD20" s="406"/>
      <c r="AE20" s="406"/>
      <c r="AF20" s="406"/>
      <c r="AG20" s="406"/>
      <c r="AH20" s="406"/>
      <c r="AI20" s="406"/>
      <c r="AJ20" s="442"/>
      <c r="AK20" s="442"/>
      <c r="AL20" s="442"/>
      <c r="AM20" s="442"/>
      <c r="AN20" s="398"/>
      <c r="AO20" s="398"/>
      <c r="AP20" s="398"/>
      <c r="AQ20" s="398"/>
      <c r="AR20" s="398"/>
      <c r="AS20" s="398"/>
      <c r="AT20" s="398"/>
      <c r="AU20" s="398"/>
    </row>
    <row r="21" spans="1:49" x14ac:dyDescent="0.2">
      <c r="A21" s="349"/>
      <c r="B21" s="341"/>
      <c r="C21" s="349"/>
      <c r="D21" s="398"/>
      <c r="E21" s="398"/>
      <c r="F21" s="398"/>
      <c r="G21" s="398"/>
      <c r="H21" s="398"/>
      <c r="I21" s="398"/>
      <c r="J21" s="398"/>
      <c r="K21" s="398"/>
      <c r="L21" s="399"/>
      <c r="M21" s="399"/>
      <c r="N21" s="399"/>
      <c r="O21" s="399"/>
      <c r="P21" s="399"/>
      <c r="Q21" s="399"/>
      <c r="R21" s="399"/>
      <c r="S21" s="399"/>
      <c r="T21" s="398"/>
      <c r="U21" s="398"/>
      <c r="V21" s="398"/>
      <c r="W21" s="398"/>
      <c r="X21" s="398"/>
      <c r="Y21" s="398"/>
      <c r="Z21" s="398"/>
      <c r="AA21" s="398"/>
      <c r="AB21" s="406"/>
      <c r="AC21" s="406"/>
      <c r="AD21" s="406"/>
      <c r="AE21" s="406"/>
      <c r="AF21" s="406"/>
      <c r="AG21" s="406"/>
      <c r="AH21" s="406"/>
      <c r="AI21" s="406"/>
      <c r="AJ21" s="442"/>
      <c r="AK21" s="442"/>
      <c r="AL21" s="442"/>
      <c r="AM21" s="442"/>
      <c r="AN21" s="398"/>
      <c r="AO21" s="398"/>
      <c r="AP21" s="398"/>
      <c r="AQ21" s="398"/>
      <c r="AR21" s="398"/>
      <c r="AS21" s="398"/>
      <c r="AT21" s="398"/>
      <c r="AU21" s="398"/>
    </row>
    <row r="22" spans="1:49" x14ac:dyDescent="0.2">
      <c r="A22" s="349"/>
      <c r="B22" s="341"/>
      <c r="C22" s="349"/>
      <c r="D22" s="398"/>
      <c r="E22" s="398"/>
      <c r="F22" s="398"/>
      <c r="G22" s="398"/>
      <c r="H22" s="398"/>
      <c r="I22" s="398"/>
      <c r="J22" s="398"/>
      <c r="K22" s="398"/>
      <c r="L22" s="399"/>
      <c r="M22" s="399"/>
      <c r="N22" s="399"/>
      <c r="O22" s="399"/>
      <c r="P22" s="399"/>
      <c r="Q22" s="399"/>
      <c r="R22" s="399"/>
      <c r="S22" s="399"/>
      <c r="T22" s="398"/>
      <c r="U22" s="398"/>
      <c r="V22" s="398"/>
      <c r="W22" s="398"/>
      <c r="X22" s="398"/>
      <c r="Y22" s="398"/>
      <c r="Z22" s="398"/>
      <c r="AA22" s="398"/>
      <c r="AB22" s="406"/>
      <c r="AC22" s="406"/>
      <c r="AD22" s="406"/>
      <c r="AE22" s="406"/>
      <c r="AF22" s="406"/>
      <c r="AG22" s="406"/>
      <c r="AH22" s="406"/>
      <c r="AI22" s="406"/>
      <c r="AJ22" s="442"/>
      <c r="AK22" s="442"/>
      <c r="AL22" s="442"/>
      <c r="AM22" s="442"/>
      <c r="AN22" s="398"/>
      <c r="AO22" s="398"/>
      <c r="AP22" s="398"/>
      <c r="AQ22" s="398"/>
      <c r="AR22" s="398"/>
      <c r="AS22" s="398"/>
      <c r="AT22" s="398"/>
      <c r="AU22" s="398"/>
    </row>
    <row r="23" spans="1:49" x14ac:dyDescent="0.2">
      <c r="A23" s="349"/>
      <c r="B23" s="341"/>
      <c r="C23" s="349"/>
      <c r="D23" s="398"/>
      <c r="E23" s="398"/>
      <c r="F23" s="398"/>
      <c r="G23" s="398"/>
      <c r="H23" s="398"/>
      <c r="I23" s="398"/>
      <c r="J23" s="398"/>
      <c r="K23" s="398"/>
      <c r="L23" s="399"/>
      <c r="M23" s="399"/>
      <c r="N23" s="399"/>
      <c r="O23" s="399"/>
      <c r="P23" s="399"/>
      <c r="Q23" s="399"/>
      <c r="R23" s="399"/>
      <c r="S23" s="399"/>
      <c r="T23" s="398"/>
      <c r="U23" s="398"/>
      <c r="V23" s="398"/>
      <c r="W23" s="398"/>
      <c r="X23" s="398"/>
      <c r="Y23" s="398"/>
      <c r="Z23" s="398"/>
      <c r="AA23" s="398"/>
      <c r="AB23" s="406"/>
      <c r="AC23" s="406"/>
      <c r="AD23" s="406"/>
      <c r="AE23" s="406"/>
      <c r="AF23" s="406"/>
      <c r="AG23" s="406"/>
      <c r="AH23" s="406"/>
      <c r="AI23" s="406"/>
      <c r="AJ23" s="442"/>
      <c r="AK23" s="442"/>
      <c r="AL23" s="442"/>
      <c r="AM23" s="442"/>
      <c r="AN23" s="398"/>
      <c r="AO23" s="398"/>
      <c r="AP23" s="398"/>
      <c r="AQ23" s="398"/>
      <c r="AR23" s="398"/>
      <c r="AS23" s="398"/>
      <c r="AT23" s="398"/>
      <c r="AU23" s="398"/>
    </row>
    <row r="24" spans="1:49" x14ac:dyDescent="0.2">
      <c r="A24" s="349"/>
      <c r="B24" s="341"/>
      <c r="C24" s="349"/>
      <c r="D24" s="398"/>
      <c r="E24" s="398"/>
      <c r="F24" s="398"/>
      <c r="G24" s="398"/>
      <c r="H24" s="398"/>
      <c r="I24" s="398"/>
      <c r="J24" s="398"/>
      <c r="K24" s="398"/>
      <c r="L24" s="399"/>
      <c r="M24" s="399"/>
      <c r="N24" s="399"/>
      <c r="O24" s="399"/>
      <c r="P24" s="399"/>
      <c r="Q24" s="399"/>
      <c r="R24" s="399"/>
      <c r="S24" s="399"/>
      <c r="T24" s="398"/>
      <c r="U24" s="398"/>
      <c r="V24" s="398"/>
      <c r="W24" s="398"/>
      <c r="X24" s="398"/>
      <c r="Y24" s="398"/>
      <c r="Z24" s="398"/>
      <c r="AA24" s="398"/>
      <c r="AB24" s="406"/>
      <c r="AC24" s="406"/>
      <c r="AD24" s="406"/>
      <c r="AE24" s="406"/>
      <c r="AF24" s="406"/>
      <c r="AG24" s="406"/>
      <c r="AH24" s="406"/>
      <c r="AI24" s="406"/>
      <c r="AJ24" s="442"/>
      <c r="AK24" s="442"/>
      <c r="AL24" s="442"/>
      <c r="AM24" s="442"/>
      <c r="AN24" s="398"/>
      <c r="AO24" s="398"/>
      <c r="AP24" s="398"/>
      <c r="AQ24" s="398"/>
      <c r="AR24" s="398"/>
      <c r="AS24" s="398"/>
      <c r="AT24" s="398"/>
      <c r="AU24" s="398"/>
    </row>
    <row r="25" spans="1:49" x14ac:dyDescent="0.2">
      <c r="A25" s="349"/>
      <c r="B25" s="341"/>
      <c r="C25" s="349"/>
      <c r="D25" s="398"/>
      <c r="E25" s="398"/>
      <c r="F25" s="398"/>
      <c r="G25" s="398"/>
      <c r="H25" s="398"/>
      <c r="I25" s="398"/>
      <c r="J25" s="398"/>
      <c r="K25" s="398"/>
      <c r="L25" s="399"/>
      <c r="M25" s="399"/>
      <c r="N25" s="399"/>
      <c r="O25" s="399"/>
      <c r="P25" s="399"/>
      <c r="Q25" s="399"/>
      <c r="R25" s="399"/>
      <c r="S25" s="399"/>
      <c r="T25" s="398"/>
      <c r="U25" s="398"/>
      <c r="V25" s="398"/>
      <c r="W25" s="398"/>
      <c r="X25" s="398"/>
      <c r="Y25" s="398"/>
      <c r="Z25" s="398"/>
      <c r="AA25" s="398"/>
      <c r="AB25" s="406"/>
      <c r="AC25" s="406"/>
      <c r="AD25" s="406"/>
      <c r="AE25" s="406"/>
      <c r="AF25" s="406"/>
      <c r="AG25" s="406"/>
      <c r="AH25" s="406"/>
      <c r="AI25" s="406"/>
      <c r="AJ25" s="442"/>
      <c r="AK25" s="442"/>
      <c r="AL25" s="442"/>
      <c r="AM25" s="442"/>
      <c r="AN25" s="398"/>
      <c r="AO25" s="398"/>
      <c r="AP25" s="398"/>
      <c r="AQ25" s="398"/>
      <c r="AR25" s="398"/>
      <c r="AS25" s="398"/>
      <c r="AT25" s="398"/>
      <c r="AU25" s="398"/>
    </row>
    <row r="26" spans="1:49" x14ac:dyDescent="0.2">
      <c r="A26" s="349"/>
      <c r="B26" s="341"/>
      <c r="C26" s="349"/>
      <c r="D26" s="398"/>
      <c r="E26" s="398"/>
      <c r="F26" s="398"/>
      <c r="G26" s="398"/>
      <c r="H26" s="398"/>
      <c r="I26" s="398"/>
      <c r="J26" s="398"/>
      <c r="K26" s="398"/>
      <c r="L26" s="399"/>
      <c r="M26" s="399"/>
      <c r="N26" s="399"/>
      <c r="O26" s="399"/>
      <c r="P26" s="399"/>
      <c r="Q26" s="399"/>
      <c r="R26" s="399"/>
      <c r="S26" s="399"/>
      <c r="T26" s="398"/>
      <c r="U26" s="398"/>
      <c r="V26" s="398"/>
      <c r="W26" s="398"/>
      <c r="X26" s="398"/>
      <c r="Y26" s="398"/>
      <c r="Z26" s="398"/>
      <c r="AA26" s="398"/>
      <c r="AB26" s="406"/>
      <c r="AC26" s="406"/>
      <c r="AD26" s="406"/>
      <c r="AE26" s="406"/>
      <c r="AF26" s="406"/>
      <c r="AG26" s="406"/>
      <c r="AH26" s="406"/>
      <c r="AI26" s="406"/>
      <c r="AJ26" s="442"/>
      <c r="AK26" s="442"/>
      <c r="AL26" s="442"/>
      <c r="AM26" s="442"/>
      <c r="AN26" s="398"/>
      <c r="AO26" s="398"/>
      <c r="AP26" s="398"/>
      <c r="AQ26" s="398"/>
      <c r="AR26" s="398"/>
      <c r="AS26" s="398"/>
      <c r="AT26" s="398"/>
      <c r="AU26" s="398"/>
    </row>
    <row r="27" spans="1:49" x14ac:dyDescent="0.2">
      <c r="A27" s="349"/>
      <c r="B27" s="341"/>
      <c r="C27" s="349"/>
      <c r="D27" s="398"/>
      <c r="E27" s="398"/>
      <c r="F27" s="398"/>
      <c r="G27" s="398"/>
      <c r="H27" s="398"/>
      <c r="I27" s="398"/>
      <c r="J27" s="398"/>
      <c r="K27" s="398"/>
      <c r="L27" s="399"/>
      <c r="M27" s="399"/>
      <c r="N27" s="399"/>
      <c r="O27" s="399"/>
      <c r="P27" s="399"/>
      <c r="Q27" s="399"/>
      <c r="R27" s="399"/>
      <c r="S27" s="399"/>
      <c r="T27" s="398"/>
      <c r="U27" s="398"/>
      <c r="V27" s="398"/>
      <c r="W27" s="398"/>
      <c r="X27" s="398"/>
      <c r="Y27" s="398"/>
      <c r="Z27" s="398"/>
      <c r="AA27" s="398"/>
      <c r="AB27" s="406"/>
      <c r="AC27" s="406"/>
      <c r="AD27" s="406"/>
      <c r="AE27" s="406"/>
      <c r="AF27" s="406"/>
      <c r="AG27" s="406"/>
      <c r="AH27" s="406"/>
      <c r="AI27" s="406"/>
      <c r="AJ27" s="442"/>
      <c r="AK27" s="442"/>
      <c r="AL27" s="442"/>
      <c r="AM27" s="442"/>
      <c r="AN27" s="398"/>
      <c r="AO27" s="398"/>
      <c r="AP27" s="398"/>
      <c r="AQ27" s="398"/>
      <c r="AR27" s="398"/>
      <c r="AS27" s="398"/>
      <c r="AT27" s="398"/>
      <c r="AU27" s="398"/>
    </row>
    <row r="28" spans="1:49" x14ac:dyDescent="0.2">
      <c r="A28" s="349"/>
      <c r="B28" s="341"/>
      <c r="C28" s="349"/>
      <c r="D28" s="398"/>
      <c r="E28" s="398"/>
      <c r="F28" s="398"/>
      <c r="G28" s="398"/>
      <c r="H28" s="398"/>
      <c r="I28" s="398"/>
      <c r="J28" s="398"/>
      <c r="K28" s="398"/>
      <c r="L28" s="399"/>
      <c r="M28" s="399"/>
      <c r="N28" s="399"/>
      <c r="O28" s="399"/>
      <c r="P28" s="399"/>
      <c r="Q28" s="399"/>
      <c r="R28" s="399"/>
      <c r="S28" s="399"/>
      <c r="T28" s="398"/>
      <c r="U28" s="398"/>
      <c r="V28" s="398"/>
      <c r="W28" s="398"/>
      <c r="X28" s="398"/>
      <c r="Y28" s="398"/>
      <c r="Z28" s="398"/>
      <c r="AA28" s="398"/>
      <c r="AB28" s="406"/>
      <c r="AC28" s="406"/>
      <c r="AD28" s="406"/>
      <c r="AE28" s="406"/>
      <c r="AF28" s="406"/>
      <c r="AG28" s="406"/>
      <c r="AH28" s="406"/>
      <c r="AI28" s="406"/>
      <c r="AJ28" s="442"/>
      <c r="AK28" s="442"/>
      <c r="AL28" s="442"/>
      <c r="AM28" s="442"/>
      <c r="AN28" s="398"/>
      <c r="AO28" s="398"/>
      <c r="AP28" s="398"/>
      <c r="AQ28" s="398"/>
      <c r="AR28" s="398"/>
      <c r="AS28" s="398"/>
      <c r="AT28" s="398"/>
      <c r="AU28" s="398"/>
    </row>
    <row r="29" spans="1:49" x14ac:dyDescent="0.2">
      <c r="A29" s="349"/>
      <c r="B29" s="341"/>
      <c r="C29" s="349"/>
      <c r="D29" s="398"/>
      <c r="E29" s="398"/>
      <c r="F29" s="398"/>
      <c r="G29" s="398"/>
      <c r="H29" s="398"/>
      <c r="I29" s="398"/>
      <c r="J29" s="398"/>
      <c r="K29" s="398"/>
      <c r="L29" s="399"/>
      <c r="M29" s="399"/>
      <c r="N29" s="399"/>
      <c r="O29" s="399"/>
      <c r="P29" s="399"/>
      <c r="Q29" s="399"/>
      <c r="R29" s="399"/>
      <c r="S29" s="399"/>
      <c r="T29" s="398"/>
      <c r="U29" s="398"/>
      <c r="V29" s="398"/>
      <c r="W29" s="398"/>
      <c r="X29" s="398"/>
      <c r="Y29" s="398"/>
      <c r="Z29" s="398"/>
      <c r="AA29" s="398"/>
      <c r="AB29" s="406"/>
      <c r="AC29" s="406"/>
      <c r="AD29" s="406"/>
      <c r="AE29" s="406"/>
      <c r="AF29" s="406"/>
      <c r="AG29" s="406"/>
      <c r="AH29" s="406"/>
      <c r="AI29" s="406"/>
      <c r="AJ29" s="442"/>
      <c r="AK29" s="442"/>
      <c r="AL29" s="442"/>
      <c r="AM29" s="442"/>
      <c r="AN29" s="398"/>
      <c r="AO29" s="398"/>
      <c r="AP29" s="398"/>
      <c r="AQ29" s="398"/>
      <c r="AR29" s="398"/>
      <c r="AS29" s="398"/>
      <c r="AT29" s="398"/>
      <c r="AU29" s="398"/>
    </row>
    <row r="30" spans="1:49" x14ac:dyDescent="0.2">
      <c r="A30" s="349"/>
      <c r="B30" s="341"/>
      <c r="C30" s="349"/>
      <c r="D30" s="398"/>
      <c r="E30" s="398"/>
      <c r="F30" s="398"/>
      <c r="G30" s="398"/>
      <c r="H30" s="398"/>
      <c r="I30" s="398"/>
      <c r="J30" s="398"/>
      <c r="K30" s="398"/>
      <c r="L30" s="399"/>
      <c r="M30" s="399"/>
      <c r="N30" s="399"/>
      <c r="O30" s="399"/>
      <c r="P30" s="399"/>
      <c r="Q30" s="399"/>
      <c r="R30" s="399"/>
      <c r="S30" s="399"/>
      <c r="T30" s="398"/>
      <c r="U30" s="398"/>
      <c r="V30" s="398"/>
      <c r="W30" s="398"/>
      <c r="X30" s="398"/>
      <c r="Y30" s="398"/>
      <c r="Z30" s="398"/>
      <c r="AA30" s="398"/>
      <c r="AB30" s="406"/>
      <c r="AC30" s="406"/>
      <c r="AD30" s="406"/>
      <c r="AE30" s="406"/>
      <c r="AF30" s="406"/>
      <c r="AG30" s="406"/>
      <c r="AH30" s="406"/>
      <c r="AI30" s="406"/>
      <c r="AJ30" s="442"/>
      <c r="AK30" s="442"/>
      <c r="AL30" s="442"/>
      <c r="AM30" s="442"/>
      <c r="AN30" s="398"/>
      <c r="AO30" s="398"/>
      <c r="AP30" s="398"/>
      <c r="AQ30" s="398"/>
      <c r="AR30" s="398"/>
      <c r="AS30" s="398"/>
      <c r="AT30" s="398"/>
      <c r="AU30" s="398"/>
    </row>
    <row r="31" spans="1:49" x14ac:dyDescent="0.2">
      <c r="A31" s="349"/>
      <c r="B31" s="341"/>
      <c r="C31" s="349"/>
      <c r="D31" s="398"/>
      <c r="E31" s="398"/>
      <c r="F31" s="398"/>
      <c r="G31" s="398"/>
      <c r="H31" s="398"/>
      <c r="I31" s="398"/>
      <c r="J31" s="398"/>
      <c r="K31" s="398"/>
      <c r="L31" s="399"/>
      <c r="M31" s="399"/>
      <c r="N31" s="399"/>
      <c r="O31" s="399"/>
      <c r="P31" s="399"/>
      <c r="Q31" s="399"/>
      <c r="R31" s="399"/>
      <c r="S31" s="399"/>
      <c r="T31" s="398"/>
      <c r="U31" s="398"/>
      <c r="V31" s="398"/>
      <c r="W31" s="398"/>
      <c r="X31" s="398"/>
      <c r="Y31" s="398"/>
      <c r="Z31" s="398"/>
      <c r="AA31" s="398"/>
      <c r="AB31" s="406"/>
      <c r="AC31" s="406"/>
      <c r="AD31" s="406"/>
      <c r="AE31" s="406"/>
      <c r="AF31" s="406"/>
      <c r="AG31" s="406"/>
      <c r="AH31" s="406"/>
      <c r="AI31" s="406"/>
      <c r="AJ31" s="442"/>
      <c r="AK31" s="442"/>
      <c r="AL31" s="442"/>
      <c r="AM31" s="442"/>
      <c r="AN31" s="398"/>
      <c r="AO31" s="398"/>
      <c r="AP31" s="398"/>
      <c r="AQ31" s="398"/>
      <c r="AR31" s="398"/>
      <c r="AS31" s="398"/>
      <c r="AT31" s="398"/>
      <c r="AU31" s="398"/>
    </row>
    <row r="32" spans="1:49" x14ac:dyDescent="0.2">
      <c r="A32" s="349"/>
      <c r="B32" s="341"/>
      <c r="C32" s="349"/>
      <c r="D32" s="398"/>
      <c r="E32" s="398"/>
      <c r="F32" s="398"/>
      <c r="G32" s="398"/>
      <c r="H32" s="398"/>
      <c r="I32" s="398"/>
      <c r="J32" s="398"/>
      <c r="K32" s="398"/>
      <c r="L32" s="399"/>
      <c r="M32" s="399"/>
      <c r="N32" s="399"/>
      <c r="O32" s="399"/>
      <c r="P32" s="399"/>
      <c r="Q32" s="399"/>
      <c r="R32" s="399"/>
      <c r="S32" s="399"/>
      <c r="T32" s="398"/>
      <c r="U32" s="398"/>
      <c r="V32" s="398"/>
      <c r="W32" s="398"/>
      <c r="X32" s="398"/>
      <c r="Y32" s="398"/>
      <c r="Z32" s="398"/>
      <c r="AA32" s="398"/>
      <c r="AB32" s="406"/>
      <c r="AC32" s="406"/>
      <c r="AD32" s="406"/>
      <c r="AE32" s="406"/>
      <c r="AF32" s="406"/>
      <c r="AG32" s="406"/>
      <c r="AH32" s="406"/>
      <c r="AI32" s="406"/>
      <c r="AJ32" s="442"/>
      <c r="AK32" s="442"/>
      <c r="AL32" s="442"/>
      <c r="AM32" s="442"/>
      <c r="AN32" s="398"/>
      <c r="AO32" s="398"/>
      <c r="AP32" s="398"/>
      <c r="AQ32" s="398"/>
      <c r="AR32" s="398"/>
      <c r="AS32" s="398"/>
      <c r="AT32" s="398"/>
      <c r="AU32" s="398"/>
    </row>
    <row r="33" spans="1:47" x14ac:dyDescent="0.2">
      <c r="A33" s="349"/>
      <c r="B33" s="345"/>
      <c r="C33" s="349"/>
      <c r="D33" s="398"/>
      <c r="E33" s="398"/>
      <c r="F33" s="398"/>
      <c r="G33" s="398"/>
      <c r="H33" s="398"/>
      <c r="I33" s="398"/>
      <c r="J33" s="398"/>
      <c r="K33" s="398"/>
      <c r="L33" s="399"/>
      <c r="M33" s="399"/>
      <c r="N33" s="399"/>
      <c r="O33" s="399"/>
      <c r="P33" s="399"/>
      <c r="Q33" s="399"/>
      <c r="R33" s="399"/>
      <c r="S33" s="399"/>
      <c r="T33" s="398"/>
      <c r="U33" s="398"/>
      <c r="V33" s="398"/>
      <c r="W33" s="398"/>
      <c r="X33" s="398"/>
      <c r="Y33" s="398"/>
      <c r="Z33" s="398"/>
      <c r="AA33" s="398"/>
      <c r="AB33" s="406"/>
      <c r="AC33" s="406"/>
      <c r="AD33" s="406"/>
      <c r="AE33" s="406"/>
      <c r="AF33" s="406"/>
      <c r="AG33" s="406"/>
      <c r="AH33" s="406"/>
      <c r="AI33" s="406"/>
      <c r="AJ33" s="442"/>
      <c r="AK33" s="442"/>
      <c r="AL33" s="442"/>
      <c r="AM33" s="442"/>
      <c r="AN33" s="398"/>
      <c r="AO33" s="398"/>
      <c r="AP33" s="398"/>
      <c r="AQ33" s="398"/>
      <c r="AR33" s="398"/>
      <c r="AS33" s="398"/>
      <c r="AT33" s="398"/>
      <c r="AU33" s="398"/>
    </row>
    <row r="34" spans="1:47" x14ac:dyDescent="0.2">
      <c r="A34" s="349"/>
      <c r="B34" s="341"/>
      <c r="C34" s="349"/>
      <c r="D34" s="398"/>
      <c r="E34" s="398"/>
      <c r="F34" s="398"/>
      <c r="G34" s="398"/>
      <c r="H34" s="398"/>
      <c r="I34" s="398"/>
      <c r="J34" s="398"/>
      <c r="K34" s="398"/>
      <c r="L34" s="399"/>
      <c r="M34" s="399"/>
      <c r="N34" s="399"/>
      <c r="O34" s="399"/>
      <c r="P34" s="399"/>
      <c r="Q34" s="399"/>
      <c r="R34" s="399"/>
      <c r="S34" s="399"/>
      <c r="T34" s="398"/>
      <c r="U34" s="398"/>
      <c r="V34" s="398"/>
      <c r="W34" s="398"/>
      <c r="X34" s="398"/>
      <c r="Y34" s="398"/>
      <c r="Z34" s="398"/>
      <c r="AA34" s="398"/>
      <c r="AB34" s="406"/>
      <c r="AC34" s="406"/>
      <c r="AD34" s="406"/>
      <c r="AE34" s="406"/>
      <c r="AF34" s="406"/>
      <c r="AG34" s="406"/>
      <c r="AH34" s="406"/>
      <c r="AI34" s="406"/>
      <c r="AJ34" s="442"/>
      <c r="AK34" s="442"/>
      <c r="AL34" s="442"/>
      <c r="AM34" s="442"/>
      <c r="AN34" s="398"/>
      <c r="AO34" s="398"/>
      <c r="AP34" s="398"/>
      <c r="AQ34" s="398"/>
      <c r="AR34" s="398"/>
      <c r="AS34" s="398"/>
      <c r="AT34" s="398"/>
      <c r="AU34" s="398"/>
    </row>
    <row r="35" spans="1:47" x14ac:dyDescent="0.2">
      <c r="A35" s="349"/>
      <c r="B35" s="341"/>
      <c r="C35" s="349"/>
      <c r="D35" s="398"/>
      <c r="E35" s="398"/>
      <c r="F35" s="398"/>
      <c r="G35" s="398"/>
      <c r="H35" s="398"/>
      <c r="I35" s="398"/>
      <c r="J35" s="398"/>
      <c r="K35" s="398"/>
      <c r="L35" s="399"/>
      <c r="M35" s="399"/>
      <c r="N35" s="399"/>
      <c r="O35" s="399"/>
      <c r="P35" s="399"/>
      <c r="Q35" s="399"/>
      <c r="R35" s="399"/>
      <c r="S35" s="399"/>
      <c r="T35" s="398"/>
      <c r="U35" s="398"/>
      <c r="V35" s="398"/>
      <c r="W35" s="398"/>
      <c r="X35" s="398"/>
      <c r="Y35" s="398"/>
      <c r="Z35" s="398"/>
      <c r="AA35" s="398"/>
      <c r="AB35" s="406"/>
      <c r="AC35" s="406"/>
      <c r="AD35" s="406"/>
      <c r="AE35" s="406"/>
      <c r="AF35" s="406"/>
      <c r="AG35" s="406"/>
      <c r="AH35" s="406"/>
      <c r="AI35" s="406"/>
      <c r="AJ35" s="442"/>
      <c r="AK35" s="442"/>
      <c r="AL35" s="442"/>
      <c r="AM35" s="442"/>
      <c r="AN35" s="398"/>
      <c r="AO35" s="398"/>
      <c r="AP35" s="398"/>
      <c r="AQ35" s="398"/>
      <c r="AR35" s="398"/>
      <c r="AS35" s="398"/>
      <c r="AT35" s="398"/>
      <c r="AU35" s="398"/>
    </row>
    <row r="39" spans="1:47" x14ac:dyDescent="0.2">
      <c r="B39" s="105"/>
    </row>
    <row r="41" spans="1:47" x14ac:dyDescent="0.2">
      <c r="B41" s="105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1"/>
  <sheetViews>
    <sheetView workbookViewId="0">
      <selection activeCell="J29" sqref="J29"/>
    </sheetView>
  </sheetViews>
  <sheetFormatPr baseColWidth="10" defaultRowHeight="12.8" x14ac:dyDescent="0.2"/>
  <cols>
    <col min="6" max="6" width="14" customWidth="1"/>
    <col min="7" max="7" width="16.625" customWidth="1"/>
    <col min="8" max="8" width="15.75" customWidth="1"/>
    <col min="9" max="9" width="12" customWidth="1"/>
  </cols>
  <sheetData>
    <row r="2" spans="1:8" x14ac:dyDescent="0.2">
      <c r="A2" t="s">
        <v>360</v>
      </c>
    </row>
    <row r="3" spans="1:8" x14ac:dyDescent="0.2">
      <c r="A3" t="s">
        <v>361</v>
      </c>
    </row>
    <row r="4" spans="1:8" x14ac:dyDescent="0.2">
      <c r="A4" t="s">
        <v>362</v>
      </c>
    </row>
    <row r="5" spans="1:8" x14ac:dyDescent="0.2">
      <c r="A5" t="s">
        <v>363</v>
      </c>
    </row>
    <row r="7" spans="1:8" x14ac:dyDescent="0.2">
      <c r="A7" t="s">
        <v>364</v>
      </c>
    </row>
    <row r="8" spans="1:8" x14ac:dyDescent="0.2">
      <c r="A8" t="s">
        <v>365</v>
      </c>
    </row>
    <row r="9" spans="1:8" x14ac:dyDescent="0.2">
      <c r="A9" t="s">
        <v>366</v>
      </c>
    </row>
    <row r="10" spans="1:8" x14ac:dyDescent="0.2">
      <c r="A10" s="117" t="s">
        <v>612</v>
      </c>
      <c r="B10" s="25"/>
      <c r="C10" s="25"/>
      <c r="D10" s="25"/>
      <c r="E10" s="25"/>
      <c r="F10" s="25"/>
      <c r="G10" s="25"/>
      <c r="H10" s="25"/>
    </row>
    <row r="11" spans="1:8" x14ac:dyDescent="0.2">
      <c r="A11" t="s">
        <v>367</v>
      </c>
    </row>
    <row r="12" spans="1:8" x14ac:dyDescent="0.2">
      <c r="A12" t="s">
        <v>368</v>
      </c>
    </row>
    <row r="13" spans="1:8" x14ac:dyDescent="0.2">
      <c r="A13" t="s">
        <v>369</v>
      </c>
    </row>
    <row r="16" spans="1:8" ht="13.5" x14ac:dyDescent="0.25">
      <c r="A16" s="298" t="s">
        <v>370</v>
      </c>
    </row>
    <row r="20" spans="1:9" x14ac:dyDescent="0.2">
      <c r="A20" s="87" t="s">
        <v>371</v>
      </c>
      <c r="C20" s="87" t="s">
        <v>376</v>
      </c>
      <c r="E20" s="87" t="s">
        <v>377</v>
      </c>
      <c r="F20" s="316" t="s">
        <v>388</v>
      </c>
      <c r="G20" s="310" t="s">
        <v>389</v>
      </c>
      <c r="H20" s="310" t="s">
        <v>392</v>
      </c>
      <c r="I20" s="313"/>
    </row>
    <row r="21" spans="1:9" x14ac:dyDescent="0.2">
      <c r="G21" s="311"/>
      <c r="H21" s="311"/>
      <c r="I21" s="314"/>
    </row>
    <row r="22" spans="1:9" x14ac:dyDescent="0.2">
      <c r="A22" s="103" t="s">
        <v>372</v>
      </c>
      <c r="B22" s="302">
        <v>12</v>
      </c>
      <c r="C22" s="103" t="s">
        <v>375</v>
      </c>
      <c r="D22" s="299">
        <f>B23/B22</f>
        <v>4.833333333333333</v>
      </c>
      <c r="E22" s="87"/>
      <c r="F22" s="149">
        <f>D22*0.7</f>
        <v>3.3833333333333329</v>
      </c>
      <c r="G22" s="312">
        <f>F24/B31/60</f>
        <v>2.3155893536121668</v>
      </c>
      <c r="H22" s="312">
        <f>F23/F31</f>
        <v>25.374999999999996</v>
      </c>
      <c r="I22" s="315"/>
    </row>
    <row r="23" spans="1:9" x14ac:dyDescent="0.2">
      <c r="A23" s="103" t="s">
        <v>373</v>
      </c>
      <c r="B23" s="302">
        <v>58</v>
      </c>
      <c r="C23" s="103" t="s">
        <v>386</v>
      </c>
      <c r="D23">
        <f>D22*60</f>
        <v>290</v>
      </c>
      <c r="E23" s="87" t="s">
        <v>378</v>
      </c>
      <c r="F23">
        <f>F22*60</f>
        <v>202.99999999999997</v>
      </c>
    </row>
    <row r="24" spans="1:9" x14ac:dyDescent="0.2">
      <c r="A24" s="103" t="s">
        <v>374</v>
      </c>
      <c r="B24" s="302">
        <v>1</v>
      </c>
      <c r="C24" s="103" t="s">
        <v>387</v>
      </c>
      <c r="D24">
        <f>D22*60*60</f>
        <v>17400</v>
      </c>
      <c r="F24">
        <f>F22*60*60</f>
        <v>12179.999999999998</v>
      </c>
    </row>
    <row r="25" spans="1:9" x14ac:dyDescent="0.2">
      <c r="A25" s="3"/>
      <c r="B25" s="3"/>
      <c r="C25" s="3"/>
    </row>
    <row r="26" spans="1:9" x14ac:dyDescent="0.2">
      <c r="A26" s="288" t="s">
        <v>379</v>
      </c>
      <c r="B26" s="303" t="s">
        <v>380</v>
      </c>
      <c r="C26" s="303" t="s">
        <v>381</v>
      </c>
      <c r="D26" s="304" t="s">
        <v>384</v>
      </c>
    </row>
    <row r="27" spans="1:9" x14ac:dyDescent="0.2">
      <c r="A27" s="300" t="s">
        <v>18</v>
      </c>
      <c r="B27" s="302">
        <v>70</v>
      </c>
      <c r="C27" s="3">
        <v>30</v>
      </c>
      <c r="D27" s="153">
        <v>952</v>
      </c>
    </row>
    <row r="28" spans="1:9" x14ac:dyDescent="0.2">
      <c r="A28" s="300" t="s">
        <v>18</v>
      </c>
      <c r="B28" s="302"/>
      <c r="C28" s="3"/>
      <c r="D28" s="153"/>
    </row>
    <row r="29" spans="1:9" x14ac:dyDescent="0.2">
      <c r="A29" s="301" t="s">
        <v>18</v>
      </c>
      <c r="B29" s="122"/>
      <c r="C29" s="122"/>
      <c r="D29" s="153"/>
    </row>
    <row r="30" spans="1:9" x14ac:dyDescent="0.2">
      <c r="A30" s="288" t="s">
        <v>383</v>
      </c>
      <c r="B30" s="306">
        <f>B27+C27+D27</f>
        <v>1052</v>
      </c>
      <c r="C30" s="307" t="s">
        <v>385</v>
      </c>
      <c r="D30" s="288" t="s">
        <v>390</v>
      </c>
      <c r="E30" s="306"/>
      <c r="F30" s="285">
        <f>B27+C27</f>
        <v>100</v>
      </c>
    </row>
    <row r="31" spans="1:9" x14ac:dyDescent="0.2">
      <c r="A31" s="301" t="s">
        <v>382</v>
      </c>
      <c r="B31" s="308">
        <f>B30/12</f>
        <v>87.666666666666671</v>
      </c>
      <c r="C31" s="309" t="s">
        <v>385</v>
      </c>
      <c r="D31" s="301" t="s">
        <v>391</v>
      </c>
      <c r="E31" s="122"/>
      <c r="F31" s="305">
        <f>F30/12.5</f>
        <v>8</v>
      </c>
    </row>
    <row r="33" spans="1:11" ht="13.5" x14ac:dyDescent="0.25">
      <c r="A33" s="298" t="s">
        <v>724</v>
      </c>
      <c r="K33" s="298" t="s">
        <v>725</v>
      </c>
    </row>
    <row r="34" spans="1:11" x14ac:dyDescent="0.2">
      <c r="A34" t="s">
        <v>662</v>
      </c>
      <c r="K34" t="s">
        <v>613</v>
      </c>
    </row>
    <row r="35" spans="1:11" x14ac:dyDescent="0.2">
      <c r="A35" t="s">
        <v>663</v>
      </c>
      <c r="K35" t="s">
        <v>614</v>
      </c>
    </row>
    <row r="36" spans="1:11" x14ac:dyDescent="0.2">
      <c r="A36" t="s">
        <v>664</v>
      </c>
      <c r="K36" t="s">
        <v>615</v>
      </c>
    </row>
    <row r="37" spans="1:11" x14ac:dyDescent="0.2">
      <c r="A37" t="s">
        <v>665</v>
      </c>
      <c r="K37" t="s">
        <v>616</v>
      </c>
    </row>
    <row r="38" spans="1:11" x14ac:dyDescent="0.2">
      <c r="A38" t="s">
        <v>666</v>
      </c>
      <c r="K38" t="s">
        <v>617</v>
      </c>
    </row>
    <row r="39" spans="1:11" x14ac:dyDescent="0.2">
      <c r="A39" t="s">
        <v>667</v>
      </c>
      <c r="K39" s="481">
        <v>119</v>
      </c>
    </row>
    <row r="40" spans="1:11" x14ac:dyDescent="0.2">
      <c r="A40" t="s">
        <v>668</v>
      </c>
      <c r="K40" t="s">
        <v>618</v>
      </c>
    </row>
    <row r="41" spans="1:11" x14ac:dyDescent="0.2">
      <c r="A41" t="s">
        <v>669</v>
      </c>
      <c r="K41" t="s">
        <v>619</v>
      </c>
    </row>
    <row r="42" spans="1:11" x14ac:dyDescent="0.2">
      <c r="A42" t="s">
        <v>670</v>
      </c>
      <c r="K42" t="s">
        <v>620</v>
      </c>
    </row>
    <row r="43" spans="1:11" x14ac:dyDescent="0.2">
      <c r="A43" t="s">
        <v>671</v>
      </c>
      <c r="K43" t="s">
        <v>621</v>
      </c>
    </row>
    <row r="44" spans="1:11" x14ac:dyDescent="0.2">
      <c r="A44" t="e">
        <f>- unschlagbares Verhältnis von Kosten/Gewichtsersparnis</f>
        <v>#NAME?</v>
      </c>
      <c r="K44" t="s">
        <v>622</v>
      </c>
    </row>
    <row r="45" spans="1:11" x14ac:dyDescent="0.2">
      <c r="A45" t="s">
        <v>672</v>
      </c>
      <c r="K45" t="s">
        <v>623</v>
      </c>
    </row>
    <row r="46" spans="1:11" x14ac:dyDescent="0.2">
      <c r="A46" t="e">
        <f>- enthält keine Schwermetalle</f>
        <v>#NAME?</v>
      </c>
      <c r="K46" t="s">
        <v>624</v>
      </c>
    </row>
    <row r="47" spans="1:11" x14ac:dyDescent="0.2">
      <c r="A47" t="e">
        <f>- ausgewogene Entladung/Ladung aller Zellen durch Balancer</f>
        <v>#NAME?</v>
      </c>
      <c r="K47" t="s">
        <v>625</v>
      </c>
    </row>
    <row r="48" spans="1:11" x14ac:dyDescent="0.2">
      <c r="A48" t="s">
        <v>673</v>
      </c>
      <c r="K48" t="s">
        <v>626</v>
      </c>
    </row>
    <row r="49" spans="1:16" ht="13.5" x14ac:dyDescent="0.25">
      <c r="A49" t="s">
        <v>674</v>
      </c>
      <c r="K49" s="298" t="s">
        <v>627</v>
      </c>
      <c r="L49" s="298"/>
      <c r="M49" s="298"/>
      <c r="N49" s="298"/>
      <c r="O49" s="298"/>
      <c r="P49" s="298"/>
    </row>
    <row r="50" spans="1:16" x14ac:dyDescent="0.2">
      <c r="A50" t="s">
        <v>675</v>
      </c>
      <c r="K50" t="s">
        <v>628</v>
      </c>
    </row>
    <row r="51" spans="1:16" x14ac:dyDescent="0.2">
      <c r="A51" t="e">
        <f>- sichere Technik und hohe Lebensdauer</f>
        <v>#NAME?</v>
      </c>
      <c r="K51" t="s">
        <v>629</v>
      </c>
    </row>
    <row r="52" spans="1:16" x14ac:dyDescent="0.2">
      <c r="A52" t="s">
        <v>676</v>
      </c>
      <c r="K52" t="s">
        <v>630</v>
      </c>
    </row>
    <row r="53" spans="1:16" x14ac:dyDescent="0.2">
      <c r="A53" t="s">
        <v>677</v>
      </c>
      <c r="K53" t="s">
        <v>631</v>
      </c>
    </row>
    <row r="54" spans="1:16" x14ac:dyDescent="0.2">
      <c r="A54" t="s">
        <v>678</v>
      </c>
      <c r="K54" t="s">
        <v>632</v>
      </c>
    </row>
    <row r="55" spans="1:16" x14ac:dyDescent="0.2">
      <c r="A55" t="s">
        <v>679</v>
      </c>
      <c r="K55" t="s">
        <v>633</v>
      </c>
    </row>
    <row r="56" spans="1:16" x14ac:dyDescent="0.2">
      <c r="A56" t="s">
        <v>680</v>
      </c>
      <c r="K56" t="s">
        <v>634</v>
      </c>
    </row>
    <row r="57" spans="1:16" x14ac:dyDescent="0.2">
      <c r="A57" t="s">
        <v>681</v>
      </c>
      <c r="K57" t="s">
        <v>635</v>
      </c>
    </row>
    <row r="58" spans="1:16" x14ac:dyDescent="0.2">
      <c r="A58" t="s">
        <v>682</v>
      </c>
      <c r="K58" t="s">
        <v>636</v>
      </c>
    </row>
    <row r="59" spans="1:16" x14ac:dyDescent="0.2">
      <c r="A59" t="s">
        <v>683</v>
      </c>
      <c r="K59" t="s">
        <v>637</v>
      </c>
    </row>
    <row r="60" spans="1:16" x14ac:dyDescent="0.2">
      <c r="A60" t="s">
        <v>684</v>
      </c>
      <c r="K60" t="s">
        <v>638</v>
      </c>
    </row>
    <row r="61" spans="1:16" x14ac:dyDescent="0.2">
      <c r="A61" t="s">
        <v>685</v>
      </c>
      <c r="K61" t="s">
        <v>639</v>
      </c>
    </row>
    <row r="62" spans="1:16" x14ac:dyDescent="0.2">
      <c r="A62" t="s">
        <v>686</v>
      </c>
      <c r="K62" t="s">
        <v>640</v>
      </c>
    </row>
    <row r="63" spans="1:16" x14ac:dyDescent="0.2">
      <c r="A63" t="s">
        <v>687</v>
      </c>
      <c r="K63" t="s">
        <v>641</v>
      </c>
    </row>
    <row r="64" spans="1:16" x14ac:dyDescent="0.2">
      <c r="A64" t="s">
        <v>688</v>
      </c>
      <c r="K64" t="s">
        <v>642</v>
      </c>
    </row>
    <row r="65" spans="1:11" x14ac:dyDescent="0.2">
      <c r="A65" t="s">
        <v>689</v>
      </c>
      <c r="K65" t="s">
        <v>643</v>
      </c>
    </row>
    <row r="66" spans="1:11" x14ac:dyDescent="0.2">
      <c r="A66" t="s">
        <v>690</v>
      </c>
      <c r="K66" t="s">
        <v>644</v>
      </c>
    </row>
    <row r="67" spans="1:11" x14ac:dyDescent="0.2">
      <c r="A67" t="s">
        <v>691</v>
      </c>
      <c r="K67" t="s">
        <v>645</v>
      </c>
    </row>
    <row r="68" spans="1:11" x14ac:dyDescent="0.2">
      <c r="A68" t="s">
        <v>692</v>
      </c>
      <c r="K68" t="s">
        <v>646</v>
      </c>
    </row>
    <row r="69" spans="1:11" x14ac:dyDescent="0.2">
      <c r="A69" t="s">
        <v>693</v>
      </c>
      <c r="K69" t="s">
        <v>647</v>
      </c>
    </row>
    <row r="70" spans="1:11" x14ac:dyDescent="0.2">
      <c r="A70" t="s">
        <v>694</v>
      </c>
      <c r="K70" t="s">
        <v>648</v>
      </c>
    </row>
    <row r="71" spans="1:11" x14ac:dyDescent="0.2">
      <c r="A71" t="s">
        <v>695</v>
      </c>
      <c r="K71" t="s">
        <v>649</v>
      </c>
    </row>
    <row r="72" spans="1:11" x14ac:dyDescent="0.2">
      <c r="A72" t="s">
        <v>696</v>
      </c>
      <c r="K72" t="s">
        <v>650</v>
      </c>
    </row>
    <row r="73" spans="1:11" x14ac:dyDescent="0.2">
      <c r="K73" t="s">
        <v>651</v>
      </c>
    </row>
    <row r="74" spans="1:11" x14ac:dyDescent="0.2">
      <c r="A74" t="s">
        <v>697</v>
      </c>
      <c r="K74" t="s">
        <v>652</v>
      </c>
    </row>
    <row r="75" spans="1:11" x14ac:dyDescent="0.2">
      <c r="A75" t="s">
        <v>698</v>
      </c>
      <c r="K75" t="s">
        <v>653</v>
      </c>
    </row>
    <row r="76" spans="1:11" x14ac:dyDescent="0.2">
      <c r="A76" t="s">
        <v>699</v>
      </c>
      <c r="K76" t="s">
        <v>654</v>
      </c>
    </row>
    <row r="77" spans="1:11" x14ac:dyDescent="0.2">
      <c r="A77" t="s">
        <v>700</v>
      </c>
      <c r="K77" t="s">
        <v>655</v>
      </c>
    </row>
    <row r="78" spans="1:11" x14ac:dyDescent="0.2">
      <c r="A78" t="s">
        <v>701</v>
      </c>
      <c r="K78" t="s">
        <v>656</v>
      </c>
    </row>
    <row r="79" spans="1:11" x14ac:dyDescent="0.2">
      <c r="A79" t="s">
        <v>702</v>
      </c>
      <c r="K79" t="s">
        <v>657</v>
      </c>
    </row>
    <row r="80" spans="1:11" x14ac:dyDescent="0.2">
      <c r="A80" t="s">
        <v>703</v>
      </c>
      <c r="K80" t="s">
        <v>613</v>
      </c>
    </row>
    <row r="81" spans="1:11" x14ac:dyDescent="0.2">
      <c r="A81" t="s">
        <v>704</v>
      </c>
      <c r="K81" t="s">
        <v>658</v>
      </c>
    </row>
    <row r="82" spans="1:11" x14ac:dyDescent="0.2">
      <c r="A82" t="s">
        <v>705</v>
      </c>
      <c r="K82" t="s">
        <v>659</v>
      </c>
    </row>
    <row r="83" spans="1:11" x14ac:dyDescent="0.2">
      <c r="A83" t="s">
        <v>664</v>
      </c>
      <c r="K83" t="s">
        <v>660</v>
      </c>
    </row>
    <row r="84" spans="1:11" x14ac:dyDescent="0.2">
      <c r="A84" t="s">
        <v>706</v>
      </c>
      <c r="K84" t="s">
        <v>661</v>
      </c>
    </row>
    <row r="85" spans="1:11" x14ac:dyDescent="0.2">
      <c r="A85" t="s">
        <v>707</v>
      </c>
    </row>
    <row r="86" spans="1:11" x14ac:dyDescent="0.2">
      <c r="A86" t="s">
        <v>708</v>
      </c>
    </row>
    <row r="87" spans="1:11" x14ac:dyDescent="0.2">
      <c r="A87" t="s">
        <v>709</v>
      </c>
    </row>
    <row r="88" spans="1:11" x14ac:dyDescent="0.2">
      <c r="A88" t="s">
        <v>710</v>
      </c>
    </row>
    <row r="89" spans="1:11" x14ac:dyDescent="0.2">
      <c r="A89" t="s">
        <v>711</v>
      </c>
    </row>
    <row r="90" spans="1:11" x14ac:dyDescent="0.2">
      <c r="A90" t="s">
        <v>712</v>
      </c>
    </row>
    <row r="91" spans="1:11" x14ac:dyDescent="0.2">
      <c r="A91" t="s">
        <v>713</v>
      </c>
    </row>
    <row r="92" spans="1:11" x14ac:dyDescent="0.2">
      <c r="A92" t="s">
        <v>714</v>
      </c>
    </row>
    <row r="93" spans="1:11" x14ac:dyDescent="0.2">
      <c r="A93" t="s">
        <v>715</v>
      </c>
    </row>
    <row r="94" spans="1:11" x14ac:dyDescent="0.2">
      <c r="A94" t="s">
        <v>716</v>
      </c>
    </row>
    <row r="95" spans="1:11" x14ac:dyDescent="0.2">
      <c r="A95" t="s">
        <v>717</v>
      </c>
    </row>
    <row r="96" spans="1:11" x14ac:dyDescent="0.2">
      <c r="A96" t="s">
        <v>718</v>
      </c>
    </row>
    <row r="97" spans="1:1" x14ac:dyDescent="0.2">
      <c r="A97" t="s">
        <v>719</v>
      </c>
    </row>
    <row r="98" spans="1:1" x14ac:dyDescent="0.2">
      <c r="A98" t="s">
        <v>720</v>
      </c>
    </row>
    <row r="99" spans="1:1" x14ac:dyDescent="0.2">
      <c r="A99" t="s">
        <v>721</v>
      </c>
    </row>
    <row r="100" spans="1:1" x14ac:dyDescent="0.2">
      <c r="A100" t="s">
        <v>722</v>
      </c>
    </row>
    <row r="101" spans="1:1" x14ac:dyDescent="0.2">
      <c r="A101" t="s">
        <v>723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73"/>
  <sheetViews>
    <sheetView zoomScale="75" workbookViewId="0">
      <selection activeCell="O30" sqref="O30"/>
    </sheetView>
  </sheetViews>
  <sheetFormatPr baseColWidth="10" defaultRowHeight="12.8" x14ac:dyDescent="0.2"/>
  <cols>
    <col min="11" max="12" width="11.375" style="149" customWidth="1"/>
  </cols>
  <sheetData>
    <row r="4" spans="1:17" x14ac:dyDescent="0.2">
      <c r="A4" s="166" t="s">
        <v>116</v>
      </c>
      <c r="B4" s="167"/>
      <c r="C4" s="158">
        <v>25706</v>
      </c>
      <c r="D4" s="159">
        <v>39530</v>
      </c>
      <c r="E4" s="160">
        <v>25706</v>
      </c>
      <c r="F4" s="161">
        <v>33312</v>
      </c>
      <c r="G4" s="159">
        <v>39872</v>
      </c>
      <c r="H4" s="162">
        <v>33312</v>
      </c>
      <c r="I4" s="161">
        <v>40472</v>
      </c>
      <c r="J4" s="159">
        <v>40271</v>
      </c>
      <c r="K4" s="162">
        <v>40472</v>
      </c>
      <c r="L4" s="161">
        <v>46442</v>
      </c>
      <c r="M4" s="159">
        <v>40607</v>
      </c>
      <c r="N4" s="162">
        <v>46442</v>
      </c>
      <c r="O4" s="161">
        <v>53111</v>
      </c>
      <c r="P4" s="159">
        <v>40912</v>
      </c>
      <c r="Q4" s="162">
        <v>53111</v>
      </c>
    </row>
    <row r="5" spans="1:17" x14ac:dyDescent="0.2">
      <c r="A5" s="163" t="s">
        <v>88</v>
      </c>
      <c r="B5" s="164" t="s">
        <v>199</v>
      </c>
      <c r="C5" s="151">
        <v>0.1</v>
      </c>
      <c r="D5" s="152"/>
      <c r="E5" s="153"/>
      <c r="F5" s="151">
        <v>7.0000000000000007E-2</v>
      </c>
      <c r="G5" s="154">
        <v>-0.05</v>
      </c>
      <c r="H5" s="156">
        <v>0.13</v>
      </c>
      <c r="I5" s="151">
        <v>0.12</v>
      </c>
      <c r="J5" s="154"/>
      <c r="K5" s="156"/>
      <c r="L5" s="151">
        <v>0.12</v>
      </c>
      <c r="M5" s="154"/>
      <c r="N5" s="156"/>
      <c r="O5" s="151">
        <v>0.15</v>
      </c>
      <c r="P5" s="154"/>
      <c r="Q5" s="156"/>
    </row>
    <row r="6" spans="1:17" x14ac:dyDescent="0.2">
      <c r="A6" s="163" t="s">
        <v>88</v>
      </c>
      <c r="B6" s="165" t="s">
        <v>200</v>
      </c>
      <c r="C6" s="151">
        <v>0.14000000000000001</v>
      </c>
      <c r="D6" s="152"/>
      <c r="E6" s="153"/>
      <c r="F6" s="155" t="s">
        <v>203</v>
      </c>
      <c r="G6" s="152"/>
      <c r="H6" s="157"/>
      <c r="I6" s="155" t="s">
        <v>203</v>
      </c>
      <c r="J6" s="152"/>
      <c r="K6" s="157"/>
      <c r="L6" s="155" t="s">
        <v>203</v>
      </c>
      <c r="M6" s="152"/>
      <c r="N6" s="157"/>
      <c r="O6" s="155" t="s">
        <v>203</v>
      </c>
      <c r="P6" s="152"/>
      <c r="Q6" s="157"/>
    </row>
    <row r="7" spans="1:17" x14ac:dyDescent="0.2">
      <c r="A7" s="178" t="s">
        <v>88</v>
      </c>
      <c r="B7" s="172" t="s">
        <v>201</v>
      </c>
      <c r="C7" s="168">
        <v>0.06</v>
      </c>
      <c r="D7" s="169"/>
      <c r="E7" s="170"/>
      <c r="F7" s="168">
        <v>0.04</v>
      </c>
      <c r="G7" s="171">
        <v>-0.08</v>
      </c>
      <c r="H7" s="172">
        <v>0.13</v>
      </c>
      <c r="I7" s="168">
        <v>0.12</v>
      </c>
      <c r="J7" s="171"/>
      <c r="K7" s="172"/>
      <c r="L7" s="168">
        <v>0.12</v>
      </c>
      <c r="M7" s="171"/>
      <c r="N7" s="172"/>
      <c r="O7" s="168">
        <v>0.14000000000000001</v>
      </c>
      <c r="P7" s="171"/>
      <c r="Q7" s="172"/>
    </row>
    <row r="8" spans="1:17" x14ac:dyDescent="0.2">
      <c r="A8" s="178" t="s">
        <v>88</v>
      </c>
      <c r="B8" s="172" t="s">
        <v>202</v>
      </c>
      <c r="C8" s="168">
        <v>0.11</v>
      </c>
      <c r="D8" s="169"/>
      <c r="E8" s="170"/>
      <c r="F8" s="173" t="s">
        <v>203</v>
      </c>
      <c r="G8" s="169"/>
      <c r="H8" s="170"/>
      <c r="I8" s="173" t="s">
        <v>203</v>
      </c>
      <c r="J8" s="169"/>
      <c r="K8" s="170"/>
      <c r="L8" s="173" t="s">
        <v>203</v>
      </c>
      <c r="M8" s="169"/>
      <c r="N8" s="170"/>
      <c r="O8" s="173" t="s">
        <v>203</v>
      </c>
      <c r="P8" s="169"/>
      <c r="Q8" s="170"/>
    </row>
    <row r="9" spans="1:17" x14ac:dyDescent="0.2">
      <c r="A9" s="163" t="s">
        <v>89</v>
      </c>
      <c r="B9" s="164" t="s">
        <v>199</v>
      </c>
      <c r="C9" s="151">
        <v>0.03</v>
      </c>
      <c r="D9" s="154">
        <v>-0.1</v>
      </c>
      <c r="E9" s="157">
        <v>0.11</v>
      </c>
      <c r="F9" s="151">
        <v>0.1</v>
      </c>
      <c r="G9" s="152"/>
      <c r="H9" s="153"/>
      <c r="I9" s="151">
        <v>0.12</v>
      </c>
      <c r="J9" s="152"/>
      <c r="K9" s="153"/>
      <c r="L9" s="151">
        <v>0.12</v>
      </c>
      <c r="M9" s="152"/>
      <c r="N9" s="153"/>
      <c r="O9" s="151">
        <v>0.15</v>
      </c>
      <c r="P9" s="152"/>
      <c r="Q9" s="153"/>
    </row>
    <row r="10" spans="1:17" x14ac:dyDescent="0.2">
      <c r="A10" s="163" t="s">
        <v>89</v>
      </c>
      <c r="B10" s="165" t="s">
        <v>200</v>
      </c>
      <c r="C10" s="151">
        <v>0.12</v>
      </c>
      <c r="D10" s="152"/>
      <c r="E10" s="153"/>
      <c r="F10" s="155" t="s">
        <v>203</v>
      </c>
      <c r="G10" s="152"/>
      <c r="H10" s="153"/>
      <c r="I10" s="155" t="s">
        <v>203</v>
      </c>
      <c r="J10" s="152"/>
      <c r="K10" s="153"/>
      <c r="L10" s="155" t="s">
        <v>203</v>
      </c>
      <c r="M10" s="152"/>
      <c r="N10" s="153"/>
      <c r="O10" s="155" t="s">
        <v>203</v>
      </c>
      <c r="P10" s="152"/>
      <c r="Q10" s="153"/>
    </row>
    <row r="11" spans="1:17" x14ac:dyDescent="0.2">
      <c r="A11" s="178" t="s">
        <v>89</v>
      </c>
      <c r="B11" s="172" t="s">
        <v>201</v>
      </c>
      <c r="C11" s="168">
        <v>0.12</v>
      </c>
      <c r="D11" s="169"/>
      <c r="E11" s="170"/>
      <c r="F11" s="168">
        <v>0.11</v>
      </c>
      <c r="G11" s="169"/>
      <c r="H11" s="170"/>
      <c r="I11" s="168">
        <v>0.14000000000000001</v>
      </c>
      <c r="J11" s="169"/>
      <c r="K11" s="170"/>
      <c r="L11" s="168">
        <v>0.14000000000000001</v>
      </c>
      <c r="M11" s="169"/>
      <c r="N11" s="170"/>
      <c r="O11" s="168">
        <v>0.14000000000000001</v>
      </c>
      <c r="P11" s="169"/>
      <c r="Q11" s="170"/>
    </row>
    <row r="12" spans="1:17" x14ac:dyDescent="0.2">
      <c r="A12" s="179" t="s">
        <v>89</v>
      </c>
      <c r="B12" s="180" t="s">
        <v>202</v>
      </c>
      <c r="C12" s="174">
        <v>0.12</v>
      </c>
      <c r="D12" s="175"/>
      <c r="E12" s="176"/>
      <c r="F12" s="177" t="s">
        <v>203</v>
      </c>
      <c r="G12" s="175"/>
      <c r="H12" s="176"/>
      <c r="I12" s="177" t="s">
        <v>203</v>
      </c>
      <c r="J12" s="175"/>
      <c r="K12" s="176"/>
      <c r="L12" s="177" t="s">
        <v>203</v>
      </c>
      <c r="M12" s="175"/>
      <c r="N12" s="176"/>
      <c r="O12" s="177" t="s">
        <v>203</v>
      </c>
      <c r="P12" s="175"/>
      <c r="Q12" s="176"/>
    </row>
    <row r="18" spans="1:10" x14ac:dyDescent="0.2">
      <c r="A18" s="29">
        <v>25706</v>
      </c>
      <c r="B18" s="24">
        <v>39530</v>
      </c>
      <c r="C18" s="24" t="s">
        <v>79</v>
      </c>
      <c r="D18" s="25" t="s">
        <v>88</v>
      </c>
      <c r="E18" s="46" t="s">
        <v>80</v>
      </c>
      <c r="F18" s="47"/>
    </row>
    <row r="19" spans="1:10" x14ac:dyDescent="0.2">
      <c r="A19" s="29">
        <v>25706</v>
      </c>
      <c r="B19" s="24">
        <v>39530</v>
      </c>
      <c r="C19" s="24" t="s">
        <v>79</v>
      </c>
      <c r="D19" s="25" t="s">
        <v>88</v>
      </c>
      <c r="E19" s="47" t="s">
        <v>81</v>
      </c>
      <c r="F19" s="47"/>
    </row>
    <row r="20" spans="1:10" x14ac:dyDescent="0.2">
      <c r="A20" s="29">
        <v>25706</v>
      </c>
      <c r="B20" s="24">
        <v>39530</v>
      </c>
      <c r="C20" s="24" t="s">
        <v>79</v>
      </c>
      <c r="D20" s="25" t="s">
        <v>88</v>
      </c>
      <c r="E20" s="47" t="s">
        <v>82</v>
      </c>
      <c r="F20" s="47"/>
    </row>
    <row r="21" spans="1:10" x14ac:dyDescent="0.2">
      <c r="A21" s="29">
        <v>25706</v>
      </c>
      <c r="B21" s="24">
        <v>39530</v>
      </c>
      <c r="C21" s="24" t="s">
        <v>79</v>
      </c>
      <c r="D21" s="25" t="s">
        <v>88</v>
      </c>
      <c r="E21" s="47" t="s">
        <v>85</v>
      </c>
      <c r="F21" s="47"/>
    </row>
    <row r="22" spans="1:10" x14ac:dyDescent="0.2">
      <c r="A22" s="29">
        <v>25706</v>
      </c>
      <c r="B22" s="24">
        <v>39530</v>
      </c>
      <c r="C22" s="51" t="s">
        <v>84</v>
      </c>
      <c r="D22" s="25" t="s">
        <v>89</v>
      </c>
      <c r="E22" s="47" t="s">
        <v>91</v>
      </c>
      <c r="F22" s="47"/>
    </row>
    <row r="23" spans="1:10" x14ac:dyDescent="0.2">
      <c r="A23" s="29">
        <v>25706</v>
      </c>
      <c r="B23" s="24">
        <v>39530</v>
      </c>
      <c r="C23" s="51" t="s">
        <v>84</v>
      </c>
      <c r="D23" s="25" t="s">
        <v>89</v>
      </c>
      <c r="E23" s="47" t="s">
        <v>92</v>
      </c>
      <c r="F23" s="47"/>
    </row>
    <row r="24" spans="1:10" x14ac:dyDescent="0.2">
      <c r="A24" s="29">
        <v>25706</v>
      </c>
      <c r="B24" s="24">
        <v>39530</v>
      </c>
      <c r="C24" s="24" t="s">
        <v>79</v>
      </c>
      <c r="D24" s="25" t="s">
        <v>89</v>
      </c>
      <c r="E24" s="47" t="s">
        <v>86</v>
      </c>
      <c r="F24" s="47"/>
    </row>
    <row r="25" spans="1:10" x14ac:dyDescent="0.2">
      <c r="A25" s="29">
        <v>25706</v>
      </c>
      <c r="B25" s="24">
        <v>39530</v>
      </c>
      <c r="C25" s="24" t="s">
        <v>79</v>
      </c>
      <c r="D25" s="25" t="s">
        <v>89</v>
      </c>
      <c r="E25" s="47" t="s">
        <v>87</v>
      </c>
      <c r="F25" s="47"/>
    </row>
    <row r="26" spans="1:10" x14ac:dyDescent="0.2">
      <c r="A26" s="29">
        <v>25706</v>
      </c>
      <c r="B26" s="24">
        <v>39530</v>
      </c>
      <c r="C26" s="24" t="s">
        <v>79</v>
      </c>
      <c r="D26" s="25" t="s">
        <v>89</v>
      </c>
      <c r="E26" s="47" t="s">
        <v>83</v>
      </c>
      <c r="F26" s="47"/>
    </row>
    <row r="27" spans="1:10" ht="13.5" thickBot="1" x14ac:dyDescent="0.25"/>
    <row r="28" spans="1:10" x14ac:dyDescent="0.2">
      <c r="A28" s="36">
        <v>33312</v>
      </c>
      <c r="B28" s="24">
        <v>39872</v>
      </c>
      <c r="C28" s="51" t="s">
        <v>123</v>
      </c>
      <c r="D28" s="56" t="s">
        <v>88</v>
      </c>
      <c r="E28" s="66" t="s">
        <v>102</v>
      </c>
      <c r="F28" s="67"/>
      <c r="G28" s="69"/>
      <c r="H28" s="74"/>
      <c r="I28" s="25" t="s">
        <v>88</v>
      </c>
      <c r="J28" s="46" t="s">
        <v>199</v>
      </c>
    </row>
    <row r="29" spans="1:10" ht="13.5" x14ac:dyDescent="0.25">
      <c r="A29" s="36">
        <v>33312</v>
      </c>
      <c r="B29" s="24">
        <v>39872</v>
      </c>
      <c r="C29" s="51" t="s">
        <v>124</v>
      </c>
      <c r="D29" s="58" t="s">
        <v>88</v>
      </c>
      <c r="E29" s="53" t="s">
        <v>104</v>
      </c>
      <c r="F29" s="53"/>
      <c r="G29" s="70" t="s">
        <v>122</v>
      </c>
      <c r="H29" s="75" t="s">
        <v>127</v>
      </c>
      <c r="I29" s="25" t="s">
        <v>88</v>
      </c>
      <c r="J29" s="47" t="s">
        <v>200</v>
      </c>
    </row>
    <row r="30" spans="1:10" ht="13.5" x14ac:dyDescent="0.25">
      <c r="A30" s="36">
        <v>33312</v>
      </c>
      <c r="B30" s="24">
        <v>39872</v>
      </c>
      <c r="C30" s="24" t="s">
        <v>79</v>
      </c>
      <c r="D30" s="58" t="s">
        <v>88</v>
      </c>
      <c r="E30" s="53" t="s">
        <v>105</v>
      </c>
      <c r="F30" s="53"/>
      <c r="G30" s="70" t="s">
        <v>122</v>
      </c>
      <c r="H30" s="76" t="s">
        <v>128</v>
      </c>
      <c r="I30" s="25" t="s">
        <v>88</v>
      </c>
      <c r="J30" s="150" t="s">
        <v>201</v>
      </c>
    </row>
    <row r="31" spans="1:10" x14ac:dyDescent="0.2">
      <c r="A31" s="36">
        <v>33312</v>
      </c>
      <c r="B31" s="24">
        <v>39872</v>
      </c>
      <c r="C31" s="51" t="s">
        <v>123</v>
      </c>
      <c r="D31" s="58" t="s">
        <v>88</v>
      </c>
      <c r="E31" s="52" t="s">
        <v>93</v>
      </c>
      <c r="F31" s="52"/>
      <c r="G31" s="70"/>
      <c r="H31" s="75"/>
      <c r="I31" s="25" t="s">
        <v>88</v>
      </c>
      <c r="J31" s="150" t="s">
        <v>202</v>
      </c>
    </row>
    <row r="32" spans="1:10" ht="13.5" x14ac:dyDescent="0.25">
      <c r="A32" s="36">
        <v>33312</v>
      </c>
      <c r="B32" s="24">
        <v>39872</v>
      </c>
      <c r="C32" s="51" t="s">
        <v>124</v>
      </c>
      <c r="D32" s="58" t="s">
        <v>88</v>
      </c>
      <c r="E32" s="54" t="s">
        <v>106</v>
      </c>
      <c r="F32" s="52"/>
      <c r="G32" s="70" t="s">
        <v>122</v>
      </c>
      <c r="H32" s="77" t="s">
        <v>126</v>
      </c>
      <c r="I32" s="25" t="s">
        <v>89</v>
      </c>
      <c r="J32" s="46" t="s">
        <v>199</v>
      </c>
    </row>
    <row r="33" spans="1:10" ht="14.15" thickBot="1" x14ac:dyDescent="0.3">
      <c r="A33" s="36">
        <v>33312</v>
      </c>
      <c r="B33" s="24">
        <v>39872</v>
      </c>
      <c r="C33" s="24" t="s">
        <v>79</v>
      </c>
      <c r="D33" s="57" t="s">
        <v>88</v>
      </c>
      <c r="E33" s="71" t="s">
        <v>107</v>
      </c>
      <c r="F33" s="60"/>
      <c r="G33" s="72" t="s">
        <v>122</v>
      </c>
      <c r="H33" s="78" t="s">
        <v>128</v>
      </c>
      <c r="I33" s="25" t="s">
        <v>89</v>
      </c>
      <c r="J33" s="47" t="s">
        <v>200</v>
      </c>
    </row>
    <row r="34" spans="1:10" ht="13.5" x14ac:dyDescent="0.25">
      <c r="A34" s="36">
        <v>33312</v>
      </c>
      <c r="B34" s="24">
        <v>39872</v>
      </c>
      <c r="C34" s="51" t="s">
        <v>125</v>
      </c>
      <c r="D34" s="56" t="s">
        <v>89</v>
      </c>
      <c r="E34" s="73" t="s">
        <v>108</v>
      </c>
      <c r="F34" s="73"/>
      <c r="G34" s="69" t="s">
        <v>122</v>
      </c>
      <c r="H34" s="79" t="s">
        <v>129</v>
      </c>
      <c r="I34" s="25" t="s">
        <v>89</v>
      </c>
      <c r="J34" s="150" t="s">
        <v>201</v>
      </c>
    </row>
    <row r="35" spans="1:10" ht="13.5" x14ac:dyDescent="0.25">
      <c r="A35" s="36">
        <v>33312</v>
      </c>
      <c r="B35" s="24">
        <v>39872</v>
      </c>
      <c r="C35" s="24" t="s">
        <v>79</v>
      </c>
      <c r="D35" s="58" t="s">
        <v>89</v>
      </c>
      <c r="E35" s="53" t="s">
        <v>105</v>
      </c>
      <c r="F35" s="53"/>
      <c r="G35" s="70" t="s">
        <v>122</v>
      </c>
      <c r="H35" s="76" t="s">
        <v>128</v>
      </c>
      <c r="I35" s="25" t="s">
        <v>89</v>
      </c>
      <c r="J35" s="150" t="s">
        <v>202</v>
      </c>
    </row>
    <row r="36" spans="1:10" ht="13.5" x14ac:dyDescent="0.25">
      <c r="A36" s="36">
        <v>33312</v>
      </c>
      <c r="B36" s="24">
        <v>39872</v>
      </c>
      <c r="C36" s="24" t="s">
        <v>79</v>
      </c>
      <c r="D36" s="58" t="s">
        <v>89</v>
      </c>
      <c r="E36" s="54" t="s">
        <v>94</v>
      </c>
      <c r="F36" s="54"/>
      <c r="G36" s="70" t="s">
        <v>122</v>
      </c>
      <c r="H36" s="75" t="s">
        <v>127</v>
      </c>
    </row>
    <row r="37" spans="1:10" ht="14.15" thickBot="1" x14ac:dyDescent="0.3">
      <c r="A37" s="36">
        <v>33312</v>
      </c>
      <c r="B37" s="24">
        <v>39872</v>
      </c>
      <c r="C37" s="24" t="s">
        <v>79</v>
      </c>
      <c r="D37" s="57" t="s">
        <v>89</v>
      </c>
      <c r="E37" s="71" t="s">
        <v>107</v>
      </c>
      <c r="F37" s="71"/>
      <c r="G37" s="72" t="s">
        <v>122</v>
      </c>
      <c r="H37" s="78" t="s">
        <v>128</v>
      </c>
    </row>
    <row r="39" spans="1:10" ht="13.5" thickBot="1" x14ac:dyDescent="0.25">
      <c r="A39" s="42">
        <v>40472</v>
      </c>
      <c r="B39" s="97">
        <v>40271</v>
      </c>
      <c r="C39" t="s">
        <v>50</v>
      </c>
      <c r="D39" s="89" t="s">
        <v>41</v>
      </c>
      <c r="E39" s="90" t="s">
        <v>141</v>
      </c>
      <c r="F39" s="83"/>
      <c r="G39" s="91">
        <f>A39-A17</f>
        <v>40472</v>
      </c>
    </row>
    <row r="40" spans="1:10" x14ac:dyDescent="0.2">
      <c r="A40" s="82"/>
      <c r="B40" s="97"/>
      <c r="D40" s="56" t="s">
        <v>88</v>
      </c>
      <c r="E40" s="88" t="s">
        <v>135</v>
      </c>
      <c r="F40" s="88"/>
      <c r="G40" s="92">
        <v>0.12</v>
      </c>
      <c r="I40" s="25" t="s">
        <v>88</v>
      </c>
      <c r="J40" s="46" t="s">
        <v>199</v>
      </c>
    </row>
    <row r="41" spans="1:10" x14ac:dyDescent="0.2">
      <c r="A41" s="82"/>
      <c r="B41" s="97"/>
      <c r="D41" s="58" t="s">
        <v>88</v>
      </c>
      <c r="E41" s="84" t="s">
        <v>132</v>
      </c>
      <c r="F41" s="84"/>
      <c r="G41" s="93">
        <v>5.0000000000000001E-3</v>
      </c>
      <c r="I41" s="25" t="s">
        <v>88</v>
      </c>
      <c r="J41" s="47" t="s">
        <v>200</v>
      </c>
    </row>
    <row r="42" spans="1:10" x14ac:dyDescent="0.2">
      <c r="A42" s="82"/>
      <c r="B42" s="97"/>
      <c r="D42" s="58" t="s">
        <v>88</v>
      </c>
      <c r="E42" s="85" t="s">
        <v>133</v>
      </c>
      <c r="F42" s="85"/>
      <c r="G42" s="94">
        <v>0.12</v>
      </c>
      <c r="I42" s="25" t="s">
        <v>88</v>
      </c>
      <c r="J42" s="150" t="s">
        <v>201</v>
      </c>
    </row>
    <row r="43" spans="1:10" ht="13.5" thickBot="1" x14ac:dyDescent="0.25">
      <c r="A43" s="82"/>
      <c r="B43" s="97"/>
      <c r="D43" s="57" t="s">
        <v>88</v>
      </c>
      <c r="E43" s="86" t="s">
        <v>134</v>
      </c>
      <c r="F43" s="86"/>
      <c r="G43" s="93">
        <v>4.0000000000000001E-3</v>
      </c>
      <c r="I43" s="25" t="s">
        <v>88</v>
      </c>
      <c r="J43" s="150" t="s">
        <v>202</v>
      </c>
    </row>
    <row r="44" spans="1:10" x14ac:dyDescent="0.2">
      <c r="A44" s="82"/>
      <c r="B44" s="97"/>
      <c r="D44" s="56" t="s">
        <v>89</v>
      </c>
      <c r="E44" s="88" t="s">
        <v>131</v>
      </c>
      <c r="F44" s="88"/>
      <c r="G44" s="92">
        <v>0.12</v>
      </c>
      <c r="I44" s="25" t="s">
        <v>89</v>
      </c>
      <c r="J44" s="46" t="s">
        <v>199</v>
      </c>
    </row>
    <row r="45" spans="1:10" x14ac:dyDescent="0.2">
      <c r="A45" s="82"/>
      <c r="B45" s="97"/>
      <c r="D45" s="58" t="s">
        <v>89</v>
      </c>
      <c r="E45" s="84" t="s">
        <v>132</v>
      </c>
      <c r="F45" s="84"/>
      <c r="G45" s="93">
        <v>5.0000000000000001E-3</v>
      </c>
      <c r="I45" s="25" t="s">
        <v>89</v>
      </c>
      <c r="J45" s="47" t="s">
        <v>200</v>
      </c>
    </row>
    <row r="46" spans="1:10" x14ac:dyDescent="0.2">
      <c r="A46" s="82"/>
      <c r="B46" s="97"/>
      <c r="D46" s="58" t="s">
        <v>89</v>
      </c>
      <c r="E46" s="85" t="s">
        <v>133</v>
      </c>
      <c r="F46" s="85"/>
      <c r="G46" s="94">
        <v>0.14000000000000001</v>
      </c>
      <c r="I46" s="25" t="s">
        <v>89</v>
      </c>
      <c r="J46" s="150" t="s">
        <v>201</v>
      </c>
    </row>
    <row r="47" spans="1:10" ht="13.5" thickBot="1" x14ac:dyDescent="0.25">
      <c r="A47" s="82"/>
      <c r="B47" s="97"/>
      <c r="D47" s="57" t="s">
        <v>89</v>
      </c>
      <c r="E47" s="86" t="s">
        <v>134</v>
      </c>
      <c r="F47" s="86"/>
      <c r="G47" s="95">
        <v>5.0000000000000001E-3</v>
      </c>
      <c r="I47" s="25" t="s">
        <v>89</v>
      </c>
      <c r="J47" s="150" t="s">
        <v>202</v>
      </c>
    </row>
    <row r="49" spans="1:10" ht="13.5" thickBot="1" x14ac:dyDescent="0.25">
      <c r="A49" s="29">
        <v>46442</v>
      </c>
      <c r="B49" s="105">
        <v>40607</v>
      </c>
      <c r="C49" t="s">
        <v>50</v>
      </c>
      <c r="D49" s="89" t="s">
        <v>41</v>
      </c>
      <c r="E49" s="90" t="s">
        <v>141</v>
      </c>
      <c r="F49" s="83"/>
      <c r="G49" s="91">
        <f>A49-A21</f>
        <v>20736</v>
      </c>
    </row>
    <row r="50" spans="1:10" x14ac:dyDescent="0.2">
      <c r="A50" s="82"/>
      <c r="B50" s="97"/>
      <c r="D50" s="56" t="s">
        <v>88</v>
      </c>
      <c r="E50" s="88" t="s">
        <v>135</v>
      </c>
      <c r="F50" s="88"/>
      <c r="G50" s="92">
        <v>0.12</v>
      </c>
      <c r="I50" s="25" t="s">
        <v>88</v>
      </c>
      <c r="J50" s="46" t="s">
        <v>199</v>
      </c>
    </row>
    <row r="51" spans="1:10" x14ac:dyDescent="0.2">
      <c r="A51" s="82"/>
      <c r="B51" s="97"/>
      <c r="D51" s="58" t="s">
        <v>88</v>
      </c>
      <c r="E51" s="84" t="s">
        <v>132</v>
      </c>
      <c r="F51" s="84"/>
      <c r="G51" s="93">
        <v>5.0000000000000001E-3</v>
      </c>
      <c r="I51" s="25" t="s">
        <v>88</v>
      </c>
      <c r="J51" s="47" t="s">
        <v>200</v>
      </c>
    </row>
    <row r="52" spans="1:10" x14ac:dyDescent="0.2">
      <c r="A52" s="82"/>
      <c r="B52" s="97"/>
      <c r="D52" s="58" t="s">
        <v>88</v>
      </c>
      <c r="E52" s="85" t="s">
        <v>133</v>
      </c>
      <c r="F52" s="85"/>
      <c r="G52" s="94">
        <v>0.12</v>
      </c>
      <c r="I52" s="25" t="s">
        <v>88</v>
      </c>
      <c r="J52" s="150" t="s">
        <v>201</v>
      </c>
    </row>
    <row r="53" spans="1:10" ht="13.5" thickBot="1" x14ac:dyDescent="0.25">
      <c r="A53" s="82"/>
      <c r="B53" s="97"/>
      <c r="D53" s="57" t="s">
        <v>88</v>
      </c>
      <c r="E53" s="86" t="s">
        <v>134</v>
      </c>
      <c r="F53" s="86"/>
      <c r="G53" s="93">
        <v>4.0000000000000001E-3</v>
      </c>
      <c r="I53" s="25" t="s">
        <v>88</v>
      </c>
      <c r="J53" s="150" t="s">
        <v>202</v>
      </c>
    </row>
    <row r="54" spans="1:10" x14ac:dyDescent="0.2">
      <c r="A54" s="82"/>
      <c r="B54" s="97"/>
      <c r="D54" s="56" t="s">
        <v>89</v>
      </c>
      <c r="E54" s="88" t="s">
        <v>131</v>
      </c>
      <c r="F54" s="88"/>
      <c r="G54" s="92">
        <v>0.12</v>
      </c>
      <c r="I54" s="25" t="s">
        <v>89</v>
      </c>
      <c r="J54" s="46" t="s">
        <v>199</v>
      </c>
    </row>
    <row r="55" spans="1:10" x14ac:dyDescent="0.2">
      <c r="A55" s="82"/>
      <c r="B55" s="97"/>
      <c r="D55" s="58" t="s">
        <v>89</v>
      </c>
      <c r="E55" s="84" t="s">
        <v>132</v>
      </c>
      <c r="F55" s="84"/>
      <c r="G55" s="93">
        <v>5.0000000000000001E-3</v>
      </c>
      <c r="I55" s="25" t="s">
        <v>89</v>
      </c>
      <c r="J55" s="47" t="s">
        <v>200</v>
      </c>
    </row>
    <row r="56" spans="1:10" x14ac:dyDescent="0.2">
      <c r="A56" s="82"/>
      <c r="B56" s="97"/>
      <c r="D56" s="58" t="s">
        <v>89</v>
      </c>
      <c r="E56" s="85" t="s">
        <v>133</v>
      </c>
      <c r="F56" s="85"/>
      <c r="G56" s="94">
        <v>0.14000000000000001</v>
      </c>
      <c r="I56" s="25" t="s">
        <v>89</v>
      </c>
      <c r="J56" s="150" t="s">
        <v>201</v>
      </c>
    </row>
    <row r="57" spans="1:10" ht="13.5" thickBot="1" x14ac:dyDescent="0.25">
      <c r="A57" s="82"/>
      <c r="B57" s="97"/>
      <c r="D57" s="57" t="s">
        <v>89</v>
      </c>
      <c r="E57" s="86" t="s">
        <v>134</v>
      </c>
      <c r="F57" s="86"/>
      <c r="G57" s="95">
        <v>5.0000000000000001E-3</v>
      </c>
      <c r="I57" s="25" t="s">
        <v>89</v>
      </c>
      <c r="J57" s="150" t="s">
        <v>202</v>
      </c>
    </row>
    <row r="59" spans="1:10" ht="13.5" thickBot="1" x14ac:dyDescent="0.25">
      <c r="A59" s="29">
        <v>53111</v>
      </c>
      <c r="B59" s="105">
        <v>40912</v>
      </c>
      <c r="C59" t="s">
        <v>50</v>
      </c>
      <c r="D59" s="89" t="s">
        <v>41</v>
      </c>
      <c r="E59" s="90" t="s">
        <v>141</v>
      </c>
      <c r="F59" s="83"/>
      <c r="G59" s="91">
        <f>A59-A31</f>
        <v>19799</v>
      </c>
    </row>
    <row r="60" spans="1:10" x14ac:dyDescent="0.2">
      <c r="A60" s="82"/>
      <c r="B60" s="97"/>
      <c r="D60" s="56" t="s">
        <v>88</v>
      </c>
      <c r="E60" s="88" t="s">
        <v>135</v>
      </c>
      <c r="F60" s="88"/>
      <c r="G60" s="92">
        <v>0.15</v>
      </c>
      <c r="I60" s="25" t="s">
        <v>88</v>
      </c>
      <c r="J60" s="46" t="s">
        <v>199</v>
      </c>
    </row>
    <row r="61" spans="1:10" x14ac:dyDescent="0.2">
      <c r="A61" s="82"/>
      <c r="B61" s="97"/>
      <c r="D61" s="58" t="s">
        <v>88</v>
      </c>
      <c r="E61" s="84" t="s">
        <v>132</v>
      </c>
      <c r="F61" s="84"/>
      <c r="G61" s="93" t="s">
        <v>195</v>
      </c>
      <c r="I61" s="25" t="s">
        <v>88</v>
      </c>
      <c r="J61" s="47" t="s">
        <v>200</v>
      </c>
    </row>
    <row r="62" spans="1:10" x14ac:dyDescent="0.2">
      <c r="A62" s="82"/>
      <c r="B62" s="97"/>
      <c r="D62" s="58" t="s">
        <v>88</v>
      </c>
      <c r="E62" s="85" t="s">
        <v>133</v>
      </c>
      <c r="F62" s="85"/>
      <c r="G62" s="94">
        <v>0.14000000000000001</v>
      </c>
      <c r="I62" s="25" t="s">
        <v>88</v>
      </c>
      <c r="J62" s="150" t="s">
        <v>201</v>
      </c>
    </row>
    <row r="63" spans="1:10" ht="13.5" thickBot="1" x14ac:dyDescent="0.25">
      <c r="A63" s="82"/>
      <c r="B63" s="97"/>
      <c r="D63" s="57" t="s">
        <v>88</v>
      </c>
      <c r="E63" s="86" t="s">
        <v>134</v>
      </c>
      <c r="F63" s="86"/>
      <c r="G63" s="93" t="s">
        <v>195</v>
      </c>
      <c r="I63" s="25" t="s">
        <v>88</v>
      </c>
      <c r="J63" s="150" t="s">
        <v>202</v>
      </c>
    </row>
    <row r="64" spans="1:10" x14ac:dyDescent="0.2">
      <c r="A64" s="82"/>
      <c r="B64" s="97"/>
      <c r="D64" s="56" t="s">
        <v>89</v>
      </c>
      <c r="E64" s="88" t="s">
        <v>131</v>
      </c>
      <c r="F64" s="88"/>
      <c r="G64" s="92">
        <v>0.15</v>
      </c>
      <c r="I64" s="25" t="s">
        <v>89</v>
      </c>
      <c r="J64" s="46" t="s">
        <v>199</v>
      </c>
    </row>
    <row r="65" spans="1:10" x14ac:dyDescent="0.2">
      <c r="A65" s="82"/>
      <c r="B65" s="97"/>
      <c r="D65" s="58" t="s">
        <v>89</v>
      </c>
      <c r="E65" s="84" t="s">
        <v>132</v>
      </c>
      <c r="F65" s="84"/>
      <c r="G65" s="93" t="s">
        <v>195</v>
      </c>
      <c r="I65" s="25" t="s">
        <v>89</v>
      </c>
      <c r="J65" s="47" t="s">
        <v>200</v>
      </c>
    </row>
    <row r="66" spans="1:10" x14ac:dyDescent="0.2">
      <c r="A66" s="82"/>
      <c r="B66" s="97"/>
      <c r="D66" s="58" t="s">
        <v>89</v>
      </c>
      <c r="E66" s="85" t="s">
        <v>133</v>
      </c>
      <c r="F66" s="85"/>
      <c r="G66" s="94">
        <v>0.14000000000000001</v>
      </c>
      <c r="I66" s="25" t="s">
        <v>89</v>
      </c>
      <c r="J66" s="150" t="s">
        <v>201</v>
      </c>
    </row>
    <row r="67" spans="1:10" ht="13.5" thickBot="1" x14ac:dyDescent="0.25">
      <c r="A67" s="82"/>
      <c r="B67" s="97"/>
      <c r="D67" s="57" t="s">
        <v>89</v>
      </c>
      <c r="E67" s="86" t="s">
        <v>134</v>
      </c>
      <c r="F67" s="86"/>
      <c r="G67" s="93" t="s">
        <v>195</v>
      </c>
      <c r="I67" s="25" t="s">
        <v>89</v>
      </c>
      <c r="J67" s="150" t="s">
        <v>202</v>
      </c>
    </row>
    <row r="68" spans="1:10" ht="13.5" thickBot="1" x14ac:dyDescent="0.25">
      <c r="A68" s="29"/>
      <c r="D68" s="25"/>
      <c r="G68" s="29"/>
    </row>
    <row r="69" spans="1:10" ht="13.5" thickBot="1" x14ac:dyDescent="0.25">
      <c r="A69" s="29"/>
      <c r="D69" s="64"/>
      <c r="E69" s="63" t="s">
        <v>95</v>
      </c>
      <c r="F69" s="63"/>
      <c r="G69" s="65" t="s">
        <v>99</v>
      </c>
    </row>
    <row r="70" spans="1:10" x14ac:dyDescent="0.2">
      <c r="A70" s="29"/>
      <c r="D70" s="56" t="s">
        <v>115</v>
      </c>
      <c r="E70" s="66" t="s">
        <v>97</v>
      </c>
      <c r="F70" s="67"/>
      <c r="G70" s="59" t="s">
        <v>103</v>
      </c>
    </row>
    <row r="71" spans="1:10" ht="13.5" thickBot="1" x14ac:dyDescent="0.25">
      <c r="A71" s="29"/>
      <c r="D71" s="57" t="s">
        <v>115</v>
      </c>
      <c r="E71" s="68" t="s">
        <v>196</v>
      </c>
      <c r="F71" s="68"/>
      <c r="G71" s="61" t="s">
        <v>100</v>
      </c>
    </row>
    <row r="72" spans="1:10" x14ac:dyDescent="0.2">
      <c r="A72" s="29"/>
      <c r="D72" s="58" t="s">
        <v>115</v>
      </c>
      <c r="E72" s="52" t="s">
        <v>98</v>
      </c>
      <c r="F72" s="52"/>
      <c r="G72" s="62" t="s">
        <v>103</v>
      </c>
    </row>
    <row r="73" spans="1:10" ht="13.5" thickBot="1" x14ac:dyDescent="0.25">
      <c r="A73" s="29"/>
      <c r="D73" s="57" t="s">
        <v>115</v>
      </c>
      <c r="E73" s="60" t="s">
        <v>197</v>
      </c>
      <c r="F73" s="60"/>
      <c r="G73" s="61" t="s">
        <v>100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6"/>
  <sheetViews>
    <sheetView workbookViewId="0">
      <selection activeCell="E15" sqref="E15"/>
    </sheetView>
  </sheetViews>
  <sheetFormatPr baseColWidth="10" defaultRowHeight="12.8" x14ac:dyDescent="0.2"/>
  <sheetData>
    <row r="4" spans="2:8" ht="13.5" x14ac:dyDescent="0.25">
      <c r="B4" t="s">
        <v>514</v>
      </c>
      <c r="C4" t="s">
        <v>516</v>
      </c>
      <c r="D4" t="s">
        <v>517</v>
      </c>
      <c r="E4" s="87" t="s">
        <v>521</v>
      </c>
      <c r="F4" s="317" t="s">
        <v>523</v>
      </c>
      <c r="G4" t="s">
        <v>518</v>
      </c>
      <c r="H4" s="87" t="s">
        <v>519</v>
      </c>
    </row>
    <row r="6" spans="2:8" ht="13.5" x14ac:dyDescent="0.25">
      <c r="B6" t="s">
        <v>514</v>
      </c>
      <c r="C6" t="s">
        <v>515</v>
      </c>
      <c r="D6" t="s">
        <v>517</v>
      </c>
      <c r="E6" s="87" t="s">
        <v>522</v>
      </c>
      <c r="F6" s="317" t="s">
        <v>524</v>
      </c>
      <c r="G6" t="s">
        <v>518</v>
      </c>
      <c r="H6" s="87" t="s">
        <v>520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workbookViewId="0">
      <selection activeCell="R24" sqref="R24"/>
    </sheetView>
  </sheetViews>
  <sheetFormatPr baseColWidth="10" defaultRowHeight="12.8" x14ac:dyDescent="0.2"/>
  <cols>
    <col min="1" max="1" width="11.375" style="9" customWidth="1"/>
    <col min="2" max="2" width="11.375" style="1" customWidth="1"/>
    <col min="3" max="5" width="8.75" style="9" hidden="1" customWidth="1"/>
    <col min="6" max="6" width="8.75" style="1" hidden="1" customWidth="1"/>
    <col min="7" max="10" width="2.75" style="6" customWidth="1"/>
    <col min="11" max="14" width="8.75" style="21" customWidth="1"/>
    <col min="15" max="15" width="8.75" style="1" customWidth="1"/>
    <col min="16" max="16" width="25.75" style="1" customWidth="1"/>
    <col min="17" max="17" width="11.375" style="1" customWidth="1"/>
    <col min="18" max="18" width="11.375" style="3" customWidth="1"/>
  </cols>
  <sheetData>
    <row r="1" spans="1:16" x14ac:dyDescent="0.2">
      <c r="A1" s="2" t="s">
        <v>3</v>
      </c>
      <c r="B1" s="11"/>
      <c r="O1" s="2"/>
    </row>
    <row r="2" spans="1:16" x14ac:dyDescent="0.2">
      <c r="A2" s="17"/>
      <c r="B2" s="12"/>
      <c r="K2" s="22" t="s">
        <v>11</v>
      </c>
      <c r="N2" s="23" t="s">
        <v>17</v>
      </c>
      <c r="O2" s="23" t="s">
        <v>19</v>
      </c>
    </row>
    <row r="3" spans="1:16" x14ac:dyDescent="0.2">
      <c r="A3" s="17"/>
      <c r="B3" s="11"/>
      <c r="K3" s="5" t="s">
        <v>13</v>
      </c>
      <c r="L3" s="5" t="s">
        <v>14</v>
      </c>
      <c r="M3" s="5" t="s">
        <v>15</v>
      </c>
      <c r="N3" s="5" t="s">
        <v>21</v>
      </c>
      <c r="O3" s="4" t="s">
        <v>20</v>
      </c>
      <c r="P3" s="4" t="s">
        <v>4</v>
      </c>
    </row>
    <row r="4" spans="1:16" x14ac:dyDescent="0.2">
      <c r="A4" s="18" t="s">
        <v>0</v>
      </c>
      <c r="B4" s="13" t="s">
        <v>1</v>
      </c>
      <c r="C4" s="8" t="s">
        <v>13</v>
      </c>
      <c r="D4" s="8" t="s">
        <v>14</v>
      </c>
      <c r="E4" s="8" t="s">
        <v>15</v>
      </c>
      <c r="F4" s="8" t="s">
        <v>16</v>
      </c>
      <c r="G4" s="7" t="s">
        <v>9</v>
      </c>
      <c r="H4" s="7" t="s">
        <v>10</v>
      </c>
      <c r="I4" s="7" t="s">
        <v>12</v>
      </c>
      <c r="J4" s="7" t="s">
        <v>18</v>
      </c>
      <c r="K4" s="23" t="s">
        <v>7</v>
      </c>
      <c r="L4" s="23" t="s">
        <v>2</v>
      </c>
      <c r="M4" s="23" t="s">
        <v>6</v>
      </c>
      <c r="N4" s="23"/>
      <c r="P4" s="4" t="s">
        <v>5</v>
      </c>
    </row>
    <row r="5" spans="1:16" x14ac:dyDescent="0.2">
      <c r="A5" s="19"/>
      <c r="B5" s="5"/>
      <c r="C5" s="20" t="s">
        <v>7</v>
      </c>
      <c r="D5" s="20" t="s">
        <v>2</v>
      </c>
      <c r="E5" s="20" t="s">
        <v>6</v>
      </c>
      <c r="G5" s="4"/>
      <c r="H5" s="8"/>
      <c r="I5" s="8"/>
      <c r="J5" s="8"/>
      <c r="K5" s="5"/>
      <c r="L5" s="5"/>
      <c r="M5" s="5"/>
      <c r="N5" s="5"/>
      <c r="O5" s="5"/>
      <c r="P5" s="4"/>
    </row>
    <row r="6" spans="1:16" x14ac:dyDescent="0.2">
      <c r="A6" s="19">
        <v>38524</v>
      </c>
      <c r="B6" s="15">
        <v>93</v>
      </c>
      <c r="C6" s="10">
        <f>IF(G6&gt;0,B6-B5,C5)</f>
        <v>93</v>
      </c>
      <c r="D6" s="10">
        <f>IF(H6&gt;0,B6-B5,B5)</f>
        <v>93</v>
      </c>
      <c r="E6" s="10">
        <f>IF(I6&gt;0,B6-B5,B5)</f>
        <v>93</v>
      </c>
      <c r="F6" s="10">
        <f>IF(J6&gt;0,B6-B5,B5)</f>
        <v>0</v>
      </c>
      <c r="G6" s="8">
        <v>1</v>
      </c>
      <c r="H6" s="8">
        <v>1</v>
      </c>
      <c r="I6" s="8">
        <v>1</v>
      </c>
      <c r="J6" s="8"/>
      <c r="K6" s="5">
        <f>IF(G6&gt;0,C6,"-")</f>
        <v>93</v>
      </c>
      <c r="L6" s="5">
        <f>IF(H6&gt;0,D6,"-")</f>
        <v>93</v>
      </c>
      <c r="M6" s="5">
        <f>IF(I6&gt;0,F6,"-")</f>
        <v>0</v>
      </c>
      <c r="N6" s="5" t="str">
        <f>IF(J6&gt;0,B6,"-")</f>
        <v>-</v>
      </c>
      <c r="O6" s="5"/>
      <c r="P6" s="4"/>
    </row>
    <row r="7" spans="1:16" x14ac:dyDescent="0.2">
      <c r="A7" s="19">
        <v>38528</v>
      </c>
      <c r="B7" s="15">
        <v>278</v>
      </c>
      <c r="C7" s="10">
        <f t="shared" ref="C7:C15" si="0">IF(G7&gt;0,B7-B6,C6)</f>
        <v>93</v>
      </c>
      <c r="D7" s="10">
        <f t="shared" ref="D7:D15" si="1">IF(H7&gt;0,B7-B6,B6)</f>
        <v>93</v>
      </c>
      <c r="E7" s="10">
        <f t="shared" ref="E7:E15" si="2">IF(I7&gt;0,B7-B6,B6)</f>
        <v>93</v>
      </c>
      <c r="F7" s="10">
        <f t="shared" ref="F7:F15" si="3">IF(J7&gt;0,B7-B6,B6)</f>
        <v>185</v>
      </c>
      <c r="G7" s="8"/>
      <c r="H7" s="8"/>
      <c r="I7" s="8"/>
      <c r="J7" s="8">
        <v>1</v>
      </c>
      <c r="K7" s="5" t="str">
        <f t="shared" ref="K7:K15" si="4">IF(G7&gt;0,C7,"-")</f>
        <v>-</v>
      </c>
      <c r="L7" s="5" t="str">
        <f t="shared" ref="L7:L14" si="5">IF(H7&gt;0,F7,"-")</f>
        <v>-</v>
      </c>
      <c r="M7" s="5" t="str">
        <f t="shared" ref="M7:M15" si="6">IF(I7&gt;0,F7,"-")</f>
        <v>-</v>
      </c>
      <c r="N7" s="5">
        <f t="shared" ref="N7:N15" si="7">IF(J7&gt;0,B7,"-")</f>
        <v>278</v>
      </c>
      <c r="O7" s="5">
        <f>N7</f>
        <v>278</v>
      </c>
      <c r="P7" s="4" t="s">
        <v>4</v>
      </c>
    </row>
    <row r="8" spans="1:16" x14ac:dyDescent="0.2">
      <c r="A8" s="19">
        <v>38528</v>
      </c>
      <c r="B8" s="15">
        <v>481</v>
      </c>
      <c r="C8" s="10">
        <f t="shared" si="0"/>
        <v>203</v>
      </c>
      <c r="D8" s="10">
        <f t="shared" si="1"/>
        <v>278</v>
      </c>
      <c r="E8" s="10">
        <f t="shared" si="2"/>
        <v>278</v>
      </c>
      <c r="F8" s="10">
        <f t="shared" si="3"/>
        <v>278</v>
      </c>
      <c r="G8" s="8">
        <v>1</v>
      </c>
      <c r="H8" s="8"/>
      <c r="I8" s="8"/>
      <c r="J8" s="8"/>
      <c r="K8" s="5">
        <f t="shared" si="4"/>
        <v>203</v>
      </c>
      <c r="L8" s="5" t="str">
        <f t="shared" si="5"/>
        <v>-</v>
      </c>
      <c r="M8" s="5" t="str">
        <f t="shared" si="6"/>
        <v>-</v>
      </c>
      <c r="N8" s="5" t="str">
        <f t="shared" si="7"/>
        <v>-</v>
      </c>
      <c r="O8" s="5"/>
    </row>
    <row r="9" spans="1:16" x14ac:dyDescent="0.2">
      <c r="A9" s="19">
        <v>38561</v>
      </c>
      <c r="B9" s="15">
        <v>816</v>
      </c>
      <c r="C9" s="10">
        <f t="shared" si="0"/>
        <v>335</v>
      </c>
      <c r="D9" s="10">
        <f t="shared" si="1"/>
        <v>481</v>
      </c>
      <c r="E9" s="10">
        <f t="shared" si="2"/>
        <v>481</v>
      </c>
      <c r="F9" s="10">
        <f t="shared" si="3"/>
        <v>481</v>
      </c>
      <c r="G9" s="8">
        <v>1</v>
      </c>
      <c r="H9" s="8"/>
      <c r="I9" s="8"/>
      <c r="J9" s="8"/>
      <c r="K9" s="5">
        <f t="shared" si="4"/>
        <v>335</v>
      </c>
      <c r="L9" s="5" t="str">
        <f t="shared" si="5"/>
        <v>-</v>
      </c>
      <c r="M9" s="5" t="str">
        <f t="shared" si="6"/>
        <v>-</v>
      </c>
      <c r="N9" s="5" t="str">
        <f t="shared" si="7"/>
        <v>-</v>
      </c>
      <c r="O9" s="5"/>
    </row>
    <row r="10" spans="1:16" x14ac:dyDescent="0.2">
      <c r="A10" s="19">
        <v>38640</v>
      </c>
      <c r="B10" s="15">
        <v>1260</v>
      </c>
      <c r="C10" s="10">
        <f t="shared" si="0"/>
        <v>335</v>
      </c>
      <c r="D10" s="10">
        <f t="shared" si="1"/>
        <v>816</v>
      </c>
      <c r="E10" s="10">
        <f t="shared" si="2"/>
        <v>816</v>
      </c>
      <c r="F10" s="10">
        <f t="shared" si="3"/>
        <v>444</v>
      </c>
      <c r="G10" s="8"/>
      <c r="H10" s="8"/>
      <c r="I10" s="8"/>
      <c r="J10" s="8">
        <v>1</v>
      </c>
      <c r="K10" s="5" t="str">
        <f t="shared" si="4"/>
        <v>-</v>
      </c>
      <c r="L10" s="5" t="str">
        <f t="shared" si="5"/>
        <v>-</v>
      </c>
      <c r="M10" s="5" t="str">
        <f t="shared" si="6"/>
        <v>-</v>
      </c>
      <c r="N10" s="5">
        <f t="shared" si="7"/>
        <v>1260</v>
      </c>
      <c r="O10" s="5">
        <f>N10</f>
        <v>1260</v>
      </c>
      <c r="P10" s="4" t="s">
        <v>8</v>
      </c>
    </row>
    <row r="11" spans="1:16" x14ac:dyDescent="0.2">
      <c r="A11" s="19"/>
      <c r="B11" s="15"/>
      <c r="C11" s="10">
        <f t="shared" si="0"/>
        <v>335</v>
      </c>
      <c r="D11" s="10">
        <f t="shared" si="1"/>
        <v>1260</v>
      </c>
      <c r="E11" s="10">
        <f t="shared" si="2"/>
        <v>1260</v>
      </c>
      <c r="F11" s="10">
        <f t="shared" si="3"/>
        <v>1260</v>
      </c>
      <c r="G11" s="8"/>
      <c r="H11" s="8"/>
      <c r="I11" s="8"/>
      <c r="J11" s="8"/>
      <c r="K11" s="5" t="str">
        <f t="shared" si="4"/>
        <v>-</v>
      </c>
      <c r="L11" s="5" t="str">
        <f t="shared" si="5"/>
        <v>-</v>
      </c>
      <c r="M11" s="5" t="str">
        <f t="shared" si="6"/>
        <v>-</v>
      </c>
      <c r="N11" s="5" t="str">
        <f t="shared" si="7"/>
        <v>-</v>
      </c>
      <c r="O11" s="5"/>
      <c r="P11" s="4"/>
    </row>
    <row r="12" spans="1:16" x14ac:dyDescent="0.2">
      <c r="A12" s="19"/>
      <c r="B12" s="15"/>
      <c r="C12" s="10">
        <f t="shared" si="0"/>
        <v>335</v>
      </c>
      <c r="D12" s="10">
        <f t="shared" si="1"/>
        <v>0</v>
      </c>
      <c r="E12" s="10">
        <f t="shared" si="2"/>
        <v>0</v>
      </c>
      <c r="F12" s="10">
        <f t="shared" si="3"/>
        <v>0</v>
      </c>
      <c r="G12" s="8"/>
      <c r="H12" s="8"/>
      <c r="I12" s="8"/>
      <c r="J12" s="8"/>
      <c r="K12" s="5" t="str">
        <f t="shared" si="4"/>
        <v>-</v>
      </c>
      <c r="L12" s="5" t="str">
        <f t="shared" si="5"/>
        <v>-</v>
      </c>
      <c r="M12" s="5" t="str">
        <f t="shared" si="6"/>
        <v>-</v>
      </c>
      <c r="N12" s="5" t="str">
        <f t="shared" si="7"/>
        <v>-</v>
      </c>
      <c r="O12" s="5"/>
      <c r="P12" s="5"/>
    </row>
    <row r="13" spans="1:16" x14ac:dyDescent="0.2">
      <c r="A13" s="19"/>
      <c r="B13" s="15"/>
      <c r="C13" s="10">
        <f t="shared" si="0"/>
        <v>335</v>
      </c>
      <c r="D13" s="10">
        <f t="shared" si="1"/>
        <v>0</v>
      </c>
      <c r="E13" s="10">
        <f t="shared" si="2"/>
        <v>0</v>
      </c>
      <c r="F13" s="10">
        <f t="shared" si="3"/>
        <v>0</v>
      </c>
      <c r="G13" s="8"/>
      <c r="H13" s="8"/>
      <c r="I13" s="8"/>
      <c r="J13" s="8"/>
      <c r="K13" s="5" t="str">
        <f t="shared" si="4"/>
        <v>-</v>
      </c>
      <c r="L13" s="5" t="str">
        <f t="shared" si="5"/>
        <v>-</v>
      </c>
      <c r="M13" s="5" t="str">
        <f t="shared" si="6"/>
        <v>-</v>
      </c>
      <c r="N13" s="5" t="str">
        <f t="shared" si="7"/>
        <v>-</v>
      </c>
      <c r="O13" s="5"/>
      <c r="P13" s="4"/>
    </row>
    <row r="14" spans="1:16" x14ac:dyDescent="0.2">
      <c r="A14" s="19"/>
      <c r="B14" s="15"/>
      <c r="C14" s="10">
        <f t="shared" si="0"/>
        <v>335</v>
      </c>
      <c r="D14" s="10">
        <f t="shared" si="1"/>
        <v>0</v>
      </c>
      <c r="E14" s="10">
        <f t="shared" si="2"/>
        <v>0</v>
      </c>
      <c r="F14" s="10">
        <f t="shared" si="3"/>
        <v>0</v>
      </c>
      <c r="G14" s="8"/>
      <c r="H14" s="8"/>
      <c r="I14" s="8"/>
      <c r="J14" s="8"/>
      <c r="K14" s="5" t="str">
        <f t="shared" si="4"/>
        <v>-</v>
      </c>
      <c r="L14" s="5" t="str">
        <f t="shared" si="5"/>
        <v>-</v>
      </c>
      <c r="M14" s="5" t="str">
        <f t="shared" si="6"/>
        <v>-</v>
      </c>
      <c r="N14" s="5" t="str">
        <f t="shared" si="7"/>
        <v>-</v>
      </c>
      <c r="O14" s="5"/>
      <c r="P14" s="4"/>
    </row>
    <row r="15" spans="1:16" x14ac:dyDescent="0.2">
      <c r="A15" s="19"/>
      <c r="B15" s="15"/>
      <c r="C15" s="10">
        <f t="shared" si="0"/>
        <v>335</v>
      </c>
      <c r="D15" s="10">
        <f t="shared" si="1"/>
        <v>0</v>
      </c>
      <c r="E15" s="10">
        <f t="shared" si="2"/>
        <v>0</v>
      </c>
      <c r="F15" s="10">
        <f t="shared" si="3"/>
        <v>0</v>
      </c>
      <c r="G15" s="8"/>
      <c r="H15" s="8"/>
      <c r="I15" s="8"/>
      <c r="J15" s="8"/>
      <c r="K15" s="5" t="str">
        <f t="shared" si="4"/>
        <v>-</v>
      </c>
      <c r="L15" s="5"/>
      <c r="M15" s="5" t="str">
        <f t="shared" si="6"/>
        <v>-</v>
      </c>
      <c r="N15" s="5" t="str">
        <f t="shared" si="7"/>
        <v>-</v>
      </c>
      <c r="O15" s="5"/>
      <c r="P15" s="4"/>
    </row>
    <row r="16" spans="1:16" x14ac:dyDescent="0.2">
      <c r="A16" s="17"/>
      <c r="B16" s="11"/>
      <c r="C16" s="10">
        <f t="shared" ref="C16:C50" si="8">IF(G16&gt;0,B16-B15,C15)</f>
        <v>335</v>
      </c>
      <c r="D16" s="10">
        <f t="shared" ref="D16:D50" si="9">IF(H16&gt;0,B16-B15,B15)</f>
        <v>0</v>
      </c>
      <c r="E16" s="10">
        <f t="shared" ref="E16:E50" si="10">IF(I16&gt;0,B16-B15,B15)</f>
        <v>0</v>
      </c>
      <c r="F16" s="10">
        <f t="shared" ref="F16:F50" si="11">IF(J16&gt;0,B16-B15,B15)</f>
        <v>0</v>
      </c>
      <c r="G16" s="8"/>
      <c r="H16" s="8"/>
      <c r="I16" s="8"/>
      <c r="J16" s="8"/>
      <c r="K16" s="5" t="str">
        <f t="shared" ref="K16:K50" si="12">IF(G16&gt;0,C16,"-")</f>
        <v>-</v>
      </c>
      <c r="L16" s="5"/>
      <c r="M16" s="5" t="str">
        <f t="shared" ref="M16:M50" si="13">IF(I16&gt;0,F16,"-")</f>
        <v>-</v>
      </c>
      <c r="N16" s="5" t="str">
        <f t="shared" ref="N16:N50" si="14">IF(J16&gt;0,B16,"-")</f>
        <v>-</v>
      </c>
      <c r="O16" s="5"/>
      <c r="P16" s="4"/>
    </row>
    <row r="17" spans="1:16" x14ac:dyDescent="0.2">
      <c r="A17" s="17"/>
      <c r="B17" s="11"/>
      <c r="C17" s="10">
        <f t="shared" si="8"/>
        <v>335</v>
      </c>
      <c r="D17" s="10">
        <f t="shared" si="9"/>
        <v>0</v>
      </c>
      <c r="E17" s="10">
        <f t="shared" si="10"/>
        <v>0</v>
      </c>
      <c r="F17" s="10">
        <f t="shared" si="11"/>
        <v>0</v>
      </c>
      <c r="G17" s="8"/>
      <c r="H17" s="8"/>
      <c r="I17" s="8"/>
      <c r="J17" s="8"/>
      <c r="K17" s="5" t="str">
        <f t="shared" si="12"/>
        <v>-</v>
      </c>
      <c r="L17" s="5"/>
      <c r="M17" s="5" t="str">
        <f t="shared" si="13"/>
        <v>-</v>
      </c>
      <c r="N17" s="5" t="str">
        <f t="shared" si="14"/>
        <v>-</v>
      </c>
      <c r="O17" s="5"/>
      <c r="P17" s="4"/>
    </row>
    <row r="18" spans="1:16" x14ac:dyDescent="0.2">
      <c r="A18" s="17"/>
      <c r="B18" s="11"/>
      <c r="C18" s="10">
        <f t="shared" si="8"/>
        <v>335</v>
      </c>
      <c r="D18" s="10">
        <f t="shared" si="9"/>
        <v>0</v>
      </c>
      <c r="E18" s="10">
        <f t="shared" si="10"/>
        <v>0</v>
      </c>
      <c r="F18" s="10">
        <f t="shared" si="11"/>
        <v>0</v>
      </c>
      <c r="G18" s="8"/>
      <c r="H18" s="8"/>
      <c r="I18" s="8"/>
      <c r="J18" s="8"/>
      <c r="K18" s="5" t="str">
        <f t="shared" si="12"/>
        <v>-</v>
      </c>
      <c r="L18" s="5"/>
      <c r="M18" s="5" t="str">
        <f t="shared" si="13"/>
        <v>-</v>
      </c>
      <c r="N18" s="5" t="str">
        <f t="shared" si="14"/>
        <v>-</v>
      </c>
      <c r="O18" s="5"/>
    </row>
    <row r="19" spans="1:16" x14ac:dyDescent="0.2">
      <c r="A19" s="19"/>
      <c r="B19" s="15"/>
      <c r="C19" s="10">
        <f t="shared" si="8"/>
        <v>335</v>
      </c>
      <c r="D19" s="10">
        <f t="shared" si="9"/>
        <v>0</v>
      </c>
      <c r="E19" s="10">
        <f t="shared" si="10"/>
        <v>0</v>
      </c>
      <c r="F19" s="10">
        <f t="shared" si="11"/>
        <v>0</v>
      </c>
      <c r="G19" s="8"/>
      <c r="H19" s="8"/>
      <c r="I19" s="8"/>
      <c r="J19" s="8"/>
      <c r="K19" s="5" t="str">
        <f t="shared" si="12"/>
        <v>-</v>
      </c>
      <c r="L19" s="5"/>
      <c r="M19" s="5" t="str">
        <f t="shared" si="13"/>
        <v>-</v>
      </c>
      <c r="N19" s="5" t="str">
        <f t="shared" si="14"/>
        <v>-</v>
      </c>
      <c r="O19" s="5"/>
      <c r="P19" s="4"/>
    </row>
    <row r="20" spans="1:16" x14ac:dyDescent="0.2">
      <c r="A20" s="19"/>
      <c r="B20" s="15"/>
      <c r="C20" s="10">
        <f t="shared" si="8"/>
        <v>335</v>
      </c>
      <c r="D20" s="10">
        <f t="shared" si="9"/>
        <v>0</v>
      </c>
      <c r="E20" s="10">
        <f t="shared" si="10"/>
        <v>0</v>
      </c>
      <c r="F20" s="10">
        <f t="shared" si="11"/>
        <v>0</v>
      </c>
      <c r="G20" s="8"/>
      <c r="H20" s="8"/>
      <c r="I20" s="8"/>
      <c r="J20" s="8"/>
      <c r="K20" s="5" t="str">
        <f t="shared" si="12"/>
        <v>-</v>
      </c>
      <c r="L20" s="5"/>
      <c r="M20" s="5" t="str">
        <f t="shared" si="13"/>
        <v>-</v>
      </c>
      <c r="N20" s="5" t="str">
        <f t="shared" si="14"/>
        <v>-</v>
      </c>
      <c r="O20" s="5"/>
      <c r="P20" s="4"/>
    </row>
    <row r="21" spans="1:16" x14ac:dyDescent="0.2">
      <c r="A21" s="19"/>
      <c r="B21" s="15"/>
      <c r="C21" s="10">
        <f t="shared" si="8"/>
        <v>335</v>
      </c>
      <c r="D21" s="10">
        <f t="shared" si="9"/>
        <v>0</v>
      </c>
      <c r="E21" s="10">
        <f t="shared" si="10"/>
        <v>0</v>
      </c>
      <c r="F21" s="10">
        <f t="shared" si="11"/>
        <v>0</v>
      </c>
      <c r="G21" s="8"/>
      <c r="H21" s="8"/>
      <c r="I21" s="8"/>
      <c r="J21" s="8"/>
      <c r="K21" s="5" t="str">
        <f t="shared" si="12"/>
        <v>-</v>
      </c>
      <c r="L21" s="5"/>
      <c r="M21" s="5" t="str">
        <f t="shared" si="13"/>
        <v>-</v>
      </c>
      <c r="N21" s="5" t="str">
        <f t="shared" si="14"/>
        <v>-</v>
      </c>
      <c r="O21" s="5"/>
      <c r="P21" s="4"/>
    </row>
    <row r="22" spans="1:16" x14ac:dyDescent="0.2">
      <c r="A22" s="19"/>
      <c r="B22" s="15"/>
      <c r="C22" s="10">
        <f t="shared" si="8"/>
        <v>335</v>
      </c>
      <c r="D22" s="10">
        <f t="shared" si="9"/>
        <v>0</v>
      </c>
      <c r="E22" s="10">
        <f t="shared" si="10"/>
        <v>0</v>
      </c>
      <c r="F22" s="10">
        <f t="shared" si="11"/>
        <v>0</v>
      </c>
      <c r="G22" s="8"/>
      <c r="H22" s="8"/>
      <c r="I22" s="8"/>
      <c r="J22" s="8"/>
      <c r="K22" s="5" t="str">
        <f t="shared" si="12"/>
        <v>-</v>
      </c>
      <c r="L22" s="5"/>
      <c r="M22" s="5" t="str">
        <f t="shared" si="13"/>
        <v>-</v>
      </c>
      <c r="N22" s="5" t="str">
        <f t="shared" si="14"/>
        <v>-</v>
      </c>
      <c r="O22" s="5"/>
      <c r="P22" s="4"/>
    </row>
    <row r="23" spans="1:16" x14ac:dyDescent="0.2">
      <c r="A23" s="19"/>
      <c r="B23" s="15"/>
      <c r="C23" s="10">
        <f t="shared" si="8"/>
        <v>335</v>
      </c>
      <c r="D23" s="10">
        <f t="shared" si="9"/>
        <v>0</v>
      </c>
      <c r="E23" s="10">
        <f t="shared" si="10"/>
        <v>0</v>
      </c>
      <c r="F23" s="10">
        <f t="shared" si="11"/>
        <v>0</v>
      </c>
      <c r="G23" s="8"/>
      <c r="H23" s="8"/>
      <c r="I23" s="8"/>
      <c r="J23" s="8"/>
      <c r="K23" s="5" t="str">
        <f t="shared" si="12"/>
        <v>-</v>
      </c>
      <c r="L23" s="5"/>
      <c r="M23" s="5" t="str">
        <f t="shared" si="13"/>
        <v>-</v>
      </c>
      <c r="N23" s="5" t="str">
        <f t="shared" si="14"/>
        <v>-</v>
      </c>
      <c r="O23" s="5"/>
      <c r="P23" s="4"/>
    </row>
    <row r="24" spans="1:16" x14ac:dyDescent="0.2">
      <c r="A24" s="19"/>
      <c r="B24" s="15"/>
      <c r="C24" s="10">
        <f t="shared" si="8"/>
        <v>335</v>
      </c>
      <c r="D24" s="10">
        <f t="shared" si="9"/>
        <v>0</v>
      </c>
      <c r="E24" s="10">
        <f t="shared" si="10"/>
        <v>0</v>
      </c>
      <c r="F24" s="10">
        <f t="shared" si="11"/>
        <v>0</v>
      </c>
      <c r="G24" s="8"/>
      <c r="H24" s="8"/>
      <c r="I24" s="8"/>
      <c r="J24" s="8"/>
      <c r="K24" s="5" t="str">
        <f t="shared" si="12"/>
        <v>-</v>
      </c>
      <c r="L24" s="5"/>
      <c r="M24" s="5" t="str">
        <f t="shared" si="13"/>
        <v>-</v>
      </c>
      <c r="N24" s="5" t="str">
        <f t="shared" si="14"/>
        <v>-</v>
      </c>
      <c r="O24" s="5"/>
      <c r="P24" s="4"/>
    </row>
    <row r="25" spans="1:16" x14ac:dyDescent="0.2">
      <c r="A25" s="19"/>
      <c r="B25" s="15"/>
      <c r="C25" s="10">
        <f t="shared" si="8"/>
        <v>335</v>
      </c>
      <c r="D25" s="10">
        <f t="shared" si="9"/>
        <v>0</v>
      </c>
      <c r="E25" s="10">
        <f t="shared" si="10"/>
        <v>0</v>
      </c>
      <c r="F25" s="10">
        <f t="shared" si="11"/>
        <v>0</v>
      </c>
      <c r="G25" s="8"/>
      <c r="H25" s="8"/>
      <c r="I25" s="8"/>
      <c r="J25" s="8"/>
      <c r="K25" s="5" t="str">
        <f t="shared" si="12"/>
        <v>-</v>
      </c>
      <c r="L25" s="5"/>
      <c r="M25" s="5" t="str">
        <f t="shared" si="13"/>
        <v>-</v>
      </c>
      <c r="N25" s="5" t="str">
        <f t="shared" si="14"/>
        <v>-</v>
      </c>
      <c r="O25" s="5"/>
      <c r="P25" s="4"/>
    </row>
    <row r="26" spans="1:16" x14ac:dyDescent="0.2">
      <c r="A26" s="19"/>
      <c r="B26" s="15"/>
      <c r="C26" s="10">
        <f t="shared" si="8"/>
        <v>335</v>
      </c>
      <c r="D26" s="10">
        <f t="shared" si="9"/>
        <v>0</v>
      </c>
      <c r="E26" s="10">
        <f t="shared" si="10"/>
        <v>0</v>
      </c>
      <c r="F26" s="10">
        <f t="shared" si="11"/>
        <v>0</v>
      </c>
      <c r="G26" s="8"/>
      <c r="H26" s="8"/>
      <c r="I26" s="8"/>
      <c r="J26" s="8"/>
      <c r="K26" s="5" t="str">
        <f t="shared" si="12"/>
        <v>-</v>
      </c>
      <c r="L26" s="5"/>
      <c r="M26" s="5" t="str">
        <f t="shared" si="13"/>
        <v>-</v>
      </c>
      <c r="N26" s="5" t="str">
        <f t="shared" si="14"/>
        <v>-</v>
      </c>
      <c r="O26" s="5"/>
      <c r="P26" s="4"/>
    </row>
    <row r="27" spans="1:16" x14ac:dyDescent="0.2">
      <c r="A27" s="19"/>
      <c r="B27" s="15"/>
      <c r="C27" s="10">
        <f t="shared" si="8"/>
        <v>335</v>
      </c>
      <c r="D27" s="10">
        <f t="shared" si="9"/>
        <v>0</v>
      </c>
      <c r="E27" s="10">
        <f t="shared" si="10"/>
        <v>0</v>
      </c>
      <c r="F27" s="10">
        <f t="shared" si="11"/>
        <v>0</v>
      </c>
      <c r="G27" s="8"/>
      <c r="H27" s="8"/>
      <c r="I27" s="8"/>
      <c r="J27" s="8"/>
      <c r="K27" s="5" t="str">
        <f t="shared" si="12"/>
        <v>-</v>
      </c>
      <c r="L27" s="5"/>
      <c r="M27" s="5" t="str">
        <f t="shared" si="13"/>
        <v>-</v>
      </c>
      <c r="N27" s="5" t="str">
        <f t="shared" si="14"/>
        <v>-</v>
      </c>
      <c r="O27" s="5"/>
      <c r="P27" s="4"/>
    </row>
    <row r="28" spans="1:16" x14ac:dyDescent="0.2">
      <c r="A28" s="19"/>
      <c r="B28" s="15"/>
      <c r="C28" s="10">
        <f t="shared" si="8"/>
        <v>335</v>
      </c>
      <c r="D28" s="10">
        <f t="shared" si="9"/>
        <v>0</v>
      </c>
      <c r="E28" s="10">
        <f t="shared" si="10"/>
        <v>0</v>
      </c>
      <c r="F28" s="10">
        <f t="shared" si="11"/>
        <v>0</v>
      </c>
      <c r="G28" s="8"/>
      <c r="H28" s="8"/>
      <c r="I28" s="8"/>
      <c r="J28" s="8"/>
      <c r="K28" s="5" t="str">
        <f t="shared" si="12"/>
        <v>-</v>
      </c>
      <c r="L28" s="5"/>
      <c r="M28" s="5" t="str">
        <f t="shared" si="13"/>
        <v>-</v>
      </c>
      <c r="N28" s="5" t="str">
        <f t="shared" si="14"/>
        <v>-</v>
      </c>
      <c r="O28" s="5"/>
      <c r="P28" s="4"/>
    </row>
    <row r="29" spans="1:16" x14ac:dyDescent="0.2">
      <c r="A29" s="19"/>
      <c r="B29" s="15"/>
      <c r="C29" s="10">
        <f t="shared" si="8"/>
        <v>335</v>
      </c>
      <c r="D29" s="10">
        <f t="shared" si="9"/>
        <v>0</v>
      </c>
      <c r="E29" s="10">
        <f t="shared" si="10"/>
        <v>0</v>
      </c>
      <c r="F29" s="10">
        <f t="shared" si="11"/>
        <v>0</v>
      </c>
      <c r="G29" s="8"/>
      <c r="H29" s="8"/>
      <c r="I29" s="8"/>
      <c r="J29" s="8"/>
      <c r="K29" s="5" t="str">
        <f t="shared" si="12"/>
        <v>-</v>
      </c>
      <c r="L29" s="5"/>
      <c r="M29" s="5" t="str">
        <f t="shared" si="13"/>
        <v>-</v>
      </c>
      <c r="N29" s="5" t="str">
        <f t="shared" si="14"/>
        <v>-</v>
      </c>
      <c r="O29" s="5"/>
      <c r="P29" s="4"/>
    </row>
    <row r="30" spans="1:16" x14ac:dyDescent="0.2">
      <c r="A30" s="19"/>
      <c r="B30" s="15"/>
      <c r="C30" s="10">
        <f t="shared" si="8"/>
        <v>335</v>
      </c>
      <c r="D30" s="10">
        <f t="shared" si="9"/>
        <v>0</v>
      </c>
      <c r="E30" s="10">
        <f t="shared" si="10"/>
        <v>0</v>
      </c>
      <c r="F30" s="10">
        <f t="shared" si="11"/>
        <v>0</v>
      </c>
      <c r="G30" s="8"/>
      <c r="H30" s="8"/>
      <c r="I30" s="8"/>
      <c r="J30" s="8"/>
      <c r="K30" s="5" t="str">
        <f t="shared" si="12"/>
        <v>-</v>
      </c>
      <c r="L30" s="5"/>
      <c r="M30" s="5" t="str">
        <f t="shared" si="13"/>
        <v>-</v>
      </c>
      <c r="N30" s="5" t="str">
        <f t="shared" si="14"/>
        <v>-</v>
      </c>
      <c r="O30" s="5"/>
      <c r="P30" s="4"/>
    </row>
    <row r="31" spans="1:16" x14ac:dyDescent="0.2">
      <c r="A31" s="19"/>
      <c r="B31" s="15"/>
      <c r="C31" s="10">
        <f t="shared" si="8"/>
        <v>335</v>
      </c>
      <c r="D31" s="10">
        <f t="shared" si="9"/>
        <v>0</v>
      </c>
      <c r="E31" s="10">
        <f t="shared" si="10"/>
        <v>0</v>
      </c>
      <c r="F31" s="10">
        <f t="shared" si="11"/>
        <v>0</v>
      </c>
      <c r="G31" s="8"/>
      <c r="H31" s="8"/>
      <c r="I31" s="8"/>
      <c r="J31" s="8"/>
      <c r="K31" s="5" t="str">
        <f t="shared" si="12"/>
        <v>-</v>
      </c>
      <c r="L31" s="5"/>
      <c r="M31" s="5" t="str">
        <f t="shared" si="13"/>
        <v>-</v>
      </c>
      <c r="N31" s="5" t="str">
        <f t="shared" si="14"/>
        <v>-</v>
      </c>
      <c r="O31" s="5"/>
      <c r="P31" s="4"/>
    </row>
    <row r="32" spans="1:16" x14ac:dyDescent="0.2">
      <c r="A32" s="19"/>
      <c r="B32" s="15"/>
      <c r="C32" s="10">
        <f t="shared" si="8"/>
        <v>335</v>
      </c>
      <c r="D32" s="10">
        <f t="shared" si="9"/>
        <v>0</v>
      </c>
      <c r="E32" s="10">
        <f t="shared" si="10"/>
        <v>0</v>
      </c>
      <c r="F32" s="10">
        <f t="shared" si="11"/>
        <v>0</v>
      </c>
      <c r="G32" s="8"/>
      <c r="H32" s="8"/>
      <c r="I32" s="8"/>
      <c r="J32" s="8"/>
      <c r="K32" s="5" t="str">
        <f t="shared" si="12"/>
        <v>-</v>
      </c>
      <c r="L32" s="5"/>
      <c r="M32" s="5" t="str">
        <f t="shared" si="13"/>
        <v>-</v>
      </c>
      <c r="N32" s="5" t="str">
        <f t="shared" si="14"/>
        <v>-</v>
      </c>
      <c r="O32" s="5"/>
      <c r="P32" s="4"/>
    </row>
    <row r="33" spans="1:16" x14ac:dyDescent="0.2">
      <c r="A33" s="19"/>
      <c r="B33" s="15"/>
      <c r="C33" s="10">
        <f t="shared" si="8"/>
        <v>335</v>
      </c>
      <c r="D33" s="10">
        <f t="shared" si="9"/>
        <v>0</v>
      </c>
      <c r="E33" s="10">
        <f t="shared" si="10"/>
        <v>0</v>
      </c>
      <c r="F33" s="10">
        <f t="shared" si="11"/>
        <v>0</v>
      </c>
      <c r="G33" s="8"/>
      <c r="H33" s="8"/>
      <c r="I33" s="8"/>
      <c r="J33" s="8"/>
      <c r="K33" s="5" t="str">
        <f t="shared" si="12"/>
        <v>-</v>
      </c>
      <c r="L33" s="5"/>
      <c r="M33" s="5" t="str">
        <f t="shared" si="13"/>
        <v>-</v>
      </c>
      <c r="N33" s="5" t="str">
        <f t="shared" si="14"/>
        <v>-</v>
      </c>
      <c r="O33" s="5"/>
      <c r="P33" s="4"/>
    </row>
    <row r="34" spans="1:16" x14ac:dyDescent="0.2">
      <c r="A34" s="19"/>
      <c r="B34" s="15"/>
      <c r="C34" s="10">
        <f t="shared" si="8"/>
        <v>335</v>
      </c>
      <c r="D34" s="10">
        <f t="shared" si="9"/>
        <v>0</v>
      </c>
      <c r="E34" s="10">
        <f t="shared" si="10"/>
        <v>0</v>
      </c>
      <c r="F34" s="10">
        <f t="shared" si="11"/>
        <v>0</v>
      </c>
      <c r="G34" s="8"/>
      <c r="H34" s="8"/>
      <c r="I34" s="8"/>
      <c r="J34" s="8"/>
      <c r="K34" s="5" t="str">
        <f t="shared" si="12"/>
        <v>-</v>
      </c>
      <c r="L34" s="5"/>
      <c r="M34" s="5" t="str">
        <f t="shared" si="13"/>
        <v>-</v>
      </c>
      <c r="N34" s="5" t="str">
        <f t="shared" si="14"/>
        <v>-</v>
      </c>
      <c r="O34" s="5"/>
      <c r="P34" s="4"/>
    </row>
    <row r="35" spans="1:16" x14ac:dyDescent="0.2">
      <c r="A35" s="19"/>
      <c r="B35" s="16"/>
      <c r="C35" s="10">
        <f t="shared" si="8"/>
        <v>335</v>
      </c>
      <c r="D35" s="10">
        <f t="shared" si="9"/>
        <v>0</v>
      </c>
      <c r="E35" s="10">
        <f t="shared" si="10"/>
        <v>0</v>
      </c>
      <c r="F35" s="10">
        <f t="shared" si="11"/>
        <v>0</v>
      </c>
      <c r="G35" s="8"/>
      <c r="H35" s="8"/>
      <c r="I35" s="8"/>
      <c r="J35" s="8"/>
      <c r="K35" s="5" t="str">
        <f t="shared" si="12"/>
        <v>-</v>
      </c>
      <c r="L35" s="5"/>
      <c r="M35" s="5" t="str">
        <f t="shared" si="13"/>
        <v>-</v>
      </c>
      <c r="N35" s="5" t="str">
        <f t="shared" si="14"/>
        <v>-</v>
      </c>
      <c r="O35" s="5"/>
      <c r="P35" s="4"/>
    </row>
    <row r="36" spans="1:16" x14ac:dyDescent="0.2">
      <c r="A36" s="19"/>
      <c r="B36" s="16"/>
      <c r="C36" s="10">
        <f t="shared" si="8"/>
        <v>335</v>
      </c>
      <c r="D36" s="10">
        <f t="shared" si="9"/>
        <v>0</v>
      </c>
      <c r="E36" s="10">
        <f t="shared" si="10"/>
        <v>0</v>
      </c>
      <c r="F36" s="10">
        <f t="shared" si="11"/>
        <v>0</v>
      </c>
      <c r="G36" s="8"/>
      <c r="H36" s="8"/>
      <c r="I36" s="8"/>
      <c r="J36" s="8"/>
      <c r="K36" s="5" t="str">
        <f t="shared" si="12"/>
        <v>-</v>
      </c>
      <c r="L36" s="5"/>
      <c r="M36" s="5" t="str">
        <f t="shared" si="13"/>
        <v>-</v>
      </c>
      <c r="N36" s="5" t="str">
        <f t="shared" si="14"/>
        <v>-</v>
      </c>
      <c r="O36" s="5"/>
      <c r="P36" s="4"/>
    </row>
    <row r="37" spans="1:16" x14ac:dyDescent="0.2">
      <c r="A37" s="19"/>
      <c r="B37" s="16"/>
      <c r="C37" s="10">
        <f t="shared" si="8"/>
        <v>335</v>
      </c>
      <c r="D37" s="10">
        <f t="shared" si="9"/>
        <v>0</v>
      </c>
      <c r="E37" s="10">
        <f t="shared" si="10"/>
        <v>0</v>
      </c>
      <c r="F37" s="10">
        <f t="shared" si="11"/>
        <v>0</v>
      </c>
      <c r="G37" s="8"/>
      <c r="H37" s="8"/>
      <c r="I37" s="8"/>
      <c r="J37" s="8"/>
      <c r="K37" s="5" t="str">
        <f t="shared" si="12"/>
        <v>-</v>
      </c>
      <c r="L37" s="5"/>
      <c r="M37" s="5" t="str">
        <f t="shared" si="13"/>
        <v>-</v>
      </c>
      <c r="N37" s="5" t="str">
        <f t="shared" si="14"/>
        <v>-</v>
      </c>
      <c r="O37" s="5"/>
      <c r="P37" s="4"/>
    </row>
    <row r="38" spans="1:16" x14ac:dyDescent="0.2">
      <c r="A38" s="19"/>
      <c r="B38" s="16"/>
      <c r="C38" s="10">
        <f t="shared" si="8"/>
        <v>335</v>
      </c>
      <c r="D38" s="10">
        <f t="shared" si="9"/>
        <v>0</v>
      </c>
      <c r="E38" s="10">
        <f t="shared" si="10"/>
        <v>0</v>
      </c>
      <c r="F38" s="10">
        <f t="shared" si="11"/>
        <v>0</v>
      </c>
      <c r="G38" s="8"/>
      <c r="H38" s="8"/>
      <c r="I38" s="8"/>
      <c r="J38" s="8"/>
      <c r="K38" s="5" t="str">
        <f t="shared" si="12"/>
        <v>-</v>
      </c>
      <c r="L38" s="5"/>
      <c r="M38" s="5" t="str">
        <f t="shared" si="13"/>
        <v>-</v>
      </c>
      <c r="N38" s="5" t="str">
        <f t="shared" si="14"/>
        <v>-</v>
      </c>
      <c r="O38" s="5"/>
      <c r="P38" s="4"/>
    </row>
    <row r="39" spans="1:16" x14ac:dyDescent="0.2">
      <c r="A39" s="19"/>
      <c r="B39" s="14"/>
      <c r="C39" s="10">
        <f t="shared" si="8"/>
        <v>335</v>
      </c>
      <c r="D39" s="10">
        <f t="shared" si="9"/>
        <v>0</v>
      </c>
      <c r="E39" s="10">
        <f t="shared" si="10"/>
        <v>0</v>
      </c>
      <c r="F39" s="10">
        <f t="shared" si="11"/>
        <v>0</v>
      </c>
      <c r="G39" s="8"/>
      <c r="H39" s="8"/>
      <c r="I39" s="8"/>
      <c r="J39" s="8"/>
      <c r="K39" s="5" t="str">
        <f t="shared" si="12"/>
        <v>-</v>
      </c>
      <c r="L39" s="5"/>
      <c r="M39" s="5" t="str">
        <f t="shared" si="13"/>
        <v>-</v>
      </c>
      <c r="N39" s="5" t="str">
        <f t="shared" si="14"/>
        <v>-</v>
      </c>
      <c r="O39" s="5"/>
      <c r="P39" s="4"/>
    </row>
    <row r="40" spans="1:16" x14ac:dyDescent="0.2">
      <c r="A40" s="19"/>
      <c r="B40" s="14"/>
      <c r="C40" s="10">
        <f t="shared" si="8"/>
        <v>335</v>
      </c>
      <c r="D40" s="10">
        <f t="shared" si="9"/>
        <v>0</v>
      </c>
      <c r="E40" s="10">
        <f t="shared" si="10"/>
        <v>0</v>
      </c>
      <c r="F40" s="10">
        <f t="shared" si="11"/>
        <v>0</v>
      </c>
      <c r="G40" s="8"/>
      <c r="H40" s="8"/>
      <c r="I40" s="8"/>
      <c r="J40" s="8"/>
      <c r="K40" s="5" t="str">
        <f t="shared" si="12"/>
        <v>-</v>
      </c>
      <c r="L40" s="5"/>
      <c r="M40" s="5" t="str">
        <f t="shared" si="13"/>
        <v>-</v>
      </c>
      <c r="N40" s="5" t="str">
        <f t="shared" si="14"/>
        <v>-</v>
      </c>
      <c r="O40" s="5"/>
      <c r="P40" s="4"/>
    </row>
    <row r="41" spans="1:16" x14ac:dyDescent="0.2">
      <c r="A41" s="19"/>
      <c r="B41" s="14"/>
      <c r="C41" s="10">
        <f t="shared" si="8"/>
        <v>335</v>
      </c>
      <c r="D41" s="10">
        <f t="shared" si="9"/>
        <v>0</v>
      </c>
      <c r="E41" s="10">
        <f t="shared" si="10"/>
        <v>0</v>
      </c>
      <c r="F41" s="10">
        <f t="shared" si="11"/>
        <v>0</v>
      </c>
      <c r="G41" s="8"/>
      <c r="H41" s="8"/>
      <c r="I41" s="8"/>
      <c r="J41" s="8"/>
      <c r="K41" s="5" t="str">
        <f t="shared" si="12"/>
        <v>-</v>
      </c>
      <c r="L41" s="5"/>
      <c r="M41" s="5" t="str">
        <f t="shared" si="13"/>
        <v>-</v>
      </c>
      <c r="N41" s="5" t="str">
        <f t="shared" si="14"/>
        <v>-</v>
      </c>
      <c r="O41" s="5"/>
      <c r="P41" s="4"/>
    </row>
    <row r="42" spans="1:16" x14ac:dyDescent="0.2">
      <c r="A42" s="19"/>
      <c r="B42" s="14"/>
      <c r="C42" s="10">
        <f t="shared" si="8"/>
        <v>335</v>
      </c>
      <c r="D42" s="10">
        <f t="shared" si="9"/>
        <v>0</v>
      </c>
      <c r="E42" s="10">
        <f t="shared" si="10"/>
        <v>0</v>
      </c>
      <c r="F42" s="10">
        <f t="shared" si="11"/>
        <v>0</v>
      </c>
      <c r="G42" s="8"/>
      <c r="H42" s="8"/>
      <c r="I42" s="8"/>
      <c r="J42" s="8"/>
      <c r="K42" s="5" t="str">
        <f t="shared" si="12"/>
        <v>-</v>
      </c>
      <c r="L42" s="5"/>
      <c r="M42" s="5" t="str">
        <f t="shared" si="13"/>
        <v>-</v>
      </c>
      <c r="N42" s="5" t="str">
        <f t="shared" si="14"/>
        <v>-</v>
      </c>
      <c r="O42" s="5"/>
      <c r="P42" s="4"/>
    </row>
    <row r="43" spans="1:16" x14ac:dyDescent="0.2">
      <c r="C43" s="10">
        <f t="shared" si="8"/>
        <v>335</v>
      </c>
      <c r="D43" s="10">
        <f t="shared" si="9"/>
        <v>0</v>
      </c>
      <c r="E43" s="10">
        <f t="shared" si="10"/>
        <v>0</v>
      </c>
      <c r="F43" s="10">
        <f t="shared" si="11"/>
        <v>0</v>
      </c>
      <c r="G43" s="8"/>
      <c r="H43" s="8"/>
      <c r="I43" s="8"/>
      <c r="J43" s="8"/>
      <c r="K43" s="5" t="str">
        <f t="shared" si="12"/>
        <v>-</v>
      </c>
      <c r="L43" s="5"/>
      <c r="M43" s="5" t="str">
        <f t="shared" si="13"/>
        <v>-</v>
      </c>
      <c r="N43" s="5" t="str">
        <f t="shared" si="14"/>
        <v>-</v>
      </c>
      <c r="O43" s="5"/>
    </row>
    <row r="44" spans="1:16" x14ac:dyDescent="0.2">
      <c r="C44" s="10">
        <f t="shared" si="8"/>
        <v>335</v>
      </c>
      <c r="D44" s="10">
        <f t="shared" si="9"/>
        <v>0</v>
      </c>
      <c r="E44" s="10">
        <f t="shared" si="10"/>
        <v>0</v>
      </c>
      <c r="F44" s="10">
        <f t="shared" si="11"/>
        <v>0</v>
      </c>
      <c r="G44" s="8"/>
      <c r="H44" s="8"/>
      <c r="I44" s="8"/>
      <c r="J44" s="8"/>
      <c r="K44" s="5" t="str">
        <f t="shared" si="12"/>
        <v>-</v>
      </c>
      <c r="L44" s="5"/>
      <c r="M44" s="5" t="str">
        <f t="shared" si="13"/>
        <v>-</v>
      </c>
      <c r="N44" s="5" t="str">
        <f t="shared" si="14"/>
        <v>-</v>
      </c>
      <c r="O44" s="5"/>
    </row>
    <row r="45" spans="1:16" x14ac:dyDescent="0.2">
      <c r="C45" s="10">
        <f t="shared" si="8"/>
        <v>335</v>
      </c>
      <c r="D45" s="10">
        <f t="shared" si="9"/>
        <v>0</v>
      </c>
      <c r="E45" s="10">
        <f t="shared" si="10"/>
        <v>0</v>
      </c>
      <c r="F45" s="10">
        <f t="shared" si="11"/>
        <v>0</v>
      </c>
      <c r="G45" s="8"/>
      <c r="H45" s="8"/>
      <c r="I45" s="8"/>
      <c r="J45" s="8"/>
      <c r="K45" s="5" t="str">
        <f t="shared" si="12"/>
        <v>-</v>
      </c>
      <c r="L45" s="5"/>
      <c r="M45" s="5" t="str">
        <f t="shared" si="13"/>
        <v>-</v>
      </c>
      <c r="N45" s="5" t="str">
        <f t="shared" si="14"/>
        <v>-</v>
      </c>
      <c r="O45" s="5"/>
    </row>
    <row r="46" spans="1:16" x14ac:dyDescent="0.2">
      <c r="C46" s="10">
        <f t="shared" si="8"/>
        <v>335</v>
      </c>
      <c r="D46" s="10">
        <f t="shared" si="9"/>
        <v>0</v>
      </c>
      <c r="E46" s="10">
        <f t="shared" si="10"/>
        <v>0</v>
      </c>
      <c r="F46" s="10">
        <f t="shared" si="11"/>
        <v>0</v>
      </c>
      <c r="G46" s="8"/>
      <c r="H46" s="8"/>
      <c r="I46" s="8"/>
      <c r="J46" s="8"/>
      <c r="K46" s="5" t="str">
        <f t="shared" si="12"/>
        <v>-</v>
      </c>
      <c r="L46" s="5"/>
      <c r="M46" s="5" t="str">
        <f t="shared" si="13"/>
        <v>-</v>
      </c>
      <c r="N46" s="5" t="str">
        <f t="shared" si="14"/>
        <v>-</v>
      </c>
      <c r="O46" s="5"/>
    </row>
    <row r="47" spans="1:16" x14ac:dyDescent="0.2">
      <c r="C47" s="10">
        <f t="shared" si="8"/>
        <v>335</v>
      </c>
      <c r="D47" s="10">
        <f t="shared" si="9"/>
        <v>0</v>
      </c>
      <c r="E47" s="10">
        <f t="shared" si="10"/>
        <v>0</v>
      </c>
      <c r="F47" s="10">
        <f t="shared" si="11"/>
        <v>0</v>
      </c>
      <c r="G47" s="8"/>
      <c r="H47" s="8"/>
      <c r="I47" s="8"/>
      <c r="J47" s="8"/>
      <c r="K47" s="5" t="str">
        <f t="shared" si="12"/>
        <v>-</v>
      </c>
      <c r="L47" s="5"/>
      <c r="M47" s="5" t="str">
        <f t="shared" si="13"/>
        <v>-</v>
      </c>
      <c r="N47" s="5" t="str">
        <f t="shared" si="14"/>
        <v>-</v>
      </c>
      <c r="O47" s="5"/>
    </row>
    <row r="48" spans="1:16" x14ac:dyDescent="0.2">
      <c r="C48" s="10">
        <f t="shared" si="8"/>
        <v>335</v>
      </c>
      <c r="D48" s="10">
        <f t="shared" si="9"/>
        <v>0</v>
      </c>
      <c r="E48" s="10">
        <f t="shared" si="10"/>
        <v>0</v>
      </c>
      <c r="F48" s="10">
        <f t="shared" si="11"/>
        <v>0</v>
      </c>
      <c r="G48" s="8"/>
      <c r="H48" s="8"/>
      <c r="I48" s="8"/>
      <c r="J48" s="8"/>
      <c r="K48" s="5" t="str">
        <f t="shared" si="12"/>
        <v>-</v>
      </c>
      <c r="L48" s="5"/>
      <c r="M48" s="5" t="str">
        <f t="shared" si="13"/>
        <v>-</v>
      </c>
      <c r="N48" s="5" t="str">
        <f t="shared" si="14"/>
        <v>-</v>
      </c>
      <c r="O48" s="5"/>
    </row>
    <row r="49" spans="3:15" x14ac:dyDescent="0.2">
      <c r="C49" s="10">
        <f t="shared" si="8"/>
        <v>335</v>
      </c>
      <c r="D49" s="10">
        <f t="shared" si="9"/>
        <v>0</v>
      </c>
      <c r="E49" s="10">
        <f t="shared" si="10"/>
        <v>0</v>
      </c>
      <c r="F49" s="10">
        <f t="shared" si="11"/>
        <v>0</v>
      </c>
      <c r="G49" s="8"/>
      <c r="H49" s="8"/>
      <c r="I49" s="8"/>
      <c r="J49" s="8"/>
      <c r="K49" s="5" t="str">
        <f t="shared" si="12"/>
        <v>-</v>
      </c>
      <c r="L49" s="5"/>
      <c r="M49" s="5" t="str">
        <f t="shared" si="13"/>
        <v>-</v>
      </c>
      <c r="N49" s="5" t="str">
        <f t="shared" si="14"/>
        <v>-</v>
      </c>
      <c r="O49" s="5"/>
    </row>
    <row r="50" spans="3:15" x14ac:dyDescent="0.2">
      <c r="C50" s="10">
        <f t="shared" si="8"/>
        <v>335</v>
      </c>
      <c r="D50" s="10">
        <f t="shared" si="9"/>
        <v>0</v>
      </c>
      <c r="E50" s="10">
        <f t="shared" si="10"/>
        <v>0</v>
      </c>
      <c r="F50" s="10">
        <f t="shared" si="11"/>
        <v>0</v>
      </c>
      <c r="G50" s="8"/>
      <c r="H50" s="8"/>
      <c r="I50" s="8"/>
      <c r="J50" s="8"/>
      <c r="K50" s="5" t="str">
        <f t="shared" si="12"/>
        <v>-</v>
      </c>
      <c r="L50" s="5"/>
      <c r="M50" s="5" t="str">
        <f t="shared" si="13"/>
        <v>-</v>
      </c>
      <c r="N50" s="5" t="str">
        <f t="shared" si="14"/>
        <v>-</v>
      </c>
      <c r="O50" s="5"/>
    </row>
    <row r="51" spans="3:15" x14ac:dyDescent="0.2">
      <c r="C51" s="10">
        <f t="shared" ref="C51:C100" si="15">IF(G51&gt;0,B51-B50,C50)</f>
        <v>335</v>
      </c>
      <c r="D51" s="10">
        <f t="shared" ref="D51:D100" si="16">IF(H51&gt;0,B51-B50,B50)</f>
        <v>0</v>
      </c>
      <c r="E51" s="10">
        <f t="shared" ref="E51:E100" si="17">IF(I51&gt;0,B51-B50,B50)</f>
        <v>0</v>
      </c>
      <c r="F51" s="10">
        <f t="shared" ref="F51:F100" si="18">IF(J51&gt;0,B51-B50,B50)</f>
        <v>0</v>
      </c>
      <c r="G51" s="8"/>
      <c r="H51" s="8"/>
      <c r="I51" s="8"/>
      <c r="J51" s="8"/>
      <c r="K51" s="5" t="str">
        <f t="shared" ref="K51:K100" si="19">IF(G51&gt;0,C51,"-")</f>
        <v>-</v>
      </c>
      <c r="L51" s="5"/>
      <c r="M51" s="5" t="str">
        <f t="shared" ref="M51:M100" si="20">IF(I51&gt;0,F51,"-")</f>
        <v>-</v>
      </c>
      <c r="N51" s="5" t="str">
        <f t="shared" ref="N51:N100" si="21">IF(J51&gt;0,B51,"-")</f>
        <v>-</v>
      </c>
    </row>
    <row r="52" spans="3:15" x14ac:dyDescent="0.2">
      <c r="C52" s="10">
        <f t="shared" si="15"/>
        <v>335</v>
      </c>
      <c r="D52" s="10">
        <f t="shared" si="16"/>
        <v>0</v>
      </c>
      <c r="E52" s="10">
        <f t="shared" si="17"/>
        <v>0</v>
      </c>
      <c r="F52" s="10">
        <f t="shared" si="18"/>
        <v>0</v>
      </c>
      <c r="G52" s="8"/>
      <c r="H52" s="8"/>
      <c r="I52" s="8"/>
      <c r="J52" s="8"/>
      <c r="K52" s="5" t="str">
        <f t="shared" si="19"/>
        <v>-</v>
      </c>
      <c r="L52" s="5"/>
      <c r="M52" s="5" t="str">
        <f t="shared" si="20"/>
        <v>-</v>
      </c>
      <c r="N52" s="5" t="str">
        <f t="shared" si="21"/>
        <v>-</v>
      </c>
    </row>
    <row r="53" spans="3:15" x14ac:dyDescent="0.2">
      <c r="C53" s="10">
        <f t="shared" si="15"/>
        <v>335</v>
      </c>
      <c r="D53" s="10">
        <f t="shared" si="16"/>
        <v>0</v>
      </c>
      <c r="E53" s="10">
        <f t="shared" si="17"/>
        <v>0</v>
      </c>
      <c r="F53" s="10">
        <f t="shared" si="18"/>
        <v>0</v>
      </c>
      <c r="G53" s="8"/>
      <c r="H53" s="8"/>
      <c r="I53" s="8"/>
      <c r="J53" s="8"/>
      <c r="K53" s="5" t="str">
        <f t="shared" si="19"/>
        <v>-</v>
      </c>
      <c r="L53" s="5"/>
      <c r="M53" s="5" t="str">
        <f t="shared" si="20"/>
        <v>-</v>
      </c>
      <c r="N53" s="5" t="str">
        <f t="shared" si="21"/>
        <v>-</v>
      </c>
    </row>
    <row r="54" spans="3:15" x14ac:dyDescent="0.2">
      <c r="C54" s="10">
        <f t="shared" si="15"/>
        <v>335</v>
      </c>
      <c r="D54" s="10">
        <f t="shared" si="16"/>
        <v>0</v>
      </c>
      <c r="E54" s="10">
        <f t="shared" si="17"/>
        <v>0</v>
      </c>
      <c r="F54" s="10">
        <f t="shared" si="18"/>
        <v>0</v>
      </c>
      <c r="G54" s="8"/>
      <c r="H54" s="8"/>
      <c r="I54" s="8"/>
      <c r="J54" s="8"/>
      <c r="K54" s="5" t="str">
        <f t="shared" si="19"/>
        <v>-</v>
      </c>
      <c r="L54" s="5"/>
      <c r="M54" s="5" t="str">
        <f t="shared" si="20"/>
        <v>-</v>
      </c>
      <c r="N54" s="5" t="str">
        <f t="shared" si="21"/>
        <v>-</v>
      </c>
    </row>
    <row r="55" spans="3:15" x14ac:dyDescent="0.2">
      <c r="C55" s="10">
        <f t="shared" si="15"/>
        <v>335</v>
      </c>
      <c r="D55" s="10">
        <f t="shared" si="16"/>
        <v>0</v>
      </c>
      <c r="E55" s="10">
        <f t="shared" si="17"/>
        <v>0</v>
      </c>
      <c r="F55" s="10">
        <f t="shared" si="18"/>
        <v>0</v>
      </c>
      <c r="G55" s="8"/>
      <c r="H55" s="8"/>
      <c r="I55" s="8"/>
      <c r="J55" s="8"/>
      <c r="K55" s="5" t="str">
        <f t="shared" si="19"/>
        <v>-</v>
      </c>
      <c r="L55" s="5"/>
      <c r="M55" s="5" t="str">
        <f t="shared" si="20"/>
        <v>-</v>
      </c>
      <c r="N55" s="5" t="str">
        <f t="shared" si="21"/>
        <v>-</v>
      </c>
    </row>
    <row r="56" spans="3:15" x14ac:dyDescent="0.2">
      <c r="C56" s="10">
        <f t="shared" si="15"/>
        <v>335</v>
      </c>
      <c r="D56" s="10">
        <f t="shared" si="16"/>
        <v>0</v>
      </c>
      <c r="E56" s="10">
        <f t="shared" si="17"/>
        <v>0</v>
      </c>
      <c r="F56" s="10">
        <f t="shared" si="18"/>
        <v>0</v>
      </c>
      <c r="G56" s="8"/>
      <c r="H56" s="8"/>
      <c r="I56" s="8"/>
      <c r="J56" s="8"/>
      <c r="K56" s="5" t="str">
        <f t="shared" si="19"/>
        <v>-</v>
      </c>
      <c r="L56" s="5"/>
      <c r="M56" s="5" t="str">
        <f t="shared" si="20"/>
        <v>-</v>
      </c>
      <c r="N56" s="5" t="str">
        <f t="shared" si="21"/>
        <v>-</v>
      </c>
    </row>
    <row r="57" spans="3:15" x14ac:dyDescent="0.2">
      <c r="C57" s="10">
        <f t="shared" si="15"/>
        <v>335</v>
      </c>
      <c r="D57" s="10">
        <f t="shared" si="16"/>
        <v>0</v>
      </c>
      <c r="E57" s="10">
        <f t="shared" si="17"/>
        <v>0</v>
      </c>
      <c r="F57" s="10">
        <f t="shared" si="18"/>
        <v>0</v>
      </c>
      <c r="G57" s="8"/>
      <c r="H57" s="8"/>
      <c r="I57" s="8"/>
      <c r="J57" s="8"/>
      <c r="K57" s="5" t="str">
        <f t="shared" si="19"/>
        <v>-</v>
      </c>
      <c r="L57" s="5"/>
      <c r="M57" s="5" t="str">
        <f t="shared" si="20"/>
        <v>-</v>
      </c>
      <c r="N57" s="5" t="str">
        <f t="shared" si="21"/>
        <v>-</v>
      </c>
    </row>
    <row r="58" spans="3:15" x14ac:dyDescent="0.2">
      <c r="C58" s="10">
        <f t="shared" si="15"/>
        <v>335</v>
      </c>
      <c r="D58" s="10">
        <f t="shared" si="16"/>
        <v>0</v>
      </c>
      <c r="E58" s="10">
        <f t="shared" si="17"/>
        <v>0</v>
      </c>
      <c r="F58" s="10">
        <f t="shared" si="18"/>
        <v>0</v>
      </c>
      <c r="G58" s="8"/>
      <c r="H58" s="8"/>
      <c r="I58" s="8"/>
      <c r="J58" s="8"/>
      <c r="K58" s="5" t="str">
        <f t="shared" si="19"/>
        <v>-</v>
      </c>
      <c r="L58" s="5"/>
      <c r="M58" s="5" t="str">
        <f t="shared" si="20"/>
        <v>-</v>
      </c>
      <c r="N58" s="5" t="str">
        <f t="shared" si="21"/>
        <v>-</v>
      </c>
    </row>
    <row r="59" spans="3:15" x14ac:dyDescent="0.2">
      <c r="C59" s="10">
        <f t="shared" si="15"/>
        <v>335</v>
      </c>
      <c r="D59" s="10">
        <f t="shared" si="16"/>
        <v>0</v>
      </c>
      <c r="E59" s="10">
        <f t="shared" si="17"/>
        <v>0</v>
      </c>
      <c r="F59" s="10">
        <f t="shared" si="18"/>
        <v>0</v>
      </c>
      <c r="G59" s="8"/>
      <c r="H59" s="8"/>
      <c r="I59" s="8"/>
      <c r="J59" s="8"/>
      <c r="K59" s="5" t="str">
        <f t="shared" si="19"/>
        <v>-</v>
      </c>
      <c r="L59" s="5"/>
      <c r="M59" s="5" t="str">
        <f t="shared" si="20"/>
        <v>-</v>
      </c>
      <c r="N59" s="5" t="str">
        <f t="shared" si="21"/>
        <v>-</v>
      </c>
    </row>
    <row r="60" spans="3:15" x14ac:dyDescent="0.2">
      <c r="C60" s="10">
        <f t="shared" si="15"/>
        <v>335</v>
      </c>
      <c r="D60" s="10">
        <f t="shared" si="16"/>
        <v>0</v>
      </c>
      <c r="E60" s="10">
        <f t="shared" si="17"/>
        <v>0</v>
      </c>
      <c r="F60" s="10">
        <f t="shared" si="18"/>
        <v>0</v>
      </c>
      <c r="G60" s="8"/>
      <c r="H60" s="8"/>
      <c r="I60" s="8"/>
      <c r="J60" s="8"/>
      <c r="K60" s="5" t="str">
        <f t="shared" si="19"/>
        <v>-</v>
      </c>
      <c r="L60" s="5"/>
      <c r="M60" s="5" t="str">
        <f t="shared" si="20"/>
        <v>-</v>
      </c>
      <c r="N60" s="5" t="str">
        <f t="shared" si="21"/>
        <v>-</v>
      </c>
    </row>
    <row r="61" spans="3:15" x14ac:dyDescent="0.2">
      <c r="C61" s="10">
        <f t="shared" si="15"/>
        <v>335</v>
      </c>
      <c r="D61" s="10">
        <f t="shared" si="16"/>
        <v>0</v>
      </c>
      <c r="E61" s="10">
        <f t="shared" si="17"/>
        <v>0</v>
      </c>
      <c r="F61" s="10">
        <f t="shared" si="18"/>
        <v>0</v>
      </c>
      <c r="G61" s="8"/>
      <c r="H61" s="8"/>
      <c r="I61" s="8"/>
      <c r="J61" s="8"/>
      <c r="K61" s="5" t="str">
        <f t="shared" si="19"/>
        <v>-</v>
      </c>
      <c r="L61" s="5"/>
      <c r="M61" s="5" t="str">
        <f t="shared" si="20"/>
        <v>-</v>
      </c>
      <c r="N61" s="5" t="str">
        <f t="shared" si="21"/>
        <v>-</v>
      </c>
    </row>
    <row r="62" spans="3:15" x14ac:dyDescent="0.2">
      <c r="C62" s="10">
        <f t="shared" si="15"/>
        <v>335</v>
      </c>
      <c r="D62" s="10">
        <f t="shared" si="16"/>
        <v>0</v>
      </c>
      <c r="E62" s="10">
        <f t="shared" si="17"/>
        <v>0</v>
      </c>
      <c r="F62" s="10">
        <f t="shared" si="18"/>
        <v>0</v>
      </c>
      <c r="G62" s="8"/>
      <c r="H62" s="8"/>
      <c r="I62" s="8"/>
      <c r="J62" s="8"/>
      <c r="K62" s="5" t="str">
        <f t="shared" si="19"/>
        <v>-</v>
      </c>
      <c r="L62" s="5"/>
      <c r="M62" s="5" t="str">
        <f t="shared" si="20"/>
        <v>-</v>
      </c>
      <c r="N62" s="5" t="str">
        <f t="shared" si="21"/>
        <v>-</v>
      </c>
    </row>
    <row r="63" spans="3:15" x14ac:dyDescent="0.2">
      <c r="C63" s="10">
        <f t="shared" si="15"/>
        <v>335</v>
      </c>
      <c r="D63" s="10">
        <f t="shared" si="16"/>
        <v>0</v>
      </c>
      <c r="E63" s="10">
        <f t="shared" si="17"/>
        <v>0</v>
      </c>
      <c r="F63" s="10">
        <f t="shared" si="18"/>
        <v>0</v>
      </c>
      <c r="G63" s="8"/>
      <c r="H63" s="8"/>
      <c r="I63" s="8"/>
      <c r="J63" s="8"/>
      <c r="K63" s="5" t="str">
        <f t="shared" si="19"/>
        <v>-</v>
      </c>
      <c r="L63" s="5"/>
      <c r="M63" s="5" t="str">
        <f t="shared" si="20"/>
        <v>-</v>
      </c>
      <c r="N63" s="5" t="str">
        <f t="shared" si="21"/>
        <v>-</v>
      </c>
    </row>
    <row r="64" spans="3:15" x14ac:dyDescent="0.2">
      <c r="C64" s="10">
        <f t="shared" si="15"/>
        <v>335</v>
      </c>
      <c r="D64" s="10">
        <f t="shared" si="16"/>
        <v>0</v>
      </c>
      <c r="E64" s="10">
        <f t="shared" si="17"/>
        <v>0</v>
      </c>
      <c r="F64" s="10">
        <f t="shared" si="18"/>
        <v>0</v>
      </c>
      <c r="G64" s="8"/>
      <c r="H64" s="8"/>
      <c r="I64" s="8"/>
      <c r="J64" s="8"/>
      <c r="K64" s="5" t="str">
        <f t="shared" si="19"/>
        <v>-</v>
      </c>
      <c r="L64" s="5"/>
      <c r="M64" s="5" t="str">
        <f t="shared" si="20"/>
        <v>-</v>
      </c>
      <c r="N64" s="5" t="str">
        <f t="shared" si="21"/>
        <v>-</v>
      </c>
    </row>
    <row r="65" spans="3:14" x14ac:dyDescent="0.2">
      <c r="C65" s="10">
        <f t="shared" si="15"/>
        <v>335</v>
      </c>
      <c r="D65" s="10">
        <f t="shared" si="16"/>
        <v>0</v>
      </c>
      <c r="E65" s="10">
        <f t="shared" si="17"/>
        <v>0</v>
      </c>
      <c r="F65" s="10">
        <f t="shared" si="18"/>
        <v>0</v>
      </c>
      <c r="G65" s="8"/>
      <c r="H65" s="8"/>
      <c r="I65" s="8"/>
      <c r="J65" s="8"/>
      <c r="K65" s="5" t="str">
        <f t="shared" si="19"/>
        <v>-</v>
      </c>
      <c r="L65" s="5"/>
      <c r="M65" s="5" t="str">
        <f t="shared" si="20"/>
        <v>-</v>
      </c>
      <c r="N65" s="5" t="str">
        <f t="shared" si="21"/>
        <v>-</v>
      </c>
    </row>
    <row r="66" spans="3:14" x14ac:dyDescent="0.2">
      <c r="C66" s="10">
        <f t="shared" si="15"/>
        <v>335</v>
      </c>
      <c r="D66" s="10">
        <f t="shared" si="16"/>
        <v>0</v>
      </c>
      <c r="E66" s="10">
        <f t="shared" si="17"/>
        <v>0</v>
      </c>
      <c r="F66" s="10">
        <f t="shared" si="18"/>
        <v>0</v>
      </c>
      <c r="G66" s="8"/>
      <c r="H66" s="8"/>
      <c r="I66" s="8"/>
      <c r="J66" s="8"/>
      <c r="K66" s="5" t="str">
        <f t="shared" si="19"/>
        <v>-</v>
      </c>
      <c r="L66" s="5"/>
      <c r="M66" s="5" t="str">
        <f t="shared" si="20"/>
        <v>-</v>
      </c>
      <c r="N66" s="5" t="str">
        <f t="shared" si="21"/>
        <v>-</v>
      </c>
    </row>
    <row r="67" spans="3:14" x14ac:dyDescent="0.2">
      <c r="C67" s="10">
        <f t="shared" si="15"/>
        <v>335</v>
      </c>
      <c r="D67" s="10">
        <f t="shared" si="16"/>
        <v>0</v>
      </c>
      <c r="E67" s="10">
        <f t="shared" si="17"/>
        <v>0</v>
      </c>
      <c r="F67" s="10">
        <f t="shared" si="18"/>
        <v>0</v>
      </c>
      <c r="G67" s="8"/>
      <c r="H67" s="8"/>
      <c r="I67" s="8"/>
      <c r="J67" s="8"/>
      <c r="K67" s="5" t="str">
        <f t="shared" si="19"/>
        <v>-</v>
      </c>
      <c r="L67" s="5"/>
      <c r="M67" s="5" t="str">
        <f t="shared" si="20"/>
        <v>-</v>
      </c>
      <c r="N67" s="5" t="str">
        <f t="shared" si="21"/>
        <v>-</v>
      </c>
    </row>
    <row r="68" spans="3:14" x14ac:dyDescent="0.2">
      <c r="C68" s="10">
        <f t="shared" si="15"/>
        <v>335</v>
      </c>
      <c r="D68" s="10">
        <f t="shared" si="16"/>
        <v>0</v>
      </c>
      <c r="E68" s="10">
        <f t="shared" si="17"/>
        <v>0</v>
      </c>
      <c r="F68" s="10">
        <f t="shared" si="18"/>
        <v>0</v>
      </c>
      <c r="G68" s="8"/>
      <c r="H68" s="8"/>
      <c r="I68" s="8"/>
      <c r="J68" s="8"/>
      <c r="K68" s="5" t="str">
        <f t="shared" si="19"/>
        <v>-</v>
      </c>
      <c r="L68" s="5"/>
      <c r="M68" s="5" t="str">
        <f t="shared" si="20"/>
        <v>-</v>
      </c>
      <c r="N68" s="5" t="str">
        <f t="shared" si="21"/>
        <v>-</v>
      </c>
    </row>
    <row r="69" spans="3:14" x14ac:dyDescent="0.2">
      <c r="C69" s="10">
        <f t="shared" si="15"/>
        <v>335</v>
      </c>
      <c r="D69" s="10">
        <f t="shared" si="16"/>
        <v>0</v>
      </c>
      <c r="E69" s="10">
        <f t="shared" si="17"/>
        <v>0</v>
      </c>
      <c r="F69" s="10">
        <f t="shared" si="18"/>
        <v>0</v>
      </c>
      <c r="G69" s="8"/>
      <c r="H69" s="8"/>
      <c r="I69" s="8"/>
      <c r="J69" s="8"/>
      <c r="K69" s="5" t="str">
        <f t="shared" si="19"/>
        <v>-</v>
      </c>
      <c r="L69" s="5"/>
      <c r="M69" s="5" t="str">
        <f t="shared" si="20"/>
        <v>-</v>
      </c>
      <c r="N69" s="5" t="str">
        <f t="shared" si="21"/>
        <v>-</v>
      </c>
    </row>
    <row r="70" spans="3:14" x14ac:dyDescent="0.2">
      <c r="C70" s="10">
        <f t="shared" si="15"/>
        <v>335</v>
      </c>
      <c r="D70" s="10">
        <f t="shared" si="16"/>
        <v>0</v>
      </c>
      <c r="E70" s="10">
        <f t="shared" si="17"/>
        <v>0</v>
      </c>
      <c r="F70" s="10">
        <f t="shared" si="18"/>
        <v>0</v>
      </c>
      <c r="G70" s="8"/>
      <c r="H70" s="8"/>
      <c r="I70" s="8"/>
      <c r="J70" s="8"/>
      <c r="K70" s="5" t="str">
        <f t="shared" si="19"/>
        <v>-</v>
      </c>
      <c r="L70" s="5"/>
      <c r="M70" s="5" t="str">
        <f t="shared" si="20"/>
        <v>-</v>
      </c>
      <c r="N70" s="5" t="str">
        <f t="shared" si="21"/>
        <v>-</v>
      </c>
    </row>
    <row r="71" spans="3:14" x14ac:dyDescent="0.2">
      <c r="C71" s="10">
        <f t="shared" si="15"/>
        <v>335</v>
      </c>
      <c r="D71" s="10">
        <f t="shared" si="16"/>
        <v>0</v>
      </c>
      <c r="E71" s="10">
        <f t="shared" si="17"/>
        <v>0</v>
      </c>
      <c r="F71" s="10">
        <f t="shared" si="18"/>
        <v>0</v>
      </c>
      <c r="G71" s="8"/>
      <c r="H71" s="8"/>
      <c r="I71" s="8"/>
      <c r="J71" s="8"/>
      <c r="K71" s="5" t="str">
        <f t="shared" si="19"/>
        <v>-</v>
      </c>
      <c r="L71" s="5"/>
      <c r="M71" s="5" t="str">
        <f t="shared" si="20"/>
        <v>-</v>
      </c>
      <c r="N71" s="5" t="str">
        <f t="shared" si="21"/>
        <v>-</v>
      </c>
    </row>
    <row r="72" spans="3:14" x14ac:dyDescent="0.2">
      <c r="C72" s="10">
        <f t="shared" si="15"/>
        <v>335</v>
      </c>
      <c r="D72" s="10">
        <f t="shared" si="16"/>
        <v>0</v>
      </c>
      <c r="E72" s="10">
        <f t="shared" si="17"/>
        <v>0</v>
      </c>
      <c r="F72" s="10">
        <f t="shared" si="18"/>
        <v>0</v>
      </c>
      <c r="G72" s="8"/>
      <c r="H72" s="8"/>
      <c r="I72" s="8"/>
      <c r="J72" s="8"/>
      <c r="K72" s="5" t="str">
        <f t="shared" si="19"/>
        <v>-</v>
      </c>
      <c r="L72" s="5"/>
      <c r="M72" s="5" t="str">
        <f t="shared" si="20"/>
        <v>-</v>
      </c>
      <c r="N72" s="5" t="str">
        <f t="shared" si="21"/>
        <v>-</v>
      </c>
    </row>
    <row r="73" spans="3:14" x14ac:dyDescent="0.2">
      <c r="C73" s="10">
        <f t="shared" si="15"/>
        <v>335</v>
      </c>
      <c r="D73" s="10">
        <f t="shared" si="16"/>
        <v>0</v>
      </c>
      <c r="E73" s="10">
        <f t="shared" si="17"/>
        <v>0</v>
      </c>
      <c r="F73" s="10">
        <f t="shared" si="18"/>
        <v>0</v>
      </c>
      <c r="G73" s="8"/>
      <c r="H73" s="8"/>
      <c r="I73" s="8"/>
      <c r="J73" s="8"/>
      <c r="K73" s="5" t="str">
        <f t="shared" si="19"/>
        <v>-</v>
      </c>
      <c r="L73" s="5"/>
      <c r="M73" s="5" t="str">
        <f t="shared" si="20"/>
        <v>-</v>
      </c>
      <c r="N73" s="5" t="str">
        <f t="shared" si="21"/>
        <v>-</v>
      </c>
    </row>
    <row r="74" spans="3:14" x14ac:dyDescent="0.2">
      <c r="C74" s="10">
        <f t="shared" si="15"/>
        <v>335</v>
      </c>
      <c r="D74" s="10">
        <f t="shared" si="16"/>
        <v>0</v>
      </c>
      <c r="E74" s="10">
        <f t="shared" si="17"/>
        <v>0</v>
      </c>
      <c r="F74" s="10">
        <f t="shared" si="18"/>
        <v>0</v>
      </c>
      <c r="G74" s="8"/>
      <c r="H74" s="8"/>
      <c r="I74" s="8"/>
      <c r="J74" s="8"/>
      <c r="K74" s="5" t="str">
        <f t="shared" si="19"/>
        <v>-</v>
      </c>
      <c r="L74" s="5"/>
      <c r="M74" s="5" t="str">
        <f t="shared" si="20"/>
        <v>-</v>
      </c>
      <c r="N74" s="5" t="str">
        <f t="shared" si="21"/>
        <v>-</v>
      </c>
    </row>
    <row r="75" spans="3:14" x14ac:dyDescent="0.2">
      <c r="C75" s="10">
        <f t="shared" si="15"/>
        <v>335</v>
      </c>
      <c r="D75" s="10">
        <f t="shared" si="16"/>
        <v>0</v>
      </c>
      <c r="E75" s="10">
        <f t="shared" si="17"/>
        <v>0</v>
      </c>
      <c r="F75" s="10">
        <f t="shared" si="18"/>
        <v>0</v>
      </c>
      <c r="G75" s="8"/>
      <c r="H75" s="8"/>
      <c r="I75" s="8"/>
      <c r="J75" s="8"/>
      <c r="K75" s="5" t="str">
        <f t="shared" si="19"/>
        <v>-</v>
      </c>
      <c r="L75" s="5"/>
      <c r="M75" s="5" t="str">
        <f t="shared" si="20"/>
        <v>-</v>
      </c>
      <c r="N75" s="5" t="str">
        <f t="shared" si="21"/>
        <v>-</v>
      </c>
    </row>
    <row r="76" spans="3:14" x14ac:dyDescent="0.2">
      <c r="C76" s="10">
        <f t="shared" si="15"/>
        <v>335</v>
      </c>
      <c r="D76" s="10">
        <f t="shared" si="16"/>
        <v>0</v>
      </c>
      <c r="E76" s="10">
        <f t="shared" si="17"/>
        <v>0</v>
      </c>
      <c r="F76" s="10">
        <f t="shared" si="18"/>
        <v>0</v>
      </c>
      <c r="G76" s="8"/>
      <c r="H76" s="8"/>
      <c r="I76" s="8"/>
      <c r="J76" s="8"/>
      <c r="K76" s="5" t="str">
        <f t="shared" si="19"/>
        <v>-</v>
      </c>
      <c r="L76" s="5"/>
      <c r="M76" s="5" t="str">
        <f t="shared" si="20"/>
        <v>-</v>
      </c>
      <c r="N76" s="5" t="str">
        <f t="shared" si="21"/>
        <v>-</v>
      </c>
    </row>
    <row r="77" spans="3:14" x14ac:dyDescent="0.2">
      <c r="C77" s="10">
        <f t="shared" si="15"/>
        <v>335</v>
      </c>
      <c r="D77" s="10">
        <f t="shared" si="16"/>
        <v>0</v>
      </c>
      <c r="E77" s="10">
        <f t="shared" si="17"/>
        <v>0</v>
      </c>
      <c r="F77" s="10">
        <f t="shared" si="18"/>
        <v>0</v>
      </c>
      <c r="G77" s="8"/>
      <c r="H77" s="8"/>
      <c r="I77" s="8"/>
      <c r="J77" s="8"/>
      <c r="K77" s="5" t="str">
        <f t="shared" si="19"/>
        <v>-</v>
      </c>
      <c r="L77" s="5"/>
      <c r="M77" s="5" t="str">
        <f t="shared" si="20"/>
        <v>-</v>
      </c>
      <c r="N77" s="5" t="str">
        <f t="shared" si="21"/>
        <v>-</v>
      </c>
    </row>
    <row r="78" spans="3:14" x14ac:dyDescent="0.2">
      <c r="C78" s="10">
        <f t="shared" si="15"/>
        <v>335</v>
      </c>
      <c r="D78" s="10">
        <f t="shared" si="16"/>
        <v>0</v>
      </c>
      <c r="E78" s="10">
        <f t="shared" si="17"/>
        <v>0</v>
      </c>
      <c r="F78" s="10">
        <f t="shared" si="18"/>
        <v>0</v>
      </c>
      <c r="G78" s="8"/>
      <c r="H78" s="8"/>
      <c r="I78" s="8"/>
      <c r="J78" s="8"/>
      <c r="K78" s="5" t="str">
        <f t="shared" si="19"/>
        <v>-</v>
      </c>
      <c r="L78" s="5"/>
      <c r="M78" s="5" t="str">
        <f t="shared" si="20"/>
        <v>-</v>
      </c>
      <c r="N78" s="5" t="str">
        <f t="shared" si="21"/>
        <v>-</v>
      </c>
    </row>
    <row r="79" spans="3:14" x14ac:dyDescent="0.2">
      <c r="C79" s="10">
        <f t="shared" si="15"/>
        <v>335</v>
      </c>
      <c r="D79" s="10">
        <f t="shared" si="16"/>
        <v>0</v>
      </c>
      <c r="E79" s="10">
        <f t="shared" si="17"/>
        <v>0</v>
      </c>
      <c r="F79" s="10">
        <f t="shared" si="18"/>
        <v>0</v>
      </c>
      <c r="G79" s="8"/>
      <c r="H79" s="8"/>
      <c r="I79" s="8"/>
      <c r="J79" s="8"/>
      <c r="K79" s="5" t="str">
        <f t="shared" si="19"/>
        <v>-</v>
      </c>
      <c r="L79" s="5"/>
      <c r="M79" s="5" t="str">
        <f t="shared" si="20"/>
        <v>-</v>
      </c>
      <c r="N79" s="5" t="str">
        <f t="shared" si="21"/>
        <v>-</v>
      </c>
    </row>
    <row r="80" spans="3:14" x14ac:dyDescent="0.2">
      <c r="C80" s="10">
        <f t="shared" si="15"/>
        <v>335</v>
      </c>
      <c r="D80" s="10">
        <f t="shared" si="16"/>
        <v>0</v>
      </c>
      <c r="E80" s="10">
        <f t="shared" si="17"/>
        <v>0</v>
      </c>
      <c r="F80" s="10">
        <f t="shared" si="18"/>
        <v>0</v>
      </c>
      <c r="G80" s="8"/>
      <c r="H80" s="8"/>
      <c r="I80" s="8"/>
      <c r="J80" s="8"/>
      <c r="K80" s="5" t="str">
        <f t="shared" si="19"/>
        <v>-</v>
      </c>
      <c r="L80" s="5"/>
      <c r="M80" s="5" t="str">
        <f t="shared" si="20"/>
        <v>-</v>
      </c>
      <c r="N80" s="5" t="str">
        <f t="shared" si="21"/>
        <v>-</v>
      </c>
    </row>
    <row r="81" spans="3:14" x14ac:dyDescent="0.2">
      <c r="C81" s="10">
        <f t="shared" si="15"/>
        <v>335</v>
      </c>
      <c r="D81" s="10">
        <f t="shared" si="16"/>
        <v>0</v>
      </c>
      <c r="E81" s="10">
        <f t="shared" si="17"/>
        <v>0</v>
      </c>
      <c r="F81" s="10">
        <f t="shared" si="18"/>
        <v>0</v>
      </c>
      <c r="G81" s="8"/>
      <c r="H81" s="8"/>
      <c r="I81" s="8"/>
      <c r="J81" s="8"/>
      <c r="K81" s="5" t="str">
        <f t="shared" si="19"/>
        <v>-</v>
      </c>
      <c r="L81" s="5"/>
      <c r="M81" s="5" t="str">
        <f t="shared" si="20"/>
        <v>-</v>
      </c>
      <c r="N81" s="5" t="str">
        <f t="shared" si="21"/>
        <v>-</v>
      </c>
    </row>
    <row r="82" spans="3:14" x14ac:dyDescent="0.2">
      <c r="C82" s="10">
        <f t="shared" si="15"/>
        <v>335</v>
      </c>
      <c r="D82" s="10">
        <f t="shared" si="16"/>
        <v>0</v>
      </c>
      <c r="E82" s="10">
        <f t="shared" si="17"/>
        <v>0</v>
      </c>
      <c r="F82" s="10">
        <f t="shared" si="18"/>
        <v>0</v>
      </c>
      <c r="G82" s="8"/>
      <c r="H82" s="8"/>
      <c r="I82" s="8"/>
      <c r="J82" s="8"/>
      <c r="K82" s="5" t="str">
        <f t="shared" si="19"/>
        <v>-</v>
      </c>
      <c r="L82" s="5"/>
      <c r="M82" s="5" t="str">
        <f t="shared" si="20"/>
        <v>-</v>
      </c>
      <c r="N82" s="5" t="str">
        <f t="shared" si="21"/>
        <v>-</v>
      </c>
    </row>
    <row r="83" spans="3:14" x14ac:dyDescent="0.2">
      <c r="C83" s="10">
        <f t="shared" si="15"/>
        <v>335</v>
      </c>
      <c r="D83" s="10">
        <f t="shared" si="16"/>
        <v>0</v>
      </c>
      <c r="E83" s="10">
        <f t="shared" si="17"/>
        <v>0</v>
      </c>
      <c r="F83" s="10">
        <f t="shared" si="18"/>
        <v>0</v>
      </c>
      <c r="G83" s="8"/>
      <c r="H83" s="8"/>
      <c r="I83" s="8"/>
      <c r="J83" s="8"/>
      <c r="K83" s="5" t="str">
        <f t="shared" si="19"/>
        <v>-</v>
      </c>
      <c r="L83" s="5"/>
      <c r="M83" s="5" t="str">
        <f t="shared" si="20"/>
        <v>-</v>
      </c>
      <c r="N83" s="5" t="str">
        <f t="shared" si="21"/>
        <v>-</v>
      </c>
    </row>
    <row r="84" spans="3:14" x14ac:dyDescent="0.2">
      <c r="C84" s="10">
        <f t="shared" si="15"/>
        <v>335</v>
      </c>
      <c r="D84" s="10">
        <f t="shared" si="16"/>
        <v>0</v>
      </c>
      <c r="E84" s="10">
        <f t="shared" si="17"/>
        <v>0</v>
      </c>
      <c r="F84" s="10">
        <f t="shared" si="18"/>
        <v>0</v>
      </c>
      <c r="G84" s="8"/>
      <c r="H84" s="8"/>
      <c r="I84" s="8"/>
      <c r="J84" s="8"/>
      <c r="K84" s="5" t="str">
        <f t="shared" si="19"/>
        <v>-</v>
      </c>
      <c r="L84" s="5"/>
      <c r="M84" s="5" t="str">
        <f t="shared" si="20"/>
        <v>-</v>
      </c>
      <c r="N84" s="5" t="str">
        <f t="shared" si="21"/>
        <v>-</v>
      </c>
    </row>
    <row r="85" spans="3:14" x14ac:dyDescent="0.2">
      <c r="C85" s="10">
        <f t="shared" si="15"/>
        <v>335</v>
      </c>
      <c r="D85" s="10">
        <f t="shared" si="16"/>
        <v>0</v>
      </c>
      <c r="E85" s="10">
        <f t="shared" si="17"/>
        <v>0</v>
      </c>
      <c r="F85" s="10">
        <f t="shared" si="18"/>
        <v>0</v>
      </c>
      <c r="G85" s="8"/>
      <c r="H85" s="8"/>
      <c r="I85" s="8"/>
      <c r="J85" s="8"/>
      <c r="K85" s="5" t="str">
        <f t="shared" si="19"/>
        <v>-</v>
      </c>
      <c r="L85" s="5"/>
      <c r="M85" s="5" t="str">
        <f t="shared" si="20"/>
        <v>-</v>
      </c>
      <c r="N85" s="5" t="str">
        <f t="shared" si="21"/>
        <v>-</v>
      </c>
    </row>
    <row r="86" spans="3:14" x14ac:dyDescent="0.2">
      <c r="C86" s="10">
        <f t="shared" si="15"/>
        <v>335</v>
      </c>
      <c r="D86" s="10">
        <f t="shared" si="16"/>
        <v>0</v>
      </c>
      <c r="E86" s="10">
        <f t="shared" si="17"/>
        <v>0</v>
      </c>
      <c r="F86" s="10">
        <f t="shared" si="18"/>
        <v>0</v>
      </c>
      <c r="G86" s="8"/>
      <c r="H86" s="8"/>
      <c r="I86" s="8"/>
      <c r="J86" s="8"/>
      <c r="K86" s="5" t="str">
        <f t="shared" si="19"/>
        <v>-</v>
      </c>
      <c r="L86" s="5"/>
      <c r="M86" s="5" t="str">
        <f t="shared" si="20"/>
        <v>-</v>
      </c>
      <c r="N86" s="5" t="str">
        <f t="shared" si="21"/>
        <v>-</v>
      </c>
    </row>
    <row r="87" spans="3:14" x14ac:dyDescent="0.2">
      <c r="C87" s="10">
        <f t="shared" si="15"/>
        <v>335</v>
      </c>
      <c r="D87" s="10">
        <f t="shared" si="16"/>
        <v>0</v>
      </c>
      <c r="E87" s="10">
        <f t="shared" si="17"/>
        <v>0</v>
      </c>
      <c r="F87" s="10">
        <f t="shared" si="18"/>
        <v>0</v>
      </c>
      <c r="G87" s="8"/>
      <c r="H87" s="8"/>
      <c r="I87" s="8"/>
      <c r="J87" s="8"/>
      <c r="K87" s="5" t="str">
        <f t="shared" si="19"/>
        <v>-</v>
      </c>
      <c r="L87" s="5"/>
      <c r="M87" s="5" t="str">
        <f t="shared" si="20"/>
        <v>-</v>
      </c>
      <c r="N87" s="5" t="str">
        <f t="shared" si="21"/>
        <v>-</v>
      </c>
    </row>
    <row r="88" spans="3:14" x14ac:dyDescent="0.2">
      <c r="C88" s="10">
        <f t="shared" si="15"/>
        <v>335</v>
      </c>
      <c r="D88" s="10">
        <f t="shared" si="16"/>
        <v>0</v>
      </c>
      <c r="E88" s="10">
        <f t="shared" si="17"/>
        <v>0</v>
      </c>
      <c r="F88" s="10">
        <f t="shared" si="18"/>
        <v>0</v>
      </c>
      <c r="G88" s="8"/>
      <c r="H88" s="8"/>
      <c r="I88" s="8"/>
      <c r="J88" s="8"/>
      <c r="K88" s="5" t="str">
        <f t="shared" si="19"/>
        <v>-</v>
      </c>
      <c r="L88" s="5"/>
      <c r="M88" s="5" t="str">
        <f t="shared" si="20"/>
        <v>-</v>
      </c>
      <c r="N88" s="5" t="str">
        <f t="shared" si="21"/>
        <v>-</v>
      </c>
    </row>
    <row r="89" spans="3:14" x14ac:dyDescent="0.2">
      <c r="C89" s="10">
        <f t="shared" si="15"/>
        <v>335</v>
      </c>
      <c r="D89" s="10">
        <f t="shared" si="16"/>
        <v>0</v>
      </c>
      <c r="E89" s="10">
        <f t="shared" si="17"/>
        <v>0</v>
      </c>
      <c r="F89" s="10">
        <f t="shared" si="18"/>
        <v>0</v>
      </c>
      <c r="G89" s="8"/>
      <c r="H89" s="8"/>
      <c r="I89" s="8"/>
      <c r="J89" s="8"/>
      <c r="K89" s="5" t="str">
        <f t="shared" si="19"/>
        <v>-</v>
      </c>
      <c r="L89" s="5"/>
      <c r="M89" s="5" t="str">
        <f t="shared" si="20"/>
        <v>-</v>
      </c>
      <c r="N89" s="5" t="str">
        <f t="shared" si="21"/>
        <v>-</v>
      </c>
    </row>
    <row r="90" spans="3:14" x14ac:dyDescent="0.2">
      <c r="C90" s="10">
        <f t="shared" si="15"/>
        <v>335</v>
      </c>
      <c r="D90" s="10">
        <f t="shared" si="16"/>
        <v>0</v>
      </c>
      <c r="E90" s="10">
        <f t="shared" si="17"/>
        <v>0</v>
      </c>
      <c r="F90" s="10">
        <f t="shared" si="18"/>
        <v>0</v>
      </c>
      <c r="G90" s="8"/>
      <c r="H90" s="8"/>
      <c r="I90" s="8"/>
      <c r="J90" s="8"/>
      <c r="K90" s="5" t="str">
        <f t="shared" si="19"/>
        <v>-</v>
      </c>
      <c r="L90" s="5"/>
      <c r="M90" s="5" t="str">
        <f t="shared" si="20"/>
        <v>-</v>
      </c>
      <c r="N90" s="5" t="str">
        <f t="shared" si="21"/>
        <v>-</v>
      </c>
    </row>
    <row r="91" spans="3:14" x14ac:dyDescent="0.2">
      <c r="C91" s="10">
        <f t="shared" si="15"/>
        <v>335</v>
      </c>
      <c r="D91" s="10">
        <f t="shared" si="16"/>
        <v>0</v>
      </c>
      <c r="E91" s="10">
        <f t="shared" si="17"/>
        <v>0</v>
      </c>
      <c r="F91" s="10">
        <f t="shared" si="18"/>
        <v>0</v>
      </c>
      <c r="G91" s="8"/>
      <c r="H91" s="8"/>
      <c r="I91" s="8"/>
      <c r="J91" s="8"/>
      <c r="K91" s="5" t="str">
        <f t="shared" si="19"/>
        <v>-</v>
      </c>
      <c r="L91" s="5"/>
      <c r="M91" s="5" t="str">
        <f t="shared" si="20"/>
        <v>-</v>
      </c>
      <c r="N91" s="5" t="str">
        <f t="shared" si="21"/>
        <v>-</v>
      </c>
    </row>
    <row r="92" spans="3:14" x14ac:dyDescent="0.2">
      <c r="C92" s="10">
        <f t="shared" si="15"/>
        <v>335</v>
      </c>
      <c r="D92" s="10">
        <f t="shared" si="16"/>
        <v>0</v>
      </c>
      <c r="E92" s="10">
        <f t="shared" si="17"/>
        <v>0</v>
      </c>
      <c r="F92" s="10">
        <f t="shared" si="18"/>
        <v>0</v>
      </c>
      <c r="G92" s="8"/>
      <c r="H92" s="8"/>
      <c r="I92" s="8"/>
      <c r="J92" s="8"/>
      <c r="K92" s="5" t="str">
        <f t="shared" si="19"/>
        <v>-</v>
      </c>
      <c r="L92" s="5"/>
      <c r="M92" s="5" t="str">
        <f t="shared" si="20"/>
        <v>-</v>
      </c>
      <c r="N92" s="5" t="str">
        <f t="shared" si="21"/>
        <v>-</v>
      </c>
    </row>
    <row r="93" spans="3:14" x14ac:dyDescent="0.2">
      <c r="C93" s="10">
        <f t="shared" si="15"/>
        <v>335</v>
      </c>
      <c r="D93" s="10">
        <f t="shared" si="16"/>
        <v>0</v>
      </c>
      <c r="E93" s="10">
        <f t="shared" si="17"/>
        <v>0</v>
      </c>
      <c r="F93" s="10">
        <f t="shared" si="18"/>
        <v>0</v>
      </c>
      <c r="G93" s="8"/>
      <c r="H93" s="8"/>
      <c r="I93" s="8"/>
      <c r="J93" s="8"/>
      <c r="K93" s="5" t="str">
        <f t="shared" si="19"/>
        <v>-</v>
      </c>
      <c r="L93" s="5"/>
      <c r="M93" s="5" t="str">
        <f t="shared" si="20"/>
        <v>-</v>
      </c>
      <c r="N93" s="5" t="str">
        <f t="shared" si="21"/>
        <v>-</v>
      </c>
    </row>
    <row r="94" spans="3:14" x14ac:dyDescent="0.2">
      <c r="C94" s="10">
        <f t="shared" si="15"/>
        <v>335</v>
      </c>
      <c r="D94" s="10">
        <f t="shared" si="16"/>
        <v>0</v>
      </c>
      <c r="E94" s="10">
        <f t="shared" si="17"/>
        <v>0</v>
      </c>
      <c r="F94" s="10">
        <f t="shared" si="18"/>
        <v>0</v>
      </c>
      <c r="G94" s="8"/>
      <c r="H94" s="8"/>
      <c r="I94" s="8"/>
      <c r="J94" s="8"/>
      <c r="K94" s="5" t="str">
        <f t="shared" si="19"/>
        <v>-</v>
      </c>
      <c r="L94" s="5"/>
      <c r="M94" s="5" t="str">
        <f t="shared" si="20"/>
        <v>-</v>
      </c>
      <c r="N94" s="5" t="str">
        <f t="shared" si="21"/>
        <v>-</v>
      </c>
    </row>
    <row r="95" spans="3:14" x14ac:dyDescent="0.2">
      <c r="C95" s="10">
        <f t="shared" si="15"/>
        <v>335</v>
      </c>
      <c r="D95" s="10">
        <f t="shared" si="16"/>
        <v>0</v>
      </c>
      <c r="E95" s="10">
        <f t="shared" si="17"/>
        <v>0</v>
      </c>
      <c r="F95" s="10">
        <f t="shared" si="18"/>
        <v>0</v>
      </c>
      <c r="G95" s="8"/>
      <c r="H95" s="8"/>
      <c r="I95" s="8"/>
      <c r="J95" s="8"/>
      <c r="K95" s="5" t="str">
        <f t="shared" si="19"/>
        <v>-</v>
      </c>
      <c r="L95" s="5"/>
      <c r="M95" s="5" t="str">
        <f t="shared" si="20"/>
        <v>-</v>
      </c>
      <c r="N95" s="5" t="str">
        <f t="shared" si="21"/>
        <v>-</v>
      </c>
    </row>
    <row r="96" spans="3:14" x14ac:dyDescent="0.2">
      <c r="C96" s="10">
        <f t="shared" si="15"/>
        <v>335</v>
      </c>
      <c r="D96" s="10">
        <f t="shared" si="16"/>
        <v>0</v>
      </c>
      <c r="E96" s="10">
        <f t="shared" si="17"/>
        <v>0</v>
      </c>
      <c r="F96" s="10">
        <f t="shared" si="18"/>
        <v>0</v>
      </c>
      <c r="G96" s="8"/>
      <c r="H96" s="8"/>
      <c r="I96" s="8"/>
      <c r="J96" s="8"/>
      <c r="K96" s="5" t="str">
        <f t="shared" si="19"/>
        <v>-</v>
      </c>
      <c r="L96" s="5"/>
      <c r="M96" s="5" t="str">
        <f t="shared" si="20"/>
        <v>-</v>
      </c>
      <c r="N96" s="5" t="str">
        <f t="shared" si="21"/>
        <v>-</v>
      </c>
    </row>
    <row r="97" spans="1:14" x14ac:dyDescent="0.2">
      <c r="C97" s="10">
        <f t="shared" si="15"/>
        <v>335</v>
      </c>
      <c r="D97" s="10">
        <f t="shared" si="16"/>
        <v>0</v>
      </c>
      <c r="E97" s="10">
        <f t="shared" si="17"/>
        <v>0</v>
      </c>
      <c r="F97" s="10">
        <f t="shared" si="18"/>
        <v>0</v>
      </c>
      <c r="G97" s="8"/>
      <c r="H97" s="8"/>
      <c r="I97" s="8"/>
      <c r="J97" s="8"/>
      <c r="K97" s="5" t="str">
        <f t="shared" si="19"/>
        <v>-</v>
      </c>
      <c r="L97" s="5"/>
      <c r="M97" s="5" t="str">
        <f t="shared" si="20"/>
        <v>-</v>
      </c>
      <c r="N97" s="5" t="str">
        <f t="shared" si="21"/>
        <v>-</v>
      </c>
    </row>
    <row r="98" spans="1:14" x14ac:dyDescent="0.2">
      <c r="C98" s="10">
        <f t="shared" si="15"/>
        <v>335</v>
      </c>
      <c r="D98" s="10">
        <f t="shared" si="16"/>
        <v>0</v>
      </c>
      <c r="E98" s="10">
        <f t="shared" si="17"/>
        <v>0</v>
      </c>
      <c r="F98" s="10">
        <f t="shared" si="18"/>
        <v>0</v>
      </c>
      <c r="G98" s="8"/>
      <c r="H98" s="8"/>
      <c r="I98" s="8"/>
      <c r="J98" s="8"/>
      <c r="K98" s="5" t="str">
        <f t="shared" si="19"/>
        <v>-</v>
      </c>
      <c r="L98" s="5"/>
      <c r="M98" s="5" t="str">
        <f t="shared" si="20"/>
        <v>-</v>
      </c>
      <c r="N98" s="5" t="str">
        <f t="shared" si="21"/>
        <v>-</v>
      </c>
    </row>
    <row r="99" spans="1:14" x14ac:dyDescent="0.2">
      <c r="C99" s="10">
        <f t="shared" si="15"/>
        <v>335</v>
      </c>
      <c r="D99" s="10">
        <f t="shared" si="16"/>
        <v>0</v>
      </c>
      <c r="E99" s="10">
        <f t="shared" si="17"/>
        <v>0</v>
      </c>
      <c r="F99" s="10">
        <f t="shared" si="18"/>
        <v>0</v>
      </c>
      <c r="G99" s="8"/>
      <c r="H99" s="8"/>
      <c r="I99" s="8"/>
      <c r="J99" s="8"/>
      <c r="K99" s="5" t="str">
        <f t="shared" si="19"/>
        <v>-</v>
      </c>
      <c r="L99" s="5"/>
      <c r="M99" s="5" t="str">
        <f t="shared" si="20"/>
        <v>-</v>
      </c>
      <c r="N99" s="5" t="str">
        <f t="shared" si="21"/>
        <v>-</v>
      </c>
    </row>
    <row r="100" spans="1:14" x14ac:dyDescent="0.2">
      <c r="A100" s="9" t="s">
        <v>22</v>
      </c>
      <c r="C100" s="10">
        <f t="shared" si="15"/>
        <v>335</v>
      </c>
      <c r="D100" s="10">
        <f t="shared" si="16"/>
        <v>0</v>
      </c>
      <c r="E100" s="10">
        <f t="shared" si="17"/>
        <v>0</v>
      </c>
      <c r="F100" s="10">
        <f t="shared" si="18"/>
        <v>0</v>
      </c>
      <c r="G100" s="8"/>
      <c r="H100" s="8"/>
      <c r="I100" s="8"/>
      <c r="J100" s="8"/>
      <c r="K100" s="5" t="str">
        <f t="shared" si="19"/>
        <v>-</v>
      </c>
      <c r="L100" s="5"/>
      <c r="M100" s="5" t="str">
        <f t="shared" si="20"/>
        <v>-</v>
      </c>
      <c r="N100" s="5" t="str">
        <f t="shared" si="21"/>
        <v>-</v>
      </c>
    </row>
  </sheetData>
  <phoneticPr fontId="0" type="noConversion"/>
  <pageMargins left="0.78740157480314965" right="0.78740157480314965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Ventile-620</vt:lpstr>
      <vt:lpstr>620-Philipp</vt:lpstr>
      <vt:lpstr>S2R-800-Irene</vt:lpstr>
      <vt:lpstr>S2R-1000-Josef</vt:lpstr>
      <vt:lpstr>Ventile-1000</vt:lpstr>
      <vt:lpstr>Lithium-Ionen-Batterie</vt:lpstr>
      <vt:lpstr>Tabelle3</vt:lpstr>
      <vt:lpstr>Messdorn</vt:lpstr>
      <vt:lpstr>Test</vt:lpstr>
      <vt:lpstr>Synchrontester Öffn.-Zeiten Vet</vt:lpstr>
      <vt:lpstr>Kompatibilitätsbericht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Unger</dc:creator>
  <cp:lastModifiedBy>Unger Josef</cp:lastModifiedBy>
  <cp:lastPrinted>2018-04-09T15:18:04Z</cp:lastPrinted>
  <dcterms:created xsi:type="dcterms:W3CDTF">2008-03-22T11:00:55Z</dcterms:created>
  <dcterms:modified xsi:type="dcterms:W3CDTF">2019-02-22T16:30:35Z</dcterms:modified>
</cp:coreProperties>
</file>