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60" windowWidth="51200" windowHeight="28800" tabRatio="500" firstSheet="7" activeTab="12"/>
  </bookViews>
  <sheets>
    <sheet name="StableCellQPCR" sheetId="9" r:id="rId1"/>
    <sheet name="StableQPCRHEK" sheetId="10" r:id="rId2"/>
    <sheet name="stableCellCycle" sheetId="12" r:id="rId3"/>
    <sheet name="stablePollIIChIP" sheetId="13" r:id="rId4"/>
    <sheet name="stableCCND1exp" sheetId="14" r:id="rId5"/>
    <sheet name="stableCCND1prot" sheetId="15" r:id="rId6"/>
    <sheet name="p1_HCTandHEK" sheetId="20" r:id="rId7"/>
    <sheet name="p1shRNA" sheetId="16" r:id="rId8"/>
    <sheet name="p1shRNAdox" sheetId="17" r:id="rId9"/>
    <sheet name="HCTandHEKdox" sheetId="18" r:id="rId10"/>
    <sheet name="HCT116p53null" sheetId="19" r:id="rId11"/>
    <sheet name="cellularLocalization" sheetId="21" r:id="rId12"/>
    <sheet name="stability" sheetId="22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2" l="1"/>
  <c r="J13" i="22"/>
  <c r="K13" i="22"/>
  <c r="E10" i="22"/>
  <c r="J10" i="22"/>
  <c r="K10" i="22"/>
  <c r="L13" i="22"/>
  <c r="M13" i="22"/>
  <c r="N13" i="22"/>
  <c r="B47" i="22"/>
  <c r="E34" i="22"/>
  <c r="J34" i="22"/>
  <c r="K34" i="22"/>
  <c r="E31" i="22"/>
  <c r="J31" i="22"/>
  <c r="K31" i="22"/>
  <c r="L34" i="22"/>
  <c r="M34" i="22"/>
  <c r="N34" i="22"/>
  <c r="C47" i="22"/>
  <c r="E47" i="22"/>
  <c r="D47" i="22"/>
  <c r="E12" i="22"/>
  <c r="J12" i="22"/>
  <c r="K12" i="22"/>
  <c r="L12" i="22"/>
  <c r="M12" i="22"/>
  <c r="N12" i="22"/>
  <c r="B46" i="22"/>
  <c r="E33" i="22"/>
  <c r="J33" i="22"/>
  <c r="K33" i="22"/>
  <c r="L33" i="22"/>
  <c r="M33" i="22"/>
  <c r="N33" i="22"/>
  <c r="C46" i="22"/>
  <c r="E46" i="22"/>
  <c r="D46" i="22"/>
  <c r="E11" i="22"/>
  <c r="J11" i="22"/>
  <c r="K11" i="22"/>
  <c r="L11" i="22"/>
  <c r="M11" i="22"/>
  <c r="N11" i="22"/>
  <c r="B45" i="22"/>
  <c r="E32" i="22"/>
  <c r="J32" i="22"/>
  <c r="K32" i="22"/>
  <c r="L32" i="22"/>
  <c r="M32" i="22"/>
  <c r="N32" i="22"/>
  <c r="C45" i="22"/>
  <c r="E45" i="22"/>
  <c r="D45" i="22"/>
  <c r="J44" i="22"/>
  <c r="E6" i="22"/>
  <c r="J6" i="22"/>
  <c r="K6" i="22"/>
  <c r="E3" i="22"/>
  <c r="J3" i="22"/>
  <c r="K3" i="22"/>
  <c r="L6" i="22"/>
  <c r="M6" i="22"/>
  <c r="N6" i="22"/>
  <c r="B41" i="22"/>
  <c r="E27" i="22"/>
  <c r="J27" i="22"/>
  <c r="K27" i="22"/>
  <c r="E24" i="22"/>
  <c r="J24" i="22"/>
  <c r="K24" i="22"/>
  <c r="L27" i="22"/>
  <c r="M27" i="22"/>
  <c r="N27" i="22"/>
  <c r="C41" i="22"/>
  <c r="D41" i="22"/>
  <c r="I44" i="22"/>
  <c r="L10" i="22"/>
  <c r="M10" i="22"/>
  <c r="N10" i="22"/>
  <c r="B44" i="22"/>
  <c r="L31" i="22"/>
  <c r="M31" i="22"/>
  <c r="N31" i="22"/>
  <c r="C44" i="22"/>
  <c r="E44" i="22"/>
  <c r="D44" i="22"/>
  <c r="J43" i="22"/>
  <c r="E5" i="22"/>
  <c r="J5" i="22"/>
  <c r="K5" i="22"/>
  <c r="L5" i="22"/>
  <c r="M5" i="22"/>
  <c r="N5" i="22"/>
  <c r="B40" i="22"/>
  <c r="E26" i="22"/>
  <c r="J26" i="22"/>
  <c r="K26" i="22"/>
  <c r="L26" i="22"/>
  <c r="M26" i="22"/>
  <c r="N26" i="22"/>
  <c r="C40" i="22"/>
  <c r="D40" i="22"/>
  <c r="I43" i="22"/>
  <c r="J42" i="22"/>
  <c r="E4" i="22"/>
  <c r="J4" i="22"/>
  <c r="K4" i="22"/>
  <c r="L4" i="22"/>
  <c r="M4" i="22"/>
  <c r="N4" i="22"/>
  <c r="B39" i="22"/>
  <c r="E25" i="22"/>
  <c r="J25" i="22"/>
  <c r="K25" i="22"/>
  <c r="L25" i="22"/>
  <c r="M25" i="22"/>
  <c r="N25" i="22"/>
  <c r="C39" i="22"/>
  <c r="D39" i="22"/>
  <c r="I42" i="22"/>
  <c r="J41" i="22"/>
  <c r="L3" i="22"/>
  <c r="M3" i="22"/>
  <c r="N3" i="22"/>
  <c r="B38" i="22"/>
  <c r="L24" i="22"/>
  <c r="M24" i="22"/>
  <c r="N24" i="22"/>
  <c r="C38" i="22"/>
  <c r="D38" i="22"/>
  <c r="I41" i="22"/>
  <c r="E41" i="22"/>
  <c r="E40" i="22"/>
  <c r="E39" i="22"/>
  <c r="E38" i="22"/>
  <c r="E35" i="22"/>
  <c r="J35" i="22"/>
  <c r="K35" i="22"/>
  <c r="L35" i="22"/>
  <c r="M35" i="22"/>
  <c r="N35" i="22"/>
  <c r="E28" i="22"/>
  <c r="J28" i="22"/>
  <c r="K28" i="22"/>
  <c r="L28" i="22"/>
  <c r="M28" i="22"/>
  <c r="N28" i="22"/>
  <c r="R27" i="22"/>
  <c r="Q27" i="22"/>
  <c r="R26" i="22"/>
  <c r="Q26" i="22"/>
  <c r="R25" i="22"/>
  <c r="Q25" i="22"/>
  <c r="R24" i="22"/>
  <c r="Q24" i="22"/>
  <c r="E7" i="22"/>
  <c r="J7" i="22"/>
  <c r="K7" i="22"/>
  <c r="L7" i="22"/>
  <c r="M7" i="22"/>
  <c r="N7" i="22"/>
  <c r="R6" i="22"/>
  <c r="Q6" i="22"/>
  <c r="R5" i="22"/>
  <c r="Q5" i="22"/>
  <c r="R4" i="22"/>
  <c r="Q4" i="22"/>
  <c r="R3" i="22"/>
  <c r="Q3" i="22"/>
  <c r="C112" i="14"/>
  <c r="D112" i="14"/>
  <c r="D111" i="14"/>
  <c r="C111" i="14"/>
  <c r="B112" i="14"/>
  <c r="B111" i="14"/>
  <c r="K108" i="14"/>
  <c r="F108" i="14"/>
  <c r="G108" i="14"/>
  <c r="H108" i="14"/>
  <c r="I108" i="14"/>
  <c r="J108" i="14"/>
  <c r="J107" i="14"/>
  <c r="I107" i="14"/>
  <c r="H107" i="14"/>
  <c r="G107" i="14"/>
  <c r="F107" i="14"/>
  <c r="E108" i="14"/>
  <c r="E107" i="14"/>
  <c r="D108" i="14"/>
  <c r="D107" i="14"/>
  <c r="C108" i="14"/>
  <c r="C107" i="14"/>
  <c r="B108" i="14"/>
  <c r="B107" i="14"/>
  <c r="K67" i="14"/>
  <c r="L92" i="14"/>
  <c r="M92" i="14"/>
  <c r="L93" i="14"/>
  <c r="M93" i="14"/>
  <c r="L94" i="14"/>
  <c r="M94" i="14"/>
  <c r="L95" i="14"/>
  <c r="M95" i="14"/>
  <c r="L96" i="14"/>
  <c r="M96" i="14"/>
  <c r="L97" i="14"/>
  <c r="M97" i="14"/>
  <c r="L98" i="14"/>
  <c r="M98" i="14"/>
  <c r="L99" i="14"/>
  <c r="M99" i="14"/>
  <c r="L100" i="14"/>
  <c r="M100" i="14"/>
  <c r="L101" i="14"/>
  <c r="M101" i="14"/>
  <c r="L102" i="14"/>
  <c r="M102" i="14"/>
  <c r="M91" i="14"/>
  <c r="L91" i="14"/>
  <c r="K94" i="14"/>
  <c r="K95" i="14"/>
  <c r="K96" i="14"/>
  <c r="K97" i="14"/>
  <c r="K98" i="14"/>
  <c r="K99" i="14"/>
  <c r="K100" i="14"/>
  <c r="K101" i="14"/>
  <c r="K102" i="14"/>
  <c r="K91" i="14"/>
  <c r="K92" i="14"/>
  <c r="K93" i="14"/>
  <c r="J92" i="14"/>
  <c r="J93" i="14"/>
  <c r="J94" i="14"/>
  <c r="J95" i="14"/>
  <c r="J96" i="14"/>
  <c r="J97" i="14"/>
  <c r="J98" i="14"/>
  <c r="J99" i="14"/>
  <c r="J100" i="14"/>
  <c r="J101" i="14"/>
  <c r="J102" i="14"/>
  <c r="J91" i="14"/>
  <c r="I92" i="14"/>
  <c r="I93" i="14"/>
  <c r="I94" i="14"/>
  <c r="I95" i="14"/>
  <c r="I96" i="14"/>
  <c r="I97" i="14"/>
  <c r="I98" i="14"/>
  <c r="I99" i="14"/>
  <c r="I100" i="14"/>
  <c r="I101" i="14"/>
  <c r="I102" i="14"/>
  <c r="I91" i="14"/>
  <c r="E92" i="14"/>
  <c r="E93" i="14"/>
  <c r="E94" i="14"/>
  <c r="E95" i="14"/>
  <c r="E96" i="14"/>
  <c r="E97" i="14"/>
  <c r="E98" i="14"/>
  <c r="E99" i="14"/>
  <c r="E100" i="14"/>
  <c r="E101" i="14"/>
  <c r="E102" i="14"/>
  <c r="E91" i="14"/>
  <c r="E41" i="21"/>
  <c r="E47" i="21"/>
  <c r="E48" i="21"/>
  <c r="F48" i="21"/>
  <c r="G48" i="21"/>
  <c r="E49" i="21"/>
  <c r="F49" i="21"/>
  <c r="G49" i="21"/>
  <c r="E42" i="21"/>
  <c r="F42" i="21"/>
  <c r="G42" i="21"/>
  <c r="E43" i="21"/>
  <c r="F43" i="21"/>
  <c r="G43" i="21"/>
  <c r="F47" i="21"/>
  <c r="G47" i="21"/>
  <c r="F41" i="21"/>
  <c r="G41" i="21"/>
  <c r="C53" i="21"/>
  <c r="B53" i="21"/>
  <c r="C52" i="21"/>
  <c r="B52" i="21"/>
  <c r="E6" i="21"/>
  <c r="J6" i="21"/>
  <c r="K6" i="21"/>
  <c r="E4" i="21"/>
  <c r="J4" i="21"/>
  <c r="K4" i="21"/>
  <c r="L6" i="21"/>
  <c r="M6" i="21"/>
  <c r="C20" i="21"/>
  <c r="E12" i="21"/>
  <c r="J12" i="21"/>
  <c r="K12" i="21"/>
  <c r="E10" i="21"/>
  <c r="J10" i="21"/>
  <c r="K10" i="21"/>
  <c r="L12" i="21"/>
  <c r="M12" i="21"/>
  <c r="B20" i="21"/>
  <c r="E5" i="21"/>
  <c r="J5" i="21"/>
  <c r="K5" i="21"/>
  <c r="L5" i="21"/>
  <c r="M5" i="21"/>
  <c r="C19" i="21"/>
  <c r="E11" i="21"/>
  <c r="J11" i="21"/>
  <c r="K11" i="21"/>
  <c r="L11" i="21"/>
  <c r="M11" i="21"/>
  <c r="B19" i="21"/>
  <c r="L4" i="21"/>
  <c r="M4" i="21"/>
  <c r="C18" i="21"/>
  <c r="L10" i="21"/>
  <c r="M10" i="21"/>
  <c r="B18" i="21"/>
  <c r="Q24" i="20"/>
  <c r="R24" i="20"/>
  <c r="Q25" i="20"/>
  <c r="R25" i="20"/>
  <c r="R23" i="20"/>
  <c r="Q23" i="20"/>
  <c r="L27" i="20"/>
  <c r="L26" i="20"/>
  <c r="L24" i="20"/>
  <c r="L23" i="20"/>
  <c r="I23" i="20"/>
  <c r="J23" i="20"/>
  <c r="K23" i="20"/>
  <c r="I24" i="20"/>
  <c r="J24" i="20"/>
  <c r="K24" i="20"/>
  <c r="I25" i="20"/>
  <c r="J25" i="20"/>
  <c r="K25" i="20"/>
  <c r="I26" i="20"/>
  <c r="J26" i="20"/>
  <c r="K26" i="20"/>
  <c r="I27" i="20"/>
  <c r="J27" i="20"/>
  <c r="K27" i="20"/>
  <c r="J22" i="20"/>
  <c r="K22" i="20"/>
  <c r="I22" i="20"/>
  <c r="I3" i="20"/>
  <c r="Q4" i="20"/>
  <c r="I6" i="20"/>
  <c r="R4" i="20"/>
  <c r="I4" i="20"/>
  <c r="Q5" i="20"/>
  <c r="I7" i="20"/>
  <c r="R5" i="20"/>
  <c r="I5" i="20"/>
  <c r="R3" i="20"/>
  <c r="I2" i="20"/>
  <c r="Q3" i="20"/>
  <c r="L7" i="20"/>
  <c r="L6" i="20"/>
  <c r="L4" i="20"/>
  <c r="L3" i="20"/>
  <c r="J3" i="20"/>
  <c r="K3" i="20"/>
  <c r="J4" i="20"/>
  <c r="K4" i="20"/>
  <c r="J5" i="20"/>
  <c r="K5" i="20"/>
  <c r="J6" i="20"/>
  <c r="K6" i="20"/>
  <c r="J7" i="20"/>
  <c r="K7" i="20"/>
  <c r="J2" i="20"/>
  <c r="K2" i="20"/>
  <c r="V17" i="19"/>
  <c r="W17" i="19"/>
  <c r="V18" i="19"/>
  <c r="W18" i="19"/>
  <c r="V19" i="19"/>
  <c r="W19" i="19"/>
  <c r="W16" i="19"/>
  <c r="V16" i="19"/>
  <c r="V6" i="19"/>
  <c r="W6" i="19"/>
  <c r="V7" i="19"/>
  <c r="W7" i="19"/>
  <c r="V8" i="19"/>
  <c r="W8" i="19"/>
  <c r="W5" i="19"/>
  <c r="V5" i="19"/>
  <c r="P20" i="19"/>
  <c r="P21" i="19"/>
  <c r="P22" i="19"/>
  <c r="P19" i="19"/>
  <c r="P16" i="19"/>
  <c r="P17" i="19"/>
  <c r="P18" i="19"/>
  <c r="P15" i="19"/>
  <c r="G5" i="19"/>
  <c r="N5" i="19"/>
  <c r="O5" i="19"/>
  <c r="G4" i="19"/>
  <c r="N4" i="19"/>
  <c r="O4" i="19"/>
  <c r="P5" i="19"/>
  <c r="Q5" i="19"/>
  <c r="R5" i="19"/>
  <c r="G6" i="19"/>
  <c r="N6" i="19"/>
  <c r="O6" i="19"/>
  <c r="P6" i="19"/>
  <c r="Q6" i="19"/>
  <c r="R6" i="19"/>
  <c r="G7" i="19"/>
  <c r="N7" i="19"/>
  <c r="O7" i="19"/>
  <c r="P7" i="19"/>
  <c r="Q7" i="19"/>
  <c r="R7" i="19"/>
  <c r="G15" i="19"/>
  <c r="N15" i="19"/>
  <c r="O15" i="19"/>
  <c r="Q15" i="19"/>
  <c r="R15" i="19"/>
  <c r="G16" i="19"/>
  <c r="N16" i="19"/>
  <c r="O16" i="19"/>
  <c r="Q16" i="19"/>
  <c r="R16" i="19"/>
  <c r="G17" i="19"/>
  <c r="N17" i="19"/>
  <c r="O17" i="19"/>
  <c r="Q17" i="19"/>
  <c r="R17" i="19"/>
  <c r="G18" i="19"/>
  <c r="N18" i="19"/>
  <c r="O18" i="19"/>
  <c r="Q18" i="19"/>
  <c r="R18" i="19"/>
  <c r="G8" i="19"/>
  <c r="N8" i="19"/>
  <c r="O8" i="19"/>
  <c r="P8" i="19"/>
  <c r="Q8" i="19"/>
  <c r="R8" i="19"/>
  <c r="G9" i="19"/>
  <c r="N9" i="19"/>
  <c r="O9" i="19"/>
  <c r="P9" i="19"/>
  <c r="Q9" i="19"/>
  <c r="R9" i="19"/>
  <c r="G10" i="19"/>
  <c r="N10" i="19"/>
  <c r="O10" i="19"/>
  <c r="P10" i="19"/>
  <c r="Q10" i="19"/>
  <c r="R10" i="19"/>
  <c r="G11" i="19"/>
  <c r="N11" i="19"/>
  <c r="O11" i="19"/>
  <c r="P11" i="19"/>
  <c r="Q11" i="19"/>
  <c r="R11" i="19"/>
  <c r="G19" i="19"/>
  <c r="N19" i="19"/>
  <c r="O19" i="19"/>
  <c r="Q19" i="19"/>
  <c r="R19" i="19"/>
  <c r="G20" i="19"/>
  <c r="N20" i="19"/>
  <c r="O20" i="19"/>
  <c r="Q20" i="19"/>
  <c r="R20" i="19"/>
  <c r="G21" i="19"/>
  <c r="N21" i="19"/>
  <c r="O21" i="19"/>
  <c r="Q21" i="19"/>
  <c r="R21" i="19"/>
  <c r="G22" i="19"/>
  <c r="N22" i="19"/>
  <c r="O22" i="19"/>
  <c r="Q22" i="19"/>
  <c r="R22" i="19"/>
  <c r="P4" i="19"/>
  <c r="Q4" i="19"/>
  <c r="R4" i="19"/>
  <c r="W32" i="18"/>
  <c r="W34" i="18"/>
  <c r="W33" i="18"/>
  <c r="W31" i="18"/>
  <c r="V32" i="18"/>
  <c r="V34" i="18"/>
  <c r="V33" i="18"/>
  <c r="V31" i="18"/>
  <c r="U34" i="18"/>
  <c r="U32" i="18"/>
  <c r="U33" i="18"/>
  <c r="U31" i="18"/>
  <c r="T34" i="18"/>
  <c r="T33" i="18"/>
  <c r="T32" i="18"/>
  <c r="T31" i="18"/>
  <c r="D59" i="18"/>
  <c r="D58" i="18"/>
  <c r="C59" i="18"/>
  <c r="C58" i="18"/>
  <c r="B59" i="18"/>
  <c r="B58" i="18"/>
  <c r="M51" i="18"/>
  <c r="N51" i="18"/>
  <c r="M52" i="18"/>
  <c r="N52" i="18"/>
  <c r="M53" i="18"/>
  <c r="N53" i="18"/>
  <c r="M54" i="18"/>
  <c r="N54" i="18"/>
  <c r="M55" i="18"/>
  <c r="N55" i="18"/>
  <c r="N50" i="18"/>
  <c r="M50" i="18"/>
  <c r="L51" i="18"/>
  <c r="L52" i="18"/>
  <c r="L53" i="18"/>
  <c r="L54" i="18"/>
  <c r="L55" i="18"/>
  <c r="L50" i="18"/>
  <c r="J51" i="18"/>
  <c r="K51" i="18"/>
  <c r="J52" i="18"/>
  <c r="K52" i="18"/>
  <c r="J53" i="18"/>
  <c r="K53" i="18"/>
  <c r="J54" i="18"/>
  <c r="K54" i="18"/>
  <c r="J55" i="18"/>
  <c r="K55" i="18"/>
  <c r="F51" i="18"/>
  <c r="F52" i="18"/>
  <c r="F53" i="18"/>
  <c r="F54" i="18"/>
  <c r="F55" i="18"/>
  <c r="K50" i="18"/>
  <c r="J50" i="18"/>
  <c r="F50" i="18"/>
  <c r="F21" i="18"/>
  <c r="J21" i="18"/>
  <c r="K21" i="18"/>
  <c r="F20" i="18"/>
  <c r="J20" i="18"/>
  <c r="K20" i="18"/>
  <c r="L21" i="18"/>
  <c r="M21" i="18"/>
  <c r="N21" i="18"/>
  <c r="F22" i="18"/>
  <c r="J22" i="18"/>
  <c r="K22" i="18"/>
  <c r="L22" i="18"/>
  <c r="M22" i="18"/>
  <c r="N22" i="18"/>
  <c r="F23" i="18"/>
  <c r="J23" i="18"/>
  <c r="K23" i="18"/>
  <c r="L23" i="18"/>
  <c r="M23" i="18"/>
  <c r="N23" i="18"/>
  <c r="C27" i="18"/>
  <c r="B27" i="18"/>
  <c r="F39" i="18"/>
  <c r="J39" i="18"/>
  <c r="K39" i="18"/>
  <c r="F36" i="18"/>
  <c r="J36" i="18"/>
  <c r="K36" i="18"/>
  <c r="L39" i="18"/>
  <c r="M39" i="18"/>
  <c r="N39" i="18"/>
  <c r="F40" i="18"/>
  <c r="J40" i="18"/>
  <c r="K40" i="18"/>
  <c r="L40" i="18"/>
  <c r="M40" i="18"/>
  <c r="N40" i="18"/>
  <c r="F41" i="18"/>
  <c r="J41" i="18"/>
  <c r="K41" i="18"/>
  <c r="L41" i="18"/>
  <c r="M41" i="18"/>
  <c r="N41" i="18"/>
  <c r="C45" i="18"/>
  <c r="D45" i="18"/>
  <c r="B45" i="18"/>
  <c r="L36" i="18"/>
  <c r="M36" i="18"/>
  <c r="N36" i="18"/>
  <c r="F37" i="18"/>
  <c r="J37" i="18"/>
  <c r="K37" i="18"/>
  <c r="L37" i="18"/>
  <c r="M37" i="18"/>
  <c r="N37" i="18"/>
  <c r="F38" i="18"/>
  <c r="J38" i="18"/>
  <c r="K38" i="18"/>
  <c r="L38" i="18"/>
  <c r="M38" i="18"/>
  <c r="N38" i="18"/>
  <c r="B44" i="18"/>
  <c r="C44" i="18"/>
  <c r="D44" i="18"/>
  <c r="D27" i="18"/>
  <c r="F18" i="18"/>
  <c r="J18" i="18"/>
  <c r="K18" i="18"/>
  <c r="L18" i="18"/>
  <c r="M18" i="18"/>
  <c r="N18" i="18"/>
  <c r="F19" i="18"/>
  <c r="J19" i="18"/>
  <c r="K19" i="18"/>
  <c r="L19" i="18"/>
  <c r="M19" i="18"/>
  <c r="N19" i="18"/>
  <c r="L20" i="18"/>
  <c r="M20" i="18"/>
  <c r="N20" i="18"/>
  <c r="B26" i="18"/>
  <c r="C26" i="18"/>
  <c r="D26" i="18"/>
  <c r="F7" i="18"/>
  <c r="J7" i="18"/>
  <c r="K7" i="18"/>
  <c r="F4" i="18"/>
  <c r="J4" i="18"/>
  <c r="K4" i="18"/>
  <c r="L7" i="18"/>
  <c r="M7" i="18"/>
  <c r="N7" i="18"/>
  <c r="F8" i="18"/>
  <c r="J8" i="18"/>
  <c r="K8" i="18"/>
  <c r="L8" i="18"/>
  <c r="M8" i="18"/>
  <c r="N8" i="18"/>
  <c r="F9" i="18"/>
  <c r="J9" i="18"/>
  <c r="K9" i="18"/>
  <c r="L9" i="18"/>
  <c r="M9" i="18"/>
  <c r="N9" i="18"/>
  <c r="B13" i="18"/>
  <c r="C13" i="18"/>
  <c r="D13" i="18"/>
  <c r="L4" i="18"/>
  <c r="M4" i="18"/>
  <c r="N4" i="18"/>
  <c r="F5" i="18"/>
  <c r="J5" i="18"/>
  <c r="K5" i="18"/>
  <c r="L5" i="18"/>
  <c r="M5" i="18"/>
  <c r="N5" i="18"/>
  <c r="F6" i="18"/>
  <c r="J6" i="18"/>
  <c r="K6" i="18"/>
  <c r="L6" i="18"/>
  <c r="M6" i="18"/>
  <c r="N6" i="18"/>
  <c r="B12" i="18"/>
  <c r="C12" i="18"/>
  <c r="D12" i="18"/>
  <c r="G57" i="14"/>
  <c r="K57" i="14"/>
  <c r="L57" i="14"/>
  <c r="G52" i="14"/>
  <c r="K52" i="14"/>
  <c r="L52" i="14"/>
  <c r="M57" i="14"/>
  <c r="N57" i="14"/>
  <c r="O57" i="14"/>
  <c r="G58" i="14"/>
  <c r="K58" i="14"/>
  <c r="L58" i="14"/>
  <c r="M58" i="14"/>
  <c r="N58" i="14"/>
  <c r="O58" i="14"/>
  <c r="G59" i="14"/>
  <c r="K59" i="14"/>
  <c r="L59" i="14"/>
  <c r="M59" i="14"/>
  <c r="N59" i="14"/>
  <c r="O59" i="14"/>
  <c r="G60" i="14"/>
  <c r="K60" i="14"/>
  <c r="L60" i="14"/>
  <c r="M60" i="14"/>
  <c r="N60" i="14"/>
  <c r="O60" i="14"/>
  <c r="G61" i="14"/>
  <c r="K61" i="14"/>
  <c r="L61" i="14"/>
  <c r="M61" i="14"/>
  <c r="N61" i="14"/>
  <c r="O61" i="14"/>
  <c r="G62" i="14"/>
  <c r="K62" i="14"/>
  <c r="L62" i="14"/>
  <c r="M62" i="14"/>
  <c r="N62" i="14"/>
  <c r="O62" i="14"/>
  <c r="B67" i="14"/>
  <c r="J67" i="14"/>
  <c r="B72" i="14"/>
  <c r="G51" i="14"/>
  <c r="K51" i="14"/>
  <c r="L51" i="14"/>
  <c r="M51" i="14"/>
  <c r="N51" i="14"/>
  <c r="O51" i="14"/>
  <c r="M52" i="14"/>
  <c r="N52" i="14"/>
  <c r="O52" i="14"/>
  <c r="G53" i="14"/>
  <c r="K53" i="14"/>
  <c r="L53" i="14"/>
  <c r="M53" i="14"/>
  <c r="N53" i="14"/>
  <c r="O53" i="14"/>
  <c r="G54" i="14"/>
  <c r="K54" i="14"/>
  <c r="L54" i="14"/>
  <c r="M54" i="14"/>
  <c r="N54" i="14"/>
  <c r="O54" i="14"/>
  <c r="G55" i="14"/>
  <c r="K55" i="14"/>
  <c r="L55" i="14"/>
  <c r="M55" i="14"/>
  <c r="N55" i="14"/>
  <c r="O55" i="14"/>
  <c r="G56" i="14"/>
  <c r="K56" i="14"/>
  <c r="L56" i="14"/>
  <c r="M56" i="14"/>
  <c r="N56" i="14"/>
  <c r="O56" i="14"/>
  <c r="B66" i="14"/>
  <c r="J66" i="14"/>
  <c r="B71" i="14"/>
  <c r="C67" i="14"/>
  <c r="D67" i="14"/>
  <c r="E67" i="14"/>
  <c r="G67" i="14"/>
  <c r="I67" i="14"/>
  <c r="D72" i="14"/>
  <c r="C66" i="14"/>
  <c r="D66" i="14"/>
  <c r="E66" i="14"/>
  <c r="G66" i="14"/>
  <c r="I66" i="14"/>
  <c r="D71" i="14"/>
  <c r="F67" i="14"/>
  <c r="H67" i="14"/>
  <c r="C72" i="14"/>
  <c r="F66" i="14"/>
  <c r="H66" i="14"/>
  <c r="C71" i="14"/>
  <c r="E199" i="9"/>
  <c r="E200" i="9"/>
  <c r="E201" i="9"/>
  <c r="E202" i="9"/>
  <c r="E203" i="9"/>
  <c r="E204" i="9"/>
  <c r="E205" i="9"/>
  <c r="E206" i="9"/>
  <c r="E207" i="9"/>
  <c r="E208" i="9"/>
  <c r="E185" i="9"/>
  <c r="E186" i="9"/>
  <c r="E187" i="9"/>
  <c r="E188" i="9"/>
  <c r="E189" i="9"/>
  <c r="E190" i="9"/>
  <c r="E191" i="9"/>
  <c r="E192" i="9"/>
  <c r="E193" i="9"/>
  <c r="E194" i="9"/>
  <c r="F185" i="9"/>
  <c r="AM46" i="17"/>
  <c r="AM45" i="17"/>
  <c r="AM44" i="17"/>
  <c r="AM43" i="17"/>
  <c r="AM42" i="17"/>
  <c r="AM41" i="17"/>
  <c r="AL46" i="17"/>
  <c r="AL45" i="17"/>
  <c r="AL44" i="17"/>
  <c r="AL43" i="17"/>
  <c r="AL42" i="17"/>
  <c r="AL41" i="17"/>
  <c r="AG48" i="17"/>
  <c r="AF48" i="17"/>
  <c r="AE48" i="17"/>
  <c r="AD48" i="17"/>
  <c r="AC48" i="17"/>
  <c r="AB48" i="17"/>
  <c r="AG47" i="17"/>
  <c r="AF47" i="17"/>
  <c r="AE47" i="17"/>
  <c r="AD47" i="17"/>
  <c r="AC47" i="17"/>
  <c r="AB47" i="17"/>
  <c r="AG46" i="17"/>
  <c r="AF46" i="17"/>
  <c r="AE46" i="17"/>
  <c r="AD46" i="17"/>
  <c r="AC46" i="17"/>
  <c r="AB46" i="17"/>
  <c r="AG45" i="17"/>
  <c r="AF45" i="17"/>
  <c r="AE45" i="17"/>
  <c r="AD45" i="17"/>
  <c r="AC45" i="17"/>
  <c r="AB45" i="17"/>
  <c r="AD44" i="17"/>
  <c r="AC44" i="17"/>
  <c r="AB44" i="17"/>
  <c r="AK46" i="17"/>
  <c r="AK45" i="17"/>
  <c r="AK44" i="17"/>
  <c r="AK43" i="17"/>
  <c r="AK42" i="17"/>
  <c r="AK41" i="17"/>
  <c r="AJ46" i="17"/>
  <c r="AJ45" i="17"/>
  <c r="AJ44" i="17"/>
  <c r="AJ43" i="17"/>
  <c r="AJ42" i="17"/>
  <c r="AJ41" i="17"/>
  <c r="AG44" i="17"/>
  <c r="AF44" i="17"/>
  <c r="AE44" i="17"/>
  <c r="AG43" i="17"/>
  <c r="AF43" i="17"/>
  <c r="AE43" i="17"/>
  <c r="AC43" i="17"/>
  <c r="AB43" i="17"/>
  <c r="AG42" i="17"/>
  <c r="AF42" i="17"/>
  <c r="AE42" i="17"/>
  <c r="AD42" i="17"/>
  <c r="AB42" i="17"/>
  <c r="AG41" i="17"/>
  <c r="AF41" i="17"/>
  <c r="AE41" i="17"/>
  <c r="AD41" i="17"/>
  <c r="AC41" i="17"/>
  <c r="AC42" i="17"/>
  <c r="AD43" i="17"/>
  <c r="AB41" i="17"/>
  <c r="AF64" i="9"/>
  <c r="AE64" i="9"/>
  <c r="AI64" i="9"/>
  <c r="AH64" i="9"/>
  <c r="AG64" i="9"/>
  <c r="AJ64" i="9"/>
  <c r="AF62" i="9"/>
  <c r="AF63" i="9"/>
  <c r="AF61" i="9"/>
  <c r="AE62" i="9"/>
  <c r="AE63" i="9"/>
  <c r="AE61" i="9"/>
  <c r="U78" i="17"/>
  <c r="V78" i="17"/>
  <c r="U79" i="17"/>
  <c r="V79" i="17"/>
  <c r="U80" i="17"/>
  <c r="V80" i="17"/>
  <c r="U81" i="17"/>
  <c r="V81" i="17"/>
  <c r="U82" i="17"/>
  <c r="V82" i="17"/>
  <c r="V77" i="17"/>
  <c r="U77" i="17"/>
  <c r="S78" i="17"/>
  <c r="T78" i="17"/>
  <c r="S79" i="17"/>
  <c r="T79" i="17"/>
  <c r="S80" i="17"/>
  <c r="T80" i="17"/>
  <c r="S81" i="17"/>
  <c r="T81" i="17"/>
  <c r="S82" i="17"/>
  <c r="T82" i="17"/>
  <c r="T77" i="17"/>
  <c r="S77" i="17"/>
  <c r="R79" i="17"/>
  <c r="R81" i="17"/>
  <c r="R78" i="17"/>
  <c r="R80" i="17"/>
  <c r="R82" i="17"/>
  <c r="R77" i="17"/>
  <c r="AJ71" i="17"/>
  <c r="AJ72" i="17"/>
  <c r="AJ70" i="17"/>
  <c r="AI72" i="17"/>
  <c r="AD72" i="17"/>
  <c r="AF72" i="17"/>
  <c r="AH72" i="17"/>
  <c r="AE72" i="17"/>
  <c r="AG72" i="17"/>
  <c r="AI71" i="17"/>
  <c r="AD71" i="17"/>
  <c r="AF71" i="17"/>
  <c r="AH71" i="17"/>
  <c r="AE71" i="17"/>
  <c r="AG71" i="17"/>
  <c r="AI70" i="17"/>
  <c r="AD70" i="17"/>
  <c r="AF70" i="17"/>
  <c r="AH70" i="17"/>
  <c r="AE70" i="17"/>
  <c r="AG70" i="17"/>
  <c r="AI69" i="17"/>
  <c r="AD69" i="17"/>
  <c r="AF69" i="17"/>
  <c r="AH69" i="17"/>
  <c r="AE69" i="17"/>
  <c r="AG69" i="17"/>
  <c r="AI68" i="17"/>
  <c r="AD68" i="17"/>
  <c r="AF68" i="17"/>
  <c r="AH68" i="17"/>
  <c r="AE68" i="17"/>
  <c r="AG68" i="17"/>
  <c r="AI67" i="17"/>
  <c r="AD67" i="17"/>
  <c r="AF67" i="17"/>
  <c r="AH67" i="17"/>
  <c r="AE67" i="17"/>
  <c r="AG67" i="17"/>
  <c r="Q79" i="17"/>
  <c r="Q81" i="17"/>
  <c r="Q78" i="17"/>
  <c r="Q80" i="17"/>
  <c r="Q82" i="17"/>
  <c r="Q77" i="17"/>
  <c r="Y71" i="17"/>
  <c r="Y72" i="17"/>
  <c r="Y70" i="17"/>
  <c r="S68" i="17"/>
  <c r="T68" i="17"/>
  <c r="U68" i="17"/>
  <c r="V68" i="17"/>
  <c r="W68" i="17"/>
  <c r="X68" i="17"/>
  <c r="S69" i="17"/>
  <c r="T69" i="17"/>
  <c r="U69" i="17"/>
  <c r="V69" i="17"/>
  <c r="W69" i="17"/>
  <c r="X69" i="17"/>
  <c r="S70" i="17"/>
  <c r="T70" i="17"/>
  <c r="U70" i="17"/>
  <c r="V70" i="17"/>
  <c r="W70" i="17"/>
  <c r="X70" i="17"/>
  <c r="S71" i="17"/>
  <c r="T71" i="17"/>
  <c r="U71" i="17"/>
  <c r="V71" i="17"/>
  <c r="W71" i="17"/>
  <c r="X71" i="17"/>
  <c r="S72" i="17"/>
  <c r="T72" i="17"/>
  <c r="U72" i="17"/>
  <c r="V72" i="17"/>
  <c r="W72" i="17"/>
  <c r="X72" i="17"/>
  <c r="X67" i="17"/>
  <c r="W67" i="17"/>
  <c r="V67" i="17"/>
  <c r="U67" i="17"/>
  <c r="T67" i="17"/>
  <c r="S67" i="17"/>
  <c r="Q35" i="17"/>
  <c r="R35" i="17"/>
  <c r="S35" i="17"/>
  <c r="V35" i="17"/>
  <c r="W35" i="17"/>
  <c r="X35" i="17"/>
  <c r="Q36" i="17"/>
  <c r="R36" i="17"/>
  <c r="S36" i="17"/>
  <c r="Q37" i="17"/>
  <c r="R37" i="17"/>
  <c r="S37" i="17"/>
  <c r="Q38" i="17"/>
  <c r="R38" i="17"/>
  <c r="S38" i="17"/>
  <c r="Q39" i="17"/>
  <c r="R39" i="17"/>
  <c r="S39" i="17"/>
  <c r="Q40" i="17"/>
  <c r="R40" i="17"/>
  <c r="S40" i="17"/>
  <c r="V36" i="17"/>
  <c r="W36" i="17"/>
  <c r="X36" i="17"/>
  <c r="V37" i="17"/>
  <c r="W37" i="17"/>
  <c r="X37" i="17"/>
  <c r="V38" i="17"/>
  <c r="W38" i="17"/>
  <c r="X38" i="17"/>
  <c r="V39" i="17"/>
  <c r="W39" i="17"/>
  <c r="X39" i="17"/>
  <c r="V40" i="17"/>
  <c r="W40" i="17"/>
  <c r="X40" i="17"/>
  <c r="V50" i="16"/>
  <c r="Q47" i="17"/>
  <c r="R47" i="17"/>
  <c r="S47" i="17"/>
  <c r="Q97" i="17"/>
  <c r="R97" i="17"/>
  <c r="Q107" i="17"/>
  <c r="V47" i="17"/>
  <c r="W47" i="17"/>
  <c r="X47" i="17"/>
  <c r="X97" i="17"/>
  <c r="Y97" i="17"/>
  <c r="R107" i="17"/>
  <c r="Q48" i="17"/>
  <c r="R48" i="17"/>
  <c r="S48" i="17"/>
  <c r="Q98" i="17"/>
  <c r="R98" i="17"/>
  <c r="Q108" i="17"/>
  <c r="V48" i="17"/>
  <c r="W48" i="17"/>
  <c r="X48" i="17"/>
  <c r="X98" i="17"/>
  <c r="Y98" i="17"/>
  <c r="R108" i="17"/>
  <c r="Q49" i="17"/>
  <c r="R49" i="17"/>
  <c r="S49" i="17"/>
  <c r="Q99" i="17"/>
  <c r="R99" i="17"/>
  <c r="Q109" i="17"/>
  <c r="V49" i="17"/>
  <c r="W49" i="17"/>
  <c r="X49" i="17"/>
  <c r="X99" i="17"/>
  <c r="Y99" i="17"/>
  <c r="R109" i="17"/>
  <c r="Q50" i="17"/>
  <c r="R50" i="17"/>
  <c r="S50" i="17"/>
  <c r="Q100" i="17"/>
  <c r="R100" i="17"/>
  <c r="Q110" i="17"/>
  <c r="V50" i="17"/>
  <c r="W50" i="17"/>
  <c r="X50" i="17"/>
  <c r="X100" i="17"/>
  <c r="Y100" i="17"/>
  <c r="R110" i="17"/>
  <c r="Q51" i="17"/>
  <c r="R51" i="17"/>
  <c r="S51" i="17"/>
  <c r="Q101" i="17"/>
  <c r="R101" i="17"/>
  <c r="Q111" i="17"/>
  <c r="V51" i="17"/>
  <c r="W51" i="17"/>
  <c r="X51" i="17"/>
  <c r="X101" i="17"/>
  <c r="Y101" i="17"/>
  <c r="R111" i="17"/>
  <c r="V46" i="17"/>
  <c r="W46" i="17"/>
  <c r="X46" i="17"/>
  <c r="X96" i="17"/>
  <c r="Y96" i="17"/>
  <c r="R106" i="17"/>
  <c r="Q46" i="17"/>
  <c r="R46" i="17"/>
  <c r="S46" i="17"/>
  <c r="Q96" i="17"/>
  <c r="R96" i="17"/>
  <c r="Q106" i="17"/>
  <c r="V57" i="17"/>
  <c r="W57" i="17"/>
  <c r="X57" i="17"/>
  <c r="Q57" i="17"/>
  <c r="R57" i="17"/>
  <c r="S57" i="17"/>
  <c r="Z97" i="17"/>
  <c r="AA97" i="17"/>
  <c r="Z98" i="17"/>
  <c r="AA98" i="17"/>
  <c r="Z99" i="17"/>
  <c r="AA99" i="17"/>
  <c r="Z100" i="17"/>
  <c r="AA100" i="17"/>
  <c r="Z101" i="17"/>
  <c r="AA101" i="17"/>
  <c r="S97" i="17"/>
  <c r="T97" i="17"/>
  <c r="S98" i="17"/>
  <c r="T98" i="17"/>
  <c r="S99" i="17"/>
  <c r="T99" i="17"/>
  <c r="S100" i="17"/>
  <c r="T100" i="17"/>
  <c r="S101" i="17"/>
  <c r="T101" i="17"/>
  <c r="Z96" i="17"/>
  <c r="S96" i="17"/>
  <c r="AA96" i="17"/>
  <c r="T96" i="17"/>
  <c r="Q74" i="16"/>
  <c r="R74" i="16"/>
  <c r="S74" i="16"/>
  <c r="Q75" i="16"/>
  <c r="R75" i="16"/>
  <c r="S75" i="16"/>
  <c r="Q76" i="16"/>
  <c r="R76" i="16"/>
  <c r="S76" i="16"/>
  <c r="S73" i="16"/>
  <c r="R73" i="16"/>
  <c r="Q73" i="16"/>
  <c r="Q58" i="17"/>
  <c r="R58" i="17"/>
  <c r="S58" i="17"/>
  <c r="Q68" i="17"/>
  <c r="V58" i="17"/>
  <c r="W58" i="17"/>
  <c r="X58" i="17"/>
  <c r="AB68" i="17"/>
  <c r="Q59" i="17"/>
  <c r="R59" i="17"/>
  <c r="S59" i="17"/>
  <c r="Q69" i="17"/>
  <c r="V59" i="17"/>
  <c r="W59" i="17"/>
  <c r="X59" i="17"/>
  <c r="AB69" i="17"/>
  <c r="Q60" i="17"/>
  <c r="R60" i="17"/>
  <c r="S60" i="17"/>
  <c r="Q70" i="17"/>
  <c r="V60" i="17"/>
  <c r="W60" i="17"/>
  <c r="X60" i="17"/>
  <c r="AB70" i="17"/>
  <c r="Q61" i="17"/>
  <c r="R61" i="17"/>
  <c r="S61" i="17"/>
  <c r="Q71" i="17"/>
  <c r="V61" i="17"/>
  <c r="W61" i="17"/>
  <c r="X61" i="17"/>
  <c r="AB71" i="17"/>
  <c r="Q62" i="17"/>
  <c r="R62" i="17"/>
  <c r="S62" i="17"/>
  <c r="Q72" i="17"/>
  <c r="V62" i="17"/>
  <c r="W62" i="17"/>
  <c r="X62" i="17"/>
  <c r="AB72" i="17"/>
  <c r="AB67" i="17"/>
  <c r="Q67" i="17"/>
  <c r="AC68" i="17"/>
  <c r="AC69" i="17"/>
  <c r="AC70" i="17"/>
  <c r="AC71" i="17"/>
  <c r="AC72" i="17"/>
  <c r="AC67" i="17"/>
  <c r="R68" i="17"/>
  <c r="R69" i="17"/>
  <c r="R70" i="17"/>
  <c r="R71" i="17"/>
  <c r="R72" i="17"/>
  <c r="R67" i="17"/>
  <c r="V25" i="17"/>
  <c r="W25" i="17"/>
  <c r="X25" i="17"/>
  <c r="V26" i="17"/>
  <c r="W26" i="17"/>
  <c r="X26" i="17"/>
  <c r="V27" i="17"/>
  <c r="W27" i="17"/>
  <c r="X27" i="17"/>
  <c r="V28" i="17"/>
  <c r="W28" i="17"/>
  <c r="X28" i="17"/>
  <c r="V29" i="17"/>
  <c r="W29" i="17"/>
  <c r="X29" i="17"/>
  <c r="X24" i="17"/>
  <c r="W24" i="17"/>
  <c r="V24" i="17"/>
  <c r="S25" i="17"/>
  <c r="S26" i="17"/>
  <c r="S27" i="17"/>
  <c r="S28" i="17"/>
  <c r="S29" i="17"/>
  <c r="S24" i="17"/>
  <c r="R25" i="17"/>
  <c r="R26" i="17"/>
  <c r="R27" i="17"/>
  <c r="R28" i="17"/>
  <c r="R29" i="17"/>
  <c r="R24" i="17"/>
  <c r="Q25" i="17"/>
  <c r="Q26" i="17"/>
  <c r="Q27" i="17"/>
  <c r="Q28" i="17"/>
  <c r="Q29" i="17"/>
  <c r="Q24" i="17"/>
  <c r="AG51" i="16"/>
  <c r="AG50" i="16"/>
  <c r="AF50" i="16"/>
  <c r="AF51" i="16"/>
  <c r="AE50" i="16"/>
  <c r="AE51" i="16"/>
  <c r="AD50" i="16"/>
  <c r="AD51" i="16"/>
  <c r="AC51" i="16"/>
  <c r="AB51" i="16"/>
  <c r="AC50" i="16"/>
  <c r="AB50" i="16"/>
  <c r="R64" i="16"/>
  <c r="S64" i="16"/>
  <c r="R65" i="16"/>
  <c r="S65" i="16"/>
  <c r="R66" i="16"/>
  <c r="S66" i="16"/>
  <c r="S63" i="16"/>
  <c r="R63" i="16"/>
  <c r="V51" i="16"/>
  <c r="U50" i="16"/>
  <c r="U51" i="16"/>
  <c r="T50" i="16"/>
  <c r="T51" i="16"/>
  <c r="S50" i="16"/>
  <c r="S51" i="16"/>
  <c r="Q64" i="16"/>
  <c r="Q65" i="16"/>
  <c r="Q66" i="16"/>
  <c r="Q63" i="16"/>
  <c r="R51" i="16"/>
  <c r="Q51" i="16"/>
  <c r="R50" i="16"/>
  <c r="Q50" i="16"/>
  <c r="AQ31" i="16"/>
  <c r="AR31" i="16"/>
  <c r="AS31" i="16"/>
  <c r="AS30" i="16"/>
  <c r="AQ30" i="16"/>
  <c r="AL31" i="16"/>
  <c r="AM31" i="16"/>
  <c r="AN31" i="16"/>
  <c r="AN30" i="16"/>
  <c r="AM30" i="16"/>
  <c r="AG31" i="16"/>
  <c r="AH31" i="16"/>
  <c r="AI31" i="16"/>
  <c r="AI30" i="16"/>
  <c r="AG30" i="16"/>
  <c r="AA31" i="16"/>
  <c r="AB31" i="16"/>
  <c r="AC31" i="16"/>
  <c r="AB30" i="16"/>
  <c r="AA30" i="16"/>
  <c r="V31" i="16"/>
  <c r="W31" i="16"/>
  <c r="X31" i="16"/>
  <c r="X30" i="16"/>
  <c r="W30" i="16"/>
  <c r="Q31" i="16"/>
  <c r="R31" i="16"/>
  <c r="S31" i="16"/>
  <c r="R30" i="16"/>
  <c r="Q30" i="16"/>
  <c r="AQ37" i="16"/>
  <c r="AQ43" i="16"/>
  <c r="AR37" i="16"/>
  <c r="AR43" i="16"/>
  <c r="AS37" i="16"/>
  <c r="AS43" i="16"/>
  <c r="AL37" i="16"/>
  <c r="AL43" i="16"/>
  <c r="AM37" i="16"/>
  <c r="AM43" i="16"/>
  <c r="AN37" i="16"/>
  <c r="AN43" i="16"/>
  <c r="AG37" i="16"/>
  <c r="AG43" i="16"/>
  <c r="AH37" i="16"/>
  <c r="AH43" i="16"/>
  <c r="AI37" i="16"/>
  <c r="AI43" i="16"/>
  <c r="AB49" i="16"/>
  <c r="AC49" i="16"/>
  <c r="AD49" i="16"/>
  <c r="AE49" i="16"/>
  <c r="AF49" i="16"/>
  <c r="AQ36" i="16"/>
  <c r="AQ42" i="16"/>
  <c r="AS36" i="16"/>
  <c r="AS42" i="16"/>
  <c r="AM36" i="16"/>
  <c r="AM42" i="16"/>
  <c r="AN36" i="16"/>
  <c r="AN42" i="16"/>
  <c r="AG36" i="16"/>
  <c r="AG42" i="16"/>
  <c r="AI36" i="16"/>
  <c r="AI42" i="16"/>
  <c r="AB48" i="16"/>
  <c r="AC48" i="16"/>
  <c r="AD48" i="16"/>
  <c r="AF48" i="16"/>
  <c r="AE48" i="16"/>
  <c r="AA37" i="16"/>
  <c r="AA43" i="16"/>
  <c r="AB37" i="16"/>
  <c r="AB43" i="16"/>
  <c r="AC37" i="16"/>
  <c r="AC43" i="16"/>
  <c r="V37" i="16"/>
  <c r="V43" i="16"/>
  <c r="W37" i="16"/>
  <c r="W43" i="16"/>
  <c r="X37" i="16"/>
  <c r="X43" i="16"/>
  <c r="Q37" i="16"/>
  <c r="Q43" i="16"/>
  <c r="R37" i="16"/>
  <c r="R43" i="16"/>
  <c r="S37" i="16"/>
  <c r="S43" i="16"/>
  <c r="Q49" i="16"/>
  <c r="R49" i="16"/>
  <c r="S49" i="16"/>
  <c r="T49" i="16"/>
  <c r="U49" i="16"/>
  <c r="AA36" i="16"/>
  <c r="AA42" i="16"/>
  <c r="AB36" i="16"/>
  <c r="AB42" i="16"/>
  <c r="W36" i="16"/>
  <c r="W42" i="16"/>
  <c r="X36" i="16"/>
  <c r="X42" i="16"/>
  <c r="Q36" i="16"/>
  <c r="Q42" i="16"/>
  <c r="R36" i="16"/>
  <c r="R42" i="16"/>
  <c r="Q48" i="16"/>
  <c r="R48" i="16"/>
  <c r="S48" i="16"/>
  <c r="U48" i="16"/>
  <c r="T48" i="16"/>
  <c r="AG49" i="16"/>
  <c r="V49" i="16"/>
  <c r="AR42" i="16"/>
  <c r="AL42" i="16"/>
  <c r="AH42" i="16"/>
  <c r="AC42" i="16"/>
  <c r="V42" i="16"/>
  <c r="S42" i="16"/>
  <c r="AR36" i="16"/>
  <c r="AL36" i="16"/>
  <c r="AH36" i="16"/>
  <c r="AC36" i="16"/>
  <c r="V36" i="16"/>
  <c r="S36" i="16"/>
  <c r="AR30" i="16"/>
  <c r="AL30" i="16"/>
  <c r="AH30" i="16"/>
  <c r="AC30" i="16"/>
  <c r="V30" i="16"/>
  <c r="S30" i="16"/>
  <c r="S7" i="16"/>
  <c r="Q23" i="16"/>
  <c r="E60" i="16"/>
  <c r="I60" i="16"/>
  <c r="J60" i="16"/>
  <c r="V7" i="16"/>
  <c r="S23" i="16"/>
  <c r="S16" i="16"/>
  <c r="AG24" i="16"/>
  <c r="E53" i="16"/>
  <c r="J53" i="16"/>
  <c r="U15" i="16"/>
  <c r="AH23" i="16"/>
  <c r="E54" i="16"/>
  <c r="J54" i="16"/>
  <c r="U16" i="16"/>
  <c r="AH24" i="16"/>
  <c r="E66" i="16"/>
  <c r="I66" i="16"/>
  <c r="J66" i="16"/>
  <c r="V16" i="16"/>
  <c r="AI24" i="16"/>
  <c r="E65" i="16"/>
  <c r="I65" i="16"/>
  <c r="J65" i="16"/>
  <c r="V15" i="16"/>
  <c r="AI23" i="16"/>
  <c r="E12" i="16"/>
  <c r="I12" i="16"/>
  <c r="J12" i="16"/>
  <c r="Q17" i="16"/>
  <c r="AL24" i="16"/>
  <c r="S15" i="16"/>
  <c r="AG23" i="16"/>
  <c r="E11" i="16"/>
  <c r="I11" i="16"/>
  <c r="J11" i="16"/>
  <c r="Q15" i="16"/>
  <c r="AL23" i="16"/>
  <c r="E47" i="16"/>
  <c r="I47" i="16"/>
  <c r="J47" i="16"/>
  <c r="U7" i="16"/>
  <c r="R23" i="16"/>
  <c r="E55" i="16"/>
  <c r="J55" i="16"/>
  <c r="U18" i="16"/>
  <c r="AS24" i="16"/>
  <c r="T18" i="16"/>
  <c r="AR24" i="16"/>
  <c r="E25" i="16"/>
  <c r="I25" i="16"/>
  <c r="J25" i="16"/>
  <c r="R18" i="16"/>
  <c r="AQ24" i="16"/>
  <c r="AS23" i="16"/>
  <c r="T15" i="16"/>
  <c r="AR23" i="16"/>
  <c r="E23" i="16"/>
  <c r="I23" i="16"/>
  <c r="J23" i="16"/>
  <c r="R15" i="16"/>
  <c r="AQ23" i="16"/>
  <c r="E49" i="16"/>
  <c r="I49" i="16"/>
  <c r="J49" i="16"/>
  <c r="U10" i="16"/>
  <c r="AC24" i="16"/>
  <c r="T10" i="16"/>
  <c r="AB24" i="16"/>
  <c r="E19" i="16"/>
  <c r="I19" i="16"/>
  <c r="J19" i="16"/>
  <c r="R10" i="16"/>
  <c r="AA24" i="16"/>
  <c r="AC23" i="16"/>
  <c r="T7" i="16"/>
  <c r="AB23" i="16"/>
  <c r="E17" i="16"/>
  <c r="I17" i="16"/>
  <c r="J17" i="16"/>
  <c r="R7" i="16"/>
  <c r="AA23" i="16"/>
  <c r="T17" i="16"/>
  <c r="AN24" i="16"/>
  <c r="E24" i="16"/>
  <c r="I24" i="16"/>
  <c r="J24" i="16"/>
  <c r="R17" i="16"/>
  <c r="AM24" i="16"/>
  <c r="AN23" i="16"/>
  <c r="AM23" i="16"/>
  <c r="T9" i="16"/>
  <c r="X24" i="16"/>
  <c r="E18" i="16"/>
  <c r="I18" i="16"/>
  <c r="J18" i="16"/>
  <c r="R9" i="16"/>
  <c r="W24" i="16"/>
  <c r="E7" i="16"/>
  <c r="I7" i="16"/>
  <c r="J7" i="16"/>
  <c r="Q9" i="16"/>
  <c r="V24" i="16"/>
  <c r="X23" i="16"/>
  <c r="W23" i="16"/>
  <c r="E6" i="16"/>
  <c r="I6" i="16"/>
  <c r="J6" i="16"/>
  <c r="Q7" i="16"/>
  <c r="V23" i="16"/>
  <c r="S8" i="16"/>
  <c r="Q24" i="16"/>
  <c r="E48" i="16"/>
  <c r="I48" i="16"/>
  <c r="J48" i="16"/>
  <c r="U8" i="16"/>
  <c r="R24" i="16"/>
  <c r="E61" i="16"/>
  <c r="I61" i="16"/>
  <c r="J61" i="16"/>
  <c r="V8" i="16"/>
  <c r="S24" i="16"/>
  <c r="K6" i="16"/>
  <c r="L6" i="16"/>
  <c r="K7" i="16"/>
  <c r="L7" i="16"/>
  <c r="K11" i="16"/>
  <c r="L11" i="16"/>
  <c r="K12" i="16"/>
  <c r="L12" i="16"/>
  <c r="K17" i="16"/>
  <c r="L17" i="16"/>
  <c r="K18" i="16"/>
  <c r="L18" i="16"/>
  <c r="K19" i="16"/>
  <c r="L19" i="16"/>
  <c r="K23" i="16"/>
  <c r="L23" i="16"/>
  <c r="K24" i="16"/>
  <c r="L24" i="16"/>
  <c r="K25" i="16"/>
  <c r="L25" i="16"/>
  <c r="K47" i="16"/>
  <c r="L47" i="16"/>
  <c r="K48" i="16"/>
  <c r="L48" i="16"/>
  <c r="K49" i="16"/>
  <c r="L49" i="16"/>
  <c r="E50" i="16"/>
  <c r="I50" i="16"/>
  <c r="J50" i="16"/>
  <c r="K50" i="16"/>
  <c r="L50" i="16"/>
  <c r="K53" i="16"/>
  <c r="L53" i="16"/>
  <c r="K54" i="16"/>
  <c r="L54" i="16"/>
  <c r="K55" i="16"/>
  <c r="L55" i="16"/>
  <c r="K60" i="16"/>
  <c r="L60" i="16"/>
  <c r="K61" i="16"/>
  <c r="L61" i="16"/>
  <c r="K65" i="16"/>
  <c r="L65" i="16"/>
  <c r="K66" i="16"/>
  <c r="L66" i="16"/>
  <c r="E67" i="16"/>
  <c r="I67" i="16"/>
  <c r="J67" i="16"/>
  <c r="E62" i="16"/>
  <c r="I62" i="16"/>
  <c r="J62" i="16"/>
  <c r="E56" i="16"/>
  <c r="J56" i="16"/>
  <c r="E26" i="16"/>
  <c r="I26" i="16"/>
  <c r="J26" i="16"/>
  <c r="E20" i="16"/>
  <c r="I20" i="16"/>
  <c r="J20" i="16"/>
  <c r="E13" i="16"/>
  <c r="I13" i="16"/>
  <c r="J13" i="16"/>
  <c r="E8" i="16"/>
  <c r="I8" i="16"/>
  <c r="J8" i="16"/>
  <c r="Q23" i="15"/>
  <c r="P23" i="15"/>
  <c r="Q22" i="15"/>
  <c r="P22" i="15"/>
  <c r="O23" i="15"/>
  <c r="O22" i="15"/>
  <c r="R13" i="15"/>
  <c r="Q13" i="15"/>
  <c r="R10" i="15"/>
  <c r="Q10" i="15"/>
  <c r="P13" i="15"/>
  <c r="P10" i="15"/>
  <c r="N10" i="15"/>
  <c r="N13" i="15"/>
  <c r="M13" i="15"/>
  <c r="M10" i="15"/>
  <c r="K10" i="15"/>
  <c r="K12" i="15"/>
  <c r="K13" i="15"/>
  <c r="K14" i="15"/>
  <c r="K15" i="15"/>
  <c r="K11" i="15"/>
  <c r="F13" i="15"/>
  <c r="F21" i="15"/>
  <c r="J13" i="15"/>
  <c r="F10" i="15"/>
  <c r="F18" i="15"/>
  <c r="J10" i="15"/>
  <c r="F11" i="15"/>
  <c r="F19" i="15"/>
  <c r="J11" i="15"/>
  <c r="F12" i="15"/>
  <c r="F20" i="15"/>
  <c r="J12" i="15"/>
  <c r="F14" i="15"/>
  <c r="F22" i="15"/>
  <c r="J14" i="15"/>
  <c r="F15" i="15"/>
  <c r="F23" i="15"/>
  <c r="J15" i="15"/>
  <c r="O13" i="15"/>
  <c r="O10" i="15"/>
  <c r="S13" i="15"/>
  <c r="G13" i="14"/>
  <c r="K13" i="14"/>
  <c r="L13" i="14"/>
  <c r="G8" i="14"/>
  <c r="K8" i="14"/>
  <c r="L8" i="14"/>
  <c r="M13" i="14"/>
  <c r="N13" i="14"/>
  <c r="O13" i="14"/>
  <c r="G14" i="14"/>
  <c r="K14" i="14"/>
  <c r="L14" i="14"/>
  <c r="M14" i="14"/>
  <c r="N14" i="14"/>
  <c r="O14" i="14"/>
  <c r="G15" i="14"/>
  <c r="K15" i="14"/>
  <c r="L15" i="14"/>
  <c r="M15" i="14"/>
  <c r="N15" i="14"/>
  <c r="O15" i="14"/>
  <c r="G16" i="14"/>
  <c r="K16" i="14"/>
  <c r="L16" i="14"/>
  <c r="M16" i="14"/>
  <c r="N16" i="14"/>
  <c r="O16" i="14"/>
  <c r="G17" i="14"/>
  <c r="K17" i="14"/>
  <c r="L17" i="14"/>
  <c r="M17" i="14"/>
  <c r="N17" i="14"/>
  <c r="O17" i="14"/>
  <c r="G18" i="14"/>
  <c r="K18" i="14"/>
  <c r="L18" i="14"/>
  <c r="M18" i="14"/>
  <c r="N18" i="14"/>
  <c r="O18" i="14"/>
  <c r="B24" i="14"/>
  <c r="J24" i="14"/>
  <c r="B29" i="14"/>
  <c r="C24" i="14"/>
  <c r="E24" i="14"/>
  <c r="F24" i="14"/>
  <c r="H24" i="14"/>
  <c r="C29" i="14"/>
  <c r="G24" i="14"/>
  <c r="I24" i="14"/>
  <c r="D29" i="14"/>
  <c r="G7" i="14"/>
  <c r="K7" i="14"/>
  <c r="L7" i="14"/>
  <c r="M7" i="14"/>
  <c r="N7" i="14"/>
  <c r="O7" i="14"/>
  <c r="M8" i="14"/>
  <c r="N8" i="14"/>
  <c r="O8" i="14"/>
  <c r="G9" i="14"/>
  <c r="K9" i="14"/>
  <c r="L9" i="14"/>
  <c r="M9" i="14"/>
  <c r="N9" i="14"/>
  <c r="O9" i="14"/>
  <c r="G10" i="14"/>
  <c r="K10" i="14"/>
  <c r="L10" i="14"/>
  <c r="M10" i="14"/>
  <c r="N10" i="14"/>
  <c r="O10" i="14"/>
  <c r="G11" i="14"/>
  <c r="K11" i="14"/>
  <c r="L11" i="14"/>
  <c r="M11" i="14"/>
  <c r="N11" i="14"/>
  <c r="O11" i="14"/>
  <c r="G12" i="14"/>
  <c r="K12" i="14"/>
  <c r="L12" i="14"/>
  <c r="M12" i="14"/>
  <c r="N12" i="14"/>
  <c r="O12" i="14"/>
  <c r="B23" i="14"/>
  <c r="J23" i="14"/>
  <c r="B28" i="14"/>
  <c r="C23" i="14"/>
  <c r="E23" i="14"/>
  <c r="G23" i="14"/>
  <c r="I23" i="14"/>
  <c r="D28" i="14"/>
  <c r="F23" i="14"/>
  <c r="H23" i="14"/>
  <c r="C28" i="14"/>
  <c r="U25" i="13"/>
  <c r="V25" i="13"/>
  <c r="T25" i="13"/>
  <c r="V19" i="13"/>
  <c r="U19" i="13"/>
  <c r="T19" i="13"/>
  <c r="S19" i="13"/>
  <c r="Q19" i="13"/>
  <c r="R19" i="13"/>
  <c r="R18" i="13"/>
  <c r="Q18" i="13"/>
  <c r="O30" i="13"/>
  <c r="N30" i="13"/>
  <c r="D24" i="14"/>
  <c r="D23" i="14"/>
  <c r="D9" i="12"/>
  <c r="C9" i="12"/>
  <c r="B9" i="12"/>
  <c r="D7" i="12"/>
  <c r="C7" i="12"/>
  <c r="B7" i="12"/>
  <c r="G5" i="12"/>
  <c r="G3" i="12"/>
  <c r="G4" i="12"/>
  <c r="G2" i="12"/>
  <c r="F3" i="12"/>
  <c r="F5" i="12"/>
  <c r="F4" i="12"/>
  <c r="F2" i="12"/>
  <c r="E5" i="12"/>
  <c r="E3" i="12"/>
  <c r="E4" i="12"/>
  <c r="E2" i="12"/>
  <c r="C2" i="12"/>
  <c r="D2" i="12"/>
  <c r="C3" i="12"/>
  <c r="D3" i="12"/>
  <c r="C4" i="12"/>
  <c r="D4" i="12"/>
  <c r="C5" i="12"/>
  <c r="D5" i="12"/>
  <c r="B5" i="12"/>
  <c r="B4" i="12"/>
  <c r="B3" i="12"/>
  <c r="B2" i="12"/>
  <c r="O70" i="12"/>
  <c r="P70" i="12"/>
  <c r="Q70" i="12"/>
  <c r="Q69" i="12"/>
  <c r="P69" i="12"/>
  <c r="O69" i="12"/>
  <c r="I76" i="12"/>
  <c r="F76" i="12"/>
  <c r="H76" i="12"/>
  <c r="G76" i="12"/>
  <c r="E76" i="12"/>
  <c r="F75" i="12"/>
  <c r="H75" i="12"/>
  <c r="G75" i="12"/>
  <c r="E75" i="12"/>
  <c r="I70" i="12"/>
  <c r="F70" i="12"/>
  <c r="H70" i="12"/>
  <c r="G70" i="12"/>
  <c r="E70" i="12"/>
  <c r="F69" i="12"/>
  <c r="H69" i="12"/>
  <c r="G69" i="12"/>
  <c r="E69" i="12"/>
  <c r="I64" i="12"/>
  <c r="E64" i="12"/>
  <c r="F64" i="12"/>
  <c r="G64" i="12"/>
  <c r="H64" i="12"/>
  <c r="H63" i="12"/>
  <c r="G63" i="12"/>
  <c r="F63" i="12"/>
  <c r="E63" i="12"/>
  <c r="J51" i="12"/>
  <c r="J46" i="12"/>
  <c r="J50" i="12"/>
  <c r="J45" i="12"/>
  <c r="J41" i="12"/>
  <c r="J40" i="12"/>
  <c r="I51" i="12"/>
  <c r="I50" i="12"/>
  <c r="I41" i="12"/>
  <c r="I40" i="12"/>
  <c r="I46" i="12"/>
  <c r="I45" i="12"/>
  <c r="G51" i="12"/>
  <c r="Q48" i="12"/>
  <c r="G46" i="12"/>
  <c r="P48" i="12"/>
  <c r="G41" i="12"/>
  <c r="O48" i="12"/>
  <c r="G50" i="12"/>
  <c r="Q47" i="12"/>
  <c r="G45" i="12"/>
  <c r="P47" i="12"/>
  <c r="G40" i="12"/>
  <c r="O47" i="12"/>
  <c r="K51" i="12"/>
  <c r="H51" i="12"/>
  <c r="H50" i="12"/>
  <c r="K46" i="12"/>
  <c r="H46" i="12"/>
  <c r="H45" i="12"/>
  <c r="K41" i="12"/>
  <c r="H41" i="12"/>
  <c r="H40" i="12"/>
  <c r="E6" i="10"/>
  <c r="F6" i="10"/>
  <c r="G6" i="10"/>
  <c r="H6" i="10"/>
  <c r="I6" i="10"/>
  <c r="J6" i="10"/>
  <c r="E7" i="10"/>
  <c r="F7" i="10"/>
  <c r="G7" i="10"/>
  <c r="H7" i="10"/>
  <c r="I7" i="10"/>
  <c r="J7" i="10"/>
  <c r="E5" i="10"/>
  <c r="F5" i="10"/>
  <c r="G5" i="10"/>
  <c r="H5" i="10"/>
  <c r="I5" i="10"/>
  <c r="J5" i="10"/>
  <c r="J4" i="10"/>
  <c r="G4" i="10"/>
  <c r="I4" i="10"/>
  <c r="F4" i="10"/>
  <c r="H4" i="10"/>
  <c r="E4" i="10"/>
  <c r="B6" i="10"/>
  <c r="C6" i="10"/>
  <c r="D6" i="10"/>
  <c r="B7" i="10"/>
  <c r="C7" i="10"/>
  <c r="D7" i="10"/>
  <c r="B5" i="10"/>
  <c r="C5" i="10"/>
  <c r="D5" i="10"/>
  <c r="D4" i="10"/>
  <c r="C4" i="10"/>
  <c r="B4" i="10"/>
  <c r="H47" i="10"/>
  <c r="M47" i="10"/>
  <c r="N47" i="10"/>
  <c r="D73" i="10"/>
  <c r="H43" i="10"/>
  <c r="M43" i="10"/>
  <c r="N43" i="10"/>
  <c r="D69" i="10"/>
  <c r="E73" i="10"/>
  <c r="F73" i="10"/>
  <c r="G73" i="10"/>
  <c r="H46" i="10"/>
  <c r="M46" i="10"/>
  <c r="N46" i="10"/>
  <c r="D72" i="10"/>
  <c r="E72" i="10"/>
  <c r="F72" i="10"/>
  <c r="G72" i="10"/>
  <c r="H45" i="10"/>
  <c r="M45" i="10"/>
  <c r="N45" i="10"/>
  <c r="D71" i="10"/>
  <c r="E71" i="10"/>
  <c r="F71" i="10"/>
  <c r="G71" i="10"/>
  <c r="H44" i="10"/>
  <c r="M44" i="10"/>
  <c r="N44" i="10"/>
  <c r="D70" i="10"/>
  <c r="E70" i="10"/>
  <c r="F70" i="10"/>
  <c r="G70" i="10"/>
  <c r="E69" i="10"/>
  <c r="F69" i="10"/>
  <c r="G69" i="10"/>
  <c r="H69" i="10"/>
  <c r="O69" i="10"/>
  <c r="I69" i="10"/>
  <c r="J69" i="10"/>
  <c r="L69" i="10"/>
  <c r="N69" i="10"/>
  <c r="K69" i="10"/>
  <c r="M69" i="10"/>
  <c r="H42" i="10"/>
  <c r="M42" i="10"/>
  <c r="N42" i="10"/>
  <c r="D68" i="10"/>
  <c r="E68" i="10"/>
  <c r="F68" i="10"/>
  <c r="G68" i="10"/>
  <c r="H41" i="10"/>
  <c r="M41" i="10"/>
  <c r="N41" i="10"/>
  <c r="D67" i="10"/>
  <c r="E67" i="10"/>
  <c r="F67" i="10"/>
  <c r="G67" i="10"/>
  <c r="H40" i="10"/>
  <c r="M40" i="10"/>
  <c r="N40" i="10"/>
  <c r="D66" i="10"/>
  <c r="E66" i="10"/>
  <c r="F66" i="10"/>
  <c r="G66" i="10"/>
  <c r="H39" i="10"/>
  <c r="M39" i="10"/>
  <c r="N39" i="10"/>
  <c r="D65" i="10"/>
  <c r="E65" i="10"/>
  <c r="F65" i="10"/>
  <c r="G65" i="10"/>
  <c r="H38" i="10"/>
  <c r="M38" i="10"/>
  <c r="N38" i="10"/>
  <c r="D64" i="10"/>
  <c r="E64" i="10"/>
  <c r="F64" i="10"/>
  <c r="G64" i="10"/>
  <c r="H37" i="10"/>
  <c r="M37" i="10"/>
  <c r="N37" i="10"/>
  <c r="D63" i="10"/>
  <c r="E63" i="10"/>
  <c r="F63" i="10"/>
  <c r="G63" i="10"/>
  <c r="H63" i="10"/>
  <c r="O63" i="10"/>
  <c r="I63" i="10"/>
  <c r="J63" i="10"/>
  <c r="L63" i="10"/>
  <c r="N63" i="10"/>
  <c r="K63" i="10"/>
  <c r="M63" i="10"/>
  <c r="H36" i="10"/>
  <c r="M36" i="10"/>
  <c r="N36" i="10"/>
  <c r="D62" i="10"/>
  <c r="E62" i="10"/>
  <c r="F62" i="10"/>
  <c r="G62" i="10"/>
  <c r="H35" i="10"/>
  <c r="M35" i="10"/>
  <c r="N35" i="10"/>
  <c r="D61" i="10"/>
  <c r="E61" i="10"/>
  <c r="F61" i="10"/>
  <c r="G61" i="10"/>
  <c r="H34" i="10"/>
  <c r="M34" i="10"/>
  <c r="N34" i="10"/>
  <c r="D60" i="10"/>
  <c r="E60" i="10"/>
  <c r="F60" i="10"/>
  <c r="G60" i="10"/>
  <c r="H33" i="10"/>
  <c r="M33" i="10"/>
  <c r="N33" i="10"/>
  <c r="D59" i="10"/>
  <c r="E59" i="10"/>
  <c r="F59" i="10"/>
  <c r="G59" i="10"/>
  <c r="T53" i="10"/>
  <c r="T50" i="10"/>
  <c r="H32" i="10"/>
  <c r="M32" i="10"/>
  <c r="N32" i="10"/>
  <c r="D58" i="10"/>
  <c r="E58" i="10"/>
  <c r="F58" i="10"/>
  <c r="G58" i="10"/>
  <c r="H31" i="10"/>
  <c r="M31" i="10"/>
  <c r="N31" i="10"/>
  <c r="D57" i="10"/>
  <c r="E57" i="10"/>
  <c r="F57" i="10"/>
  <c r="G57" i="10"/>
  <c r="H57" i="10"/>
  <c r="O57" i="10"/>
  <c r="I57" i="10"/>
  <c r="J57" i="10"/>
  <c r="L57" i="10"/>
  <c r="N57" i="10"/>
  <c r="K57" i="10"/>
  <c r="M57" i="10"/>
  <c r="H30" i="10"/>
  <c r="M30" i="10"/>
  <c r="N30" i="10"/>
  <c r="D56" i="10"/>
  <c r="E56" i="10"/>
  <c r="F56" i="10"/>
  <c r="G56" i="10"/>
  <c r="H29" i="10"/>
  <c r="M29" i="10"/>
  <c r="N29" i="10"/>
  <c r="D55" i="10"/>
  <c r="E55" i="10"/>
  <c r="F55" i="10"/>
  <c r="G55" i="10"/>
  <c r="H28" i="10"/>
  <c r="M28" i="10"/>
  <c r="N28" i="10"/>
  <c r="D54" i="10"/>
  <c r="E54" i="10"/>
  <c r="F54" i="10"/>
  <c r="G54" i="10"/>
  <c r="V53" i="10"/>
  <c r="U53" i="10"/>
  <c r="H27" i="10"/>
  <c r="M27" i="10"/>
  <c r="N27" i="10"/>
  <c r="D53" i="10"/>
  <c r="E53" i="10"/>
  <c r="F53" i="10"/>
  <c r="G53" i="10"/>
  <c r="T52" i="10"/>
  <c r="V52" i="10"/>
  <c r="U52" i="10"/>
  <c r="H26" i="10"/>
  <c r="M26" i="10"/>
  <c r="N26" i="10"/>
  <c r="D52" i="10"/>
  <c r="E52" i="10"/>
  <c r="F52" i="10"/>
  <c r="G52" i="10"/>
  <c r="H25" i="10"/>
  <c r="M25" i="10"/>
  <c r="N25" i="10"/>
  <c r="D51" i="10"/>
  <c r="E51" i="10"/>
  <c r="F51" i="10"/>
  <c r="G51" i="10"/>
  <c r="H51" i="10"/>
  <c r="O51" i="10"/>
  <c r="T51" i="10"/>
  <c r="I51" i="10"/>
  <c r="J51" i="10"/>
  <c r="L51" i="10"/>
  <c r="N51" i="10"/>
  <c r="V51" i="10"/>
  <c r="K51" i="10"/>
  <c r="M51" i="10"/>
  <c r="U51" i="10"/>
  <c r="V50" i="10"/>
  <c r="U50" i="10"/>
  <c r="E122" i="10"/>
  <c r="H98" i="10"/>
  <c r="M98" i="10"/>
  <c r="N98" i="10"/>
  <c r="D122" i="10"/>
  <c r="H94" i="10"/>
  <c r="M94" i="10"/>
  <c r="N94" i="10"/>
  <c r="D118" i="10"/>
  <c r="H97" i="10"/>
  <c r="M97" i="10"/>
  <c r="N97" i="10"/>
  <c r="D121" i="10"/>
  <c r="E121" i="10"/>
  <c r="H96" i="10"/>
  <c r="M96" i="10"/>
  <c r="N96" i="10"/>
  <c r="D120" i="10"/>
  <c r="E120" i="10"/>
  <c r="H95" i="10"/>
  <c r="M95" i="10"/>
  <c r="N95" i="10"/>
  <c r="D119" i="10"/>
  <c r="E119" i="10"/>
  <c r="E118" i="10"/>
  <c r="H93" i="10"/>
  <c r="M93" i="10"/>
  <c r="N93" i="10"/>
  <c r="D117" i="10"/>
  <c r="E117" i="10"/>
  <c r="H92" i="10"/>
  <c r="M92" i="10"/>
  <c r="N92" i="10"/>
  <c r="D116" i="10"/>
  <c r="E116" i="10"/>
  <c r="H91" i="10"/>
  <c r="M91" i="10"/>
  <c r="N91" i="10"/>
  <c r="D115" i="10"/>
  <c r="E115" i="10"/>
  <c r="H90" i="10"/>
  <c r="M90" i="10"/>
  <c r="N90" i="10"/>
  <c r="D114" i="10"/>
  <c r="E114" i="10"/>
  <c r="H89" i="10"/>
  <c r="M89" i="10"/>
  <c r="N89" i="10"/>
  <c r="D113" i="10"/>
  <c r="E113" i="10"/>
  <c r="H88" i="10"/>
  <c r="M88" i="10"/>
  <c r="N88" i="10"/>
  <c r="D112" i="10"/>
  <c r="E112" i="10"/>
  <c r="H87" i="10"/>
  <c r="M87" i="10"/>
  <c r="N87" i="10"/>
  <c r="D111" i="10"/>
  <c r="E111" i="10"/>
  <c r="H86" i="10"/>
  <c r="M86" i="10"/>
  <c r="N86" i="10"/>
  <c r="D110" i="10"/>
  <c r="E110" i="10"/>
  <c r="H85" i="10"/>
  <c r="M85" i="10"/>
  <c r="N85" i="10"/>
  <c r="D109" i="10"/>
  <c r="E109" i="10"/>
  <c r="H84" i="10"/>
  <c r="M84" i="10"/>
  <c r="N84" i="10"/>
  <c r="D108" i="10"/>
  <c r="E108" i="10"/>
  <c r="H83" i="10"/>
  <c r="N83" i="10"/>
  <c r="D107" i="10"/>
  <c r="E107" i="10"/>
  <c r="H82" i="10"/>
  <c r="N82" i="10"/>
  <c r="D106" i="10"/>
  <c r="E106" i="10"/>
  <c r="H81" i="10"/>
  <c r="N81" i="10"/>
  <c r="D105" i="10"/>
  <c r="E105" i="10"/>
  <c r="H80" i="10"/>
  <c r="N80" i="10"/>
  <c r="D104" i="10"/>
  <c r="E104" i="10"/>
  <c r="H79" i="10"/>
  <c r="N79" i="10"/>
  <c r="D103" i="10"/>
  <c r="E103" i="10"/>
  <c r="F113" i="10"/>
  <c r="G113" i="10"/>
  <c r="F114" i="10"/>
  <c r="G114" i="10"/>
  <c r="F115" i="10"/>
  <c r="G115" i="10"/>
  <c r="F116" i="10"/>
  <c r="G116" i="10"/>
  <c r="F117" i="10"/>
  <c r="G117" i="10"/>
  <c r="H113" i="10"/>
  <c r="O113" i="10"/>
  <c r="T106" i="10"/>
  <c r="F108" i="10"/>
  <c r="G108" i="10"/>
  <c r="F109" i="10"/>
  <c r="G109" i="10"/>
  <c r="F110" i="10"/>
  <c r="G110" i="10"/>
  <c r="F111" i="10"/>
  <c r="G111" i="10"/>
  <c r="F112" i="10"/>
  <c r="G112" i="10"/>
  <c r="H108" i="10"/>
  <c r="O108" i="10"/>
  <c r="T105" i="10"/>
  <c r="F103" i="10"/>
  <c r="G103" i="10"/>
  <c r="F104" i="10"/>
  <c r="G104" i="10"/>
  <c r="F105" i="10"/>
  <c r="G105" i="10"/>
  <c r="F106" i="10"/>
  <c r="G106" i="10"/>
  <c r="F107" i="10"/>
  <c r="G107" i="10"/>
  <c r="H103" i="10"/>
  <c r="O103" i="10"/>
  <c r="T104" i="10"/>
  <c r="F118" i="10"/>
  <c r="G118" i="10"/>
  <c r="F119" i="10"/>
  <c r="G119" i="10"/>
  <c r="F120" i="10"/>
  <c r="G120" i="10"/>
  <c r="F121" i="10"/>
  <c r="G121" i="10"/>
  <c r="F122" i="10"/>
  <c r="G122" i="10"/>
  <c r="H118" i="10"/>
  <c r="O118" i="10"/>
  <c r="T103" i="10"/>
  <c r="I113" i="10"/>
  <c r="J113" i="10"/>
  <c r="L113" i="10"/>
  <c r="N113" i="10"/>
  <c r="V106" i="10"/>
  <c r="K113" i="10"/>
  <c r="M113" i="10"/>
  <c r="U106" i="10"/>
  <c r="I108" i="10"/>
  <c r="J108" i="10"/>
  <c r="L108" i="10"/>
  <c r="N108" i="10"/>
  <c r="V105" i="10"/>
  <c r="K108" i="10"/>
  <c r="M108" i="10"/>
  <c r="U105" i="10"/>
  <c r="I103" i="10"/>
  <c r="J103" i="10"/>
  <c r="L103" i="10"/>
  <c r="N103" i="10"/>
  <c r="V104" i="10"/>
  <c r="K103" i="10"/>
  <c r="M103" i="10"/>
  <c r="U104" i="10"/>
  <c r="I118" i="10"/>
  <c r="J118" i="10"/>
  <c r="L118" i="10"/>
  <c r="N118" i="10"/>
  <c r="V103" i="10"/>
  <c r="K118" i="10"/>
  <c r="M118" i="10"/>
  <c r="U103" i="10"/>
  <c r="H145" i="10"/>
  <c r="M145" i="10"/>
  <c r="N145" i="10"/>
  <c r="D169" i="10"/>
  <c r="H150" i="10"/>
  <c r="M150" i="10"/>
  <c r="N150" i="10"/>
  <c r="D174" i="10"/>
  <c r="E169" i="10"/>
  <c r="F169" i="10"/>
  <c r="G169" i="10"/>
  <c r="H146" i="10"/>
  <c r="M146" i="10"/>
  <c r="N146" i="10"/>
  <c r="D170" i="10"/>
  <c r="E170" i="10"/>
  <c r="F170" i="10"/>
  <c r="G170" i="10"/>
  <c r="H147" i="10"/>
  <c r="M147" i="10"/>
  <c r="N147" i="10"/>
  <c r="D171" i="10"/>
  <c r="E171" i="10"/>
  <c r="F171" i="10"/>
  <c r="G171" i="10"/>
  <c r="H148" i="10"/>
  <c r="M148" i="10"/>
  <c r="N148" i="10"/>
  <c r="D172" i="10"/>
  <c r="E172" i="10"/>
  <c r="F172" i="10"/>
  <c r="G172" i="10"/>
  <c r="H149" i="10"/>
  <c r="M149" i="10"/>
  <c r="N149" i="10"/>
  <c r="D173" i="10"/>
  <c r="E173" i="10"/>
  <c r="F173" i="10"/>
  <c r="G173" i="10"/>
  <c r="H169" i="10"/>
  <c r="O169" i="10"/>
  <c r="T162" i="10"/>
  <c r="I169" i="10"/>
  <c r="J169" i="10"/>
  <c r="L169" i="10"/>
  <c r="N169" i="10"/>
  <c r="V162" i="10"/>
  <c r="H140" i="10"/>
  <c r="M140" i="10"/>
  <c r="N140" i="10"/>
  <c r="D164" i="10"/>
  <c r="E164" i="10"/>
  <c r="F164" i="10"/>
  <c r="G164" i="10"/>
  <c r="H141" i="10"/>
  <c r="M141" i="10"/>
  <c r="N141" i="10"/>
  <c r="D165" i="10"/>
  <c r="E165" i="10"/>
  <c r="F165" i="10"/>
  <c r="G165" i="10"/>
  <c r="H142" i="10"/>
  <c r="M142" i="10"/>
  <c r="N142" i="10"/>
  <c r="D166" i="10"/>
  <c r="E166" i="10"/>
  <c r="F166" i="10"/>
  <c r="G166" i="10"/>
  <c r="H143" i="10"/>
  <c r="M143" i="10"/>
  <c r="N143" i="10"/>
  <c r="D167" i="10"/>
  <c r="E167" i="10"/>
  <c r="F167" i="10"/>
  <c r="G167" i="10"/>
  <c r="H144" i="10"/>
  <c r="M144" i="10"/>
  <c r="N144" i="10"/>
  <c r="D168" i="10"/>
  <c r="E168" i="10"/>
  <c r="F168" i="10"/>
  <c r="G168" i="10"/>
  <c r="H164" i="10"/>
  <c r="O164" i="10"/>
  <c r="T161" i="10"/>
  <c r="I164" i="10"/>
  <c r="J164" i="10"/>
  <c r="L164" i="10"/>
  <c r="N164" i="10"/>
  <c r="V161" i="10"/>
  <c r="H135" i="10"/>
  <c r="M135" i="10"/>
  <c r="N135" i="10"/>
  <c r="D159" i="10"/>
  <c r="E159" i="10"/>
  <c r="F159" i="10"/>
  <c r="G159" i="10"/>
  <c r="H136" i="10"/>
  <c r="M136" i="10"/>
  <c r="N136" i="10"/>
  <c r="D160" i="10"/>
  <c r="E160" i="10"/>
  <c r="F160" i="10"/>
  <c r="G160" i="10"/>
  <c r="H137" i="10"/>
  <c r="M137" i="10"/>
  <c r="N137" i="10"/>
  <c r="D161" i="10"/>
  <c r="E161" i="10"/>
  <c r="F161" i="10"/>
  <c r="G161" i="10"/>
  <c r="H138" i="10"/>
  <c r="M138" i="10"/>
  <c r="N138" i="10"/>
  <c r="D162" i="10"/>
  <c r="E162" i="10"/>
  <c r="F162" i="10"/>
  <c r="G162" i="10"/>
  <c r="H139" i="10"/>
  <c r="M139" i="10"/>
  <c r="N139" i="10"/>
  <c r="D163" i="10"/>
  <c r="E163" i="10"/>
  <c r="F163" i="10"/>
  <c r="G163" i="10"/>
  <c r="H159" i="10"/>
  <c r="O159" i="10"/>
  <c r="T160" i="10"/>
  <c r="I159" i="10"/>
  <c r="J159" i="10"/>
  <c r="L159" i="10"/>
  <c r="N159" i="10"/>
  <c r="V160" i="10"/>
  <c r="E174" i="10"/>
  <c r="F174" i="10"/>
  <c r="G174" i="10"/>
  <c r="H151" i="10"/>
  <c r="M151" i="10"/>
  <c r="N151" i="10"/>
  <c r="D175" i="10"/>
  <c r="E175" i="10"/>
  <c r="F175" i="10"/>
  <c r="G175" i="10"/>
  <c r="H152" i="10"/>
  <c r="M152" i="10"/>
  <c r="N152" i="10"/>
  <c r="D176" i="10"/>
  <c r="E176" i="10"/>
  <c r="F176" i="10"/>
  <c r="G176" i="10"/>
  <c r="H153" i="10"/>
  <c r="M153" i="10"/>
  <c r="N153" i="10"/>
  <c r="D177" i="10"/>
  <c r="E177" i="10"/>
  <c r="F177" i="10"/>
  <c r="G177" i="10"/>
  <c r="H154" i="10"/>
  <c r="M154" i="10"/>
  <c r="N154" i="10"/>
  <c r="D178" i="10"/>
  <c r="E178" i="10"/>
  <c r="F178" i="10"/>
  <c r="G178" i="10"/>
  <c r="H174" i="10"/>
  <c r="O174" i="10"/>
  <c r="T159" i="10"/>
  <c r="I174" i="10"/>
  <c r="J174" i="10"/>
  <c r="L174" i="10"/>
  <c r="N174" i="10"/>
  <c r="V159" i="10"/>
  <c r="K169" i="10"/>
  <c r="M169" i="10"/>
  <c r="U162" i="10"/>
  <c r="K164" i="10"/>
  <c r="M164" i="10"/>
  <c r="U161" i="10"/>
  <c r="K159" i="10"/>
  <c r="M159" i="10"/>
  <c r="U160" i="10"/>
  <c r="K174" i="10"/>
  <c r="M174" i="10"/>
  <c r="U159" i="10"/>
  <c r="M80" i="10"/>
  <c r="M81" i="10"/>
  <c r="M82" i="10"/>
  <c r="M83" i="10"/>
  <c r="M79" i="10"/>
  <c r="E196" i="9"/>
  <c r="G22" i="9"/>
  <c r="G21" i="9"/>
  <c r="V133" i="9"/>
  <c r="V134" i="9"/>
  <c r="U134" i="9"/>
  <c r="U133" i="9"/>
  <c r="F203" i="9"/>
  <c r="G203" i="9"/>
  <c r="F199" i="9"/>
  <c r="G199" i="9"/>
  <c r="F200" i="9"/>
  <c r="G200" i="9"/>
  <c r="F201" i="9"/>
  <c r="G201" i="9"/>
  <c r="F202" i="9"/>
  <c r="G202" i="9"/>
  <c r="H199" i="9"/>
  <c r="O199" i="9"/>
  <c r="T199" i="9"/>
  <c r="I199" i="9"/>
  <c r="J199" i="9"/>
  <c r="L199" i="9"/>
  <c r="N199" i="9"/>
  <c r="V199" i="9"/>
  <c r="F204" i="9"/>
  <c r="G204" i="9"/>
  <c r="F205" i="9"/>
  <c r="G205" i="9"/>
  <c r="F206" i="9"/>
  <c r="G206" i="9"/>
  <c r="F207" i="9"/>
  <c r="G207" i="9"/>
  <c r="F208" i="9"/>
  <c r="G208" i="9"/>
  <c r="H204" i="9"/>
  <c r="O204" i="9"/>
  <c r="T200" i="9"/>
  <c r="I204" i="9"/>
  <c r="J204" i="9"/>
  <c r="L204" i="9"/>
  <c r="N204" i="9"/>
  <c r="V200" i="9"/>
  <c r="K204" i="9"/>
  <c r="M204" i="9"/>
  <c r="U200" i="9"/>
  <c r="K199" i="9"/>
  <c r="M199" i="9"/>
  <c r="U199" i="9"/>
  <c r="G185" i="9"/>
  <c r="F186" i="9"/>
  <c r="G186" i="9"/>
  <c r="F187" i="9"/>
  <c r="G187" i="9"/>
  <c r="F188" i="9"/>
  <c r="G188" i="9"/>
  <c r="F189" i="9"/>
  <c r="G189" i="9"/>
  <c r="H185" i="9"/>
  <c r="O185" i="9"/>
  <c r="T185" i="9"/>
  <c r="I185" i="9"/>
  <c r="J185" i="9"/>
  <c r="L185" i="9"/>
  <c r="N185" i="9"/>
  <c r="V185" i="9"/>
  <c r="F190" i="9"/>
  <c r="G190" i="9"/>
  <c r="F191" i="9"/>
  <c r="G191" i="9"/>
  <c r="F192" i="9"/>
  <c r="G192" i="9"/>
  <c r="F193" i="9"/>
  <c r="G193" i="9"/>
  <c r="F194" i="9"/>
  <c r="G194" i="9"/>
  <c r="H190" i="9"/>
  <c r="O190" i="9"/>
  <c r="T186" i="9"/>
  <c r="I190" i="9"/>
  <c r="J190" i="9"/>
  <c r="L190" i="9"/>
  <c r="N190" i="9"/>
  <c r="V186" i="9"/>
  <c r="K190" i="9"/>
  <c r="M190" i="9"/>
  <c r="U186" i="9"/>
  <c r="K185" i="9"/>
  <c r="M185" i="9"/>
  <c r="U185" i="9"/>
  <c r="V118" i="9"/>
  <c r="V119" i="9"/>
  <c r="U119" i="9"/>
  <c r="U118" i="9"/>
  <c r="B6" i="9"/>
  <c r="C6" i="9"/>
  <c r="D6" i="9"/>
  <c r="E6" i="9"/>
  <c r="F6" i="9"/>
  <c r="G6" i="9"/>
  <c r="H6" i="9"/>
  <c r="I6" i="9"/>
  <c r="J6" i="9"/>
  <c r="M6" i="9"/>
  <c r="P190" i="9"/>
  <c r="L6" i="9"/>
  <c r="J5" i="9"/>
  <c r="I5" i="9"/>
  <c r="H5" i="9"/>
  <c r="G5" i="9"/>
  <c r="F5" i="9"/>
  <c r="E5" i="9"/>
  <c r="D5" i="9"/>
  <c r="C5" i="9"/>
  <c r="K6" i="9"/>
  <c r="B5" i="9"/>
  <c r="M22" i="9"/>
  <c r="P204" i="9"/>
  <c r="L22" i="9"/>
  <c r="K22" i="9"/>
  <c r="E22" i="9"/>
  <c r="F22" i="9"/>
  <c r="H22" i="9"/>
  <c r="I22" i="9"/>
  <c r="J22" i="9"/>
  <c r="J21" i="9"/>
  <c r="I21" i="9"/>
  <c r="H21" i="9"/>
  <c r="F21" i="9"/>
  <c r="E21" i="9"/>
  <c r="B22" i="9"/>
  <c r="C22" i="9"/>
  <c r="D22" i="9"/>
  <c r="D21" i="9"/>
  <c r="C21" i="9"/>
  <c r="B21" i="9"/>
  <c r="A200" i="9"/>
  <c r="A201" i="9"/>
  <c r="A202" i="9"/>
  <c r="A203" i="9"/>
  <c r="A204" i="9"/>
  <c r="A205" i="9"/>
  <c r="A206" i="9"/>
  <c r="A207" i="9"/>
  <c r="A208" i="9"/>
  <c r="A199" i="9"/>
  <c r="A186" i="9"/>
  <c r="A187" i="9"/>
  <c r="A188" i="9"/>
  <c r="A189" i="9"/>
  <c r="A190" i="9"/>
  <c r="A191" i="9"/>
  <c r="A192" i="9"/>
  <c r="A193" i="9"/>
  <c r="A194" i="9"/>
  <c r="A185" i="9"/>
  <c r="A120" i="9"/>
  <c r="A121" i="9"/>
  <c r="A122" i="9"/>
  <c r="A123" i="9"/>
  <c r="A124" i="9"/>
  <c r="A125" i="9"/>
  <c r="A126" i="9"/>
  <c r="A127" i="9"/>
  <c r="A128" i="9"/>
  <c r="A119" i="9"/>
  <c r="A134" i="9"/>
  <c r="A135" i="9"/>
  <c r="A136" i="9"/>
  <c r="A137" i="9"/>
  <c r="A138" i="9"/>
  <c r="A139" i="9"/>
  <c r="A140" i="9"/>
  <c r="A141" i="9"/>
  <c r="A142" i="9"/>
  <c r="A133" i="9"/>
  <c r="A69" i="9"/>
  <c r="A70" i="9"/>
  <c r="A71" i="9"/>
  <c r="A72" i="9"/>
  <c r="A73" i="9"/>
  <c r="A74" i="9"/>
  <c r="A75" i="9"/>
  <c r="A76" i="9"/>
  <c r="A77" i="9"/>
  <c r="A68" i="9"/>
  <c r="A61" i="9"/>
  <c r="A62" i="9"/>
  <c r="A63" i="9"/>
  <c r="A64" i="9"/>
  <c r="A65" i="9"/>
  <c r="A60" i="9"/>
  <c r="I94" i="9"/>
  <c r="N94" i="9"/>
  <c r="O94" i="9"/>
  <c r="D122" i="9"/>
  <c r="I93" i="9"/>
  <c r="N93" i="9"/>
  <c r="O93" i="9"/>
  <c r="D121" i="9"/>
  <c r="E122" i="9"/>
  <c r="I95" i="9"/>
  <c r="N95" i="9"/>
  <c r="O95" i="9"/>
  <c r="D123" i="9"/>
  <c r="E123" i="9"/>
  <c r="I96" i="9"/>
  <c r="N96" i="9"/>
  <c r="O96" i="9"/>
  <c r="D124" i="9"/>
  <c r="E124" i="9"/>
  <c r="I97" i="9"/>
  <c r="N97" i="9"/>
  <c r="O97" i="9"/>
  <c r="D125" i="9"/>
  <c r="E125" i="9"/>
  <c r="I98" i="9"/>
  <c r="N98" i="9"/>
  <c r="O98" i="9"/>
  <c r="D126" i="9"/>
  <c r="E126" i="9"/>
  <c r="I99" i="9"/>
  <c r="N99" i="9"/>
  <c r="O99" i="9"/>
  <c r="D127" i="9"/>
  <c r="E127" i="9"/>
  <c r="I100" i="9"/>
  <c r="N100" i="9"/>
  <c r="O100" i="9"/>
  <c r="D128" i="9"/>
  <c r="E128" i="9"/>
  <c r="I91" i="9"/>
  <c r="N91" i="9"/>
  <c r="O91" i="9"/>
  <c r="D119" i="9"/>
  <c r="E119" i="9"/>
  <c r="I92" i="9"/>
  <c r="N92" i="9"/>
  <c r="O92" i="9"/>
  <c r="D120" i="9"/>
  <c r="E120" i="9"/>
  <c r="E121" i="9"/>
  <c r="I110" i="9"/>
  <c r="N110" i="9"/>
  <c r="O110" i="9"/>
  <c r="D138" i="9"/>
  <c r="I109" i="9"/>
  <c r="N109" i="9"/>
  <c r="O109" i="9"/>
  <c r="D137" i="9"/>
  <c r="E138" i="9"/>
  <c r="I111" i="9"/>
  <c r="N111" i="9"/>
  <c r="O111" i="9"/>
  <c r="D139" i="9"/>
  <c r="E139" i="9"/>
  <c r="I112" i="9"/>
  <c r="N112" i="9"/>
  <c r="O112" i="9"/>
  <c r="D140" i="9"/>
  <c r="E140" i="9"/>
  <c r="I113" i="9"/>
  <c r="N113" i="9"/>
  <c r="O113" i="9"/>
  <c r="D141" i="9"/>
  <c r="E141" i="9"/>
  <c r="I114" i="9"/>
  <c r="N114" i="9"/>
  <c r="O114" i="9"/>
  <c r="D142" i="9"/>
  <c r="E142" i="9"/>
  <c r="I105" i="9"/>
  <c r="N105" i="9"/>
  <c r="O105" i="9"/>
  <c r="D133" i="9"/>
  <c r="E133" i="9"/>
  <c r="I106" i="9"/>
  <c r="N106" i="9"/>
  <c r="O106" i="9"/>
  <c r="D134" i="9"/>
  <c r="E134" i="9"/>
  <c r="I107" i="9"/>
  <c r="N107" i="9"/>
  <c r="O107" i="9"/>
  <c r="D135" i="9"/>
  <c r="E135" i="9"/>
  <c r="I108" i="9"/>
  <c r="N108" i="9"/>
  <c r="O108" i="9"/>
  <c r="D136" i="9"/>
  <c r="E136" i="9"/>
  <c r="E137" i="9"/>
  <c r="I180" i="9"/>
  <c r="N180" i="9"/>
  <c r="O180" i="9"/>
  <c r="D208" i="9"/>
  <c r="I179" i="9"/>
  <c r="N179" i="9"/>
  <c r="O179" i="9"/>
  <c r="D207" i="9"/>
  <c r="I178" i="9"/>
  <c r="N178" i="9"/>
  <c r="O178" i="9"/>
  <c r="D206" i="9"/>
  <c r="I177" i="9"/>
  <c r="N177" i="9"/>
  <c r="O177" i="9"/>
  <c r="D205" i="9"/>
  <c r="I176" i="9"/>
  <c r="N176" i="9"/>
  <c r="O176" i="9"/>
  <c r="D204" i="9"/>
  <c r="I175" i="9"/>
  <c r="N175" i="9"/>
  <c r="O175" i="9"/>
  <c r="D203" i="9"/>
  <c r="I174" i="9"/>
  <c r="N174" i="9"/>
  <c r="O174" i="9"/>
  <c r="D202" i="9"/>
  <c r="I173" i="9"/>
  <c r="N173" i="9"/>
  <c r="O173" i="9"/>
  <c r="D201" i="9"/>
  <c r="I172" i="9"/>
  <c r="N172" i="9"/>
  <c r="O172" i="9"/>
  <c r="D200" i="9"/>
  <c r="I171" i="9"/>
  <c r="N171" i="9"/>
  <c r="O171" i="9"/>
  <c r="D199" i="9"/>
  <c r="I166" i="9"/>
  <c r="N166" i="9"/>
  <c r="O166" i="9"/>
  <c r="D194" i="9"/>
  <c r="I165" i="9"/>
  <c r="N165" i="9"/>
  <c r="O165" i="9"/>
  <c r="D193" i="9"/>
  <c r="I164" i="9"/>
  <c r="N164" i="9"/>
  <c r="O164" i="9"/>
  <c r="D192" i="9"/>
  <c r="I163" i="9"/>
  <c r="N163" i="9"/>
  <c r="O163" i="9"/>
  <c r="D191" i="9"/>
  <c r="I162" i="9"/>
  <c r="N162" i="9"/>
  <c r="O162" i="9"/>
  <c r="D190" i="9"/>
  <c r="I161" i="9"/>
  <c r="N161" i="9"/>
  <c r="O161" i="9"/>
  <c r="D189" i="9"/>
  <c r="I160" i="9"/>
  <c r="N160" i="9"/>
  <c r="O160" i="9"/>
  <c r="D188" i="9"/>
  <c r="I159" i="9"/>
  <c r="N159" i="9"/>
  <c r="O159" i="9"/>
  <c r="D187" i="9"/>
  <c r="I158" i="9"/>
  <c r="N158" i="9"/>
  <c r="O158" i="9"/>
  <c r="D186" i="9"/>
  <c r="I157" i="9"/>
  <c r="N157" i="9"/>
  <c r="O157" i="9"/>
  <c r="D185" i="9"/>
  <c r="F128" i="9"/>
  <c r="G128" i="9"/>
  <c r="F127" i="9"/>
  <c r="G127" i="9"/>
  <c r="F126" i="9"/>
  <c r="G126" i="9"/>
  <c r="F125" i="9"/>
  <c r="G125" i="9"/>
  <c r="F124" i="9"/>
  <c r="G124" i="9"/>
  <c r="H124" i="9"/>
  <c r="O124" i="9"/>
  <c r="I124" i="9"/>
  <c r="J124" i="9"/>
  <c r="L124" i="9"/>
  <c r="N124" i="9"/>
  <c r="K124" i="9"/>
  <c r="M124" i="9"/>
  <c r="F123" i="9"/>
  <c r="G123" i="9"/>
  <c r="F122" i="9"/>
  <c r="G122" i="9"/>
  <c r="F121" i="9"/>
  <c r="G121" i="9"/>
  <c r="F120" i="9"/>
  <c r="G120" i="9"/>
  <c r="F119" i="9"/>
  <c r="G119" i="9"/>
  <c r="H119" i="9"/>
  <c r="O119" i="9"/>
  <c r="I119" i="9"/>
  <c r="J119" i="9"/>
  <c r="L119" i="9"/>
  <c r="N119" i="9"/>
  <c r="K119" i="9"/>
  <c r="M119" i="9"/>
  <c r="T119" i="9"/>
  <c r="T118" i="9"/>
  <c r="F142" i="9"/>
  <c r="G142" i="9"/>
  <c r="F141" i="9"/>
  <c r="G141" i="9"/>
  <c r="F140" i="9"/>
  <c r="G140" i="9"/>
  <c r="F139" i="9"/>
  <c r="G139" i="9"/>
  <c r="F138" i="9"/>
  <c r="G138" i="9"/>
  <c r="H138" i="9"/>
  <c r="O138" i="9"/>
  <c r="I138" i="9"/>
  <c r="J138" i="9"/>
  <c r="L138" i="9"/>
  <c r="N138" i="9"/>
  <c r="K138" i="9"/>
  <c r="M138" i="9"/>
  <c r="F137" i="9"/>
  <c r="G137" i="9"/>
  <c r="F136" i="9"/>
  <c r="G136" i="9"/>
  <c r="F135" i="9"/>
  <c r="G135" i="9"/>
  <c r="F134" i="9"/>
  <c r="G134" i="9"/>
  <c r="F133" i="9"/>
  <c r="G133" i="9"/>
  <c r="H133" i="9"/>
  <c r="O133" i="9"/>
  <c r="I133" i="9"/>
  <c r="J133" i="9"/>
  <c r="L133" i="9"/>
  <c r="N133" i="9"/>
  <c r="K133" i="9"/>
  <c r="M133" i="9"/>
  <c r="T134" i="9"/>
  <c r="T133" i="9"/>
  <c r="F39" i="9"/>
  <c r="K39" i="9"/>
  <c r="L39" i="9"/>
  <c r="F40" i="9"/>
  <c r="K40" i="9"/>
  <c r="L40" i="9"/>
  <c r="F41" i="9"/>
  <c r="L41" i="9"/>
  <c r="F42" i="9"/>
  <c r="L42" i="9"/>
  <c r="F43" i="9"/>
  <c r="L43" i="9"/>
  <c r="F44" i="9"/>
  <c r="L44" i="9"/>
  <c r="F47" i="9"/>
  <c r="K47" i="9"/>
  <c r="L47" i="9"/>
  <c r="F49" i="9"/>
  <c r="K49" i="9"/>
  <c r="L49" i="9"/>
  <c r="F48" i="9"/>
  <c r="K48" i="9"/>
  <c r="L48" i="9"/>
  <c r="F50" i="9"/>
  <c r="K50" i="9"/>
  <c r="L50" i="9"/>
  <c r="F51" i="9"/>
  <c r="K51" i="9"/>
  <c r="L51" i="9"/>
  <c r="F52" i="9"/>
  <c r="K52" i="9"/>
  <c r="L52" i="9"/>
  <c r="F53" i="9"/>
  <c r="K53" i="9"/>
  <c r="L53" i="9"/>
  <c r="F54" i="9"/>
  <c r="K54" i="9"/>
  <c r="L54" i="9"/>
  <c r="F55" i="9"/>
  <c r="K55" i="9"/>
  <c r="L55" i="9"/>
  <c r="F56" i="9"/>
  <c r="K56" i="9"/>
  <c r="L56" i="9"/>
  <c r="D60" i="9"/>
  <c r="E60" i="9"/>
  <c r="F60" i="9"/>
  <c r="G60" i="9"/>
  <c r="D61" i="9"/>
  <c r="E61" i="9"/>
  <c r="F61" i="9"/>
  <c r="G61" i="9"/>
  <c r="D62" i="9"/>
  <c r="E62" i="9"/>
  <c r="F62" i="9"/>
  <c r="G62" i="9"/>
  <c r="H60" i="9"/>
  <c r="I60" i="9"/>
  <c r="J60" i="9"/>
  <c r="K60" i="9"/>
  <c r="L60" i="9"/>
  <c r="M60" i="9"/>
  <c r="N60" i="9"/>
  <c r="O60" i="9"/>
  <c r="T60" i="9"/>
  <c r="U60" i="9"/>
  <c r="V60" i="9"/>
  <c r="D63" i="9"/>
  <c r="E63" i="9"/>
  <c r="F63" i="9"/>
  <c r="G63" i="9"/>
  <c r="D64" i="9"/>
  <c r="E64" i="9"/>
  <c r="F64" i="9"/>
  <c r="G64" i="9"/>
  <c r="D65" i="9"/>
  <c r="E65" i="9"/>
  <c r="F65" i="9"/>
  <c r="G65" i="9"/>
  <c r="H63" i="9"/>
  <c r="O63" i="9"/>
  <c r="T61" i="9"/>
  <c r="I63" i="9"/>
  <c r="J63" i="9"/>
  <c r="K63" i="9"/>
  <c r="M63" i="9"/>
  <c r="U61" i="9"/>
  <c r="L63" i="9"/>
  <c r="N63" i="9"/>
  <c r="V61" i="9"/>
  <c r="P63" i="9"/>
  <c r="D68" i="9"/>
  <c r="D70" i="9"/>
  <c r="E68" i="9"/>
  <c r="F68" i="9"/>
  <c r="G68" i="9"/>
  <c r="D69" i="9"/>
  <c r="E69" i="9"/>
  <c r="F69" i="9"/>
  <c r="G69" i="9"/>
  <c r="E70" i="9"/>
  <c r="F70" i="9"/>
  <c r="G70" i="9"/>
  <c r="D71" i="9"/>
  <c r="E71" i="9"/>
  <c r="F71" i="9"/>
  <c r="G71" i="9"/>
  <c r="D72" i="9"/>
  <c r="E72" i="9"/>
  <c r="F72" i="9"/>
  <c r="G72" i="9"/>
  <c r="H68" i="9"/>
  <c r="I68" i="9"/>
  <c r="J68" i="9"/>
  <c r="K68" i="9"/>
  <c r="L68" i="9"/>
  <c r="M68" i="9"/>
  <c r="N68" i="9"/>
  <c r="O68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H73" i="9"/>
  <c r="I73" i="9"/>
  <c r="J73" i="9"/>
  <c r="K73" i="9"/>
  <c r="L73" i="9"/>
  <c r="M73" i="9"/>
  <c r="N73" i="9"/>
  <c r="O73" i="9"/>
  <c r="P73" i="9"/>
  <c r="T68" i="9"/>
  <c r="U68" i="9"/>
  <c r="V68" i="9"/>
  <c r="T69" i="9"/>
  <c r="U69" i="9"/>
  <c r="V69" i="9"/>
  <c r="P138" i="9"/>
  <c r="P124" i="9"/>
  <c r="U99" i="17"/>
  <c r="U101" i="17"/>
  <c r="U100" i="17"/>
  <c r="AB99" i="17"/>
  <c r="AB101" i="17"/>
  <c r="AB100" i="17"/>
</calcChain>
</file>

<file path=xl/sharedStrings.xml><?xml version="1.0" encoding="utf-8"?>
<sst xmlns="http://schemas.openxmlformats.org/spreadsheetml/2006/main" count="3311" uniqueCount="372">
  <si>
    <t>date</t>
  </si>
  <si>
    <t>Sample Name</t>
  </si>
  <si>
    <t>Detector Name</t>
  </si>
  <si>
    <t>Ct</t>
  </si>
  <si>
    <t>mean</t>
  </si>
  <si>
    <t>dct</t>
  </si>
  <si>
    <t>ddct</t>
  </si>
  <si>
    <t>PC3 mock stable</t>
  </si>
  <si>
    <t>miR34a asRNA F1R1</t>
  </si>
  <si>
    <t>beta-Actin</t>
  </si>
  <si>
    <t>PC3 miR34a AS F1 stable</t>
  </si>
  <si>
    <t>PC3 mock rep1</t>
  </si>
  <si>
    <t>B-actin</t>
  </si>
  <si>
    <t>PC3 mock rep2</t>
  </si>
  <si>
    <t>PC3 miR34aAS F1 rep2</t>
  </si>
  <si>
    <t>miR34a</t>
  </si>
  <si>
    <t>RNU48</t>
  </si>
  <si>
    <t>PC3 mock rep3</t>
  </si>
  <si>
    <t>PC3 miR34a AS F1 rep1</t>
  </si>
  <si>
    <t>PC3 miR34a AS F1 rep2</t>
  </si>
  <si>
    <t>PC3 miR34a AS F1 rep3</t>
  </si>
  <si>
    <t>name</t>
  </si>
  <si>
    <t>rep</t>
  </si>
  <si>
    <t>fold</t>
  </si>
  <si>
    <t>log2(fold)</t>
  </si>
  <si>
    <t>mean log2(fold)</t>
  </si>
  <si>
    <t>std log2(fold)</t>
  </si>
  <si>
    <t>CI95 log2(fold)</t>
  </si>
  <si>
    <t>CI95low log2(fold)</t>
  </si>
  <si>
    <t>CI95high log2(fold)</t>
  </si>
  <si>
    <t>CI95low fold</t>
  </si>
  <si>
    <t>CI95high fold</t>
  </si>
  <si>
    <t>2^log2(mean)</t>
  </si>
  <si>
    <t>ttest</t>
  </si>
  <si>
    <t>mean fold</t>
  </si>
  <si>
    <t>CI95low</t>
  </si>
  <si>
    <t>CI95high</t>
  </si>
  <si>
    <t>mock</t>
  </si>
  <si>
    <t>PC3 mock</t>
  </si>
  <si>
    <t>PC3 miR34a AS</t>
  </si>
  <si>
    <t>miR34a AS F1</t>
  </si>
  <si>
    <t>Sample ID</t>
  </si>
  <si>
    <t>Cell Line</t>
  </si>
  <si>
    <t>Condition</t>
  </si>
  <si>
    <t>Target</t>
  </si>
  <si>
    <t>exp1</t>
  </si>
  <si>
    <t>R203</t>
  </si>
  <si>
    <t>Saos2</t>
  </si>
  <si>
    <t>exp2</t>
  </si>
  <si>
    <t>R204</t>
  </si>
  <si>
    <t>exp3</t>
  </si>
  <si>
    <t>R205</t>
  </si>
  <si>
    <t>exp5</t>
  </si>
  <si>
    <t>R207</t>
  </si>
  <si>
    <t>exp6</t>
  </si>
  <si>
    <t>R208</t>
  </si>
  <si>
    <t>R209</t>
  </si>
  <si>
    <t>F4</t>
  </si>
  <si>
    <t>R210</t>
  </si>
  <si>
    <t>R211</t>
  </si>
  <si>
    <t>R213</t>
  </si>
  <si>
    <t>R214</t>
  </si>
  <si>
    <t>cellLine</t>
  </si>
  <si>
    <t>Saos2 mock</t>
  </si>
  <si>
    <t>Saos2 miR34a AS</t>
  </si>
  <si>
    <t>R197</t>
  </si>
  <si>
    <t>wt</t>
  </si>
  <si>
    <t>R198</t>
  </si>
  <si>
    <t>R199</t>
  </si>
  <si>
    <t>R201</t>
  </si>
  <si>
    <t>R202</t>
  </si>
  <si>
    <t>Ct Mean</t>
  </si>
  <si>
    <t>mean Ct</t>
  </si>
  <si>
    <t>R179</t>
  </si>
  <si>
    <t>Skov3</t>
  </si>
  <si>
    <t>R181</t>
  </si>
  <si>
    <t>R182</t>
  </si>
  <si>
    <t>R183</t>
  </si>
  <si>
    <t>R184</t>
  </si>
  <si>
    <t>R185</t>
  </si>
  <si>
    <t>R187</t>
  </si>
  <si>
    <t>R188</t>
  </si>
  <si>
    <t>R189</t>
  </si>
  <si>
    <t>R190</t>
  </si>
  <si>
    <t>R191</t>
  </si>
  <si>
    <t>R193</t>
  </si>
  <si>
    <t>R194</t>
  </si>
  <si>
    <t>R195</t>
  </si>
  <si>
    <t>R196</t>
  </si>
  <si>
    <t>exp4</t>
  </si>
  <si>
    <t>miR34a AS</t>
  </si>
  <si>
    <t xml:space="preserve">miR34a </t>
  </si>
  <si>
    <t>PC3</t>
  </si>
  <si>
    <t>PC3 CI95low</t>
  </si>
  <si>
    <t>Skov3 CI95low</t>
  </si>
  <si>
    <t>Saos2 CI95low</t>
  </si>
  <si>
    <t>PC3 CI95high</t>
  </si>
  <si>
    <t>Skov3 CI95high</t>
  </si>
  <si>
    <t>Saos2 CI95high</t>
  </si>
  <si>
    <t>PC3 p-value</t>
  </si>
  <si>
    <t>Skov3 p-value</t>
  </si>
  <si>
    <t>Saos2 p-value</t>
  </si>
  <si>
    <t>PC3 n</t>
  </si>
  <si>
    <t>Skov3 n</t>
  </si>
  <si>
    <t>Saos2 n</t>
  </si>
  <si>
    <t>gene</t>
  </si>
  <si>
    <t xml:space="preserve">miR34a asRNA </t>
  </si>
  <si>
    <t>R215</t>
  </si>
  <si>
    <t>HEK293t</t>
  </si>
  <si>
    <t>R216</t>
  </si>
  <si>
    <t>R217</t>
  </si>
  <si>
    <t>R219</t>
  </si>
  <si>
    <t>R220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</si>
  <si>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</si>
  <si>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</si>
  <si>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</si>
  <si>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</si>
  <si>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</si>
  <si>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</si>
  <si>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</si>
  <si>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</si>
  <si>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</si>
  <si>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</si>
  <si>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</si>
  <si>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</si>
  <si>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</si>
  <si>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</si>
  <si>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</si>
  <si>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</si>
  <si>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</si>
  <si>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</si>
  <si>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HEK393t</t>
  </si>
  <si>
    <t>WT</t>
  </si>
  <si>
    <t>G1</t>
  </si>
  <si>
    <t>G2</t>
  </si>
  <si>
    <t>S</t>
  </si>
  <si>
    <t>Skov3 mock</t>
  </si>
  <si>
    <t>Skov3 miR34a asRNA</t>
  </si>
  <si>
    <t>PC3 miR34a asRNA</t>
  </si>
  <si>
    <t>p-value Skov3</t>
  </si>
  <si>
    <t>n Skov3</t>
  </si>
  <si>
    <t>p-value PC3</t>
  </si>
  <si>
    <t>n PC3</t>
  </si>
  <si>
    <t>rep1a</t>
  </si>
  <si>
    <t>rep1b</t>
  </si>
  <si>
    <t>rep2a</t>
  </si>
  <si>
    <t>rep2b</t>
  </si>
  <si>
    <t>rep3</t>
  </si>
  <si>
    <t>PC3 stable</t>
  </si>
  <si>
    <t>sd</t>
  </si>
  <si>
    <t>sem</t>
  </si>
  <si>
    <t>F1</t>
  </si>
  <si>
    <t>CI95</t>
  </si>
  <si>
    <t>rep2</t>
  </si>
  <si>
    <t>rep1</t>
  </si>
  <si>
    <t>CI95 G1</t>
  </si>
  <si>
    <t>CI95 G2</t>
  </si>
  <si>
    <t>CI95 S</t>
  </si>
  <si>
    <t>Reporter</t>
  </si>
  <si>
    <t>Task</t>
  </si>
  <si>
    <t>Quantity</t>
  </si>
  <si>
    <t>% pulldown</t>
  </si>
  <si>
    <t>%pulldown</t>
  </si>
  <si>
    <t>PC3 mock Input</t>
  </si>
  <si>
    <t>miR34aChIP F1/R1</t>
  </si>
  <si>
    <t>SYBR</t>
  </si>
  <si>
    <t>Unknown</t>
  </si>
  <si>
    <t>pollII</t>
  </si>
  <si>
    <t>rep4</t>
  </si>
  <si>
    <t>se</t>
  </si>
  <si>
    <t>PC3 mock polII</t>
  </si>
  <si>
    <t>AS</t>
  </si>
  <si>
    <t>PC3 miR34a AS Input</t>
  </si>
  <si>
    <t>PC3 miR34a AS polII</t>
  </si>
  <si>
    <t>log2(%pulldown)</t>
  </si>
  <si>
    <t>140715b</t>
  </si>
  <si>
    <t>PC3 mock input</t>
  </si>
  <si>
    <t>PC3 mock pol II</t>
  </si>
  <si>
    <t>PC3 miR34aAS input</t>
  </si>
  <si>
    <t>difference log2(%pulldown)</t>
  </si>
  <si>
    <t>PC3 miR34aAS pol II</t>
  </si>
  <si>
    <t>2^difference log2(%pulldown)</t>
  </si>
  <si>
    <t>140715a</t>
  </si>
  <si>
    <t>Ct mean</t>
  </si>
  <si>
    <t>PC3 F4</t>
  </si>
  <si>
    <t>R405</t>
  </si>
  <si>
    <t>MUC1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</si>
  <si>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</si>
  <si>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</si>
  <si>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</si>
  <si>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</si>
  <si>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</si>
  <si>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</si>
  <si>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</si>
  <si>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</si>
  <si>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</si>
  <si>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</si>
  <si>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</si>
  <si>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replicate</t>
  </si>
  <si>
    <t>sd log2(fold)</t>
  </si>
  <si>
    <t>sem log2(fold)</t>
  </si>
  <si>
    <t xml:space="preserve">2^log2(fold) </t>
  </si>
  <si>
    <t>pixel</t>
  </si>
  <si>
    <t>Intensity</t>
  </si>
  <si>
    <t>background</t>
  </si>
  <si>
    <t>Total</t>
  </si>
  <si>
    <t>CCND1</t>
  </si>
  <si>
    <t>4min</t>
  </si>
  <si>
    <t>CCND1/GAPDH</t>
  </si>
  <si>
    <t>Normalization</t>
  </si>
  <si>
    <t>Fold</t>
  </si>
  <si>
    <t>StD</t>
  </si>
  <si>
    <t>Sem</t>
  </si>
  <si>
    <t>Ttest</t>
  </si>
  <si>
    <t>GAPDH</t>
  </si>
  <si>
    <t>5min</t>
  </si>
  <si>
    <t>2^-ddct</t>
  </si>
  <si>
    <t>shC 48hr</t>
  </si>
  <si>
    <t>Luciferase</t>
  </si>
  <si>
    <t>shR 48hr</t>
  </si>
  <si>
    <t>noRT</t>
  </si>
  <si>
    <t>Renilla</t>
  </si>
  <si>
    <t>P1 shC</t>
  </si>
  <si>
    <t>P1 shR 2.1</t>
  </si>
  <si>
    <t>P1 shR 2.1 and 1.1</t>
  </si>
  <si>
    <t>Undetermined</t>
  </si>
  <si>
    <t>P1 shR1.1</t>
  </si>
  <si>
    <t>P1 shR2.1</t>
  </si>
  <si>
    <t>P1 shR pool</t>
  </si>
  <si>
    <t>293t shC</t>
  </si>
  <si>
    <t>293t shr1.1</t>
  </si>
  <si>
    <t>293t shr pool</t>
  </si>
  <si>
    <t>293T shC</t>
  </si>
  <si>
    <t>293T shR1.1</t>
  </si>
  <si>
    <t>P1 shR 1.1</t>
  </si>
  <si>
    <t>-</t>
  </si>
  <si>
    <t>Luc/Firefly (Sense)</t>
  </si>
  <si>
    <t>p1 shCont</t>
  </si>
  <si>
    <t>Luc set II</t>
  </si>
  <si>
    <t>p1 shCont 300</t>
  </si>
  <si>
    <t>p1 shCont 500</t>
  </si>
  <si>
    <t>p1 shR2.1</t>
  </si>
  <si>
    <t>p1 shR2.1 300</t>
  </si>
  <si>
    <t>p1 shR2.1 500</t>
  </si>
  <si>
    <t>Renilla (asRNA)</t>
  </si>
  <si>
    <t>shC 0ng/ml</t>
  </si>
  <si>
    <t>shC 300ng/ml</t>
  </si>
  <si>
    <t>shC 500ng/ml</t>
  </si>
  <si>
    <t>shR 0ng/ml</t>
  </si>
  <si>
    <t>shR 300ng/ml</t>
  </si>
  <si>
    <t>shR 500ng/ml</t>
  </si>
  <si>
    <t>shc 0</t>
  </si>
  <si>
    <t>shC 300</t>
  </si>
  <si>
    <t>shC 500</t>
  </si>
  <si>
    <t>shR 0</t>
  </si>
  <si>
    <t>shR 300</t>
  </si>
  <si>
    <t>shR 500</t>
  </si>
  <si>
    <t>Luciferase (miR34a HG)</t>
  </si>
  <si>
    <t>Renilla (miR34a asRNA)</t>
  </si>
  <si>
    <t>mean -1/fold</t>
  </si>
  <si>
    <t>shCont 0</t>
  </si>
  <si>
    <t>shCont 300</t>
  </si>
  <si>
    <t>shCont 500</t>
  </si>
  <si>
    <t>shR2.1 0</t>
  </si>
  <si>
    <t>shR2.1 300</t>
  </si>
  <si>
    <t>shR2.1 500</t>
  </si>
  <si>
    <t>PC3 miR34aAS F1 rep1</t>
  </si>
  <si>
    <t>geoMean</t>
  </si>
  <si>
    <t>Luciferase CI95low</t>
  </si>
  <si>
    <t>Luciferase CI95high</t>
  </si>
  <si>
    <t>Renilla CI95low</t>
  </si>
  <si>
    <t>Renilla CI95high</t>
  </si>
  <si>
    <t>CI95 AS</t>
  </si>
  <si>
    <t>CI95low mock</t>
  </si>
  <si>
    <t>CI95high mock</t>
  </si>
  <si>
    <t>CI95low AS</t>
  </si>
  <si>
    <t>CI95highAS</t>
  </si>
  <si>
    <t>rep1 luciferase</t>
  </si>
  <si>
    <t>rep2 luciferase</t>
  </si>
  <si>
    <t>rep3 luciferase</t>
  </si>
  <si>
    <t>mean luciferase</t>
  </si>
  <si>
    <t>rep1 renilla</t>
  </si>
  <si>
    <t>rep2 renilla</t>
  </si>
  <si>
    <t>rep3 renilla</t>
  </si>
  <si>
    <t>Ci95low luciferase</t>
  </si>
  <si>
    <t>Ci95high luciferase</t>
  </si>
  <si>
    <t>mean renilla</t>
  </si>
  <si>
    <t>Ci95low renilla</t>
  </si>
  <si>
    <t>Ci95high renilla</t>
  </si>
  <si>
    <t>Cyclin D1</t>
  </si>
  <si>
    <t>Ct1</t>
  </si>
  <si>
    <t>Ct2</t>
  </si>
  <si>
    <t>R712</t>
  </si>
  <si>
    <t>R713</t>
  </si>
  <si>
    <t>R714</t>
  </si>
  <si>
    <t>R715</t>
  </si>
  <si>
    <t>R716</t>
  </si>
  <si>
    <t>R717</t>
  </si>
  <si>
    <t>miR34a HG_F/R</t>
  </si>
  <si>
    <t>R705</t>
  </si>
  <si>
    <t>R706</t>
  </si>
  <si>
    <t>R707</t>
  </si>
  <si>
    <t>R708</t>
  </si>
  <si>
    <t>R709</t>
  </si>
  <si>
    <t>R710</t>
  </si>
  <si>
    <t>HCT116</t>
  </si>
  <si>
    <t>treatment</t>
  </si>
  <si>
    <t>untreated</t>
  </si>
  <si>
    <t>Doxorubicine 200ng/ml</t>
  </si>
  <si>
    <t>mean log2</t>
  </si>
  <si>
    <t>sd log2</t>
  </si>
  <si>
    <t>CI95 log2</t>
  </si>
  <si>
    <t>miR34a asRNA</t>
  </si>
  <si>
    <t>miR34a HG</t>
  </si>
  <si>
    <t>Hek293t</t>
  </si>
  <si>
    <t>untreated HCT116</t>
  </si>
  <si>
    <t>doxorubicin HCT116</t>
  </si>
  <si>
    <t>untreated HEK293t</t>
  </si>
  <si>
    <t>doxorubicin HEK293t</t>
  </si>
  <si>
    <t>CI95 HG</t>
  </si>
  <si>
    <t>p53</t>
  </si>
  <si>
    <t>Gene</t>
  </si>
  <si>
    <t>null</t>
  </si>
  <si>
    <t>meanCt</t>
  </si>
  <si>
    <t>log2Fold</t>
  </si>
  <si>
    <t>experiment</t>
  </si>
  <si>
    <t>construct</t>
  </si>
  <si>
    <t>alias</t>
  </si>
  <si>
    <t>luciferase</t>
  </si>
  <si>
    <t>empty</t>
  </si>
  <si>
    <t>p1</t>
  </si>
  <si>
    <t>p2</t>
  </si>
  <si>
    <t>renilla</t>
  </si>
  <si>
    <t>value1</t>
  </si>
  <si>
    <t>value2</t>
  </si>
  <si>
    <t>value3</t>
  </si>
  <si>
    <t>293t total</t>
  </si>
  <si>
    <t>293t nucleus</t>
  </si>
  <si>
    <t>293t cytoplasm</t>
  </si>
  <si>
    <t>Nucleus</t>
  </si>
  <si>
    <t>Cytoplasm</t>
  </si>
  <si>
    <t>U48</t>
  </si>
  <si>
    <t>nucleus</t>
  </si>
  <si>
    <t>cytoplasm</t>
  </si>
  <si>
    <t>2^-dct</t>
  </si>
  <si>
    <t>HEK Nuclear,Cytoplasmic fraction</t>
  </si>
  <si>
    <t>HEK Nuclear fraction</t>
  </si>
  <si>
    <t>HEK Cytoplasmic fraction</t>
  </si>
  <si>
    <t>U48syber</t>
  </si>
  <si>
    <t>Nuclear</t>
  </si>
  <si>
    <t>Enrichment</t>
  </si>
  <si>
    <t>Skov mock</t>
  </si>
  <si>
    <t>Skov F4</t>
  </si>
  <si>
    <t>CtMean</t>
  </si>
  <si>
    <t>CI95h</t>
  </si>
  <si>
    <t>20121008 actinomycin D 10nM siRNA 0-4h</t>
  </si>
  <si>
    <t>condition</t>
  </si>
  <si>
    <t>ct1</t>
  </si>
  <si>
    <t>ct2</t>
  </si>
  <si>
    <t>mean ct</t>
  </si>
  <si>
    <t>0h siC</t>
  </si>
  <si>
    <t>mir34a asRNA</t>
  </si>
  <si>
    <t>0h</t>
  </si>
  <si>
    <t>1h siC</t>
  </si>
  <si>
    <t>1h</t>
  </si>
  <si>
    <t>2h siC</t>
  </si>
  <si>
    <t>2h</t>
  </si>
  <si>
    <t>4h siC</t>
  </si>
  <si>
    <t>4h</t>
  </si>
  <si>
    <t>noRT amanitin</t>
  </si>
  <si>
    <t>miR34a sense</t>
  </si>
  <si>
    <t>20121001 actinomycin D 10nM siRNA 0-24h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</si>
</sst>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0"/>
    <numFmt numFmtId="166" formatCode="0.0000000"/>
    <numFmt numFmtId="167" formatCode="0.000000"/>
    <numFmt numFmtId="168" formatCode="0.0000"/>
    <numFmt numFmtId="169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0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5109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4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67" fontId="0" fillId="0" borderId="0" xfId="0" applyNumberFormat="1"/>
    <xf numFmtId="0" fontId="7" fillId="0" borderId="0" xfId="0" applyFont="1"/>
    <xf numFmtId="168" fontId="0" fillId="0" borderId="0" xfId="0" applyNumberFormat="1"/>
    <xf numFmtId="0" fontId="1" fillId="0" borderId="0" xfId="0" applyFont="1"/>
    <xf numFmtId="0" fontId="0" fillId="0" borderId="0" xfId="0" applyFont="1"/>
    <xf numFmtId="169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1" fontId="2" fillId="0" borderId="0" xfId="0" applyNumberFormat="1" applyFont="1"/>
    <xf numFmtId="0" fontId="2" fillId="0" borderId="0" xfId="0" applyNumberFormat="1" applyFont="1"/>
    <xf numFmtId="0" fontId="9" fillId="0" borderId="0" xfId="0" applyFont="1"/>
    <xf numFmtId="169" fontId="2" fillId="0" borderId="0" xfId="0" applyNumberFormat="1" applyFont="1"/>
    <xf numFmtId="0" fontId="0" fillId="2" borderId="0" xfId="0" applyFill="1"/>
    <xf numFmtId="0" fontId="0" fillId="0" borderId="0" xfId="0" applyFill="1"/>
    <xf numFmtId="0" fontId="8" fillId="0" borderId="0" xfId="0" applyFont="1"/>
    <xf numFmtId="0" fontId="0" fillId="0" borderId="1" xfId="0" applyBorder="1"/>
    <xf numFmtId="1" fontId="2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center"/>
    </xf>
  </cellXfs>
  <cellStyles count="20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StableCellQPCR!$T$59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StableCellQPCR!$V$60:$V$61</c:f>
                <c:numCache>
                  <c:formatCode>General</c:formatCode>
                  <c:ptCount val="2"/>
                  <c:pt idx="0">
                    <c:v>7.839275166935418</c:v>
                  </c:pt>
                  <c:pt idx="1">
                    <c:v>153959.1479484086</c:v>
                  </c:pt>
                </c:numCache>
              </c:numRef>
            </c:plus>
            <c:minus>
              <c:numRef>
                <c:f>StableCellQPCR!$U$60:$U$61</c:f>
                <c:numCache>
                  <c:formatCode>General</c:formatCode>
                  <c:ptCount val="2"/>
                  <c:pt idx="0">
                    <c:v>1.532154344651267</c:v>
                  </c:pt>
                  <c:pt idx="1">
                    <c:v>28176.25042358616</c:v>
                  </c:pt>
                </c:numCache>
              </c:numRef>
            </c:minus>
          </c:errBars>
          <c:cat>
            <c:strRef>
              <c:f>StableCellQPCR!$S$60:$S$61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StableCellQPCR!$T$60:$T$61</c:f>
              <c:numCache>
                <c:formatCode>0.0</c:formatCode>
                <c:ptCount val="2"/>
                <c:pt idx="0">
                  <c:v>1.904352214642855</c:v>
                </c:pt>
                <c:pt idx="1">
                  <c:v>34487.92795332322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719736"/>
        <c:axId val="-2110609672"/>
      </c:lineChart>
      <c:catAx>
        <c:axId val="-20757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09672"/>
        <c:crosses val="autoZero"/>
        <c:auto val="1"/>
        <c:lblAlgn val="ctr"/>
        <c:lblOffset val="100"/>
        <c:noMultiLvlLbl val="0"/>
      </c:catAx>
      <c:valAx>
        <c:axId val="-2110609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57197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StableQPCRHEK!$T$158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StableQPCRHEK!$V$159:$V$162</c:f>
                <c:numCache>
                  <c:formatCode>General</c:formatCode>
                  <c:ptCount val="4"/>
                  <c:pt idx="0">
                    <c:v>0.241740367404597</c:v>
                  </c:pt>
                  <c:pt idx="1">
                    <c:v>0.056217702379996</c:v>
                  </c:pt>
                  <c:pt idx="2">
                    <c:v>0.00496840030382773</c:v>
                  </c:pt>
                  <c:pt idx="3">
                    <c:v>10.52792972485651</c:v>
                  </c:pt>
                </c:numCache>
              </c:numRef>
            </c:plus>
            <c:minus>
              <c:numRef>
                <c:f>StableQPCRHEK!$U$159:$U$162</c:f>
                <c:numCache>
                  <c:formatCode>General</c:formatCode>
                  <c:ptCount val="4"/>
                  <c:pt idx="0">
                    <c:v>0.200450970645645</c:v>
                  </c:pt>
                  <c:pt idx="1">
                    <c:v>0.00172487236391797</c:v>
                  </c:pt>
                  <c:pt idx="2">
                    <c:v>0.00145344295683667</c:v>
                  </c:pt>
                  <c:pt idx="3">
                    <c:v>6.658461928732029</c:v>
                  </c:pt>
                </c:numCache>
              </c:numRef>
            </c:minus>
          </c:errBars>
          <c:cat>
            <c:strRef>
              <c:f>StableQPCRHEK!$S$159:$S$162</c:f>
              <c:strCache>
                <c:ptCount val="4"/>
                <c:pt idx="0">
                  <c:v>HEK293t</c:v>
                </c:pt>
                <c:pt idx="1">
                  <c:v>wt</c:v>
                </c:pt>
                <c:pt idx="2">
                  <c:v>mock</c:v>
                </c:pt>
                <c:pt idx="3">
                  <c:v>miR34a AS</c:v>
                </c:pt>
              </c:strCache>
            </c:strRef>
          </c:cat>
          <c:val>
            <c:numRef>
              <c:f>StableQPCRHEK!$T$159:$T$162</c:f>
              <c:numCache>
                <c:formatCode>0.000</c:formatCode>
                <c:ptCount val="4"/>
                <c:pt idx="0">
                  <c:v>1.173596494358572</c:v>
                </c:pt>
                <c:pt idx="1">
                  <c:v>0.00177947009119567</c:v>
                </c:pt>
                <c:pt idx="2">
                  <c:v>0.00205444496631667</c:v>
                </c:pt>
                <c:pt idx="3">
                  <c:v>18.11613972638122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739400"/>
        <c:axId val="-2075855208"/>
      </c:lineChart>
      <c:catAx>
        <c:axId val="-207573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55208"/>
        <c:crosses val="autoZero"/>
        <c:auto val="1"/>
        <c:lblAlgn val="ctr"/>
        <c:lblOffset val="100"/>
        <c:noMultiLvlLbl val="0"/>
      </c:catAx>
      <c:valAx>
        <c:axId val="-2075855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757394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StableQPCRHEK!$T$102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StableQPCRHEK!$V$103:$V$106</c:f>
                <c:numCache>
                  <c:formatCode>General</c:formatCode>
                  <c:ptCount val="4"/>
                  <c:pt idx="0">
                    <c:v>0.241740367404597</c:v>
                  </c:pt>
                  <c:pt idx="1">
                    <c:v>0.00309711291495006</c:v>
                  </c:pt>
                  <c:pt idx="2">
                    <c:v>0.0047997755127698</c:v>
                  </c:pt>
                  <c:pt idx="3">
                    <c:v>8.47525667271864</c:v>
                  </c:pt>
                </c:numCache>
              </c:numRef>
            </c:plus>
            <c:minus>
              <c:numRef>
                <c:f>StableQPCRHEK!$U$103:$U$106</c:f>
                <c:numCache>
                  <c:formatCode>General</c:formatCode>
                  <c:ptCount val="4"/>
                  <c:pt idx="0">
                    <c:v>0.200450970645645</c:v>
                  </c:pt>
                  <c:pt idx="1">
                    <c:v>0.00037893226925683</c:v>
                  </c:pt>
                  <c:pt idx="2">
                    <c:v>0.00132309964840171</c:v>
                  </c:pt>
                  <c:pt idx="3">
                    <c:v>6.407488935907818</c:v>
                  </c:pt>
                </c:numCache>
              </c:numRef>
            </c:minus>
          </c:errBars>
          <c:cat>
            <c:strRef>
              <c:f>StableQPCRHEK!$S$103:$S$106</c:f>
              <c:strCache>
                <c:ptCount val="4"/>
                <c:pt idx="0">
                  <c:v>HEK293t</c:v>
                </c:pt>
                <c:pt idx="1">
                  <c:v>wt</c:v>
                </c:pt>
                <c:pt idx="2">
                  <c:v>mock</c:v>
                </c:pt>
                <c:pt idx="3">
                  <c:v>miR34a AS</c:v>
                </c:pt>
              </c:strCache>
            </c:strRef>
          </c:cat>
          <c:val>
            <c:numRef>
              <c:f>StableQPCRHEK!$T$103:$T$106</c:f>
              <c:numCache>
                <c:formatCode>0.000</c:formatCode>
                <c:ptCount val="4"/>
                <c:pt idx="0">
                  <c:v>1.173596494358572</c:v>
                </c:pt>
                <c:pt idx="1">
                  <c:v>0.0004317579211912</c:v>
                </c:pt>
                <c:pt idx="2">
                  <c:v>0.00182662449451759</c:v>
                </c:pt>
                <c:pt idx="3">
                  <c:v>26.26267563453714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638760"/>
        <c:axId val="-2075635848"/>
      </c:lineChart>
      <c:catAx>
        <c:axId val="-207563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35848"/>
        <c:crosses val="autoZero"/>
        <c:auto val="1"/>
        <c:lblAlgn val="ctr"/>
        <c:lblOffset val="100"/>
        <c:noMultiLvlLbl val="0"/>
      </c:catAx>
      <c:valAx>
        <c:axId val="-2075635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756387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StableQPCRHEK!$T$49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StableQPCRHEK!$V$50:$V$53</c:f>
                <c:numCache>
                  <c:formatCode>General</c:formatCode>
                  <c:ptCount val="4"/>
                  <c:pt idx="0">
                    <c:v>0.201290485075986</c:v>
                  </c:pt>
                  <c:pt idx="1">
                    <c:v>0.322662625286374</c:v>
                  </c:pt>
                  <c:pt idx="2">
                    <c:v>0.0441331946008243</c:v>
                  </c:pt>
                  <c:pt idx="3">
                    <c:v>2.368243289661208</c:v>
                  </c:pt>
                </c:numCache>
              </c:numRef>
            </c:plus>
            <c:minus>
              <c:numRef>
                <c:f>StableQPCRHEK!$U$50:$U$53</c:f>
                <c:numCache>
                  <c:formatCode>General</c:formatCode>
                  <c:ptCount val="4"/>
                  <c:pt idx="0">
                    <c:v>0.171820528644521</c:v>
                  </c:pt>
                  <c:pt idx="1">
                    <c:v>0.0297279674501494</c:v>
                  </c:pt>
                  <c:pt idx="2">
                    <c:v>0.00942460484067694</c:v>
                  </c:pt>
                  <c:pt idx="3">
                    <c:v>2.065060587154795</c:v>
                  </c:pt>
                </c:numCache>
              </c:numRef>
            </c:minus>
          </c:errBars>
          <c:cat>
            <c:strRef>
              <c:f>StableQPCRHEK!$S$50:$S$53</c:f>
              <c:strCache>
                <c:ptCount val="4"/>
                <c:pt idx="0">
                  <c:v>HEK393t</c:v>
                </c:pt>
                <c:pt idx="1">
                  <c:v>wt</c:v>
                </c:pt>
                <c:pt idx="2">
                  <c:v>mock</c:v>
                </c:pt>
                <c:pt idx="3">
                  <c:v>F4</c:v>
                </c:pt>
              </c:strCache>
            </c:strRef>
          </c:cat>
          <c:val>
            <c:numRef>
              <c:f>StableQPCRHEK!$T$50:$T$53</c:f>
              <c:numCache>
                <c:formatCode>0.000</c:formatCode>
                <c:ptCount val="4"/>
                <c:pt idx="0">
                  <c:v>1.173596494358572</c:v>
                </c:pt>
                <c:pt idx="1">
                  <c:v>0.0327448588458108</c:v>
                </c:pt>
                <c:pt idx="2">
                  <c:v>0.0119837170666913</c:v>
                </c:pt>
                <c:pt idx="3">
                  <c:v>16.13075494691093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393960"/>
        <c:axId val="-2075516312"/>
      </c:lineChart>
      <c:catAx>
        <c:axId val="-20753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16312"/>
        <c:crosses val="autoZero"/>
        <c:auto val="1"/>
        <c:lblAlgn val="ctr"/>
        <c:lblOffset val="100"/>
        <c:noMultiLvlLbl val="0"/>
      </c:catAx>
      <c:valAx>
        <c:axId val="-2075516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753939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StableQPCRHEK!$B$3</c:f>
              <c:strCache>
                <c:ptCount val="1"/>
                <c:pt idx="0">
                  <c:v>PC3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StableQPCRHEK!$H$4:$H$7</c:f>
                <c:numCache>
                  <c:formatCode>General</c:formatCode>
                  <c:ptCount val="4"/>
                  <c:pt idx="0">
                    <c:v>0.201290485075986</c:v>
                  </c:pt>
                  <c:pt idx="1">
                    <c:v>0.322662625286374</c:v>
                  </c:pt>
                  <c:pt idx="2">
                    <c:v>0.0441331946008243</c:v>
                  </c:pt>
                  <c:pt idx="3">
                    <c:v>2.368243289661208</c:v>
                  </c:pt>
                </c:numCache>
              </c:numRef>
            </c:plus>
            <c:minus>
              <c:numRef>
                <c:f>StableQPCRHEK!$E$4:$E$7</c:f>
                <c:numCache>
                  <c:formatCode>General</c:formatCode>
                  <c:ptCount val="4"/>
                  <c:pt idx="0">
                    <c:v>0.171820528644521</c:v>
                  </c:pt>
                  <c:pt idx="1">
                    <c:v>0.0297279674501494</c:v>
                  </c:pt>
                  <c:pt idx="2">
                    <c:v>0.00942460484067694</c:v>
                  </c:pt>
                  <c:pt idx="3">
                    <c:v>2.065060587154795</c:v>
                  </c:pt>
                </c:numCache>
              </c:numRef>
            </c:minus>
          </c:errBars>
          <c:cat>
            <c:strRef>
              <c:f>StableQPCRHEK!$A$4:$A$7</c:f>
              <c:strCache>
                <c:ptCount val="4"/>
                <c:pt idx="0">
                  <c:v>HEK293t</c:v>
                </c:pt>
                <c:pt idx="1">
                  <c:v>WT</c:v>
                </c:pt>
                <c:pt idx="2">
                  <c:v>mock</c:v>
                </c:pt>
                <c:pt idx="3">
                  <c:v>miR34a AS</c:v>
                </c:pt>
              </c:strCache>
            </c:strRef>
          </c:cat>
          <c:val>
            <c:numRef>
              <c:f>StableQPCRHEK!$B$4:$B$7</c:f>
              <c:numCache>
                <c:formatCode>0.0</c:formatCode>
                <c:ptCount val="4"/>
                <c:pt idx="0">
                  <c:v>1.173596494358572</c:v>
                </c:pt>
                <c:pt idx="1">
                  <c:v>0.0327448588458108</c:v>
                </c:pt>
                <c:pt idx="2">
                  <c:v>0.0119837170666913</c:v>
                </c:pt>
                <c:pt idx="3">
                  <c:v>16.13075494691093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StableQPCRHEK!$C$3</c:f>
              <c:strCache>
                <c:ptCount val="1"/>
                <c:pt idx="0">
                  <c:v>Skov3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StableQPCRHEK!$I$4:$I$7</c:f>
                <c:numCache>
                  <c:formatCode>General</c:formatCode>
                  <c:ptCount val="4"/>
                  <c:pt idx="0">
                    <c:v>0.241740367404597</c:v>
                  </c:pt>
                  <c:pt idx="1">
                    <c:v>0.00309711291495006</c:v>
                  </c:pt>
                  <c:pt idx="2">
                    <c:v>0.0047997755127698</c:v>
                  </c:pt>
                  <c:pt idx="3">
                    <c:v>8.47525667271864</c:v>
                  </c:pt>
                </c:numCache>
              </c:numRef>
            </c:plus>
            <c:minus>
              <c:numRef>
                <c:f>StableQPCRHEK!$F$4:$F$7</c:f>
                <c:numCache>
                  <c:formatCode>General</c:formatCode>
                  <c:ptCount val="4"/>
                  <c:pt idx="0">
                    <c:v>0.200450970645645</c:v>
                  </c:pt>
                  <c:pt idx="1">
                    <c:v>0.00037893226925683</c:v>
                  </c:pt>
                  <c:pt idx="2">
                    <c:v>0.00132309964840171</c:v>
                  </c:pt>
                  <c:pt idx="3">
                    <c:v>6.407488935907818</c:v>
                  </c:pt>
                </c:numCache>
              </c:numRef>
            </c:minus>
          </c:errBars>
          <c:cat>
            <c:strRef>
              <c:f>StableQPCRHEK!$A$4:$A$7</c:f>
              <c:strCache>
                <c:ptCount val="4"/>
                <c:pt idx="0">
                  <c:v>HEK293t</c:v>
                </c:pt>
                <c:pt idx="1">
                  <c:v>WT</c:v>
                </c:pt>
                <c:pt idx="2">
                  <c:v>mock</c:v>
                </c:pt>
                <c:pt idx="3">
                  <c:v>miR34a AS</c:v>
                </c:pt>
              </c:strCache>
            </c:strRef>
          </c:cat>
          <c:val>
            <c:numRef>
              <c:f>StableQPCRHEK!$C$4:$C$7</c:f>
              <c:numCache>
                <c:formatCode>0.0</c:formatCode>
                <c:ptCount val="4"/>
                <c:pt idx="0">
                  <c:v>1.173596494358572</c:v>
                </c:pt>
                <c:pt idx="1">
                  <c:v>0.0004317579211912</c:v>
                </c:pt>
                <c:pt idx="2">
                  <c:v>0.00182662449451759</c:v>
                </c:pt>
                <c:pt idx="3">
                  <c:v>26.26267563453714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StableQPCRHEK!$D$3</c:f>
              <c:strCache>
                <c:ptCount val="1"/>
                <c:pt idx="0">
                  <c:v>Saos2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StableQPCRHEK!$J$4:$J$7</c:f>
                <c:numCache>
                  <c:formatCode>General</c:formatCode>
                  <c:ptCount val="4"/>
                  <c:pt idx="0">
                    <c:v>0.241740367404597</c:v>
                  </c:pt>
                  <c:pt idx="1">
                    <c:v>0.056217702379996</c:v>
                  </c:pt>
                  <c:pt idx="2">
                    <c:v>0.00496840030382773</c:v>
                  </c:pt>
                  <c:pt idx="3">
                    <c:v>10.52792972485651</c:v>
                  </c:pt>
                </c:numCache>
              </c:numRef>
            </c:plus>
            <c:minus>
              <c:numRef>
                <c:f>StableQPCRHEK!$G$4:$G$7</c:f>
                <c:numCache>
                  <c:formatCode>General</c:formatCode>
                  <c:ptCount val="4"/>
                  <c:pt idx="0">
                    <c:v>0.200450970645645</c:v>
                  </c:pt>
                  <c:pt idx="1">
                    <c:v>0.00172487236391797</c:v>
                  </c:pt>
                  <c:pt idx="2">
                    <c:v>0.00145344295683667</c:v>
                  </c:pt>
                  <c:pt idx="3">
                    <c:v>6.658461928732029</c:v>
                  </c:pt>
                </c:numCache>
              </c:numRef>
            </c:minus>
          </c:errBars>
          <c:cat>
            <c:strRef>
              <c:f>StableQPCRHEK!$A$4:$A$7</c:f>
              <c:strCache>
                <c:ptCount val="4"/>
                <c:pt idx="0">
                  <c:v>HEK293t</c:v>
                </c:pt>
                <c:pt idx="1">
                  <c:v>WT</c:v>
                </c:pt>
                <c:pt idx="2">
                  <c:v>mock</c:v>
                </c:pt>
                <c:pt idx="3">
                  <c:v>miR34a AS</c:v>
                </c:pt>
              </c:strCache>
            </c:strRef>
          </c:cat>
          <c:val>
            <c:numRef>
              <c:f>StableQPCRHEK!$D$4:$D$7</c:f>
              <c:numCache>
                <c:formatCode>0.0</c:formatCode>
                <c:ptCount val="4"/>
                <c:pt idx="0">
                  <c:v>1.173596494358572</c:v>
                </c:pt>
                <c:pt idx="1">
                  <c:v>0.00177947009119567</c:v>
                </c:pt>
                <c:pt idx="2">
                  <c:v>0.00205444496631667</c:v>
                </c:pt>
                <c:pt idx="3">
                  <c:v>18.11613972638122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383832"/>
        <c:axId val="-2075380760"/>
      </c:lineChart>
      <c:catAx>
        <c:axId val="-20753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380760"/>
        <c:crosses val="autoZero"/>
        <c:auto val="1"/>
        <c:lblAlgn val="ctr"/>
        <c:lblOffset val="100"/>
        <c:noMultiLvlLbl val="0"/>
      </c:catAx>
      <c:valAx>
        <c:axId val="-2075380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5383832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PC3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stableCellCycle!$O$46</c:f>
              <c:strCache>
                <c:ptCount val="1"/>
                <c:pt idx="0">
                  <c:v>G1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stableCellCycle!$J$40:$J$41</c:f>
                <c:numCache>
                  <c:formatCode>General</c:formatCode>
                  <c:ptCount val="2"/>
                  <c:pt idx="0">
                    <c:v>4.786111418133941</c:v>
                  </c:pt>
                  <c:pt idx="1">
                    <c:v>2.401783894015658</c:v>
                  </c:pt>
                </c:numCache>
              </c:numRef>
            </c:plus>
            <c:minus>
              <c:numRef>
                <c:f>stableCellCycle!$J$40:$J$41</c:f>
                <c:numCache>
                  <c:formatCode>General</c:formatCode>
                  <c:ptCount val="2"/>
                  <c:pt idx="0">
                    <c:v>4.786111418133941</c:v>
                  </c:pt>
                  <c:pt idx="1">
                    <c:v>2.401783894015658</c:v>
                  </c:pt>
                </c:numCache>
              </c:numRef>
            </c:minus>
          </c:errBars>
          <c:cat>
            <c:strRef>
              <c:f>stableCellCycle!$N$47:$N$48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stableCellCycle!$O$47:$O$48</c:f>
              <c:numCache>
                <c:formatCode>0.0</c:formatCode>
                <c:ptCount val="2"/>
                <c:pt idx="0">
                  <c:v>34.79</c:v>
                </c:pt>
                <c:pt idx="1">
                  <c:v>42.702</c:v>
                </c:pt>
              </c:numCache>
            </c:numRef>
          </c:val>
        </c:ser>
        <c:ser>
          <c:idx val="1"/>
          <c:order val="1"/>
          <c:tx>
            <c:strRef>
              <c:f>stableCellCycle!$P$46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stableCellCycle!$J$45:$J$46</c:f>
                <c:numCache>
                  <c:formatCode>General</c:formatCode>
                  <c:ptCount val="2"/>
                  <c:pt idx="0">
                    <c:v>1.195568340541247</c:v>
                  </c:pt>
                  <c:pt idx="1">
                    <c:v>3.288504377941257</c:v>
                  </c:pt>
                </c:numCache>
              </c:numRef>
            </c:plus>
            <c:minus>
              <c:numRef>
                <c:f>stableCellCycle!$J$45:$J$46</c:f>
                <c:numCache>
                  <c:formatCode>General</c:formatCode>
                  <c:ptCount val="2"/>
                  <c:pt idx="0">
                    <c:v>1.195568340541247</c:v>
                  </c:pt>
                  <c:pt idx="1">
                    <c:v>3.288504377941257</c:v>
                  </c:pt>
                </c:numCache>
              </c:numRef>
            </c:minus>
          </c:errBars>
          <c:cat>
            <c:strRef>
              <c:f>stableCellCycle!$N$47:$N$48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stableCellCycle!$P$47:$P$48</c:f>
              <c:numCache>
                <c:formatCode>0.0</c:formatCode>
                <c:ptCount val="2"/>
                <c:pt idx="0">
                  <c:v>23.544</c:v>
                </c:pt>
                <c:pt idx="1">
                  <c:v>20.242</c:v>
                </c:pt>
              </c:numCache>
            </c:numRef>
          </c:val>
        </c:ser>
        <c:ser>
          <c:idx val="2"/>
          <c:order val="2"/>
          <c:tx>
            <c:strRef>
              <c:f>stableCellCycle!$Q$46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stableCellCycle!$J$50:$J$51</c:f>
                <c:numCache>
                  <c:formatCode>General</c:formatCode>
                  <c:ptCount val="2"/>
                  <c:pt idx="0">
                    <c:v>5.70291827291948</c:v>
                  </c:pt>
                  <c:pt idx="1">
                    <c:v>2.08426533888639</c:v>
                  </c:pt>
                </c:numCache>
              </c:numRef>
            </c:plus>
            <c:minus>
              <c:numRef>
                <c:f>stableCellCycle!$J$50:$J$51</c:f>
                <c:numCache>
                  <c:formatCode>General</c:formatCode>
                  <c:ptCount val="2"/>
                  <c:pt idx="0">
                    <c:v>5.70291827291948</c:v>
                  </c:pt>
                  <c:pt idx="1">
                    <c:v>2.08426533888639</c:v>
                  </c:pt>
                </c:numCache>
              </c:numRef>
            </c:minus>
          </c:errBars>
          <c:cat>
            <c:strRef>
              <c:f>stableCellCycle!$N$47:$N$48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stableCellCycle!$Q$47:$Q$48</c:f>
              <c:numCache>
                <c:formatCode>0.0</c:formatCode>
                <c:ptCount val="2"/>
                <c:pt idx="0">
                  <c:v>41.598</c:v>
                </c:pt>
                <c:pt idx="1">
                  <c:v>37.05800000000001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75862152"/>
        <c:axId val="-2075865352"/>
      </c:barChart>
      <c:catAx>
        <c:axId val="-20758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65352"/>
        <c:crosses val="autoZero"/>
        <c:auto val="1"/>
        <c:lblAlgn val="ctr"/>
        <c:lblOffset val="100"/>
        <c:noMultiLvlLbl val="0"/>
      </c:catAx>
      <c:valAx>
        <c:axId val="-2075865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075862152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Skov3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stableCellCycle!$O$68</c:f>
              <c:strCache>
                <c:ptCount val="1"/>
                <c:pt idx="0">
                  <c:v>G1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stableCellCycle!$H$63:$H$64</c:f>
                <c:numCache>
                  <c:formatCode>General</c:formatCode>
                  <c:ptCount val="2"/>
                  <c:pt idx="0">
                    <c:v>4.683527477193828</c:v>
                  </c:pt>
                  <c:pt idx="1">
                    <c:v>2.62159908574552</c:v>
                  </c:pt>
                </c:numCache>
              </c:numRef>
            </c:plus>
            <c:minus>
              <c:numRef>
                <c:f>stableCellCycle!$H$63:$H$64</c:f>
                <c:numCache>
                  <c:formatCode>General</c:formatCode>
                  <c:ptCount val="2"/>
                  <c:pt idx="0">
                    <c:v>4.683527477193828</c:v>
                  </c:pt>
                  <c:pt idx="1">
                    <c:v>2.62159908574552</c:v>
                  </c:pt>
                </c:numCache>
              </c:numRef>
            </c:minus>
          </c:errBars>
          <c:cat>
            <c:strRef>
              <c:f>stableCellCycle!$N$69:$N$70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stableCellCycle!$O$69:$O$70</c:f>
              <c:numCache>
                <c:formatCode>0.0</c:formatCode>
                <c:ptCount val="2"/>
                <c:pt idx="0">
                  <c:v>40.55333333333333</c:v>
                </c:pt>
                <c:pt idx="1">
                  <c:v>49.29333333333332</c:v>
                </c:pt>
              </c:numCache>
            </c:numRef>
          </c:val>
        </c:ser>
        <c:ser>
          <c:idx val="1"/>
          <c:order val="1"/>
          <c:tx>
            <c:strRef>
              <c:f>stableCellCycle!$P$68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stableCellCycle!$H$75:$H$76</c:f>
                <c:numCache>
                  <c:formatCode>General</c:formatCode>
                  <c:ptCount val="2"/>
                  <c:pt idx="0">
                    <c:v>4.51172571704763</c:v>
                  </c:pt>
                  <c:pt idx="1">
                    <c:v>4.22894806179997</c:v>
                  </c:pt>
                </c:numCache>
              </c:numRef>
            </c:plus>
            <c:minus>
              <c:numRef>
                <c:f>stableCellCycle!$H$75:$H$76</c:f>
                <c:numCache>
                  <c:formatCode>General</c:formatCode>
                  <c:ptCount val="2"/>
                  <c:pt idx="0">
                    <c:v>4.51172571704763</c:v>
                  </c:pt>
                  <c:pt idx="1">
                    <c:v>4.22894806179997</c:v>
                  </c:pt>
                </c:numCache>
              </c:numRef>
            </c:minus>
          </c:errBars>
          <c:cat>
            <c:strRef>
              <c:f>stableCellCycle!$N$69:$N$70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stableCellCycle!$P$69:$P$70</c:f>
              <c:numCache>
                <c:formatCode>0.0</c:formatCode>
                <c:ptCount val="2"/>
                <c:pt idx="0">
                  <c:v>22.63333333333334</c:v>
                </c:pt>
                <c:pt idx="1">
                  <c:v>17.41</c:v>
                </c:pt>
              </c:numCache>
            </c:numRef>
          </c:val>
        </c:ser>
        <c:ser>
          <c:idx val="2"/>
          <c:order val="2"/>
          <c:tx>
            <c:strRef>
              <c:f>stableCellCycle!$Q$68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stableCellCycle!$H$69:$H$70</c:f>
                <c:numCache>
                  <c:formatCode>General</c:formatCode>
                  <c:ptCount val="2"/>
                  <c:pt idx="0">
                    <c:v>0.396166099442616</c:v>
                  </c:pt>
                  <c:pt idx="1">
                    <c:v>6.403167129456276</c:v>
                  </c:pt>
                </c:numCache>
              </c:numRef>
            </c:plus>
            <c:minus>
              <c:numRef>
                <c:f>stableCellCycle!$H$69:$H$70</c:f>
                <c:numCache>
                  <c:formatCode>General</c:formatCode>
                  <c:ptCount val="2"/>
                  <c:pt idx="0">
                    <c:v>0.396166099442616</c:v>
                  </c:pt>
                  <c:pt idx="1">
                    <c:v>6.403167129456276</c:v>
                  </c:pt>
                </c:numCache>
              </c:numRef>
            </c:minus>
          </c:errBars>
          <c:cat>
            <c:strRef>
              <c:f>stableCellCycle!$N$69:$N$70</c:f>
              <c:strCache>
                <c:ptCount val="2"/>
                <c:pt idx="0">
                  <c:v>mock</c:v>
                </c:pt>
                <c:pt idx="1">
                  <c:v>miR34a AS</c:v>
                </c:pt>
              </c:strCache>
            </c:strRef>
          </c:cat>
          <c:val>
            <c:numRef>
              <c:f>stableCellCycle!$Q$69:$Q$70</c:f>
              <c:numCache>
                <c:formatCode>0.0</c:formatCode>
                <c:ptCount val="2"/>
                <c:pt idx="0">
                  <c:v>36.81666666666667</c:v>
                </c:pt>
                <c:pt idx="1">
                  <c:v>33.29666666666667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75918280"/>
        <c:axId val="-2075915208"/>
      </c:barChart>
      <c:catAx>
        <c:axId val="-207591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15208"/>
        <c:crosses val="autoZero"/>
        <c:auto val="1"/>
        <c:lblAlgn val="ctr"/>
        <c:lblOffset val="100"/>
        <c:noMultiLvlLbl val="0"/>
      </c:catAx>
      <c:valAx>
        <c:axId val="-2075915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075918280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 cycle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stableCellCycle!$B$1</c:f>
              <c:strCache>
                <c:ptCount val="1"/>
                <c:pt idx="0">
                  <c:v>G1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stableCellCycle!$E$2:$E$5</c:f>
                <c:numCache>
                  <c:formatCode>General</c:formatCode>
                  <c:ptCount val="4"/>
                  <c:pt idx="0">
                    <c:v>4.683527477193828</c:v>
                  </c:pt>
                  <c:pt idx="1">
                    <c:v>2.62159908574552</c:v>
                  </c:pt>
                  <c:pt idx="2">
                    <c:v>4.786111418133941</c:v>
                  </c:pt>
                  <c:pt idx="3">
                    <c:v>2.401783894015658</c:v>
                  </c:pt>
                </c:numCache>
              </c:numRef>
            </c:plus>
            <c:minus>
              <c:numRef>
                <c:f>stableCellCycle!$E$2:$E$5</c:f>
                <c:numCache>
                  <c:formatCode>General</c:formatCode>
                  <c:ptCount val="4"/>
                  <c:pt idx="0">
                    <c:v>4.683527477193828</c:v>
                  </c:pt>
                  <c:pt idx="1">
                    <c:v>2.62159908574552</c:v>
                  </c:pt>
                  <c:pt idx="2">
                    <c:v>4.786111418133941</c:v>
                  </c:pt>
                  <c:pt idx="3">
                    <c:v>2.401783894015658</c:v>
                  </c:pt>
                </c:numCache>
              </c:numRef>
            </c:minus>
          </c:errBars>
          <c:cat>
            <c:strRef>
              <c:f>stableCellCycle!$A$2:$A$5</c:f>
              <c:strCache>
                <c:ptCount val="4"/>
                <c:pt idx="0">
                  <c:v>Skov3 mock</c:v>
                </c:pt>
                <c:pt idx="1">
                  <c:v>Skov3 miR34a asRNA</c:v>
                </c:pt>
                <c:pt idx="2">
                  <c:v>PC3 mock</c:v>
                </c:pt>
                <c:pt idx="3">
                  <c:v>PC3 miR34a asRNA</c:v>
                </c:pt>
              </c:strCache>
            </c:strRef>
          </c:cat>
          <c:val>
            <c:numRef>
              <c:f>stableCellCycle!$B$2:$B$5</c:f>
              <c:numCache>
                <c:formatCode>0.00</c:formatCode>
                <c:ptCount val="4"/>
                <c:pt idx="0">
                  <c:v>40.55333333333333</c:v>
                </c:pt>
                <c:pt idx="1">
                  <c:v>49.29333333333332</c:v>
                </c:pt>
                <c:pt idx="2">
                  <c:v>34.79</c:v>
                </c:pt>
                <c:pt idx="3">
                  <c:v>42.702</c:v>
                </c:pt>
              </c:numCache>
            </c:numRef>
          </c:val>
        </c:ser>
        <c:ser>
          <c:idx val="1"/>
          <c:order val="1"/>
          <c:tx>
            <c:strRef>
              <c:f>stableCellCycle!$C$1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stableCellCycle!$F$2:$F$5</c:f>
                <c:numCache>
                  <c:formatCode>General</c:formatCode>
                  <c:ptCount val="4"/>
                  <c:pt idx="0">
                    <c:v>4.51172571704763</c:v>
                  </c:pt>
                  <c:pt idx="1">
                    <c:v>4.22894806179997</c:v>
                  </c:pt>
                  <c:pt idx="2">
                    <c:v>1.195568340541247</c:v>
                  </c:pt>
                  <c:pt idx="3">
                    <c:v>3.288504377941257</c:v>
                  </c:pt>
                </c:numCache>
              </c:numRef>
            </c:plus>
            <c:minus>
              <c:numRef>
                <c:f>stableCellCycle!$F$2:$F$5</c:f>
                <c:numCache>
                  <c:formatCode>General</c:formatCode>
                  <c:ptCount val="4"/>
                  <c:pt idx="0">
                    <c:v>4.51172571704763</c:v>
                  </c:pt>
                  <c:pt idx="1">
                    <c:v>4.22894806179997</c:v>
                  </c:pt>
                  <c:pt idx="2">
                    <c:v>1.195568340541247</c:v>
                  </c:pt>
                  <c:pt idx="3">
                    <c:v>3.288504377941257</c:v>
                  </c:pt>
                </c:numCache>
              </c:numRef>
            </c:minus>
          </c:errBars>
          <c:cat>
            <c:strRef>
              <c:f>stableCellCycle!$A$2:$A$5</c:f>
              <c:strCache>
                <c:ptCount val="4"/>
                <c:pt idx="0">
                  <c:v>Skov3 mock</c:v>
                </c:pt>
                <c:pt idx="1">
                  <c:v>Skov3 miR34a asRNA</c:v>
                </c:pt>
                <c:pt idx="2">
                  <c:v>PC3 mock</c:v>
                </c:pt>
                <c:pt idx="3">
                  <c:v>PC3 miR34a asRNA</c:v>
                </c:pt>
              </c:strCache>
            </c:strRef>
          </c:cat>
          <c:val>
            <c:numRef>
              <c:f>stableCellCycle!$C$2:$C$5</c:f>
              <c:numCache>
                <c:formatCode>0.00</c:formatCode>
                <c:ptCount val="4"/>
                <c:pt idx="0">
                  <c:v>22.63333333333334</c:v>
                </c:pt>
                <c:pt idx="1">
                  <c:v>17.41</c:v>
                </c:pt>
                <c:pt idx="2">
                  <c:v>23.544</c:v>
                </c:pt>
                <c:pt idx="3">
                  <c:v>20.242</c:v>
                </c:pt>
              </c:numCache>
            </c:numRef>
          </c:val>
        </c:ser>
        <c:ser>
          <c:idx val="2"/>
          <c:order val="2"/>
          <c:tx>
            <c:strRef>
              <c:f>stableCellCycle!$D$1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stableCellCycle!$G$2:$G$5</c:f>
                <c:numCache>
                  <c:formatCode>General</c:formatCode>
                  <c:ptCount val="4"/>
                  <c:pt idx="0">
                    <c:v>0.396166099442616</c:v>
                  </c:pt>
                  <c:pt idx="1">
                    <c:v>6.403167129456276</c:v>
                  </c:pt>
                  <c:pt idx="2">
                    <c:v>5.70291827291948</c:v>
                  </c:pt>
                  <c:pt idx="3">
                    <c:v>2.08426533888639</c:v>
                  </c:pt>
                </c:numCache>
              </c:numRef>
            </c:plus>
            <c:minus>
              <c:numRef>
                <c:f>stableCellCycle!$G$2:$G$5</c:f>
                <c:numCache>
                  <c:formatCode>General</c:formatCode>
                  <c:ptCount val="4"/>
                  <c:pt idx="0">
                    <c:v>0.396166099442616</c:v>
                  </c:pt>
                  <c:pt idx="1">
                    <c:v>6.403167129456276</c:v>
                  </c:pt>
                  <c:pt idx="2">
                    <c:v>5.70291827291948</c:v>
                  </c:pt>
                  <c:pt idx="3">
                    <c:v>2.08426533888639</c:v>
                  </c:pt>
                </c:numCache>
              </c:numRef>
            </c:minus>
          </c:errBars>
          <c:cat>
            <c:strRef>
              <c:f>stableCellCycle!$A$2:$A$5</c:f>
              <c:strCache>
                <c:ptCount val="4"/>
                <c:pt idx="0">
                  <c:v>Skov3 mock</c:v>
                </c:pt>
                <c:pt idx="1">
                  <c:v>Skov3 miR34a asRNA</c:v>
                </c:pt>
                <c:pt idx="2">
                  <c:v>PC3 mock</c:v>
                </c:pt>
                <c:pt idx="3">
                  <c:v>PC3 miR34a asRNA</c:v>
                </c:pt>
              </c:strCache>
            </c:strRef>
          </c:cat>
          <c:val>
            <c:numRef>
              <c:f>stableCellCycle!$D$2:$D$5</c:f>
              <c:numCache>
                <c:formatCode>0.00</c:formatCode>
                <c:ptCount val="4"/>
                <c:pt idx="0">
                  <c:v>36.81666666666667</c:v>
                </c:pt>
                <c:pt idx="1">
                  <c:v>33.29666666666667</c:v>
                </c:pt>
                <c:pt idx="2">
                  <c:v>41.598</c:v>
                </c:pt>
                <c:pt idx="3">
                  <c:v>37.05800000000001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76013096"/>
        <c:axId val="-2076001640"/>
      </c:barChart>
      <c:catAx>
        <c:axId val="-20760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01640"/>
        <c:crosses val="autoZero"/>
        <c:auto val="1"/>
        <c:lblAlgn val="ctr"/>
        <c:lblOffset val="100"/>
        <c:noMultiLvlLbl val="0"/>
      </c:catAx>
      <c:valAx>
        <c:axId val="-2076001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076013096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Phosphorylated pol II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stablePollIIChIP!$M$28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stablePollIIChIP!$O$29:$O$30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3.014472387238509</c:v>
                  </c:pt>
                </c:numCache>
              </c:numRef>
            </c:plus>
            <c:minus>
              <c:numRef>
                <c:f>stablePollIIChIP!$N$29:$N$30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1.951671369050716</c:v>
                  </c:pt>
                </c:numCache>
              </c:numRef>
            </c:minus>
          </c:errBars>
          <c:cat>
            <c:strRef>
              <c:f>stablePollIIChIP!$L$29:$L$30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stablePollIIChIP!$M$29:$M$30</c:f>
              <c:numCache>
                <c:formatCode>0.0</c:formatCode>
                <c:ptCount val="2"/>
                <c:pt idx="0">
                  <c:v>1.0</c:v>
                </c:pt>
                <c:pt idx="1">
                  <c:v>3.6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6144104"/>
        <c:axId val="-2076141192"/>
      </c:lineChart>
      <c:catAx>
        <c:axId val="-20761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41192"/>
        <c:crosses val="autoZero"/>
        <c:auto val="1"/>
        <c:lblAlgn val="ctr"/>
        <c:lblOffset val="100"/>
        <c:noMultiLvlLbl val="0"/>
      </c:catAx>
      <c:valAx>
        <c:axId val="-2076141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Change (Fraction ctl., Std to Input) 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61441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MUC1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stableCCND1exp!$B$27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stableCCND1exp!$D$28:$D$29</c:f>
                <c:numCache>
                  <c:formatCode>General</c:formatCode>
                  <c:ptCount val="2"/>
                  <c:pt idx="0">
                    <c:v>0.182951230388983</c:v>
                  </c:pt>
                  <c:pt idx="1">
                    <c:v>0.0682357163810632</c:v>
                  </c:pt>
                </c:numCache>
              </c:numRef>
            </c:plus>
            <c:minus>
              <c:numRef>
                <c:f>stableCCND1exp!$C$28:$C$29</c:f>
                <c:numCache>
                  <c:formatCode>General</c:formatCode>
                  <c:ptCount val="2"/>
                  <c:pt idx="0">
                    <c:v>0.15686127696986</c:v>
                  </c:pt>
                  <c:pt idx="1">
                    <c:v>0.0624668338193202</c:v>
                  </c:pt>
                </c:numCache>
              </c:numRef>
            </c:minus>
          </c:errBars>
          <c:cat>
            <c:strRef>
              <c:f>stableCCND1exp!$A$28:$A$29</c:f>
              <c:strCache>
                <c:ptCount val="2"/>
                <c:pt idx="0">
                  <c:v>PC3 mock</c:v>
                </c:pt>
                <c:pt idx="1">
                  <c:v>PC3 F4</c:v>
                </c:pt>
              </c:strCache>
            </c:strRef>
          </c:cat>
          <c:val>
            <c:numRef>
              <c:f>stableCCND1exp!$B$28:$B$29</c:f>
              <c:numCache>
                <c:formatCode>0.0</c:formatCode>
                <c:ptCount val="2"/>
                <c:pt idx="0">
                  <c:v>1.099962240675688</c:v>
                </c:pt>
                <c:pt idx="1">
                  <c:v>0.738872582358539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680232"/>
        <c:axId val="-2094062616"/>
      </c:lineChart>
      <c:catAx>
        <c:axId val="-20756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62616"/>
        <c:crosses val="autoZero"/>
        <c:auto val="1"/>
        <c:lblAlgn val="ctr"/>
        <c:lblOffset val="100"/>
        <c:noMultiLvlLbl val="0"/>
      </c:catAx>
      <c:valAx>
        <c:axId val="-2094062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56802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CCND1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stableCCND1exp!$B$70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stableCCND1exp!$D$71:$D$72</c:f>
                <c:numCache>
                  <c:formatCode>General</c:formatCode>
                  <c:ptCount val="2"/>
                  <c:pt idx="0">
                    <c:v>0.029707981602852</c:v>
                  </c:pt>
                  <c:pt idx="1">
                    <c:v>0.0418694462894997</c:v>
                  </c:pt>
                </c:numCache>
              </c:numRef>
            </c:plus>
            <c:minus>
              <c:numRef>
                <c:f>stableCCND1exp!$C$71:$C$72</c:f>
                <c:numCache>
                  <c:formatCode>General</c:formatCode>
                  <c:ptCount val="2"/>
                  <c:pt idx="0">
                    <c:v>0.0288556201059437</c:v>
                  </c:pt>
                  <c:pt idx="1">
                    <c:v>0.0398912531720209</c:v>
                  </c:pt>
                </c:numCache>
              </c:numRef>
            </c:minus>
          </c:errBars>
          <c:cat>
            <c:strRef>
              <c:f>stableCCND1exp!$A$71:$A$72</c:f>
              <c:strCache>
                <c:ptCount val="2"/>
                <c:pt idx="0">
                  <c:v>PC3 mock</c:v>
                </c:pt>
                <c:pt idx="1">
                  <c:v>PC3 F4</c:v>
                </c:pt>
              </c:strCache>
            </c:strRef>
          </c:cat>
          <c:val>
            <c:numRef>
              <c:f>stableCCND1exp!$B$71:$B$72</c:f>
              <c:numCache>
                <c:formatCode>0.0</c:formatCode>
                <c:ptCount val="2"/>
                <c:pt idx="0">
                  <c:v>1.005726131876623</c:v>
                </c:pt>
                <c:pt idx="1">
                  <c:v>0.844318316219416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9539688"/>
        <c:axId val="-2091609384"/>
      </c:lineChart>
      <c:catAx>
        <c:axId val="-21095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9384"/>
        <c:crosses val="autoZero"/>
        <c:auto val="1"/>
        <c:lblAlgn val="ctr"/>
        <c:lblOffset val="100"/>
        <c:noMultiLvlLbl val="0"/>
      </c:catAx>
      <c:valAx>
        <c:axId val="-2091609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95396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StableCellQPCR!$T$67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StableCellQPCR!$V$68:$V$69</c:f>
                <c:numCache>
                  <c:formatCode>General</c:formatCode>
                  <c:ptCount val="2"/>
                  <c:pt idx="0">
                    <c:v>1.334937741343082</c:v>
                  </c:pt>
                  <c:pt idx="1">
                    <c:v>10.62461279915968</c:v>
                  </c:pt>
                </c:numCache>
              </c:numRef>
            </c:plus>
            <c:minus>
              <c:numRef>
                <c:f>StableCellQPCR!$U$68:$U$69</c:f>
                <c:numCache>
                  <c:formatCode>General</c:formatCode>
                  <c:ptCount val="2"/>
                  <c:pt idx="0">
                    <c:v>0.428498783555056</c:v>
                  </c:pt>
                  <c:pt idx="1">
                    <c:v>3.868426649411524</c:v>
                  </c:pt>
                </c:numCache>
              </c:numRef>
            </c:minus>
          </c:errBars>
          <c:cat>
            <c:strRef>
              <c:f>StableCellQPCR!$S$68:$S$69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StableCellQPCR!$T$68:$T$69</c:f>
              <c:numCache>
                <c:formatCode>0.0</c:formatCode>
                <c:ptCount val="2"/>
                <c:pt idx="0">
                  <c:v>0.631062018432149</c:v>
                </c:pt>
                <c:pt idx="1">
                  <c:v>6.08339296475426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0532936"/>
        <c:axId val="-2110553112"/>
      </c:lineChart>
      <c:catAx>
        <c:axId val="-2110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53112"/>
        <c:crosses val="autoZero"/>
        <c:auto val="1"/>
        <c:lblAlgn val="ctr"/>
        <c:lblOffset val="100"/>
        <c:noMultiLvlLbl val="0"/>
      </c:catAx>
      <c:valAx>
        <c:axId val="-2110553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U48)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105329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CCND1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stableCCND1exp!$B$110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stableCCND1exp!$D$111:$D$112</c:f>
                <c:numCache>
                  <c:formatCode>General</c:formatCode>
                  <c:ptCount val="2"/>
                  <c:pt idx="0">
                    <c:v>2.15734713057134</c:v>
                  </c:pt>
                  <c:pt idx="1">
                    <c:v>0.797016615991629</c:v>
                  </c:pt>
                </c:numCache>
              </c:numRef>
            </c:plus>
            <c:minus>
              <c:numRef>
                <c:f>stableCCND1exp!$C$111:$C$112</c:f>
                <c:numCache>
                  <c:formatCode>General</c:formatCode>
                  <c:ptCount val="2"/>
                  <c:pt idx="0">
                    <c:v>0.597458260668868</c:v>
                  </c:pt>
                  <c:pt idx="1">
                    <c:v>0.684428208673188</c:v>
                  </c:pt>
                </c:numCache>
              </c:numRef>
            </c:minus>
          </c:errBars>
          <c:cat>
            <c:strRef>
              <c:f>stableCCND1exp!$A$111:$A$112</c:f>
              <c:strCache>
                <c:ptCount val="2"/>
                <c:pt idx="0">
                  <c:v>Skov mock</c:v>
                </c:pt>
                <c:pt idx="1">
                  <c:v>Skov F4</c:v>
                </c:pt>
              </c:strCache>
            </c:strRef>
          </c:cat>
          <c:val>
            <c:numRef>
              <c:f>stableCCND1exp!$B$111:$B$112</c:f>
              <c:numCache>
                <c:formatCode>General</c:formatCode>
                <c:ptCount val="2"/>
                <c:pt idx="0">
                  <c:v>1.135308268396793</c:v>
                </c:pt>
                <c:pt idx="1">
                  <c:v>0.738580161367686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86632"/>
        <c:axId val="-2094815256"/>
      </c:lineChart>
      <c:catAx>
        <c:axId val="-20946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15256"/>
        <c:crosses val="autoZero"/>
        <c:auto val="1"/>
        <c:lblAlgn val="ctr"/>
        <c:lblOffset val="100"/>
        <c:noMultiLvlLbl val="0"/>
      </c:catAx>
      <c:valAx>
        <c:axId val="-2094815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68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stableCCND1prot!$O$21</c:f>
              <c:strCache>
                <c:ptCount val="1"/>
                <c:pt idx="0">
                  <c:v>CCND1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stableCCND1prot!$Q$22:$Q$23</c:f>
                <c:numCache>
                  <c:formatCode>General</c:formatCode>
                  <c:ptCount val="2"/>
                  <c:pt idx="0">
                    <c:v>0.557795710218594</c:v>
                  </c:pt>
                  <c:pt idx="1">
                    <c:v>0.208789151988951</c:v>
                  </c:pt>
                </c:numCache>
              </c:numRef>
            </c:plus>
            <c:minus>
              <c:numRef>
                <c:f>stableCCND1prot!$P$22:$P$23</c:f>
                <c:numCache>
                  <c:formatCode>General</c:formatCode>
                  <c:ptCount val="2"/>
                  <c:pt idx="0">
                    <c:v>0.557795710218593</c:v>
                  </c:pt>
                  <c:pt idx="1">
                    <c:v>0.208789151988951</c:v>
                  </c:pt>
                </c:numCache>
              </c:numRef>
            </c:minus>
          </c:errBars>
          <c:cat>
            <c:strRef>
              <c:f>stableCCND1prot!$N$22:$N$23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stableCCND1prot!$O$22:$O$23</c:f>
              <c:numCache>
                <c:formatCode>0.00</c:formatCode>
                <c:ptCount val="2"/>
                <c:pt idx="0">
                  <c:v>1.092990006495142</c:v>
                </c:pt>
                <c:pt idx="1">
                  <c:v>0.243681958185467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4034184"/>
        <c:axId val="-2094031272"/>
      </c:lineChart>
      <c:catAx>
        <c:axId val="-20940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1272"/>
        <c:crosses val="autoZero"/>
        <c:auto val="1"/>
        <c:lblAlgn val="ctr"/>
        <c:lblOffset val="100"/>
        <c:noMultiLvlLbl val="0"/>
      </c:catAx>
      <c:valAx>
        <c:axId val="-2094031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GAPDH)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940341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HEK293t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p1_HCTandHEK!$Q$2</c:f>
              <c:strCache>
                <c:ptCount val="1"/>
                <c:pt idx="0">
                  <c:v>luciferase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p1_HCTandHEK!$K$2:$K$4</c:f>
                <c:numCache>
                  <c:formatCode>General</c:formatCode>
                  <c:ptCount val="3"/>
                  <c:pt idx="0">
                    <c:v>27.91256188727776</c:v>
                  </c:pt>
                  <c:pt idx="1">
                    <c:v>1353.593283736947</c:v>
                  </c:pt>
                  <c:pt idx="2">
                    <c:v>554.7195487611531</c:v>
                  </c:pt>
                </c:numCache>
              </c:numRef>
            </c:plus>
            <c:minus>
              <c:numRef>
                <c:f>p1_HCTandHEK!$K$2:$K$4</c:f>
                <c:numCache>
                  <c:formatCode>General</c:formatCode>
                  <c:ptCount val="3"/>
                  <c:pt idx="0">
                    <c:v>27.91256188727776</c:v>
                  </c:pt>
                  <c:pt idx="1">
                    <c:v>1353.593283736947</c:v>
                  </c:pt>
                  <c:pt idx="2">
                    <c:v>554.7195487611531</c:v>
                  </c:pt>
                </c:numCache>
              </c:numRef>
            </c:minus>
          </c:errBars>
          <c:cat>
            <c:strRef>
              <c:f>p1_HCTandHEK!$P$3:$P$5</c:f>
              <c:strCache>
                <c:ptCount val="3"/>
                <c:pt idx="0">
                  <c:v>empty</c:v>
                </c:pt>
                <c:pt idx="1">
                  <c:v>p1</c:v>
                </c:pt>
                <c:pt idx="2">
                  <c:v>p2</c:v>
                </c:pt>
              </c:strCache>
            </c:strRef>
          </c:cat>
          <c:val>
            <c:numRef>
              <c:f>p1_HCTandHEK!$Q$3:$Q$5</c:f>
              <c:numCache>
                <c:formatCode>0</c:formatCode>
                <c:ptCount val="3"/>
                <c:pt idx="0">
                  <c:v>928.3333333333333</c:v>
                </c:pt>
                <c:pt idx="1">
                  <c:v>14871.33333333333</c:v>
                </c:pt>
                <c:pt idx="2">
                  <c:v>3494.333333333333</c:v>
                </c:pt>
              </c:numCache>
            </c:numRef>
          </c:val>
        </c:ser>
        <c:ser>
          <c:idx val="1"/>
          <c:order val="1"/>
          <c:tx>
            <c:strRef>
              <c:f>p1_HCTandHEK!$R$2</c:f>
              <c:strCache>
                <c:ptCount val="1"/>
                <c:pt idx="0">
                  <c:v>renilla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p1_HCTandHEK!$K$5:$K$7</c:f>
                <c:numCache>
                  <c:formatCode>General</c:formatCode>
                  <c:ptCount val="3"/>
                  <c:pt idx="0">
                    <c:v>10.9696551146029</c:v>
                  </c:pt>
                  <c:pt idx="1">
                    <c:v>215.3516504077304</c:v>
                  </c:pt>
                  <c:pt idx="2">
                    <c:v>227.7396173996377</c:v>
                  </c:pt>
                </c:numCache>
              </c:numRef>
            </c:plus>
            <c:minus>
              <c:numRef>
                <c:f>p1_HCTandHEK!$K$5:$K$7</c:f>
                <c:numCache>
                  <c:formatCode>General</c:formatCode>
                  <c:ptCount val="3"/>
                  <c:pt idx="0">
                    <c:v>10.9696551146029</c:v>
                  </c:pt>
                  <c:pt idx="1">
                    <c:v>215.3516504077304</c:v>
                  </c:pt>
                  <c:pt idx="2">
                    <c:v>227.7396173996377</c:v>
                  </c:pt>
                </c:numCache>
              </c:numRef>
            </c:minus>
          </c:errBars>
          <c:cat>
            <c:strRef>
              <c:f>p1_HCTandHEK!$P$3:$P$5</c:f>
              <c:strCache>
                <c:ptCount val="3"/>
                <c:pt idx="0">
                  <c:v>empty</c:v>
                </c:pt>
                <c:pt idx="1">
                  <c:v>p1</c:v>
                </c:pt>
                <c:pt idx="2">
                  <c:v>p2</c:v>
                </c:pt>
              </c:strCache>
            </c:strRef>
          </c:cat>
          <c:val>
            <c:numRef>
              <c:f>p1_HCTandHEK!$R$3:$R$5</c:f>
              <c:numCache>
                <c:formatCode>0</c:formatCode>
                <c:ptCount val="3"/>
                <c:pt idx="0">
                  <c:v>192.0</c:v>
                </c:pt>
                <c:pt idx="1">
                  <c:v>2790.0</c:v>
                </c:pt>
                <c:pt idx="2">
                  <c:v>3283.0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4107800"/>
        <c:axId val="-2094104808"/>
      </c:barChart>
      <c:catAx>
        <c:axId val="-209410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04808"/>
        <c:crosses val="autoZero"/>
        <c:auto val="1"/>
        <c:lblAlgn val="ctr"/>
        <c:lblOffset val="100"/>
        <c:noMultiLvlLbl val="0"/>
      </c:catAx>
      <c:valAx>
        <c:axId val="-2094104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Activity (a.u.)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94107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HCT116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p1_HCTandHEK!$Q$22</c:f>
              <c:strCache>
                <c:ptCount val="1"/>
                <c:pt idx="0">
                  <c:v>luciferase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p1_HCTandHEK!$K$22:$K$24</c:f>
                <c:numCache>
                  <c:formatCode>General</c:formatCode>
                  <c:ptCount val="3"/>
                  <c:pt idx="0">
                    <c:v>18.08314132002512</c:v>
                  </c:pt>
                  <c:pt idx="1">
                    <c:v>4506.987624172546</c:v>
                  </c:pt>
                  <c:pt idx="2">
                    <c:v>1080.622248727301</c:v>
                  </c:pt>
                </c:numCache>
              </c:numRef>
            </c:plus>
            <c:minus>
              <c:numRef>
                <c:f>p1_HCTandHEK!$K$22:$K$24</c:f>
                <c:numCache>
                  <c:formatCode>General</c:formatCode>
                  <c:ptCount val="3"/>
                  <c:pt idx="0">
                    <c:v>18.08314132002512</c:v>
                  </c:pt>
                  <c:pt idx="1">
                    <c:v>4506.987624172546</c:v>
                  </c:pt>
                  <c:pt idx="2">
                    <c:v>1080.622248727301</c:v>
                  </c:pt>
                </c:numCache>
              </c:numRef>
            </c:minus>
          </c:errBars>
          <c:cat>
            <c:strRef>
              <c:f>p1_HCTandHEK!$P$23:$P$25</c:f>
              <c:strCache>
                <c:ptCount val="3"/>
                <c:pt idx="0">
                  <c:v>empty</c:v>
                </c:pt>
                <c:pt idx="1">
                  <c:v>p1</c:v>
                </c:pt>
                <c:pt idx="2">
                  <c:v>p2</c:v>
                </c:pt>
              </c:strCache>
            </c:strRef>
          </c:cat>
          <c:val>
            <c:numRef>
              <c:f>p1_HCTandHEK!$Q$23:$Q$25</c:f>
              <c:numCache>
                <c:formatCode>0</c:formatCode>
                <c:ptCount val="3"/>
                <c:pt idx="0">
                  <c:v>316.0</c:v>
                </c:pt>
                <c:pt idx="1">
                  <c:v>39675.33333333334</c:v>
                </c:pt>
                <c:pt idx="2">
                  <c:v>11331.33333333333</c:v>
                </c:pt>
              </c:numCache>
            </c:numRef>
          </c:val>
        </c:ser>
        <c:ser>
          <c:idx val="1"/>
          <c:order val="1"/>
          <c:tx>
            <c:strRef>
              <c:f>p1_HCTandHEK!$R$22</c:f>
              <c:strCache>
                <c:ptCount val="1"/>
                <c:pt idx="0">
                  <c:v>renilla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p1_HCTandHEK!$K$25:$K$27</c:f>
                <c:numCache>
                  <c:formatCode>General</c:formatCode>
                  <c:ptCount val="3"/>
                  <c:pt idx="0">
                    <c:v>23.58907468393891</c:v>
                  </c:pt>
                  <c:pt idx="1">
                    <c:v>1195.167538232379</c:v>
                  </c:pt>
                  <c:pt idx="2">
                    <c:v>1843.890843961339</c:v>
                  </c:pt>
                </c:numCache>
              </c:numRef>
            </c:plus>
            <c:minus>
              <c:numRef>
                <c:f>p1_HCTandHEK!$K$25:$K$27</c:f>
                <c:numCache>
                  <c:formatCode>General</c:formatCode>
                  <c:ptCount val="3"/>
                  <c:pt idx="0">
                    <c:v>23.58907468393891</c:v>
                  </c:pt>
                  <c:pt idx="1">
                    <c:v>1195.167538232379</c:v>
                  </c:pt>
                  <c:pt idx="2">
                    <c:v>1843.890843961339</c:v>
                  </c:pt>
                </c:numCache>
              </c:numRef>
            </c:minus>
          </c:errBars>
          <c:cat>
            <c:strRef>
              <c:f>p1_HCTandHEK!$P$23:$P$25</c:f>
              <c:strCache>
                <c:ptCount val="3"/>
                <c:pt idx="0">
                  <c:v>empty</c:v>
                </c:pt>
                <c:pt idx="1">
                  <c:v>p1</c:v>
                </c:pt>
                <c:pt idx="2">
                  <c:v>p2</c:v>
                </c:pt>
              </c:strCache>
            </c:strRef>
          </c:cat>
          <c:val>
            <c:numRef>
              <c:f>p1_HCTandHEK!$R$23:$R$25</c:f>
              <c:numCache>
                <c:formatCode>0</c:formatCode>
                <c:ptCount val="3"/>
                <c:pt idx="0">
                  <c:v>309.6666666666666</c:v>
                </c:pt>
                <c:pt idx="1">
                  <c:v>20217.66666666667</c:v>
                </c:pt>
                <c:pt idx="2">
                  <c:v>21902.33333333333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4159800"/>
        <c:axId val="-2094164040"/>
      </c:barChart>
      <c:catAx>
        <c:axId val="-209415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64040"/>
        <c:crosses val="autoZero"/>
        <c:auto val="1"/>
        <c:lblAlgn val="ctr"/>
        <c:lblOffset val="100"/>
        <c:noMultiLvlLbl val="0"/>
      </c:catAx>
      <c:valAx>
        <c:axId val="-2094164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Activity (a.u.)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94159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Luciferase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p1shRNA!$Q$62</c:f>
              <c:strCache>
                <c:ptCount val="1"/>
                <c:pt idx="0">
                  <c:v>mean log2(fold)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p1shRNA!$S$63:$S$66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0.574819772687591</c:v>
                  </c:pt>
                  <c:pt idx="2">
                    <c:v>1.597710683012066</c:v>
                  </c:pt>
                  <c:pt idx="3">
                    <c:v>0.887826228247458</c:v>
                  </c:pt>
                </c:numCache>
              </c:numRef>
            </c:plus>
            <c:minus>
              <c:numRef>
                <c:f>p1shRNA!$R$63:$R$66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2.053002106020923</c:v>
                  </c:pt>
                  <c:pt idx="2">
                    <c:v>2.902271349678736</c:v>
                  </c:pt>
                  <c:pt idx="3">
                    <c:v>1.757739394914126</c:v>
                  </c:pt>
                </c:numCache>
              </c:numRef>
            </c:minus>
          </c:errBars>
          <c:cat>
            <c:strRef>
              <c:f>p1shRNA!$P$63:$P$66</c:f>
              <c:strCache>
                <c:ptCount val="4"/>
                <c:pt idx="0">
                  <c:v>P1 shC</c:v>
                </c:pt>
                <c:pt idx="1">
                  <c:v>P1 shR 1.1</c:v>
                </c:pt>
                <c:pt idx="2">
                  <c:v>P1 shR 2.1</c:v>
                </c:pt>
                <c:pt idx="3">
                  <c:v>P1 shR 2.1 and 1.1</c:v>
                </c:pt>
              </c:strCache>
            </c:strRef>
          </c:cat>
          <c:val>
            <c:numRef>
              <c:f>p1shRNA!$Q$63:$Q$66</c:f>
              <c:numCache>
                <c:formatCode>General</c:formatCode>
                <c:ptCount val="4"/>
                <c:pt idx="0">
                  <c:v>0.0</c:v>
                </c:pt>
                <c:pt idx="1">
                  <c:v>-1.478182333333333</c:v>
                </c:pt>
                <c:pt idx="2">
                  <c:v>-1.304560666666669</c:v>
                </c:pt>
                <c:pt idx="3">
                  <c:v>-0.869913166666668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36200"/>
        <c:axId val="-2094244696"/>
      </c:lineChart>
      <c:catAx>
        <c:axId val="-20942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44696"/>
        <c:crosses val="autoZero"/>
        <c:auto val="1"/>
        <c:lblAlgn val="ctr"/>
        <c:lblOffset val="100"/>
        <c:noMultiLvlLbl val="0"/>
      </c:catAx>
      <c:valAx>
        <c:axId val="-2094244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2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Renilla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p1shRNA!$Q$72</c:f>
              <c:strCache>
                <c:ptCount val="1"/>
                <c:pt idx="0">
                  <c:v>mean log2(fold)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p1shRNA!$S$73:$S$77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-2.004296999242666</c:v>
                  </c:pt>
                  <c:pt idx="2">
                    <c:v>2.322613625059693</c:v>
                  </c:pt>
                  <c:pt idx="3">
                    <c:v>0.873832637182019</c:v>
                  </c:pt>
                </c:numCache>
              </c:numRef>
            </c:plus>
            <c:minus>
              <c:numRef>
                <c:f>p1shRNA!$R$73:$R$77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-5.701836000757334</c:v>
                  </c:pt>
                  <c:pt idx="2">
                    <c:v>-9.336028625059695</c:v>
                  </c:pt>
                  <c:pt idx="3">
                    <c:v>-8.983100637182017</c:v>
                  </c:pt>
                </c:numCache>
              </c:numRef>
            </c:minus>
          </c:errBars>
          <c:cat>
            <c:strRef>
              <c:f>p1shRNA!$P$73:$P$77</c:f>
              <c:strCache>
                <c:ptCount val="4"/>
                <c:pt idx="0">
                  <c:v>P1 shC</c:v>
                </c:pt>
                <c:pt idx="1">
                  <c:v>P1 shR 1.1</c:v>
                </c:pt>
                <c:pt idx="2">
                  <c:v>P1 shR 2.1</c:v>
                </c:pt>
                <c:pt idx="3">
                  <c:v>P1 shR 2.1 and 1.1</c:v>
                </c:pt>
              </c:strCache>
            </c:strRef>
          </c:cat>
          <c:val>
            <c:numRef>
              <c:f>p1shRNA!$Q$73:$Q$77</c:f>
              <c:numCache>
                <c:formatCode>General</c:formatCode>
                <c:ptCount val="5"/>
                <c:pt idx="0">
                  <c:v>0.0</c:v>
                </c:pt>
                <c:pt idx="1">
                  <c:v>-3.8530665</c:v>
                </c:pt>
                <c:pt idx="2">
                  <c:v>-3.506707500000001</c:v>
                </c:pt>
                <c:pt idx="3">
                  <c:v>-4.054633999999999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58296"/>
        <c:axId val="-2094467080"/>
      </c:lineChart>
      <c:catAx>
        <c:axId val="-20944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67080"/>
        <c:crosses val="autoZero"/>
        <c:auto val="1"/>
        <c:lblAlgn val="ctr"/>
        <c:lblOffset val="100"/>
        <c:noMultiLvlLbl val="0"/>
      </c:catAx>
      <c:valAx>
        <c:axId val="-2094467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45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p1shRNAdox!$Q$76</c:f>
              <c:strCache>
                <c:ptCount val="1"/>
                <c:pt idx="0">
                  <c:v>Luciferase (miR34a HG)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p1shRNAdox!$T$77:$T$82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2.887420017210949</c:v>
                  </c:pt>
                  <c:pt idx="2">
                    <c:v>1.43957097727789</c:v>
                  </c:pt>
                  <c:pt idx="3">
                    <c:v>0.25298878534944</c:v>
                  </c:pt>
                  <c:pt idx="4">
                    <c:v>0.903463769936309</c:v>
                  </c:pt>
                  <c:pt idx="5">
                    <c:v>0.211209082496992</c:v>
                  </c:pt>
                </c:numCache>
              </c:numRef>
            </c:plus>
            <c:minus>
              <c:numRef>
                <c:f>p1shRNAdox!$S$77:$S$82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0.505933943912471</c:v>
                  </c:pt>
                  <c:pt idx="2">
                    <c:v>0.763723361240336</c:v>
                  </c:pt>
                  <c:pt idx="3">
                    <c:v>0.269297841832231</c:v>
                  </c:pt>
                  <c:pt idx="4">
                    <c:v>1.39236256212733</c:v>
                  </c:pt>
                  <c:pt idx="5">
                    <c:v>0.151824066479193</c:v>
                  </c:pt>
                </c:numCache>
              </c:numRef>
            </c:minus>
          </c:errBars>
          <c:cat>
            <c:strRef>
              <c:f>p1shRNAdox!$P$77:$P$82</c:f>
              <c:strCache>
                <c:ptCount val="6"/>
                <c:pt idx="0">
                  <c:v>shCont 0</c:v>
                </c:pt>
                <c:pt idx="1">
                  <c:v>shR2.1 0</c:v>
                </c:pt>
                <c:pt idx="2">
                  <c:v>shCont 300</c:v>
                </c:pt>
                <c:pt idx="3">
                  <c:v>shR2.1 300</c:v>
                </c:pt>
                <c:pt idx="4">
                  <c:v>shCont 500</c:v>
                </c:pt>
                <c:pt idx="5">
                  <c:v>shR2.1 500</c:v>
                </c:pt>
              </c:strCache>
            </c:strRef>
          </c:cat>
          <c:val>
            <c:numRef>
              <c:f>p1shRNAdox!$Q$77:$Q$82</c:f>
              <c:numCache>
                <c:formatCode>0.0</c:formatCode>
                <c:ptCount val="6"/>
                <c:pt idx="0">
                  <c:v>1.0</c:v>
                </c:pt>
                <c:pt idx="1">
                  <c:v>0.328694145799071</c:v>
                </c:pt>
                <c:pt idx="2">
                  <c:v>1.638370904333718</c:v>
                </c:pt>
                <c:pt idx="3">
                  <c:v>0.427958853750057</c:v>
                </c:pt>
                <c:pt idx="4">
                  <c:v>1.640766377195674</c:v>
                </c:pt>
                <c:pt idx="5">
                  <c:v>0.539978330096289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p1shRNAdox!$R$76</c:f>
              <c:strCache>
                <c:ptCount val="1"/>
                <c:pt idx="0">
                  <c:v>Renilla (miR34a asRNA)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p1shRNAdox!$V$77:$V$82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1.495518516502114</c:v>
                  </c:pt>
                  <c:pt idx="2">
                    <c:v>0.504001020219409</c:v>
                  </c:pt>
                  <c:pt idx="3">
                    <c:v>0.736032799294371</c:v>
                  </c:pt>
                  <c:pt idx="4">
                    <c:v>0.524582580383664</c:v>
                  </c:pt>
                  <c:pt idx="5">
                    <c:v>0.804861868857493</c:v>
                  </c:pt>
                </c:numCache>
              </c:numRef>
            </c:plus>
            <c:minus>
              <c:numRef>
                <c:f>p1shRNAdox!$U$77:$U$82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0.879142598015743</c:v>
                  </c:pt>
                  <c:pt idx="2">
                    <c:v>0.214101387762649</c:v>
                  </c:pt>
                  <c:pt idx="3">
                    <c:v>0.217834240984929</c:v>
                  </c:pt>
                  <c:pt idx="4">
                    <c:v>1.391040082634264</c:v>
                  </c:pt>
                  <c:pt idx="5">
                    <c:v>0.251717502289293</c:v>
                  </c:pt>
                </c:numCache>
              </c:numRef>
            </c:minus>
          </c:errBars>
          <c:cat>
            <c:strRef>
              <c:f>p1shRNAdox!$P$77:$P$82</c:f>
              <c:strCache>
                <c:ptCount val="6"/>
                <c:pt idx="0">
                  <c:v>shCont 0</c:v>
                </c:pt>
                <c:pt idx="1">
                  <c:v>shR2.1 0</c:v>
                </c:pt>
                <c:pt idx="2">
                  <c:v>shCont 300</c:v>
                </c:pt>
                <c:pt idx="3">
                  <c:v>shR2.1 300</c:v>
                </c:pt>
                <c:pt idx="4">
                  <c:v>shCont 500</c:v>
                </c:pt>
                <c:pt idx="5">
                  <c:v>shR2.1 500</c:v>
                </c:pt>
              </c:strCache>
            </c:strRef>
          </c:cat>
          <c:val>
            <c:numRef>
              <c:f>p1shRNAdox!$R$77:$R$82</c:f>
              <c:numCache>
                <c:formatCode>0.0</c:formatCode>
                <c:ptCount val="6"/>
                <c:pt idx="0">
                  <c:v>1.0</c:v>
                </c:pt>
                <c:pt idx="1">
                  <c:v>0.209545532201063</c:v>
                </c:pt>
                <c:pt idx="2">
                  <c:v>1.3624547666189</c:v>
                </c:pt>
                <c:pt idx="3">
                  <c:v>0.261837293470224</c:v>
                </c:pt>
                <c:pt idx="4">
                  <c:v>1.464018718904091</c:v>
                </c:pt>
                <c:pt idx="5">
                  <c:v>0.366265719334088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4657192"/>
        <c:axId val="-2094662456"/>
      </c:lineChart>
      <c:catAx>
        <c:axId val="-209465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662456"/>
        <c:crosses val="autoZero"/>
        <c:auto val="1"/>
        <c:lblAlgn val="ctr"/>
        <c:lblOffset val="100"/>
        <c:noMultiLvlLbl val="0"/>
      </c:catAx>
      <c:valAx>
        <c:axId val="-20946624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-2094657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p1shRNAdox!$Q$105</c:f>
              <c:strCache>
                <c:ptCount val="1"/>
                <c:pt idx="0">
                  <c:v>Luciferase (miR34a HG)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p1shRNAdox!$T$96:$T$101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0.275680792982412</c:v>
                  </c:pt>
                  <c:pt idx="2">
                    <c:v>0.256409766798748</c:v>
                  </c:pt>
                  <c:pt idx="3">
                    <c:v>0.0587256987256853</c:v>
                  </c:pt>
                  <c:pt idx="4">
                    <c:v>0.0529525140197835</c:v>
                  </c:pt>
                  <c:pt idx="5">
                    <c:v>0.0410044732646223</c:v>
                  </c:pt>
                </c:numCache>
              </c:numRef>
            </c:plus>
            <c:minus>
              <c:numRef>
                <c:f>p1shRNAdox!$T$96:$T$101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0.275680792982412</c:v>
                  </c:pt>
                  <c:pt idx="2">
                    <c:v>0.256409766798748</c:v>
                  </c:pt>
                  <c:pt idx="3">
                    <c:v>0.0587256987256853</c:v>
                  </c:pt>
                  <c:pt idx="4">
                    <c:v>0.0529525140197835</c:v>
                  </c:pt>
                  <c:pt idx="5">
                    <c:v>0.0410044732646223</c:v>
                  </c:pt>
                </c:numCache>
              </c:numRef>
            </c:minus>
          </c:errBars>
          <c:cat>
            <c:strRef>
              <c:f>p1shRNAdox!$P$106:$P$111</c:f>
              <c:strCache>
                <c:ptCount val="6"/>
                <c:pt idx="0">
                  <c:v>shCont 0</c:v>
                </c:pt>
                <c:pt idx="1">
                  <c:v>shCont 300</c:v>
                </c:pt>
                <c:pt idx="2">
                  <c:v>shCont 500</c:v>
                </c:pt>
                <c:pt idx="3">
                  <c:v>shR2.1 0</c:v>
                </c:pt>
                <c:pt idx="4">
                  <c:v>shR2.1 300</c:v>
                </c:pt>
                <c:pt idx="5">
                  <c:v>shR2.1 500</c:v>
                </c:pt>
              </c:strCache>
            </c:strRef>
          </c:cat>
          <c:val>
            <c:numRef>
              <c:f>p1shRNAdox!$Q$106:$Q$111</c:f>
              <c:numCache>
                <c:formatCode>0.0</c:formatCode>
                <c:ptCount val="6"/>
                <c:pt idx="0">
                  <c:v>1.0</c:v>
                </c:pt>
                <c:pt idx="1">
                  <c:v>1.680477585580685</c:v>
                </c:pt>
                <c:pt idx="2">
                  <c:v>1.677360380304372</c:v>
                </c:pt>
                <c:pt idx="3">
                  <c:v>-2.954907127041106</c:v>
                </c:pt>
                <c:pt idx="4">
                  <c:v>-2.300510590567147</c:v>
                </c:pt>
                <c:pt idx="5">
                  <c:v>-1.841171576518564</c:v>
                </c:pt>
              </c:numCache>
            </c:numRef>
          </c:val>
        </c:ser>
        <c:ser>
          <c:idx val="1"/>
          <c:order val="1"/>
          <c:tx>
            <c:strRef>
              <c:f>p1shRNAdox!$R$105</c:f>
              <c:strCache>
                <c:ptCount val="1"/>
                <c:pt idx="0">
                  <c:v>Renilla (miR34a asRNA)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p1shRNAdox!$AA$96:$AA$101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0.0718283270202959</c:v>
                  </c:pt>
                  <c:pt idx="2">
                    <c:v>0.0840110159808019</c:v>
                  </c:pt>
                  <c:pt idx="3">
                    <c:v>0.0716001608214706</c:v>
                  </c:pt>
                  <c:pt idx="4">
                    <c:v>0.0696688449387348</c:v>
                  </c:pt>
                  <c:pt idx="5">
                    <c:v>0.0890015598694117</c:v>
                  </c:pt>
                </c:numCache>
              </c:numRef>
            </c:plus>
            <c:minus>
              <c:numRef>
                <c:f>p1shRNAdox!$AA$96:$AA$101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0.0718283270202959</c:v>
                  </c:pt>
                  <c:pt idx="2">
                    <c:v>0.0840110159808019</c:v>
                  </c:pt>
                  <c:pt idx="3">
                    <c:v>0.0716001608214706</c:v>
                  </c:pt>
                  <c:pt idx="4">
                    <c:v>0.0696688449387348</c:v>
                  </c:pt>
                  <c:pt idx="5">
                    <c:v>0.0890015598694117</c:v>
                  </c:pt>
                </c:numCache>
              </c:numRef>
            </c:minus>
          </c:errBars>
          <c:cat>
            <c:strRef>
              <c:f>p1shRNAdox!$P$106:$P$111</c:f>
              <c:strCache>
                <c:ptCount val="6"/>
                <c:pt idx="0">
                  <c:v>shCont 0</c:v>
                </c:pt>
                <c:pt idx="1">
                  <c:v>shCont 300</c:v>
                </c:pt>
                <c:pt idx="2">
                  <c:v>shCont 500</c:v>
                </c:pt>
                <c:pt idx="3">
                  <c:v>shR2.1 0</c:v>
                </c:pt>
                <c:pt idx="4">
                  <c:v>shR2.1 300</c:v>
                </c:pt>
                <c:pt idx="5">
                  <c:v>shR2.1 500</c:v>
                </c:pt>
              </c:strCache>
            </c:strRef>
          </c:cat>
          <c:val>
            <c:numRef>
              <c:f>p1shRNAdox!$R$106:$R$111</c:f>
              <c:numCache>
                <c:formatCode>0.0</c:formatCode>
                <c:ptCount val="6"/>
                <c:pt idx="0">
                  <c:v>1.0</c:v>
                </c:pt>
                <c:pt idx="1">
                  <c:v>1.366184029165175</c:v>
                </c:pt>
                <c:pt idx="2">
                  <c:v>1.468732526359137</c:v>
                </c:pt>
                <c:pt idx="3">
                  <c:v>-4.244247038045276</c:v>
                </c:pt>
                <c:pt idx="4">
                  <c:v>-3.531453524304102</c:v>
                </c:pt>
                <c:pt idx="5">
                  <c:v>-2.557129388565794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4702264"/>
        <c:axId val="-2094723016"/>
      </c:barChart>
      <c:catAx>
        <c:axId val="-209470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23016"/>
        <c:crossesAt val="1.0"/>
        <c:auto val="1"/>
        <c:lblAlgn val="ctr"/>
        <c:lblOffset val="100"/>
        <c:noMultiLvlLbl val="0"/>
      </c:catAx>
      <c:valAx>
        <c:axId val="-2094723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</a:t>
                </a:r>
                <a:r>
                  <a:rPr lang="en-US" baseline="0"/>
                  <a:t> / B-actin)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9470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p1shRNAdox!$AA$41</c:f>
              <c:strCache>
                <c:ptCount val="1"/>
                <c:pt idx="0">
                  <c:v>rep1 luciferase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p1shRNAdox!$AB$41:$AG$41</c:f>
              <c:numCache>
                <c:formatCode>General</c:formatCode>
                <c:ptCount val="6"/>
                <c:pt idx="0">
                  <c:v>1.0</c:v>
                </c:pt>
                <c:pt idx="1">
                  <c:v>1.319610351426272</c:v>
                </c:pt>
                <c:pt idx="2">
                  <c:v>1.507040303358445</c:v>
                </c:pt>
                <c:pt idx="3">
                  <c:v>-2.218602949695196</c:v>
                </c:pt>
                <c:pt idx="4">
                  <c:v>-1.923473561952593</c:v>
                </c:pt>
                <c:pt idx="5">
                  <c:v>-1.638458350344615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p1shRNAdox!$AA$42</c:f>
              <c:strCache>
                <c:ptCount val="1"/>
                <c:pt idx="0">
                  <c:v>rep2 luciferase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p1shRNAdox!$AB$42:$AG$42</c:f>
              <c:numCache>
                <c:formatCode>General</c:formatCode>
                <c:ptCount val="6"/>
                <c:pt idx="0">
                  <c:v>1.0</c:v>
                </c:pt>
                <c:pt idx="1">
                  <c:v>2.221924815065434</c:v>
                </c:pt>
                <c:pt idx="2">
                  <c:v>2.181425192050707</c:v>
                </c:pt>
                <c:pt idx="3">
                  <c:v>-3.204952555338099</c:v>
                </c:pt>
                <c:pt idx="4">
                  <c:v>-2.23938642677</c:v>
                </c:pt>
                <c:pt idx="5">
                  <c:v>-1.817369157179494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p1shRNAdox!$AA$43</c:f>
              <c:strCache>
                <c:ptCount val="1"/>
                <c:pt idx="0">
                  <c:v>rep3 luciferase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p1shRNAdox!$AB$43:$AG$43</c:f>
              <c:numCache>
                <c:formatCode>General</c:formatCode>
                <c:ptCount val="6"/>
                <c:pt idx="0">
                  <c:v>1.0</c:v>
                </c:pt>
                <c:pt idx="1">
                  <c:v>1.499897590250349</c:v>
                </c:pt>
                <c:pt idx="2">
                  <c:v>1.343615645503964</c:v>
                </c:pt>
                <c:pt idx="3">
                  <c:v>-3.960252726748509</c:v>
                </c:pt>
                <c:pt idx="4">
                  <c:v>-2.961956596456011</c:v>
                </c:pt>
                <c:pt idx="5">
                  <c:v>-2.133007812793502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p1shRNAdox!$AA$44</c:f>
              <c:strCache>
                <c:ptCount val="1"/>
                <c:pt idx="0">
                  <c:v>mean luciferase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2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p1shRNAdox!$AK$41:$AK$46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1.577743258676301</c:v>
                  </c:pt>
                  <c:pt idx="2">
                    <c:v>1.437175504415934</c:v>
                  </c:pt>
                  <c:pt idx="3">
                    <c:v>3.72328962413532</c:v>
                  </c:pt>
                  <c:pt idx="4">
                    <c:v>3.073975844037485</c:v>
                  </c:pt>
                  <c:pt idx="5">
                    <c:v>2.603113581226158</c:v>
                  </c:pt>
                </c:numCache>
              </c:numRef>
            </c:plus>
            <c:minus>
              <c:numRef>
                <c:f>p1shRNAdox!$AJ$41:$AJ$46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0.803742814622177</c:v>
                  </c:pt>
                  <c:pt idx="2">
                    <c:v>0.766118834102291</c:v>
                  </c:pt>
                  <c:pt idx="3">
                    <c:v>3.201002996953649</c:v>
                  </c:pt>
                  <c:pt idx="4">
                    <c:v>2.585077051846463</c:v>
                  </c:pt>
                  <c:pt idx="5">
                    <c:v>2.240080432249974</c:v>
                  </c:pt>
                </c:numCache>
              </c:numRef>
            </c:minus>
          </c:errBars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p1shRNAdox!$AB$44:$AG$44</c:f>
              <c:numCache>
                <c:formatCode>0.0</c:formatCode>
                <c:ptCount val="6"/>
                <c:pt idx="0">
                  <c:v>1.0</c:v>
                </c:pt>
                <c:pt idx="1">
                  <c:v>1.638370904333718</c:v>
                </c:pt>
                <c:pt idx="2">
                  <c:v>1.640766377195674</c:v>
                </c:pt>
                <c:pt idx="3">
                  <c:v>-3.042341985035823</c:v>
                </c:pt>
                <c:pt idx="4">
                  <c:v>-2.33667323677812</c:v>
                </c:pt>
                <c:pt idx="5">
                  <c:v>-1.851926168632877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p1shRNAdox!$AA$45</c:f>
              <c:strCache>
                <c:ptCount val="1"/>
                <c:pt idx="0">
                  <c:v>rep1 renilla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p1shRNAdox!$AB$45:$AG$45</c:f>
              <c:numCache>
                <c:formatCode>General</c:formatCode>
                <c:ptCount val="6"/>
                <c:pt idx="0">
                  <c:v>1.0</c:v>
                </c:pt>
                <c:pt idx="1">
                  <c:v>1.344807336287903</c:v>
                </c:pt>
                <c:pt idx="2">
                  <c:v>1.628413966185342</c:v>
                </c:pt>
                <c:pt idx="3">
                  <c:v>-2.854582978596827</c:v>
                </c:pt>
                <c:pt idx="4">
                  <c:v>-2.724619938245612</c:v>
                </c:pt>
                <c:pt idx="5">
                  <c:v>-2.037267608169547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p1shRNAdox!$AA$46</c:f>
              <c:strCache>
                <c:ptCount val="1"/>
                <c:pt idx="0">
                  <c:v>rep2 renilla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p1shRNAdox!$AB$46:$AG$46</c:f>
              <c:numCache>
                <c:formatCode>General</c:formatCode>
                <c:ptCount val="6"/>
                <c:pt idx="0">
                  <c:v>1.0</c:v>
                </c:pt>
                <c:pt idx="1">
                  <c:v>1.253847160957273</c:v>
                </c:pt>
                <c:pt idx="2">
                  <c:v>1.434167967388104</c:v>
                </c:pt>
                <c:pt idx="3">
                  <c:v>-9.61389135560439</c:v>
                </c:pt>
                <c:pt idx="4">
                  <c:v>-6.902729739575716</c:v>
                </c:pt>
                <c:pt idx="5">
                  <c:v>-4.683501411647064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p1shRNAdox!$AA$47</c:f>
              <c:strCache>
                <c:ptCount val="1"/>
                <c:pt idx="0">
                  <c:v>rep3 renilla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p1shRNAdox!$AB$47:$AG$47</c:f>
              <c:numCache>
                <c:formatCode>General</c:formatCode>
                <c:ptCount val="6"/>
                <c:pt idx="0">
                  <c:v>1.0</c:v>
                </c:pt>
                <c:pt idx="1">
                  <c:v>1.499897590250349</c:v>
                </c:pt>
                <c:pt idx="2">
                  <c:v>1.343615645503964</c:v>
                </c:pt>
                <c:pt idx="3">
                  <c:v>-3.960252726748509</c:v>
                </c:pt>
                <c:pt idx="4">
                  <c:v>-2.961956596456011</c:v>
                </c:pt>
                <c:pt idx="5">
                  <c:v>-2.133007812793502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p1shRNAdox!$AA$48</c:f>
              <c:strCache>
                <c:ptCount val="1"/>
                <c:pt idx="0">
                  <c:v>mean renilla</c:v>
                </c:pt>
              </c:strCache>
            </c:strRef>
          </c:tx>
          <c:spPr>
            <a:ln w="47625">
              <a:noFill/>
            </a:ln>
          </c:spPr>
          <c:marker>
            <c:symbol val="dash"/>
            <c:size val="12"/>
            <c:spPr>
              <a:solidFill>
                <a:schemeClr val="bg2">
                  <a:lumMod val="50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p1shRNAdox!$AM$41:$AM$46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0.342609282084277</c:v>
                  </c:pt>
                  <c:pt idx="2">
                    <c:v>0.402437067934218</c:v>
                  </c:pt>
                  <c:pt idx="3">
                    <c:v>5.770102597538204</c:v>
                  </c:pt>
                  <c:pt idx="4">
                    <c:v>4.758601799556094</c:v>
                  </c:pt>
                  <c:pt idx="5">
                    <c:v>3.901385832992956</c:v>
                  </c:pt>
                </c:numCache>
              </c:numRef>
            </c:plus>
            <c:minus>
              <c:numRef>
                <c:f>p1shRNAdox!$AL$41:$AL$46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0.273766636402093</c:v>
                  </c:pt>
                  <c:pt idx="2">
                    <c:v>0.315665340047839</c:v>
                  </c:pt>
                  <c:pt idx="3">
                    <c:v>4.816235557258904</c:v>
                  </c:pt>
                  <c:pt idx="4">
                    <c:v>3.892144297305494</c:v>
                  </c:pt>
                  <c:pt idx="5">
                    <c:v>2.844806461846171</c:v>
                  </c:pt>
                </c:numCache>
              </c:numRef>
            </c:minus>
          </c:errBars>
          <c:cat>
            <c:strRef>
              <c:f>p1shRNAdox!$AB$40:$AG$40</c:f>
              <c:strCache>
                <c:ptCount val="6"/>
                <c:pt idx="0">
                  <c:v>p1 shCont</c:v>
                </c:pt>
                <c:pt idx="1">
                  <c:v>p1 shCont 300</c:v>
                </c:pt>
                <c:pt idx="2">
                  <c:v>p1 shCont 500</c:v>
                </c:pt>
                <c:pt idx="3">
                  <c:v>p1 shR2.1</c:v>
                </c:pt>
                <c:pt idx="4">
                  <c:v>p1 shR2.1 300</c:v>
                </c:pt>
                <c:pt idx="5">
                  <c:v>p1 shR2.1 500</c:v>
                </c:pt>
              </c:strCache>
            </c:strRef>
          </c:cat>
          <c:val>
            <c:numRef>
              <c:f>p1shRNAdox!$AB$48:$AG$48</c:f>
              <c:numCache>
                <c:formatCode>0.0</c:formatCode>
                <c:ptCount val="6"/>
                <c:pt idx="0">
                  <c:v>1.0</c:v>
                </c:pt>
                <c:pt idx="1">
                  <c:v>1.3624547666189</c:v>
                </c:pt>
                <c:pt idx="2">
                  <c:v>1.464018718904091</c:v>
                </c:pt>
                <c:pt idx="3">
                  <c:v>-4.772232504773608</c:v>
                </c:pt>
                <c:pt idx="4">
                  <c:v>-3.819165661035668</c:v>
                </c:pt>
                <c:pt idx="5">
                  <c:v>-2.730258244801376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58840"/>
        <c:axId val="-2094871592"/>
      </c:lineChart>
      <c:catAx>
        <c:axId val="-20948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71592"/>
        <c:crosses val="autoZero"/>
        <c:auto val="1"/>
        <c:lblAlgn val="ctr"/>
        <c:lblOffset val="100"/>
        <c:noMultiLvlLbl val="0"/>
      </c:catAx>
      <c:valAx>
        <c:axId val="-2094871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858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HCTandHEKdox!$T$30</c:f>
              <c:strCache>
                <c:ptCount val="1"/>
                <c:pt idx="0">
                  <c:v>miR34a HG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HCTandHEKdox!$V$31:$V$34</c:f>
                <c:numCache>
                  <c:formatCode>General</c:formatCode>
                  <c:ptCount val="4"/>
                  <c:pt idx="0">
                    <c:v>0.477068499909034</c:v>
                  </c:pt>
                  <c:pt idx="1">
                    <c:v>0.328155085381528</c:v>
                  </c:pt>
                  <c:pt idx="2">
                    <c:v>0.975831923402248</c:v>
                  </c:pt>
                  <c:pt idx="3">
                    <c:v>1.411792832550094</c:v>
                  </c:pt>
                </c:numCache>
              </c:numRef>
            </c:plus>
            <c:minus>
              <c:numRef>
                <c:f>HCTandHEKdox!$V$31:$V$34</c:f>
                <c:numCache>
                  <c:formatCode>General</c:formatCode>
                  <c:ptCount val="4"/>
                  <c:pt idx="0">
                    <c:v>0.477068499909034</c:v>
                  </c:pt>
                  <c:pt idx="1">
                    <c:v>0.328155085381528</c:v>
                  </c:pt>
                  <c:pt idx="2">
                    <c:v>0.975831923402248</c:v>
                  </c:pt>
                  <c:pt idx="3">
                    <c:v>1.411792832550094</c:v>
                  </c:pt>
                </c:numCache>
              </c:numRef>
            </c:minus>
          </c:errBars>
          <c:cat>
            <c:strRef>
              <c:f>HCTandHEKdox!$S$31:$S$34</c:f>
              <c:strCache>
                <c:ptCount val="4"/>
                <c:pt idx="0">
                  <c:v>untreated HCT116</c:v>
                </c:pt>
                <c:pt idx="1">
                  <c:v>doxorubicin HCT116</c:v>
                </c:pt>
                <c:pt idx="2">
                  <c:v>untreated HEK293t</c:v>
                </c:pt>
                <c:pt idx="3">
                  <c:v>doxorubicin HEK293t</c:v>
                </c:pt>
              </c:strCache>
            </c:strRef>
          </c:cat>
          <c:val>
            <c:numRef>
              <c:f>HCTandHEKdox!$T$31:$T$34</c:f>
              <c:numCache>
                <c:formatCode>General</c:formatCode>
                <c:ptCount val="4"/>
                <c:pt idx="0">
                  <c:v>0.0477730000000011</c:v>
                </c:pt>
                <c:pt idx="1">
                  <c:v>3.389223666666671</c:v>
                </c:pt>
                <c:pt idx="2">
                  <c:v>-0.172925999999997</c:v>
                </c:pt>
                <c:pt idx="3">
                  <c:v>3.639562500000003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HCTandHEKdox!$U$30</c:f>
              <c:strCache>
                <c:ptCount val="1"/>
                <c:pt idx="0">
                  <c:v>miR34a asRNA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HCTandHEKdox!$W$31:$W$34</c:f>
                <c:numCache>
                  <c:formatCode>General</c:formatCode>
                  <c:ptCount val="4"/>
                  <c:pt idx="0">
                    <c:v>0.218792486623303</c:v>
                  </c:pt>
                  <c:pt idx="1">
                    <c:v>0.312861025970684</c:v>
                  </c:pt>
                  <c:pt idx="2">
                    <c:v>0.509287907789468</c:v>
                  </c:pt>
                  <c:pt idx="3">
                    <c:v>0.588177390437956</c:v>
                  </c:pt>
                </c:numCache>
              </c:numRef>
            </c:plus>
            <c:minus>
              <c:numRef>
                <c:f>HCTandHEKdox!$W$31:$W$34</c:f>
                <c:numCache>
                  <c:formatCode>General</c:formatCode>
                  <c:ptCount val="4"/>
                  <c:pt idx="0">
                    <c:v>0.218792486623303</c:v>
                  </c:pt>
                  <c:pt idx="1">
                    <c:v>0.312861025970684</c:v>
                  </c:pt>
                  <c:pt idx="2">
                    <c:v>0.509287907789468</c:v>
                  </c:pt>
                  <c:pt idx="3">
                    <c:v>0.588177390437956</c:v>
                  </c:pt>
                </c:numCache>
              </c:numRef>
            </c:minus>
          </c:errBars>
          <c:cat>
            <c:strRef>
              <c:f>HCTandHEKdox!$S$31:$S$34</c:f>
              <c:strCache>
                <c:ptCount val="4"/>
                <c:pt idx="0">
                  <c:v>untreated HCT116</c:v>
                </c:pt>
                <c:pt idx="1">
                  <c:v>doxorubicin HCT116</c:v>
                </c:pt>
                <c:pt idx="2">
                  <c:v>untreated HEK293t</c:v>
                </c:pt>
                <c:pt idx="3">
                  <c:v>doxorubicin HEK293t</c:v>
                </c:pt>
              </c:strCache>
            </c:strRef>
          </c:cat>
          <c:val>
            <c:numRef>
              <c:f>HCTandHEKdox!$U$31:$U$34</c:f>
              <c:numCache>
                <c:formatCode>General</c:formatCode>
                <c:ptCount val="4"/>
                <c:pt idx="0">
                  <c:v>0.0360479999999998</c:v>
                </c:pt>
                <c:pt idx="1">
                  <c:v>3.153356666666667</c:v>
                </c:pt>
                <c:pt idx="2">
                  <c:v>-0.0681088333333328</c:v>
                </c:pt>
                <c:pt idx="3">
                  <c:v>3.329529833333332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02040"/>
        <c:axId val="-2094899064"/>
      </c:lineChart>
      <c:catAx>
        <c:axId val="-20949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99064"/>
        <c:crosses val="autoZero"/>
        <c:auto val="1"/>
        <c:lblAlgn val="ctr"/>
        <c:lblOffset val="100"/>
        <c:noMultiLvlLbl val="0"/>
      </c:catAx>
      <c:valAx>
        <c:axId val="-2094899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902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StableCellQPCR!$T$117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StableCellQPCR!$V$118:$V$119</c:f>
                <c:numCache>
                  <c:formatCode>General</c:formatCode>
                  <c:ptCount val="2"/>
                  <c:pt idx="0">
                    <c:v>1.907828467585726</c:v>
                  </c:pt>
                  <c:pt idx="1">
                    <c:v>4042.646084364223</c:v>
                  </c:pt>
                </c:numCache>
              </c:numRef>
            </c:plus>
            <c:minus>
              <c:numRef>
                <c:f>StableCellQPCR!$U$118:$U$119</c:f>
                <c:numCache>
                  <c:formatCode>General</c:formatCode>
                  <c:ptCount val="2"/>
                  <c:pt idx="0">
                    <c:v>0.558111198674686</c:v>
                  </c:pt>
                  <c:pt idx="1">
                    <c:v>2556.799460821228</c:v>
                  </c:pt>
                </c:numCache>
              </c:numRef>
            </c:minus>
          </c:errBars>
          <c:cat>
            <c:strRef>
              <c:f>StableCellQPCR!$S$118:$S$119</c:f>
              <c:strCache>
                <c:ptCount val="2"/>
                <c:pt idx="0">
                  <c:v>Saos2 mock</c:v>
                </c:pt>
                <c:pt idx="1">
                  <c:v>Saos2 miR34a AS</c:v>
                </c:pt>
              </c:strCache>
            </c:strRef>
          </c:cat>
          <c:val>
            <c:numRef>
              <c:f>StableCellQPCR!$T$118:$T$119</c:f>
              <c:numCache>
                <c:formatCode>0.0</c:formatCode>
                <c:ptCount val="2"/>
                <c:pt idx="0">
                  <c:v>0.788891464483543</c:v>
                </c:pt>
                <c:pt idx="1">
                  <c:v>6956.461834631822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3935672"/>
        <c:axId val="-2073937928"/>
      </c:lineChart>
      <c:catAx>
        <c:axId val="-207393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37928"/>
        <c:crosses val="autoZero"/>
        <c:auto val="1"/>
        <c:lblAlgn val="ctr"/>
        <c:lblOffset val="100"/>
        <c:noMultiLvlLbl val="0"/>
      </c:catAx>
      <c:valAx>
        <c:axId val="-2073937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39356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p53  wt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HCT116p53null!$V$4</c:f>
              <c:strCache>
                <c:ptCount val="1"/>
                <c:pt idx="0">
                  <c:v>miR34a asRNA</c:v>
                </c:pt>
              </c:strCache>
            </c:strRef>
          </c:tx>
          <c:invertIfNegative val="0"/>
          <c:cat>
            <c:numRef>
              <c:f>HCT116p53null!$U$5:$U$8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</c:numCache>
            </c:numRef>
          </c:cat>
          <c:val>
            <c:numRef>
              <c:f>HCT116p53null!$V$5:$V$8</c:f>
              <c:numCache>
                <c:formatCode>0.00</c:formatCode>
                <c:ptCount val="4"/>
                <c:pt idx="0">
                  <c:v>0.0</c:v>
                </c:pt>
                <c:pt idx="1">
                  <c:v>2.215078500000001</c:v>
                </c:pt>
                <c:pt idx="2">
                  <c:v>2.126131500000003</c:v>
                </c:pt>
                <c:pt idx="3">
                  <c:v>3.671986500000003</c:v>
                </c:pt>
              </c:numCache>
            </c:numRef>
          </c:val>
        </c:ser>
        <c:ser>
          <c:idx val="1"/>
          <c:order val="1"/>
          <c:tx>
            <c:strRef>
              <c:f>HCT116p53null!$W$4</c:f>
              <c:strCache>
                <c:ptCount val="1"/>
                <c:pt idx="0">
                  <c:v>miR34a HG</c:v>
                </c:pt>
              </c:strCache>
            </c:strRef>
          </c:tx>
          <c:invertIfNegative val="0"/>
          <c:cat>
            <c:numRef>
              <c:f>HCT116p53null!$U$5:$U$8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</c:numCache>
            </c:numRef>
          </c:cat>
          <c:val>
            <c:numRef>
              <c:f>HCT116p53null!$W$5:$W$8</c:f>
              <c:numCache>
                <c:formatCode>0.00</c:formatCode>
                <c:ptCount val="4"/>
                <c:pt idx="0">
                  <c:v>0.0</c:v>
                </c:pt>
                <c:pt idx="1">
                  <c:v>1.923283499999996</c:v>
                </c:pt>
                <c:pt idx="2">
                  <c:v>1.746292</c:v>
                </c:pt>
                <c:pt idx="3">
                  <c:v>2.714868000000003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4952216"/>
        <c:axId val="-2094949176"/>
      </c:barChart>
      <c:catAx>
        <c:axId val="-209495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49176"/>
        <c:crosses val="autoZero"/>
        <c:auto val="1"/>
        <c:lblAlgn val="ctr"/>
        <c:lblOffset val="100"/>
        <c:noMultiLvlLbl val="0"/>
      </c:catAx>
      <c:valAx>
        <c:axId val="-2094949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log2(fold)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94952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p53 null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HCT116p53null!$V$15</c:f>
              <c:strCache>
                <c:ptCount val="1"/>
                <c:pt idx="0">
                  <c:v>miR34a asRNA</c:v>
                </c:pt>
              </c:strCache>
            </c:strRef>
          </c:tx>
          <c:invertIfNegative val="0"/>
          <c:cat>
            <c:numRef>
              <c:f>HCT116p53null!$U$16:$U$19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</c:numCache>
            </c:numRef>
          </c:cat>
          <c:val>
            <c:numRef>
              <c:f>HCT116p53null!$V$16:$V$19</c:f>
              <c:numCache>
                <c:formatCode>0.00</c:formatCode>
                <c:ptCount val="4"/>
                <c:pt idx="0">
                  <c:v>0.0</c:v>
                </c:pt>
                <c:pt idx="1">
                  <c:v>0.0543499999999993</c:v>
                </c:pt>
                <c:pt idx="2">
                  <c:v>0.699855500000002</c:v>
                </c:pt>
                <c:pt idx="3">
                  <c:v>1.138498500000001</c:v>
                </c:pt>
              </c:numCache>
            </c:numRef>
          </c:val>
        </c:ser>
        <c:ser>
          <c:idx val="1"/>
          <c:order val="1"/>
          <c:tx>
            <c:strRef>
              <c:f>HCT116p53null!$W$15</c:f>
              <c:strCache>
                <c:ptCount val="1"/>
                <c:pt idx="0">
                  <c:v>miR34a HG</c:v>
                </c:pt>
              </c:strCache>
            </c:strRef>
          </c:tx>
          <c:invertIfNegative val="0"/>
          <c:cat>
            <c:numRef>
              <c:f>HCT116p53null!$U$16:$U$19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</c:numCache>
            </c:numRef>
          </c:cat>
          <c:val>
            <c:numRef>
              <c:f>HCT116p53null!$W$16:$W$19</c:f>
              <c:numCache>
                <c:formatCode>0.00</c:formatCode>
                <c:ptCount val="4"/>
                <c:pt idx="0">
                  <c:v>0.0</c:v>
                </c:pt>
                <c:pt idx="1">
                  <c:v>0.207376499999999</c:v>
                </c:pt>
                <c:pt idx="2">
                  <c:v>0.528950999999999</c:v>
                </c:pt>
                <c:pt idx="3">
                  <c:v>1.295993499999998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4993384"/>
        <c:axId val="-2094995240"/>
      </c:barChart>
      <c:catAx>
        <c:axId val="-209499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95240"/>
        <c:crosses val="autoZero"/>
        <c:auto val="1"/>
        <c:lblAlgn val="ctr"/>
        <c:lblOffset val="100"/>
        <c:noMultiLvlLbl val="0"/>
      </c:catAx>
      <c:valAx>
        <c:axId val="-2094995240"/>
        <c:scaling>
          <c:orientation val="minMax"/>
          <c:max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log2(fold)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94993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cellularLocalization!$A$18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cellularLocalization!$B$17:$C$17</c:f>
              <c:strCache>
                <c:ptCount val="2"/>
                <c:pt idx="0">
                  <c:v>miR34a HG</c:v>
                </c:pt>
                <c:pt idx="1">
                  <c:v>miR34a AS</c:v>
                </c:pt>
              </c:strCache>
            </c:strRef>
          </c:cat>
          <c:val>
            <c:numRef>
              <c:f>cellularLocalization!$B$18:$C$18</c:f>
              <c:numCache>
                <c:formatCode>0.00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cellularLocalization!$A$19</c:f>
              <c:strCache>
                <c:ptCount val="1"/>
                <c:pt idx="0">
                  <c:v>Nucleus</c:v>
                </c:pt>
              </c:strCache>
            </c:strRef>
          </c:tx>
          <c:invertIfNegative val="0"/>
          <c:cat>
            <c:strRef>
              <c:f>cellularLocalization!$B$17:$C$17</c:f>
              <c:strCache>
                <c:ptCount val="2"/>
                <c:pt idx="0">
                  <c:v>miR34a HG</c:v>
                </c:pt>
                <c:pt idx="1">
                  <c:v>miR34a AS</c:v>
                </c:pt>
              </c:strCache>
            </c:strRef>
          </c:cat>
          <c:val>
            <c:numRef>
              <c:f>cellularLocalization!$B$19:$C$19</c:f>
              <c:numCache>
                <c:formatCode>0.00</c:formatCode>
                <c:ptCount val="2"/>
                <c:pt idx="0">
                  <c:v>6.40429715735887</c:v>
                </c:pt>
                <c:pt idx="1">
                  <c:v>0.759043646007509</c:v>
                </c:pt>
              </c:numCache>
            </c:numRef>
          </c:val>
        </c:ser>
        <c:ser>
          <c:idx val="2"/>
          <c:order val="2"/>
          <c:tx>
            <c:strRef>
              <c:f>cellularLocalization!$A$20</c:f>
              <c:strCache>
                <c:ptCount val="1"/>
                <c:pt idx="0">
                  <c:v>Cytoplasm</c:v>
                </c:pt>
              </c:strCache>
            </c:strRef>
          </c:tx>
          <c:invertIfNegative val="0"/>
          <c:cat>
            <c:strRef>
              <c:f>cellularLocalization!$B$17:$C$17</c:f>
              <c:strCache>
                <c:ptCount val="2"/>
                <c:pt idx="0">
                  <c:v>miR34a HG</c:v>
                </c:pt>
                <c:pt idx="1">
                  <c:v>miR34a AS</c:v>
                </c:pt>
              </c:strCache>
            </c:strRef>
          </c:cat>
          <c:val>
            <c:numRef>
              <c:f>cellularLocalization!$B$20:$C$20</c:f>
              <c:numCache>
                <c:formatCode>0.00</c:formatCode>
                <c:ptCount val="2"/>
                <c:pt idx="0">
                  <c:v>0.122005619158976</c:v>
                </c:pt>
                <c:pt idx="1">
                  <c:v>0.882392846342937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045736"/>
        <c:axId val="-2090124504"/>
      </c:barChart>
      <c:catAx>
        <c:axId val="-20900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24504"/>
        <c:crosses val="autoZero"/>
        <c:auto val="1"/>
        <c:lblAlgn val="ctr"/>
        <c:lblOffset val="100"/>
        <c:noMultiLvlLbl val="0"/>
      </c:catAx>
      <c:valAx>
        <c:axId val="-209012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change (target/B-actin)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90045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cellularLocalization!$A$52</c:f>
              <c:strCache>
                <c:ptCount val="1"/>
                <c:pt idx="0">
                  <c:v>nucleus</c:v>
                </c:pt>
              </c:strCache>
            </c:strRef>
          </c:tx>
          <c:invertIfNegative val="0"/>
          <c:cat>
            <c:strRef>
              <c:f>cellularLocalization!$B$51:$E$51</c:f>
              <c:strCache>
                <c:ptCount val="4"/>
                <c:pt idx="0">
                  <c:v>miR34a asRNA</c:v>
                </c:pt>
                <c:pt idx="1">
                  <c:v>miR34a HG</c:v>
                </c:pt>
                <c:pt idx="2">
                  <c:v>B-actin</c:v>
                </c:pt>
                <c:pt idx="3">
                  <c:v>U48</c:v>
                </c:pt>
              </c:strCache>
            </c:strRef>
          </c:cat>
          <c:val>
            <c:numRef>
              <c:f>cellularLocalization!$B$52:$E$52</c:f>
              <c:numCache>
                <c:formatCode>0.00</c:formatCode>
                <c:ptCount val="4"/>
                <c:pt idx="0">
                  <c:v>9.225709374152077</c:v>
                </c:pt>
                <c:pt idx="1">
                  <c:v>86.11474821525771</c:v>
                </c:pt>
                <c:pt idx="2">
                  <c:v>10.56652622275243</c:v>
                </c:pt>
                <c:pt idx="3">
                  <c:v>94.97046172604787</c:v>
                </c:pt>
              </c:numCache>
            </c:numRef>
          </c:val>
        </c:ser>
        <c:ser>
          <c:idx val="1"/>
          <c:order val="1"/>
          <c:tx>
            <c:strRef>
              <c:f>cellularLocalization!$A$53</c:f>
              <c:strCache>
                <c:ptCount val="1"/>
                <c:pt idx="0">
                  <c:v>cytoplasm</c:v>
                </c:pt>
              </c:strCache>
            </c:strRef>
          </c:tx>
          <c:invertIfNegative val="0"/>
          <c:cat>
            <c:strRef>
              <c:f>cellularLocalization!$B$51:$E$51</c:f>
              <c:strCache>
                <c:ptCount val="4"/>
                <c:pt idx="0">
                  <c:v>miR34a asRNA</c:v>
                </c:pt>
                <c:pt idx="1">
                  <c:v>miR34a HG</c:v>
                </c:pt>
                <c:pt idx="2">
                  <c:v>B-actin</c:v>
                </c:pt>
                <c:pt idx="3">
                  <c:v>U48</c:v>
                </c:pt>
              </c:strCache>
            </c:strRef>
          </c:cat>
          <c:val>
            <c:numRef>
              <c:f>cellularLocalization!$B$53:$E$53</c:f>
              <c:numCache>
                <c:formatCode>0.00</c:formatCode>
                <c:ptCount val="4"/>
                <c:pt idx="0">
                  <c:v>90.7742906258479</c:v>
                </c:pt>
                <c:pt idx="1">
                  <c:v>13.88525178474229</c:v>
                </c:pt>
                <c:pt idx="2">
                  <c:v>89.43347377724755</c:v>
                </c:pt>
                <c:pt idx="3">
                  <c:v>5.029538273952124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90289816"/>
        <c:axId val="-2090256040"/>
      </c:barChart>
      <c:catAx>
        <c:axId val="-20902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56040"/>
        <c:crosses val="autoZero"/>
        <c:auto val="1"/>
        <c:lblAlgn val="ctr"/>
        <c:lblOffset val="100"/>
        <c:noMultiLvlLbl val="0"/>
      </c:catAx>
      <c:valAx>
        <c:axId val="-20902560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90289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cellularLocalization!$B$78</c:f>
              <c:strCache>
                <c:ptCount val="1"/>
                <c:pt idx="0">
                  <c:v>B-actin</c:v>
                </c:pt>
              </c:strCache>
            </c:strRef>
          </c:tx>
          <c:invertIfNegative val="0"/>
          <c:cat>
            <c:strRef>
              <c:f>cellularLocalization!$A$79:$A$81</c:f>
              <c:strCache>
                <c:ptCount val="3"/>
                <c:pt idx="0">
                  <c:v>Total</c:v>
                </c:pt>
                <c:pt idx="1">
                  <c:v>Nuclear</c:v>
                </c:pt>
                <c:pt idx="2">
                  <c:v>Cytoplasm</c:v>
                </c:pt>
              </c:strCache>
            </c:strRef>
          </c:cat>
          <c:val>
            <c:numRef>
              <c:f>cellularLocalization!$B$79:$B$81</c:f>
              <c:numCache>
                <c:formatCode>0.00</c:formatCode>
                <c:ptCount val="3"/>
                <c:pt idx="0">
                  <c:v>1.0</c:v>
                </c:pt>
                <c:pt idx="1">
                  <c:v>0.35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cellularLocalization!$C$78</c:f>
              <c:strCache>
                <c:ptCount val="1"/>
                <c:pt idx="0">
                  <c:v>U48</c:v>
                </c:pt>
              </c:strCache>
            </c:strRef>
          </c:tx>
          <c:invertIfNegative val="0"/>
          <c:cat>
            <c:strRef>
              <c:f>cellularLocalization!$A$79:$A$81</c:f>
              <c:strCache>
                <c:ptCount val="3"/>
                <c:pt idx="0">
                  <c:v>Total</c:v>
                </c:pt>
                <c:pt idx="1">
                  <c:v>Nuclear</c:v>
                </c:pt>
                <c:pt idx="2">
                  <c:v>Cytoplasm</c:v>
                </c:pt>
              </c:strCache>
            </c:strRef>
          </c:cat>
          <c:val>
            <c:numRef>
              <c:f>cellularLocalization!$C$79:$C$81</c:f>
              <c:numCache>
                <c:formatCode>0.00</c:formatCode>
                <c:ptCount val="3"/>
                <c:pt idx="0">
                  <c:v>1.0</c:v>
                </c:pt>
                <c:pt idx="1">
                  <c:v>2.08</c:v>
                </c:pt>
                <c:pt idx="2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851944"/>
        <c:axId val="-2090296664"/>
      </c:barChart>
      <c:catAx>
        <c:axId val="-20898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96664"/>
        <c:crosses val="autoZero"/>
        <c:auto val="1"/>
        <c:lblAlgn val="ctr"/>
        <c:lblOffset val="100"/>
        <c:noMultiLvlLbl val="0"/>
      </c:catAx>
      <c:valAx>
        <c:axId val="-2090296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898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stability!$Q$2</c:f>
              <c:strCache>
                <c:ptCount val="1"/>
                <c:pt idx="0">
                  <c:v>miR34a asRNA</c:v>
                </c:pt>
              </c:strCache>
            </c:strRef>
          </c:tx>
          <c:invertIfNegative val="0"/>
          <c:cat>
            <c:strRef>
              <c:f>stability!$P$3:$P$6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stability!$Q$3:$Q$6</c:f>
              <c:numCache>
                <c:formatCode>General</c:formatCode>
                <c:ptCount val="4"/>
                <c:pt idx="0">
                  <c:v>0.0</c:v>
                </c:pt>
                <c:pt idx="1">
                  <c:v>-0.0760834999999993</c:v>
                </c:pt>
                <c:pt idx="2">
                  <c:v>0.1109975</c:v>
                </c:pt>
                <c:pt idx="3">
                  <c:v>-0.319290000000002</c:v>
                </c:pt>
              </c:numCache>
            </c:numRef>
          </c:val>
        </c:ser>
        <c:ser>
          <c:idx val="1"/>
          <c:order val="1"/>
          <c:tx>
            <c:strRef>
              <c:f>stability!$R$2</c:f>
              <c:strCache>
                <c:ptCount val="1"/>
                <c:pt idx="0">
                  <c:v>miR34a HG</c:v>
                </c:pt>
              </c:strCache>
            </c:strRef>
          </c:tx>
          <c:invertIfNegative val="0"/>
          <c:cat>
            <c:strRef>
              <c:f>stability!$P$3:$P$6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stability!$R$3:$R$6</c:f>
              <c:numCache>
                <c:formatCode>General</c:formatCode>
                <c:ptCount val="4"/>
                <c:pt idx="0">
                  <c:v>0.0</c:v>
                </c:pt>
                <c:pt idx="1">
                  <c:v>-0.900331000000001</c:v>
                </c:pt>
                <c:pt idx="2">
                  <c:v>-1.849071000000002</c:v>
                </c:pt>
                <c:pt idx="3">
                  <c:v>-4.148418000000003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59720"/>
        <c:axId val="-2078720568"/>
      </c:barChart>
      <c:catAx>
        <c:axId val="-210655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20568"/>
        <c:crosses val="autoZero"/>
        <c:auto val="1"/>
        <c:lblAlgn val="ctr"/>
        <c:lblOffset val="100"/>
        <c:noMultiLvlLbl val="0"/>
      </c:catAx>
      <c:valAx>
        <c:axId val="-207872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5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stability!$Q$23</c:f>
              <c:strCache>
                <c:ptCount val="1"/>
                <c:pt idx="0">
                  <c:v>miR34a asRNA</c:v>
                </c:pt>
              </c:strCache>
            </c:strRef>
          </c:tx>
          <c:invertIfNegative val="0"/>
          <c:cat>
            <c:strRef>
              <c:f>stability!$P$24:$P$27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stability!$Q$24:$Q$27</c:f>
              <c:numCache>
                <c:formatCode>General</c:formatCode>
                <c:ptCount val="4"/>
                <c:pt idx="0">
                  <c:v>0.0</c:v>
                </c:pt>
                <c:pt idx="1">
                  <c:v>-0.0534819999999954</c:v>
                </c:pt>
                <c:pt idx="2">
                  <c:v>0.045166000000002</c:v>
                </c:pt>
                <c:pt idx="3">
                  <c:v>-0.210043499999998</c:v>
                </c:pt>
              </c:numCache>
            </c:numRef>
          </c:val>
        </c:ser>
        <c:ser>
          <c:idx val="1"/>
          <c:order val="1"/>
          <c:tx>
            <c:strRef>
              <c:f>stability!$R$23</c:f>
              <c:strCache>
                <c:ptCount val="1"/>
                <c:pt idx="0">
                  <c:v>miR34a HG</c:v>
                </c:pt>
              </c:strCache>
            </c:strRef>
          </c:tx>
          <c:invertIfNegative val="0"/>
          <c:cat>
            <c:strRef>
              <c:f>stability!$P$24:$P$27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stability!$R$24:$R$27</c:f>
              <c:numCache>
                <c:formatCode>General</c:formatCode>
                <c:ptCount val="4"/>
                <c:pt idx="0">
                  <c:v>0.0</c:v>
                </c:pt>
                <c:pt idx="1">
                  <c:v>-1.310800999999998</c:v>
                </c:pt>
                <c:pt idx="2">
                  <c:v>-2.938367499999999</c:v>
                </c:pt>
                <c:pt idx="3">
                  <c:v>-4.024758500000004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82008"/>
        <c:axId val="-2078880600"/>
      </c:barChart>
      <c:catAx>
        <c:axId val="-207888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80600"/>
        <c:crosses val="autoZero"/>
        <c:auto val="1"/>
        <c:lblAlgn val="ctr"/>
        <c:lblOffset val="100"/>
        <c:noMultiLvlLbl val="0"/>
      </c:catAx>
      <c:valAx>
        <c:axId val="-207888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8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stability!$I$40</c:f>
              <c:strCache>
                <c:ptCount val="1"/>
                <c:pt idx="0">
                  <c:v>miR34a asRNA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stability!$E$38:$E$41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0.0159816739149905</c:v>
                  </c:pt>
                  <c:pt idx="2">
                    <c:v>0.0465499000656808</c:v>
                  </c:pt>
                  <c:pt idx="3">
                    <c:v>0.0772489409708993</c:v>
                  </c:pt>
                </c:numCache>
              </c:numRef>
            </c:plus>
            <c:minus>
              <c:numRef>
                <c:f>stability!$E$38:$E$41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0.0159816739149905</c:v>
                  </c:pt>
                  <c:pt idx="2">
                    <c:v>0.0465499000656808</c:v>
                  </c:pt>
                  <c:pt idx="3">
                    <c:v>0.0772489409708993</c:v>
                  </c:pt>
                </c:numCache>
              </c:numRef>
            </c:minus>
          </c:errBars>
          <c:cat>
            <c:strRef>
              <c:f>stability!$H$41:$H$44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stability!$I$41:$I$44</c:f>
              <c:numCache>
                <c:formatCode>0.00</c:formatCode>
                <c:ptCount val="4"/>
                <c:pt idx="0">
                  <c:v>0.0</c:v>
                </c:pt>
                <c:pt idx="1">
                  <c:v>-0.0647827499999974</c:v>
                </c:pt>
                <c:pt idx="2">
                  <c:v>0.0780817500000009</c:v>
                </c:pt>
                <c:pt idx="3">
                  <c:v>-0.26466675</c:v>
                </c:pt>
              </c:numCache>
            </c:numRef>
          </c:val>
        </c:ser>
        <c:ser>
          <c:idx val="1"/>
          <c:order val="1"/>
          <c:tx>
            <c:strRef>
              <c:f>stability!$J$40</c:f>
              <c:strCache>
                <c:ptCount val="1"/>
                <c:pt idx="0">
                  <c:v>miR34a HG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stability!$E$44:$E$47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0.290246120473639</c:v>
                  </c:pt>
                  <c:pt idx="2">
                    <c:v>0.770248941872771</c:v>
                  </c:pt>
                  <c:pt idx="3">
                    <c:v>0.0874404710081369</c:v>
                  </c:pt>
                </c:numCache>
              </c:numRef>
            </c:plus>
            <c:minus>
              <c:numRef>
                <c:f>stability!$E$44:$E$47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0.290246120473639</c:v>
                  </c:pt>
                  <c:pt idx="2">
                    <c:v>0.770248941872771</c:v>
                  </c:pt>
                  <c:pt idx="3">
                    <c:v>0.0874404710081369</c:v>
                  </c:pt>
                </c:numCache>
              </c:numRef>
            </c:minus>
          </c:errBars>
          <c:cat>
            <c:strRef>
              <c:f>stability!$H$41:$H$44</c:f>
              <c:strCache>
                <c:ptCount val="4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3">
                  <c:v>4h</c:v>
                </c:pt>
              </c:strCache>
            </c:strRef>
          </c:cat>
          <c:val>
            <c:numRef>
              <c:f>stability!$J$41:$J$44</c:f>
              <c:numCache>
                <c:formatCode>0.00</c:formatCode>
                <c:ptCount val="4"/>
                <c:pt idx="0">
                  <c:v>0.0</c:v>
                </c:pt>
                <c:pt idx="1">
                  <c:v>-1.105566</c:v>
                </c:pt>
                <c:pt idx="2">
                  <c:v>-2.39371925</c:v>
                </c:pt>
                <c:pt idx="3">
                  <c:v>-4.086588250000004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74072"/>
        <c:axId val="-2075866360"/>
      </c:barChart>
      <c:catAx>
        <c:axId val="-207337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66360"/>
        <c:crosses val="autoZero"/>
        <c:auto val="1"/>
        <c:lblAlgn val="ctr"/>
        <c:lblOffset val="100"/>
        <c:noMultiLvlLbl val="0"/>
      </c:catAx>
      <c:valAx>
        <c:axId val="-20758663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7337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StableCellQPCR!$T$132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StableCellQPCR!$V$133:$V$134</c:f>
                <c:numCache>
                  <c:formatCode>General</c:formatCode>
                  <c:ptCount val="2"/>
                  <c:pt idx="0">
                    <c:v>0.733421860120102</c:v>
                  </c:pt>
                  <c:pt idx="1">
                    <c:v>0.694938825554532</c:v>
                  </c:pt>
                </c:numCache>
              </c:numRef>
            </c:plus>
            <c:minus>
              <c:numRef>
                <c:f>StableCellQPCR!$U$133:$U$134</c:f>
                <c:numCache>
                  <c:formatCode>General</c:formatCode>
                  <c:ptCount val="2"/>
                  <c:pt idx="0">
                    <c:v>0.443381976743441</c:v>
                  </c:pt>
                  <c:pt idx="1">
                    <c:v>0.5195442206153</c:v>
                  </c:pt>
                </c:numCache>
              </c:numRef>
            </c:minus>
          </c:errBars>
          <c:cat>
            <c:strRef>
              <c:f>StableCellQPCR!$S$133:$S$134</c:f>
              <c:strCache>
                <c:ptCount val="2"/>
                <c:pt idx="0">
                  <c:v>Saos2 mock</c:v>
                </c:pt>
                <c:pt idx="1">
                  <c:v>Saos2 miR34a AS</c:v>
                </c:pt>
              </c:strCache>
            </c:strRef>
          </c:cat>
          <c:val>
            <c:numRef>
              <c:f>StableCellQPCR!$T$133:$T$134</c:f>
              <c:numCache>
                <c:formatCode>0.0</c:formatCode>
                <c:ptCount val="2"/>
                <c:pt idx="0">
                  <c:v>1.121176957944779</c:v>
                </c:pt>
                <c:pt idx="1">
                  <c:v>2.058509442882425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4032584"/>
        <c:axId val="-2073075688"/>
      </c:lineChart>
      <c:catAx>
        <c:axId val="-207403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75688"/>
        <c:crosses val="autoZero"/>
        <c:auto val="1"/>
        <c:lblAlgn val="ctr"/>
        <c:lblOffset val="100"/>
        <c:noMultiLvlLbl val="0"/>
      </c:catAx>
      <c:valAx>
        <c:axId val="-207307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U48)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40325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StableCellQPCR!$T$184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StableCellQPCR!$V$185:$V$186</c:f>
                <c:numCache>
                  <c:formatCode>General</c:formatCode>
                  <c:ptCount val="2"/>
                  <c:pt idx="0">
                    <c:v>2.905752141458617</c:v>
                  </c:pt>
                  <c:pt idx="1">
                    <c:v>5130.863966584167</c:v>
                  </c:pt>
                </c:numCache>
              </c:numRef>
            </c:plus>
            <c:minus>
              <c:numRef>
                <c:f>StableCellQPCR!$U$185:$U$186</c:f>
                <c:numCache>
                  <c:formatCode>General</c:formatCode>
                  <c:ptCount val="2"/>
                  <c:pt idx="0">
                    <c:v>0.80099571875348</c:v>
                  </c:pt>
                  <c:pt idx="1">
                    <c:v>3879.051144652847</c:v>
                  </c:pt>
                </c:numCache>
              </c:numRef>
            </c:minus>
          </c:errBars>
          <c:cat>
            <c:strRef>
              <c:f>StableCellQPCR!$S$185:$S$186</c:f>
              <c:strCache>
                <c:ptCount val="2"/>
                <c:pt idx="0">
                  <c:v>Saos2 mock</c:v>
                </c:pt>
                <c:pt idx="1">
                  <c:v>Saos2 miR34a AS</c:v>
                </c:pt>
              </c:strCache>
            </c:strRef>
          </c:cat>
          <c:val>
            <c:numRef>
              <c:f>StableCellQPCR!$T$185:$T$186</c:f>
              <c:numCache>
                <c:formatCode>0.0</c:formatCode>
                <c:ptCount val="2"/>
                <c:pt idx="0">
                  <c:v>1.10582630843131</c:v>
                </c:pt>
                <c:pt idx="1">
                  <c:v>15899.24898830346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3142072"/>
        <c:axId val="-2073146904"/>
      </c:lineChart>
      <c:catAx>
        <c:axId val="-20731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46904"/>
        <c:crosses val="autoZero"/>
        <c:auto val="1"/>
        <c:lblAlgn val="ctr"/>
        <c:lblOffset val="100"/>
        <c:noMultiLvlLbl val="0"/>
      </c:catAx>
      <c:valAx>
        <c:axId val="-2073146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31420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StableCellQPCR!$T$198</c:f>
              <c:strCache>
                <c:ptCount val="1"/>
                <c:pt idx="0">
                  <c:v>2^log2(mean)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StableCellQPCR!$V$199:$V$200</c:f>
                <c:numCache>
                  <c:formatCode>General</c:formatCode>
                  <c:ptCount val="2"/>
                  <c:pt idx="0">
                    <c:v>1.321369547057204</c:v>
                  </c:pt>
                  <c:pt idx="1">
                    <c:v>5.735213877690813</c:v>
                  </c:pt>
                </c:numCache>
              </c:numRef>
            </c:plus>
            <c:minus>
              <c:numRef>
                <c:f>StableCellQPCR!$U$199:$U$200</c:f>
                <c:numCache>
                  <c:formatCode>General</c:formatCode>
                  <c:ptCount val="2"/>
                  <c:pt idx="0">
                    <c:v>0.547326401695307</c:v>
                  </c:pt>
                  <c:pt idx="1">
                    <c:v>2.361450509214701</c:v>
                  </c:pt>
                </c:numCache>
              </c:numRef>
            </c:minus>
          </c:errBars>
          <c:cat>
            <c:strRef>
              <c:f>StableCellQPCR!$S$199:$S$200</c:f>
              <c:strCache>
                <c:ptCount val="2"/>
                <c:pt idx="0">
                  <c:v>Saos2 mock</c:v>
                </c:pt>
                <c:pt idx="1">
                  <c:v>Saos2 miR34a AS</c:v>
                </c:pt>
              </c:strCache>
            </c:strRef>
          </c:cat>
          <c:val>
            <c:numRef>
              <c:f>StableCellQPCR!$T$199:$T$200</c:f>
              <c:numCache>
                <c:formatCode>0.0</c:formatCode>
                <c:ptCount val="2"/>
                <c:pt idx="0">
                  <c:v>0.93434124936594</c:v>
                </c:pt>
                <c:pt idx="1">
                  <c:v>4.014337181580576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3864344"/>
        <c:axId val="-2073479896"/>
      </c:lineChart>
      <c:catAx>
        <c:axId val="-20738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79896"/>
        <c:crosses val="autoZero"/>
        <c:auto val="1"/>
        <c:lblAlgn val="ctr"/>
        <c:lblOffset val="100"/>
        <c:noMultiLvlLbl val="0"/>
      </c:catAx>
      <c:valAx>
        <c:axId val="-2073479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U48)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38643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asRNA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StableCellQPCR!$A$5</c:f>
              <c:strCache>
                <c:ptCount val="1"/>
                <c:pt idx="0">
                  <c:v>mock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StableCellQPCR!$H$5:$J$5</c:f>
                <c:numCache>
                  <c:formatCode>General</c:formatCode>
                  <c:ptCount val="3"/>
                  <c:pt idx="0">
                    <c:v>7.839275166935418</c:v>
                  </c:pt>
                  <c:pt idx="1">
                    <c:v>2.905752141458617</c:v>
                  </c:pt>
                  <c:pt idx="2">
                    <c:v>1.907828467585726</c:v>
                  </c:pt>
                </c:numCache>
              </c:numRef>
            </c:plus>
            <c:minus>
              <c:numRef>
                <c:f>StableCellQPCR!$E$5:$G$5</c:f>
                <c:numCache>
                  <c:formatCode>General</c:formatCode>
                  <c:ptCount val="3"/>
                  <c:pt idx="0">
                    <c:v>1.532154344651267</c:v>
                  </c:pt>
                  <c:pt idx="1">
                    <c:v>0.80099571875348</c:v>
                  </c:pt>
                  <c:pt idx="2">
                    <c:v>0.558111198674686</c:v>
                  </c:pt>
                </c:numCache>
              </c:numRef>
            </c:minus>
          </c:errBars>
          <c:cat>
            <c:strRef>
              <c:f>StableCellQPCR!$B$4:$D$4</c:f>
              <c:strCache>
                <c:ptCount val="3"/>
                <c:pt idx="0">
                  <c:v>PC3</c:v>
                </c:pt>
                <c:pt idx="1">
                  <c:v>Skov3</c:v>
                </c:pt>
                <c:pt idx="2">
                  <c:v>Saos2</c:v>
                </c:pt>
              </c:strCache>
            </c:strRef>
          </c:cat>
          <c:val>
            <c:numRef>
              <c:f>StableCellQPCR!$B$5:$D$5</c:f>
              <c:numCache>
                <c:formatCode>0.0</c:formatCode>
                <c:ptCount val="3"/>
                <c:pt idx="0">
                  <c:v>1.904352214642855</c:v>
                </c:pt>
                <c:pt idx="1">
                  <c:v>1.10582630843131</c:v>
                </c:pt>
                <c:pt idx="2">
                  <c:v>0.788891464483543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StableCellQPCR!$A$6</c:f>
              <c:strCache>
                <c:ptCount val="1"/>
                <c:pt idx="0">
                  <c:v>miR34a AS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StableCellQPCR!$H$6:$J$6</c:f>
                <c:numCache>
                  <c:formatCode>General</c:formatCode>
                  <c:ptCount val="3"/>
                  <c:pt idx="0">
                    <c:v>153959.1479484086</c:v>
                  </c:pt>
                  <c:pt idx="1">
                    <c:v>5130.863966584167</c:v>
                  </c:pt>
                  <c:pt idx="2">
                    <c:v>4042.646084364223</c:v>
                  </c:pt>
                </c:numCache>
              </c:numRef>
            </c:plus>
            <c:minus>
              <c:numRef>
                <c:f>StableCellQPCR!$E$6:$G$6</c:f>
                <c:numCache>
                  <c:formatCode>General</c:formatCode>
                  <c:ptCount val="3"/>
                  <c:pt idx="0">
                    <c:v>28176.25042358616</c:v>
                  </c:pt>
                  <c:pt idx="1">
                    <c:v>3879.051144652847</c:v>
                  </c:pt>
                  <c:pt idx="2">
                    <c:v>2556.799460821228</c:v>
                  </c:pt>
                </c:numCache>
              </c:numRef>
            </c:minus>
          </c:errBars>
          <c:cat>
            <c:strRef>
              <c:f>StableCellQPCR!$B$4:$D$4</c:f>
              <c:strCache>
                <c:ptCount val="3"/>
                <c:pt idx="0">
                  <c:v>PC3</c:v>
                </c:pt>
                <c:pt idx="1">
                  <c:v>Skov3</c:v>
                </c:pt>
                <c:pt idx="2">
                  <c:v>Saos2</c:v>
                </c:pt>
              </c:strCache>
            </c:strRef>
          </c:cat>
          <c:val>
            <c:numRef>
              <c:f>StableCellQPCR!$B$6:$D$6</c:f>
              <c:numCache>
                <c:formatCode>0.0</c:formatCode>
                <c:ptCount val="3"/>
                <c:pt idx="0">
                  <c:v>34487.92795332322</c:v>
                </c:pt>
                <c:pt idx="1">
                  <c:v>15899.24898830346</c:v>
                </c:pt>
                <c:pt idx="2">
                  <c:v>6956.461834631822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831496"/>
        <c:axId val="-2075624504"/>
      </c:lineChart>
      <c:catAx>
        <c:axId val="-20758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24504"/>
        <c:crosses val="autoZero"/>
        <c:auto val="1"/>
        <c:lblAlgn val="ctr"/>
        <c:lblOffset val="100"/>
        <c:noMultiLvlLbl val="0"/>
      </c:catAx>
      <c:valAx>
        <c:axId val="-207562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B-actin)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5831496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StableCellQPCR!$A$21</c:f>
              <c:strCache>
                <c:ptCount val="1"/>
                <c:pt idx="0">
                  <c:v>mock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StableCellQPCR!$H$21:$J$21</c:f>
                <c:numCache>
                  <c:formatCode>General</c:formatCode>
                  <c:ptCount val="3"/>
                  <c:pt idx="0">
                    <c:v>1.334937741343082</c:v>
                  </c:pt>
                  <c:pt idx="1">
                    <c:v>1.321369547057204</c:v>
                  </c:pt>
                  <c:pt idx="2">
                    <c:v>0.733421860120102</c:v>
                  </c:pt>
                </c:numCache>
              </c:numRef>
            </c:plus>
            <c:minus>
              <c:numRef>
                <c:f>StableCellQPCR!$E$21:$G$21</c:f>
                <c:numCache>
                  <c:formatCode>General</c:formatCode>
                  <c:ptCount val="3"/>
                  <c:pt idx="0">
                    <c:v>0.428498783555056</c:v>
                  </c:pt>
                  <c:pt idx="1">
                    <c:v>0.547326401695307</c:v>
                  </c:pt>
                  <c:pt idx="2">
                    <c:v>0.443381976743441</c:v>
                  </c:pt>
                </c:numCache>
              </c:numRef>
            </c:minus>
          </c:errBars>
          <c:cat>
            <c:strRef>
              <c:f>StableCellQPCR!$B$20:$D$20</c:f>
              <c:strCache>
                <c:ptCount val="3"/>
                <c:pt idx="0">
                  <c:v>PC3</c:v>
                </c:pt>
                <c:pt idx="1">
                  <c:v>Skov3</c:v>
                </c:pt>
                <c:pt idx="2">
                  <c:v>Saos2</c:v>
                </c:pt>
              </c:strCache>
            </c:strRef>
          </c:cat>
          <c:val>
            <c:numRef>
              <c:f>StableCellQPCR!$B$21:$D$21</c:f>
              <c:numCache>
                <c:formatCode>0.0</c:formatCode>
                <c:ptCount val="3"/>
                <c:pt idx="0">
                  <c:v>0.631062018432149</c:v>
                </c:pt>
                <c:pt idx="1">
                  <c:v>0.93434124936594</c:v>
                </c:pt>
                <c:pt idx="2">
                  <c:v>1.121176957944779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StableCellQPCR!$A$22</c:f>
              <c:strCache>
                <c:ptCount val="1"/>
                <c:pt idx="0">
                  <c:v>miR34a AS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StableCellQPCR!$H$22:$J$22</c:f>
                <c:numCache>
                  <c:formatCode>General</c:formatCode>
                  <c:ptCount val="3"/>
                  <c:pt idx="0">
                    <c:v>10.62461279915968</c:v>
                  </c:pt>
                  <c:pt idx="1">
                    <c:v>5.735213877690813</c:v>
                  </c:pt>
                  <c:pt idx="2">
                    <c:v>0.694938825554532</c:v>
                  </c:pt>
                </c:numCache>
              </c:numRef>
            </c:plus>
            <c:minus>
              <c:numRef>
                <c:f>StableCellQPCR!$E$22:$G$22</c:f>
                <c:numCache>
                  <c:formatCode>General</c:formatCode>
                  <c:ptCount val="3"/>
                  <c:pt idx="0">
                    <c:v>3.868426649411524</c:v>
                  </c:pt>
                  <c:pt idx="1">
                    <c:v>2.361450509214701</c:v>
                  </c:pt>
                  <c:pt idx="2">
                    <c:v>0.5195442206153</c:v>
                  </c:pt>
                </c:numCache>
              </c:numRef>
            </c:minus>
          </c:errBars>
          <c:cat>
            <c:strRef>
              <c:f>StableCellQPCR!$B$20:$D$20</c:f>
              <c:strCache>
                <c:ptCount val="3"/>
                <c:pt idx="0">
                  <c:v>PC3</c:v>
                </c:pt>
                <c:pt idx="1">
                  <c:v>Skov3</c:v>
                </c:pt>
                <c:pt idx="2">
                  <c:v>Saos2</c:v>
                </c:pt>
              </c:strCache>
            </c:strRef>
          </c:cat>
          <c:val>
            <c:numRef>
              <c:f>StableCellQPCR!$B$22:$D$22</c:f>
              <c:numCache>
                <c:formatCode>0.0</c:formatCode>
                <c:ptCount val="3"/>
                <c:pt idx="0">
                  <c:v>6.08339296475426</c:v>
                </c:pt>
                <c:pt idx="1">
                  <c:v>4.014337181580576</c:v>
                </c:pt>
                <c:pt idx="2">
                  <c:v>2.058509442882425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980248"/>
        <c:axId val="-2075977256"/>
      </c:lineChart>
      <c:catAx>
        <c:axId val="-20759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77256"/>
        <c:crosses val="autoZero"/>
        <c:auto val="1"/>
        <c:lblAlgn val="ctr"/>
        <c:lblOffset val="100"/>
        <c:noMultiLvlLbl val="0"/>
      </c:catAx>
      <c:valAx>
        <c:axId val="-2075977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Fold (Target gene / U48)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75980248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StableCellQPCR!$AD$61</c:f>
              <c:strCache>
                <c:ptCount val="1"/>
                <c:pt idx="0">
                  <c:v>rep1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StableCellQPCR!$AE$60:$AF$60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StableCellQPCR!$AE$61:$AF$61</c:f>
              <c:numCache>
                <c:formatCode>General</c:formatCode>
                <c:ptCount val="2"/>
                <c:pt idx="0">
                  <c:v>1.0</c:v>
                </c:pt>
                <c:pt idx="1">
                  <c:v>19450.10738536106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StableCellQPCR!$AD$62</c:f>
              <c:strCache>
                <c:ptCount val="1"/>
                <c:pt idx="0">
                  <c:v>rep2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StableCellQPCR!$AE$60:$AF$60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StableCellQPCR!$AE$62:$AF$62</c:f>
              <c:numCache>
                <c:formatCode>General</c:formatCode>
                <c:ptCount val="2"/>
                <c:pt idx="0">
                  <c:v>1.856773065376345</c:v>
                </c:pt>
                <c:pt idx="1">
                  <c:v>28690.41070356021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StableCellQPCR!$AD$63</c:f>
              <c:strCache>
                <c:ptCount val="1"/>
                <c:pt idx="0">
                  <c:v>rep3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StableCellQPCR!$AE$60:$AF$60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StableCellQPCR!$AE$63:$AF$63</c:f>
              <c:numCache>
                <c:formatCode>General</c:formatCode>
                <c:ptCount val="2"/>
                <c:pt idx="0">
                  <c:v>3.719486599577023</c:v>
                </c:pt>
                <c:pt idx="1">
                  <c:v>73509.34264556711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StableCellQPCR!$AD$64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StableCellQPCR!$AI$64:$AJ$64</c:f>
                <c:numCache>
                  <c:formatCode>General</c:formatCode>
                  <c:ptCount val="2"/>
                  <c:pt idx="0">
                    <c:v>7.839275166935418</c:v>
                  </c:pt>
                  <c:pt idx="1">
                    <c:v>153959.1479484086</c:v>
                  </c:pt>
                </c:numCache>
              </c:numRef>
            </c:plus>
            <c:minus>
              <c:numRef>
                <c:f>StableCellQPCR!$AG$64:$AH$64</c:f>
                <c:numCache>
                  <c:formatCode>General</c:formatCode>
                  <c:ptCount val="2"/>
                  <c:pt idx="0">
                    <c:v>1.532154344651267</c:v>
                  </c:pt>
                  <c:pt idx="1">
                    <c:v>28176.25042358616</c:v>
                  </c:pt>
                </c:numCache>
              </c:numRef>
            </c:minus>
          </c:errBars>
          <c:cat>
            <c:strRef>
              <c:f>StableCellQPCR!$AE$60:$AF$60</c:f>
              <c:strCache>
                <c:ptCount val="2"/>
                <c:pt idx="0">
                  <c:v>PC3 mock</c:v>
                </c:pt>
                <c:pt idx="1">
                  <c:v>PC3 miR34a AS</c:v>
                </c:pt>
              </c:strCache>
            </c:strRef>
          </c:cat>
          <c:val>
            <c:numRef>
              <c:f>StableCellQPCR!$AE$64:$AF$64</c:f>
              <c:numCache>
                <c:formatCode>0.0</c:formatCode>
                <c:ptCount val="2"/>
                <c:pt idx="0">
                  <c:v>1.904352214642855</c:v>
                </c:pt>
                <c:pt idx="1">
                  <c:v>34487.92795332322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94168"/>
        <c:axId val="-2076091032"/>
      </c:lineChart>
      <c:catAx>
        <c:axId val="-20760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91032"/>
        <c:crosses val="autoZero"/>
        <c:auto val="1"/>
        <c:lblAlgn val="ctr"/>
        <c:lblOffset val="100"/>
        <c:noMultiLvlLbl val="0"/>
      </c:catAx>
      <c:valAx>
        <c:axId val="-2076091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0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46</xdr:row>
      <xdr:rowOff>82550</xdr:rowOff>
    </xdr:from>
    <xdr:to>
      <xdr:col>28</xdr:col>
      <xdr:colOff>50800</xdr:colOff>
      <xdr:row>60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508000</xdr:colOff>
      <xdr:row>62</xdr:row>
      <xdr:rowOff>82550</xdr:rowOff>
    </xdr:from>
    <xdr:to>
      <xdr:col>28</xdr:col>
      <xdr:colOff>25400</xdr:colOff>
      <xdr:row>76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571500</xdr:colOff>
      <xdr:row>104</xdr:row>
      <xdr:rowOff>120650</xdr:rowOff>
    </xdr:from>
    <xdr:to>
      <xdr:col>28</xdr:col>
      <xdr:colOff>88900</xdr:colOff>
      <xdr:row>119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647700</xdr:colOff>
      <xdr:row>120</xdr:row>
      <xdr:rowOff>19050</xdr:rowOff>
    </xdr:from>
    <xdr:to>
      <xdr:col>28</xdr:col>
      <xdr:colOff>165100</xdr:colOff>
      <xdr:row>134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533400</xdr:colOff>
      <xdr:row>171</xdr:row>
      <xdr:rowOff>95250</xdr:rowOff>
    </xdr:from>
    <xdr:to>
      <xdr:col>28</xdr:col>
      <xdr:colOff>50800</xdr:colOff>
      <xdr:row>185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546100</xdr:colOff>
      <xdr:row>188</xdr:row>
      <xdr:rowOff>6350</xdr:rowOff>
    </xdr:from>
    <xdr:to>
      <xdr:col>28</xdr:col>
      <xdr:colOff>63500</xdr:colOff>
      <xdr:row>202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12700</xdr:colOff>
      <xdr:row>2</xdr:row>
      <xdr:rowOff>31750</xdr:rowOff>
    </xdr:from>
    <xdr:to>
      <xdr:col>22</xdr:col>
      <xdr:colOff>342900</xdr:colOff>
      <xdr:row>16</xdr:row>
      <xdr:rowOff>107950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165100</xdr:colOff>
      <xdr:row>18</xdr:row>
      <xdr:rowOff>69850</xdr:rowOff>
    </xdr:from>
    <xdr:to>
      <xdr:col>22</xdr:col>
      <xdr:colOff>495300</xdr:colOff>
      <xdr:row>32</xdr:row>
      <xdr:rowOff>146050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228600</xdr:colOff>
      <xdr:row>41</xdr:row>
      <xdr:rowOff>146050</xdr:rowOff>
    </xdr:from>
    <xdr:to>
      <xdr:col>35</xdr:col>
      <xdr:colOff>571500</xdr:colOff>
      <xdr:row>56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609600</xdr:colOff>
      <xdr:row>24</xdr:row>
      <xdr:rowOff>82550</xdr:rowOff>
    </xdr:from>
    <xdr:to>
      <xdr:col>31</xdr:col>
      <xdr:colOff>228600</xdr:colOff>
      <xdr:row>38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546100</xdr:colOff>
      <xdr:row>2</xdr:row>
      <xdr:rowOff>82550</xdr:rowOff>
    </xdr:from>
    <xdr:to>
      <xdr:col>30</xdr:col>
      <xdr:colOff>165100</xdr:colOff>
      <xdr:row>16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558800</xdr:colOff>
      <xdr:row>18</xdr:row>
      <xdr:rowOff>31750</xdr:rowOff>
    </xdr:from>
    <xdr:to>
      <xdr:col>30</xdr:col>
      <xdr:colOff>177800</xdr:colOff>
      <xdr:row>32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15</xdr:row>
      <xdr:rowOff>82550</xdr:rowOff>
    </xdr:from>
    <xdr:to>
      <xdr:col>9</xdr:col>
      <xdr:colOff>0</xdr:colOff>
      <xdr:row>29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40</xdr:row>
      <xdr:rowOff>133350</xdr:rowOff>
    </xdr:from>
    <xdr:to>
      <xdr:col>15</xdr:col>
      <xdr:colOff>355600</xdr:colOff>
      <xdr:row>55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77</xdr:row>
      <xdr:rowOff>57150</xdr:rowOff>
    </xdr:from>
    <xdr:to>
      <xdr:col>9</xdr:col>
      <xdr:colOff>228600</xdr:colOff>
      <xdr:row>91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749300</xdr:colOff>
      <xdr:row>1</xdr:row>
      <xdr:rowOff>82550</xdr:rowOff>
    </xdr:from>
    <xdr:to>
      <xdr:col>24</xdr:col>
      <xdr:colOff>368300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787400</xdr:colOff>
      <xdr:row>21</xdr:row>
      <xdr:rowOff>133350</xdr:rowOff>
    </xdr:from>
    <xdr:to>
      <xdr:col>24</xdr:col>
      <xdr:colOff>406400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45</xdr:row>
      <xdr:rowOff>95250</xdr:rowOff>
    </xdr:from>
    <xdr:to>
      <xdr:col>12</xdr:col>
      <xdr:colOff>482600</xdr:colOff>
      <xdr:row>59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157</xdr:row>
      <xdr:rowOff>31750</xdr:rowOff>
    </xdr:from>
    <xdr:to>
      <xdr:col>28</xdr:col>
      <xdr:colOff>0</xdr:colOff>
      <xdr:row>171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98</xdr:row>
      <xdr:rowOff>184150</xdr:rowOff>
    </xdr:from>
    <xdr:to>
      <xdr:col>28</xdr:col>
      <xdr:colOff>38100</xdr:colOff>
      <xdr:row>113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444500</xdr:colOff>
      <xdr:row>38</xdr:row>
      <xdr:rowOff>120650</xdr:rowOff>
    </xdr:from>
    <xdr:to>
      <xdr:col>28</xdr:col>
      <xdr:colOff>63500</xdr:colOff>
      <xdr:row>53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812800</xdr:colOff>
      <xdr:row>2</xdr:row>
      <xdr:rowOff>6350</xdr:rowOff>
    </xdr:from>
    <xdr:to>
      <xdr:col>19</xdr:col>
      <xdr:colOff>330200</xdr:colOff>
      <xdr:row>16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39</xdr:row>
      <xdr:rowOff>19050</xdr:rowOff>
    </xdr:from>
    <xdr:to>
      <xdr:col>23</xdr:col>
      <xdr:colOff>292100</xdr:colOff>
      <xdr:row>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61</xdr:row>
      <xdr:rowOff>31750</xdr:rowOff>
    </xdr:from>
    <xdr:to>
      <xdr:col>23</xdr:col>
      <xdr:colOff>749300</xdr:colOff>
      <xdr:row>75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3</xdr:row>
      <xdr:rowOff>44450</xdr:rowOff>
    </xdr:from>
    <xdr:to>
      <xdr:col>14</xdr:col>
      <xdr:colOff>381000</xdr:colOff>
      <xdr:row>17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31</xdr:row>
      <xdr:rowOff>31750</xdr:rowOff>
    </xdr:from>
    <xdr:to>
      <xdr:col>16</xdr:col>
      <xdr:colOff>482600</xdr:colOff>
      <xdr:row>45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26</xdr:row>
      <xdr:rowOff>133350</xdr:rowOff>
    </xdr:from>
    <xdr:to>
      <xdr:col>9</xdr:col>
      <xdr:colOff>330200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68</xdr:row>
      <xdr:rowOff>171450</xdr:rowOff>
    </xdr:from>
    <xdr:to>
      <xdr:col>9</xdr:col>
      <xdr:colOff>571500</xdr:colOff>
      <xdr:row>83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109</xdr:row>
      <xdr:rowOff>120650</xdr:rowOff>
    </xdr:from>
    <xdr:to>
      <xdr:col>9</xdr:col>
      <xdr:colOff>850900</xdr:colOff>
      <xdr:row>124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24</xdr:row>
      <xdr:rowOff>69850</xdr:rowOff>
    </xdr:from>
    <xdr:to>
      <xdr:col>17</xdr:col>
      <xdr:colOff>723900</xdr:colOff>
      <xdr:row>38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431800</xdr:colOff>
      <xdr:row>1</xdr:row>
      <xdr:rowOff>184150</xdr:rowOff>
    </xdr:from>
    <xdr:to>
      <xdr:col>24</xdr:col>
      <xdr:colOff>50800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431800</xdr:colOff>
      <xdr:row>20</xdr:row>
      <xdr:rowOff>6350</xdr:rowOff>
    </xdr:from>
    <xdr:to>
      <xdr:col>24</xdr:col>
      <xdr:colOff>50800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58</xdr:row>
      <xdr:rowOff>69850</xdr:rowOff>
    </xdr:from>
    <xdr:to>
      <xdr:col>24</xdr:col>
      <xdr:colOff>571500</xdr:colOff>
      <xdr:row>72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73</xdr:row>
      <xdr:rowOff>82550</xdr:rowOff>
    </xdr:from>
    <xdr:to>
      <xdr:col>24</xdr:col>
      <xdr:colOff>596900</xdr:colOff>
      <xdr:row>87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74</xdr:row>
      <xdr:rowOff>146050</xdr:rowOff>
    </xdr:from>
    <xdr:to>
      <xdr:col>31</xdr:col>
      <xdr:colOff>482600</xdr:colOff>
      <xdr:row>89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103</xdr:row>
      <xdr:rowOff>19050</xdr:rowOff>
    </xdr:from>
    <xdr:to>
      <xdr:col>24</xdr:col>
      <xdr:colOff>622300</xdr:colOff>
      <xdr:row>117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469900</xdr:colOff>
      <xdr:row>20</xdr:row>
      <xdr:rowOff>44450</xdr:rowOff>
    </xdr:from>
    <xdr:to>
      <xdr:col>33</xdr:col>
      <xdr:colOff>88900</xdr:colOff>
      <xdr:row>34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08"/>
  <sheetViews>
    <sheetView topLeftCell="A152" workbookViewId="0">
      <selection activeCell="N207" sqref="N207"/>
    </sheetView>
  </sheetViews>
  <sheetFormatPr baseColWidth="10" defaultRowHeight="15" x14ac:dyDescent="0"/>
  <cols>
    <col min="1" max="1" width="17.5" bestFit="1" customWidth="1"/>
    <col min="2" max="2" width="21.1640625" bestFit="1" customWidth="1"/>
    <col min="3" max="3" width="17.5" bestFit="1" customWidth="1"/>
    <col min="4" max="4" width="16" bestFit="1" customWidth="1"/>
    <col min="5" max="5" width="17.5" bestFit="1" customWidth="1"/>
    <col min="6" max="6" width="13" bestFit="1" customWidth="1"/>
    <col min="7" max="7" width="21.1640625" bestFit="1" customWidth="1"/>
    <col min="8" max="8" width="16" bestFit="1" customWidth="1"/>
    <col min="9" max="9" width="13.6640625" bestFit="1" customWidth="1"/>
    <col min="10" max="10" width="15" bestFit="1" customWidth="1"/>
    <col min="11" max="11" width="16.1640625" bestFit="1" customWidth="1"/>
    <col min="12" max="12" width="17" bestFit="1" customWidth="1"/>
    <col min="13" max="13" width="14.5" bestFit="1" customWidth="1"/>
    <col min="14" max="14" width="12.1640625" bestFit="1" customWidth="1"/>
    <col min="15" max="15" width="12.5" bestFit="1" customWidth="1"/>
    <col min="16" max="16" width="12.1640625" bestFit="1" customWidth="1"/>
    <col min="17" max="18" width="12.5" bestFit="1" customWidth="1"/>
    <col min="19" max="19" width="10.83203125" customWidth="1"/>
    <col min="20" max="20" width="12.83203125" bestFit="1" customWidth="1"/>
    <col min="21" max="22" width="16" bestFit="1" customWidth="1"/>
    <col min="24" max="24" width="12.1640625" bestFit="1" customWidth="1"/>
    <col min="35" max="36" width="12.1640625" bestFit="1" customWidth="1"/>
    <col min="38" max="40" width="12.1640625" bestFit="1" customWidth="1"/>
  </cols>
  <sheetData>
    <row r="3" spans="1:16">
      <c r="B3" t="s">
        <v>34</v>
      </c>
      <c r="C3" t="s">
        <v>34</v>
      </c>
      <c r="D3" t="s">
        <v>34</v>
      </c>
    </row>
    <row r="4" spans="1:16">
      <c r="A4" s="15" t="s">
        <v>106</v>
      </c>
      <c r="B4" t="s">
        <v>92</v>
      </c>
      <c r="C4" t="s">
        <v>74</v>
      </c>
      <c r="D4" t="s">
        <v>47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</row>
    <row r="5" spans="1:16">
      <c r="A5" t="s">
        <v>37</v>
      </c>
      <c r="B5" s="2">
        <f>T60</f>
        <v>1.9043522146428546</v>
      </c>
      <c r="C5" s="2">
        <f>T185</f>
        <v>1.1058263084313096</v>
      </c>
      <c r="D5" s="2">
        <f>T118</f>
        <v>0.78889146448354308</v>
      </c>
      <c r="E5" s="5">
        <f>U60</f>
        <v>1.5321543446512669</v>
      </c>
      <c r="F5" s="12">
        <f>U185</f>
        <v>0.80099571875348041</v>
      </c>
      <c r="G5" s="5">
        <f>U118</f>
        <v>0.55811119867468584</v>
      </c>
      <c r="H5" s="5">
        <f>V60</f>
        <v>7.8392751669354181</v>
      </c>
      <c r="I5" s="12">
        <f>V185</f>
        <v>2.9057521414586169</v>
      </c>
      <c r="J5" s="5">
        <f>V118</f>
        <v>1.9078284675857264</v>
      </c>
      <c r="N5">
        <v>3</v>
      </c>
      <c r="O5">
        <v>5</v>
      </c>
      <c r="P5">
        <v>5</v>
      </c>
    </row>
    <row r="6" spans="1:16">
      <c r="A6" t="s">
        <v>90</v>
      </c>
      <c r="B6" s="2">
        <f>T61</f>
        <v>34487.927953323218</v>
      </c>
      <c r="C6" s="2">
        <f>T186</f>
        <v>15899.248988303463</v>
      </c>
      <c r="D6" s="2">
        <f>T119</f>
        <v>6956.4618346318221</v>
      </c>
      <c r="E6" s="5">
        <f>U61</f>
        <v>28176.250423586156</v>
      </c>
      <c r="F6" s="12">
        <f>U186</f>
        <v>3879.0511446528471</v>
      </c>
      <c r="G6" s="5">
        <f>U119</f>
        <v>2556.7994608212275</v>
      </c>
      <c r="H6" s="5">
        <f>V61</f>
        <v>153959.14794840867</v>
      </c>
      <c r="I6" s="12">
        <f>V186</f>
        <v>5130.8639665841674</v>
      </c>
      <c r="J6" s="5">
        <f>V119</f>
        <v>4042.6460843642235</v>
      </c>
      <c r="K6" s="16">
        <f>P63</f>
        <v>5.7794332451677349E-5</v>
      </c>
      <c r="L6" s="16">
        <f>P190</f>
        <v>1.7482525573104727E-5</v>
      </c>
      <c r="M6" s="16">
        <f>P124</f>
        <v>5.9908342845110808E-6</v>
      </c>
    </row>
    <row r="7" spans="1:16">
      <c r="K7" s="16"/>
      <c r="L7" s="16"/>
      <c r="M7" s="16"/>
    </row>
    <row r="8" spans="1:16">
      <c r="K8" s="16"/>
      <c r="L8" s="16"/>
      <c r="M8" s="16"/>
    </row>
    <row r="9" spans="1:16">
      <c r="K9" s="16"/>
      <c r="L9" s="16"/>
      <c r="M9" s="16"/>
    </row>
    <row r="10" spans="1:16">
      <c r="K10" s="16"/>
      <c r="L10" s="16"/>
      <c r="M10" s="16"/>
    </row>
    <row r="11" spans="1:16">
      <c r="K11" s="16"/>
      <c r="L11" s="16"/>
      <c r="M11" s="16"/>
    </row>
    <row r="12" spans="1:16">
      <c r="K12" s="16"/>
      <c r="L12" s="16"/>
      <c r="M12" s="16"/>
    </row>
    <row r="13" spans="1:16">
      <c r="K13" s="16"/>
      <c r="L13" s="16"/>
      <c r="M13" s="16"/>
    </row>
    <row r="14" spans="1:16">
      <c r="K14" s="16"/>
      <c r="L14" s="16"/>
      <c r="M14" s="16"/>
    </row>
    <row r="15" spans="1:16">
      <c r="K15" s="16"/>
      <c r="L15" s="16"/>
      <c r="M15" s="16"/>
    </row>
    <row r="16" spans="1:16">
      <c r="K16" s="16"/>
      <c r="L16" s="16"/>
      <c r="M16" s="16"/>
    </row>
    <row r="17" spans="1:16">
      <c r="K17" s="16"/>
      <c r="L17" s="16"/>
      <c r="M17" s="16"/>
    </row>
    <row r="18" spans="1:16">
      <c r="K18" s="16"/>
      <c r="L18" s="16"/>
      <c r="M18" s="16"/>
    </row>
    <row r="19" spans="1:16">
      <c r="B19" t="s">
        <v>34</v>
      </c>
      <c r="C19" t="s">
        <v>34</v>
      </c>
      <c r="D19" t="s">
        <v>34</v>
      </c>
      <c r="K19" s="16"/>
      <c r="L19" s="16"/>
      <c r="M19" s="16"/>
    </row>
    <row r="20" spans="1:16">
      <c r="A20" s="15" t="s">
        <v>91</v>
      </c>
      <c r="B20" t="s">
        <v>92</v>
      </c>
      <c r="C20" t="s">
        <v>74</v>
      </c>
      <c r="D20" t="s">
        <v>47</v>
      </c>
      <c r="E20" t="s">
        <v>93</v>
      </c>
      <c r="F20" t="s">
        <v>94</v>
      </c>
      <c r="G20" t="s">
        <v>95</v>
      </c>
      <c r="H20" t="s">
        <v>96</v>
      </c>
      <c r="I20" t="s">
        <v>97</v>
      </c>
      <c r="J20" t="s">
        <v>98</v>
      </c>
      <c r="K20" s="16" t="s">
        <v>99</v>
      </c>
      <c r="L20" s="16" t="s">
        <v>100</v>
      </c>
      <c r="M20" s="16" t="s">
        <v>101</v>
      </c>
      <c r="N20" t="s">
        <v>102</v>
      </c>
      <c r="O20" t="s">
        <v>103</v>
      </c>
      <c r="P20" t="s">
        <v>104</v>
      </c>
    </row>
    <row r="21" spans="1:16">
      <c r="A21" t="s">
        <v>37</v>
      </c>
      <c r="B21" s="2">
        <f>T68</f>
        <v>0.6310620184321486</v>
      </c>
      <c r="C21" s="2">
        <f>T199</f>
        <v>0.93434124936593965</v>
      </c>
      <c r="D21" s="2">
        <f>T133</f>
        <v>1.1211769579447786</v>
      </c>
      <c r="E21" s="5">
        <f>U68</f>
        <v>0.42849878355505605</v>
      </c>
      <c r="F21" s="12">
        <f>U199</f>
        <v>0.54732640169530677</v>
      </c>
      <c r="G21" s="5">
        <f>U133</f>
        <v>0.44338197674344149</v>
      </c>
      <c r="H21" s="5">
        <f>V68</f>
        <v>1.3349377413430816</v>
      </c>
      <c r="I21" s="12">
        <f>V199</f>
        <v>1.3213695470572042</v>
      </c>
      <c r="J21" s="5">
        <f>V133</f>
        <v>0.73342186012010213</v>
      </c>
      <c r="K21" s="16"/>
      <c r="L21" s="16"/>
      <c r="M21" s="16"/>
      <c r="N21">
        <v>5</v>
      </c>
      <c r="O21">
        <v>5</v>
      </c>
      <c r="P21">
        <v>5</v>
      </c>
    </row>
    <row r="22" spans="1:16">
      <c r="A22" t="s">
        <v>90</v>
      </c>
      <c r="B22" s="2">
        <f>T69</f>
        <v>6.0833929647542613</v>
      </c>
      <c r="C22" s="2">
        <f>T200</f>
        <v>4.0143371815805766</v>
      </c>
      <c r="D22" s="2">
        <f>T134</f>
        <v>2.0585094428824249</v>
      </c>
      <c r="E22" s="5">
        <f>U69</f>
        <v>3.8684266494115245</v>
      </c>
      <c r="F22" s="12">
        <f>U200</f>
        <v>2.3614505092147007</v>
      </c>
      <c r="G22" s="5">
        <f>U134</f>
        <v>0.51954422061529959</v>
      </c>
      <c r="H22" s="5">
        <f>V69</f>
        <v>10.624612799159678</v>
      </c>
      <c r="I22" s="12">
        <f>V200</f>
        <v>5.7352138776908133</v>
      </c>
      <c r="J22" s="5">
        <f>V134</f>
        <v>0.6949388255545319</v>
      </c>
      <c r="K22" s="16">
        <f>P73</f>
        <v>3.3624842756996864E-3</v>
      </c>
      <c r="L22" s="16">
        <f>P204</f>
        <v>1.1946317353258176E-2</v>
      </c>
      <c r="M22" s="16">
        <f>P138</f>
        <v>2.5313183971949125E-2</v>
      </c>
    </row>
    <row r="37" spans="1:27" ht="25">
      <c r="A37" s="13" t="s">
        <v>92</v>
      </c>
    </row>
    <row r="38" spans="1:27">
      <c r="A38" s="7" t="s">
        <v>0</v>
      </c>
      <c r="B38" s="7" t="s">
        <v>1</v>
      </c>
      <c r="C38" s="7" t="s">
        <v>2</v>
      </c>
      <c r="D38" s="7" t="s">
        <v>3</v>
      </c>
      <c r="E38" s="7"/>
      <c r="F38" s="7" t="s">
        <v>4</v>
      </c>
      <c r="G38" s="7" t="s">
        <v>1</v>
      </c>
      <c r="H38" s="7" t="s">
        <v>2</v>
      </c>
      <c r="I38" s="7" t="s">
        <v>3</v>
      </c>
      <c r="J38" s="7"/>
      <c r="K38" s="7" t="s">
        <v>4</v>
      </c>
      <c r="L38" s="7" t="s">
        <v>5</v>
      </c>
      <c r="M38" s="7"/>
      <c r="N38" s="7"/>
      <c r="AA38" s="1"/>
    </row>
    <row r="39" spans="1:27">
      <c r="A39" s="7">
        <v>140326</v>
      </c>
      <c r="B39" s="7" t="s">
        <v>7</v>
      </c>
      <c r="C39" s="7" t="s">
        <v>8</v>
      </c>
      <c r="D39" s="7">
        <v>40</v>
      </c>
      <c r="E39" s="7">
        <v>40</v>
      </c>
      <c r="F39" s="7">
        <f t="shared" ref="F39:F44" si="0">AVERAGE(D39:E39)</f>
        <v>40</v>
      </c>
      <c r="G39" s="7" t="s">
        <v>7</v>
      </c>
      <c r="H39" s="7" t="s">
        <v>9</v>
      </c>
      <c r="I39" s="7">
        <v>18.155055999999998</v>
      </c>
      <c r="J39" s="7">
        <v>18.320613999999999</v>
      </c>
      <c r="K39" s="7">
        <f>AVERAGE(I39:J39)</f>
        <v>18.237834999999997</v>
      </c>
      <c r="L39" s="7">
        <f t="shared" ref="L39:L44" si="1">F39-K39</f>
        <v>21.762165000000003</v>
      </c>
      <c r="M39" s="7"/>
      <c r="N39" s="7"/>
    </row>
    <row r="40" spans="1:27">
      <c r="A40" s="7">
        <v>140326</v>
      </c>
      <c r="B40" s="7" t="s">
        <v>10</v>
      </c>
      <c r="C40" s="7" t="s">
        <v>8</v>
      </c>
      <c r="D40" s="7">
        <v>25.423760000000001</v>
      </c>
      <c r="E40" s="7">
        <v>25.884798</v>
      </c>
      <c r="F40" s="7">
        <f t="shared" si="0"/>
        <v>25.654279000000002</v>
      </c>
      <c r="G40" s="7" t="s">
        <v>10</v>
      </c>
      <c r="H40" s="7" t="s">
        <v>9</v>
      </c>
      <c r="I40" s="7">
        <v>18.165699</v>
      </c>
      <c r="J40" s="7">
        <v>18.113510000000002</v>
      </c>
      <c r="K40" s="7">
        <f>AVERAGE(I40:J40)</f>
        <v>18.139604500000001</v>
      </c>
      <c r="L40" s="7">
        <f t="shared" si="1"/>
        <v>7.5146745000000017</v>
      </c>
      <c r="M40" s="7"/>
      <c r="N40" s="7"/>
    </row>
    <row r="41" spans="1:27">
      <c r="A41" s="7">
        <v>140407</v>
      </c>
      <c r="B41" s="7" t="s">
        <v>11</v>
      </c>
      <c r="C41" s="7" t="s">
        <v>8</v>
      </c>
      <c r="D41" s="7">
        <v>40</v>
      </c>
      <c r="E41" s="7">
        <v>40</v>
      </c>
      <c r="F41" s="7">
        <f t="shared" si="0"/>
        <v>40</v>
      </c>
      <c r="G41" s="7" t="s">
        <v>11</v>
      </c>
      <c r="H41" s="7" t="s">
        <v>12</v>
      </c>
      <c r="I41" s="7">
        <v>19.091707</v>
      </c>
      <c r="J41" s="7">
        <v>19.169557999999999</v>
      </c>
      <c r="K41" s="7">
        <v>19.130632499999997</v>
      </c>
      <c r="L41" s="7">
        <f t="shared" si="1"/>
        <v>20.869367500000003</v>
      </c>
      <c r="M41" s="7"/>
      <c r="N41" s="7"/>
    </row>
    <row r="42" spans="1:27">
      <c r="A42" s="7">
        <v>140407</v>
      </c>
      <c r="B42" s="7" t="s">
        <v>266</v>
      </c>
      <c r="C42" s="7" t="s">
        <v>8</v>
      </c>
      <c r="D42" s="7">
        <v>24.64113</v>
      </c>
      <c r="E42" s="7">
        <v>24.866596000000001</v>
      </c>
      <c r="F42" s="7">
        <f t="shared" si="0"/>
        <v>24.753863000000003</v>
      </c>
      <c r="G42" s="7" t="s">
        <v>266</v>
      </c>
      <c r="H42" s="7" t="s">
        <v>12</v>
      </c>
      <c r="I42" s="7">
        <v>17.9239</v>
      </c>
      <c r="J42" s="7">
        <v>17.676058000000001</v>
      </c>
      <c r="K42" s="7">
        <v>17.799979</v>
      </c>
      <c r="L42" s="7">
        <f t="shared" si="1"/>
        <v>6.9538840000000022</v>
      </c>
      <c r="M42" s="7"/>
      <c r="N42" s="7"/>
    </row>
    <row r="43" spans="1:27">
      <c r="A43" s="7">
        <v>140407</v>
      </c>
      <c r="B43" s="7" t="s">
        <v>13</v>
      </c>
      <c r="C43" s="7" t="s">
        <v>8</v>
      </c>
      <c r="D43" s="7">
        <v>37.15934</v>
      </c>
      <c r="E43" s="7">
        <v>40</v>
      </c>
      <c r="F43" s="7">
        <f t="shared" si="0"/>
        <v>38.57967</v>
      </c>
      <c r="G43" s="7" t="s">
        <v>13</v>
      </c>
      <c r="H43" s="7" t="s">
        <v>12</v>
      </c>
      <c r="I43" s="7">
        <v>18.662762000000001</v>
      </c>
      <c r="J43" s="7">
        <v>18.762454999999999</v>
      </c>
      <c r="K43" s="7">
        <v>18.712608500000002</v>
      </c>
      <c r="L43" s="7">
        <f t="shared" si="1"/>
        <v>19.867061499999998</v>
      </c>
      <c r="M43" s="7"/>
      <c r="N43" s="7"/>
    </row>
    <row r="44" spans="1:27">
      <c r="A44" s="7">
        <v>140407</v>
      </c>
      <c r="B44" s="7" t="s">
        <v>14</v>
      </c>
      <c r="C44" s="7" t="s">
        <v>8</v>
      </c>
      <c r="D44" s="7">
        <v>23.346070000000001</v>
      </c>
      <c r="E44" s="7">
        <v>23.0045</v>
      </c>
      <c r="F44" s="7">
        <f t="shared" si="0"/>
        <v>23.175285000000002</v>
      </c>
      <c r="G44" s="7" t="s">
        <v>14</v>
      </c>
      <c r="H44" s="7" t="s">
        <v>12</v>
      </c>
      <c r="I44" s="7">
        <v>17.707529999999998</v>
      </c>
      <c r="J44" s="7">
        <v>17.44999</v>
      </c>
      <c r="K44" s="7">
        <v>17.578759999999999</v>
      </c>
      <c r="L44" s="7">
        <f t="shared" si="1"/>
        <v>5.5965250000000033</v>
      </c>
      <c r="M44" s="7"/>
      <c r="N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27">
      <c r="A46" s="7" t="s">
        <v>0</v>
      </c>
      <c r="B46" s="7"/>
      <c r="C46" s="7" t="s">
        <v>2</v>
      </c>
      <c r="D46" s="7" t="s">
        <v>3</v>
      </c>
      <c r="E46" s="7"/>
      <c r="F46" s="7" t="s">
        <v>4</v>
      </c>
      <c r="G46" s="7" t="s">
        <v>1</v>
      </c>
      <c r="H46" s="7" t="s">
        <v>2</v>
      </c>
      <c r="I46" s="7" t="s">
        <v>3</v>
      </c>
      <c r="J46" s="7"/>
      <c r="K46" s="7" t="s">
        <v>4</v>
      </c>
      <c r="L46" s="7" t="s">
        <v>5</v>
      </c>
      <c r="M46" s="7"/>
      <c r="N46" s="7"/>
    </row>
    <row r="47" spans="1:27">
      <c r="A47" s="7">
        <v>140407</v>
      </c>
      <c r="B47" s="7" t="s">
        <v>11</v>
      </c>
      <c r="C47" s="7" t="s">
        <v>15</v>
      </c>
      <c r="D47" s="7">
        <v>40</v>
      </c>
      <c r="E47" s="7">
        <v>36.045966999999997</v>
      </c>
      <c r="F47" s="7">
        <f t="shared" ref="F47:F56" si="2">AVERAGE(D47:E47)</f>
        <v>38.022983499999995</v>
      </c>
      <c r="G47" s="7" t="s">
        <v>11</v>
      </c>
      <c r="H47" s="7" t="s">
        <v>16</v>
      </c>
      <c r="I47" s="7">
        <v>22.392289999999999</v>
      </c>
      <c r="J47" s="7">
        <v>21.771460999999999</v>
      </c>
      <c r="K47" s="7">
        <f t="shared" ref="K47:K56" si="3">AVERAGE(I47:J47)</f>
        <v>22.081875499999999</v>
      </c>
      <c r="L47" s="7">
        <f t="shared" ref="L47:L56" si="4">F47-K47</f>
        <v>15.941107999999996</v>
      </c>
      <c r="M47" s="7"/>
      <c r="N47" s="7"/>
      <c r="AA47" s="1"/>
    </row>
    <row r="48" spans="1:27">
      <c r="A48" s="7">
        <v>140407</v>
      </c>
      <c r="B48" s="7" t="s">
        <v>13</v>
      </c>
      <c r="C48" s="7" t="s">
        <v>15</v>
      </c>
      <c r="D48" s="7">
        <v>32.210746999999998</v>
      </c>
      <c r="E48" s="7">
        <v>40</v>
      </c>
      <c r="F48" s="7">
        <f t="shared" si="2"/>
        <v>36.105373499999999</v>
      </c>
      <c r="G48" s="7" t="s">
        <v>13</v>
      </c>
      <c r="H48" s="7" t="s">
        <v>16</v>
      </c>
      <c r="I48" s="7">
        <v>21.123625000000001</v>
      </c>
      <c r="J48" s="7">
        <v>21.980029999999999</v>
      </c>
      <c r="K48" s="7">
        <f t="shared" si="3"/>
        <v>21.551827500000002</v>
      </c>
      <c r="L48" s="7">
        <f t="shared" si="4"/>
        <v>14.553545999999997</v>
      </c>
      <c r="M48" s="7"/>
      <c r="N48" s="7"/>
    </row>
    <row r="49" spans="1:36">
      <c r="A49" s="7">
        <v>140407</v>
      </c>
      <c r="B49" s="7" t="s">
        <v>17</v>
      </c>
      <c r="C49" s="7" t="s">
        <v>15</v>
      </c>
      <c r="D49" s="7">
        <v>35.138733000000002</v>
      </c>
      <c r="E49" s="7">
        <v>34.441800000000001</v>
      </c>
      <c r="F49" s="7">
        <f t="shared" si="2"/>
        <v>34.790266500000001</v>
      </c>
      <c r="G49" s="7" t="s">
        <v>17</v>
      </c>
      <c r="H49" s="7" t="s">
        <v>16</v>
      </c>
      <c r="I49" s="7">
        <v>21.187124000000001</v>
      </c>
      <c r="J49" s="7">
        <v>21.618492</v>
      </c>
      <c r="K49" s="7">
        <f t="shared" si="3"/>
        <v>21.402808</v>
      </c>
      <c r="L49" s="7">
        <f t="shared" si="4"/>
        <v>13.387458500000001</v>
      </c>
      <c r="M49" s="7"/>
      <c r="N49" s="7"/>
    </row>
    <row r="50" spans="1:36">
      <c r="A50" s="7">
        <v>140410</v>
      </c>
      <c r="B50" s="7" t="s">
        <v>17</v>
      </c>
      <c r="C50" s="7" t="s">
        <v>15</v>
      </c>
      <c r="D50" s="7">
        <v>36.308489999999999</v>
      </c>
      <c r="E50" s="7">
        <v>35.947876000000001</v>
      </c>
      <c r="F50" s="7">
        <f t="shared" si="2"/>
        <v>36.128183</v>
      </c>
      <c r="G50" s="7" t="s">
        <v>17</v>
      </c>
      <c r="H50" s="7" t="s">
        <v>16</v>
      </c>
      <c r="I50" s="7">
        <v>22.197845000000001</v>
      </c>
      <c r="J50" s="7">
        <v>22.121791999999999</v>
      </c>
      <c r="K50" s="7">
        <f t="shared" si="3"/>
        <v>22.1598185</v>
      </c>
      <c r="L50" s="7">
        <f t="shared" si="4"/>
        <v>13.9683645</v>
      </c>
      <c r="M50" s="7"/>
      <c r="N50" s="7"/>
    </row>
    <row r="51" spans="1:36">
      <c r="A51" s="7">
        <v>140410</v>
      </c>
      <c r="B51" s="7" t="s">
        <v>11</v>
      </c>
      <c r="C51" s="7" t="s">
        <v>15</v>
      </c>
      <c r="D51" s="7">
        <v>34.958385</v>
      </c>
      <c r="E51" s="7">
        <v>35.517560000000003</v>
      </c>
      <c r="F51" s="7">
        <f t="shared" si="2"/>
        <v>35.237972499999998</v>
      </c>
      <c r="G51" s="7" t="s">
        <v>11</v>
      </c>
      <c r="H51" s="7" t="s">
        <v>16</v>
      </c>
      <c r="I51" s="7">
        <v>22.944997999999998</v>
      </c>
      <c r="J51" s="7">
        <v>22.715852999999999</v>
      </c>
      <c r="K51" s="7">
        <f t="shared" si="3"/>
        <v>22.830425499999997</v>
      </c>
      <c r="L51" s="7">
        <f t="shared" si="4"/>
        <v>12.407547000000001</v>
      </c>
      <c r="M51" s="7"/>
      <c r="N51" s="7"/>
    </row>
    <row r="52" spans="1:36">
      <c r="A52" s="7">
        <v>140407</v>
      </c>
      <c r="B52" s="7" t="s">
        <v>18</v>
      </c>
      <c r="C52" s="7" t="s">
        <v>15</v>
      </c>
      <c r="D52" s="7">
        <v>31.321825</v>
      </c>
      <c r="E52" s="7">
        <v>31.924216999999999</v>
      </c>
      <c r="F52" s="7">
        <f t="shared" si="2"/>
        <v>31.623021000000001</v>
      </c>
      <c r="G52" s="7" t="s">
        <v>18</v>
      </c>
      <c r="H52" s="7" t="s">
        <v>16</v>
      </c>
      <c r="I52" s="7">
        <v>21.550356000000001</v>
      </c>
      <c r="J52" s="7">
        <v>21.423203999999998</v>
      </c>
      <c r="K52" s="7">
        <f t="shared" si="3"/>
        <v>21.48678</v>
      </c>
      <c r="L52" s="7">
        <f t="shared" si="4"/>
        <v>10.136241000000002</v>
      </c>
      <c r="M52" s="7"/>
      <c r="N52" s="7"/>
    </row>
    <row r="53" spans="1:36">
      <c r="A53" s="7">
        <v>140407</v>
      </c>
      <c r="B53" s="7" t="s">
        <v>19</v>
      </c>
      <c r="C53" s="7" t="s">
        <v>15</v>
      </c>
      <c r="D53" s="7">
        <v>30.188949999999998</v>
      </c>
      <c r="E53" s="7">
        <v>31.693169999999999</v>
      </c>
      <c r="F53" s="7">
        <f t="shared" si="2"/>
        <v>30.94106</v>
      </c>
      <c r="G53" s="7" t="s">
        <v>19</v>
      </c>
      <c r="H53" s="7" t="s">
        <v>16</v>
      </c>
      <c r="I53" s="7">
        <v>21.543951</v>
      </c>
      <c r="J53" s="7">
        <v>21.488475999999999</v>
      </c>
      <c r="K53" s="7">
        <f t="shared" si="3"/>
        <v>21.516213499999999</v>
      </c>
      <c r="L53" s="7">
        <f t="shared" si="4"/>
        <v>9.424846500000001</v>
      </c>
      <c r="M53" s="7"/>
      <c r="N53" s="7"/>
    </row>
    <row r="54" spans="1:36">
      <c r="A54" s="7">
        <v>140407</v>
      </c>
      <c r="B54" s="7" t="s">
        <v>20</v>
      </c>
      <c r="C54" s="7" t="s">
        <v>15</v>
      </c>
      <c r="D54" s="7">
        <v>31.2197</v>
      </c>
      <c r="E54" s="7">
        <v>32.241875</v>
      </c>
      <c r="F54" s="7">
        <f t="shared" si="2"/>
        <v>31.730787499999998</v>
      </c>
      <c r="G54" s="7" t="s">
        <v>20</v>
      </c>
      <c r="H54" s="7" t="s">
        <v>16</v>
      </c>
      <c r="I54" s="7">
        <v>20.985128</v>
      </c>
      <c r="J54" s="7">
        <v>21.762297</v>
      </c>
      <c r="K54" s="7">
        <f t="shared" si="3"/>
        <v>21.3737125</v>
      </c>
      <c r="L54" s="7">
        <f t="shared" si="4"/>
        <v>10.357074999999998</v>
      </c>
      <c r="M54" s="7"/>
      <c r="N54" s="7"/>
    </row>
    <row r="55" spans="1:36">
      <c r="A55" s="7">
        <v>140410</v>
      </c>
      <c r="B55" s="7" t="s">
        <v>20</v>
      </c>
      <c r="C55" s="7" t="s">
        <v>15</v>
      </c>
      <c r="D55" s="7">
        <v>34.186019999999999</v>
      </c>
      <c r="E55" s="7">
        <v>34.816020000000002</v>
      </c>
      <c r="F55" s="7">
        <f t="shared" si="2"/>
        <v>34.501019999999997</v>
      </c>
      <c r="G55" s="7" t="s">
        <v>20</v>
      </c>
      <c r="H55" s="7" t="s">
        <v>16</v>
      </c>
      <c r="I55" s="7">
        <v>22.165870000000002</v>
      </c>
      <c r="J55" s="7">
        <v>22.354634999999998</v>
      </c>
      <c r="K55" s="7">
        <f t="shared" si="3"/>
        <v>22.2602525</v>
      </c>
      <c r="L55" s="7">
        <f t="shared" si="4"/>
        <v>12.240767499999997</v>
      </c>
      <c r="M55" s="7"/>
      <c r="N55" s="7"/>
    </row>
    <row r="56" spans="1:36">
      <c r="A56" s="7">
        <v>140410</v>
      </c>
      <c r="B56" s="7" t="s">
        <v>18</v>
      </c>
      <c r="C56" s="7" t="s">
        <v>15</v>
      </c>
      <c r="D56" s="7">
        <v>35.980601999999998</v>
      </c>
      <c r="E56" s="7">
        <v>34.616340000000001</v>
      </c>
      <c r="F56" s="7">
        <f t="shared" si="2"/>
        <v>35.298470999999999</v>
      </c>
      <c r="G56" s="7" t="s">
        <v>18</v>
      </c>
      <c r="H56" s="7" t="s">
        <v>16</v>
      </c>
      <c r="I56" s="7">
        <v>23.478397000000001</v>
      </c>
      <c r="J56" s="7">
        <v>23.610582000000001</v>
      </c>
      <c r="K56" s="7">
        <f t="shared" si="3"/>
        <v>23.544489500000001</v>
      </c>
      <c r="L56" s="7">
        <f t="shared" si="4"/>
        <v>11.753981499999998</v>
      </c>
      <c r="M56" s="7"/>
      <c r="N56" s="7"/>
    </row>
    <row r="59" spans="1:36">
      <c r="A59" t="s">
        <v>105</v>
      </c>
      <c r="B59" t="s">
        <v>21</v>
      </c>
      <c r="C59" t="s">
        <v>22</v>
      </c>
      <c r="D59" t="s">
        <v>5</v>
      </c>
      <c r="E59" t="s">
        <v>6</v>
      </c>
      <c r="F59" t="s">
        <v>23</v>
      </c>
      <c r="G59" t="s">
        <v>24</v>
      </c>
      <c r="H59" t="s">
        <v>25</v>
      </c>
      <c r="I59" t="s">
        <v>26</v>
      </c>
      <c r="J59" t="s">
        <v>27</v>
      </c>
      <c r="K59" t="s">
        <v>28</v>
      </c>
      <c r="L59" t="s">
        <v>29</v>
      </c>
      <c r="M59" t="s">
        <v>30</v>
      </c>
      <c r="N59" t="s">
        <v>31</v>
      </c>
      <c r="O59" t="s">
        <v>32</v>
      </c>
      <c r="P59" t="s">
        <v>33</v>
      </c>
      <c r="T59" t="s">
        <v>32</v>
      </c>
      <c r="U59" t="s">
        <v>35</v>
      </c>
      <c r="V59" t="s">
        <v>36</v>
      </c>
    </row>
    <row r="60" spans="1:36">
      <c r="A60" t="str">
        <f>C39</f>
        <v>miR34a asRNA F1R1</v>
      </c>
      <c r="B60" t="s">
        <v>37</v>
      </c>
      <c r="C60">
        <v>1</v>
      </c>
      <c r="D60">
        <f>L39</f>
        <v>21.762165000000003</v>
      </c>
      <c r="E60">
        <f t="shared" ref="E60:E65" si="5">D60-$D$60</f>
        <v>0</v>
      </c>
      <c r="F60">
        <f t="shared" ref="F60:F65" si="6">2^-E60</f>
        <v>1</v>
      </c>
      <c r="G60">
        <f t="shared" ref="G60:G65" si="7">LOG(F60,2)</f>
        <v>0</v>
      </c>
      <c r="H60">
        <f>AVERAGE(G60:G62)</f>
        <v>0.92930033333333506</v>
      </c>
      <c r="I60">
        <f>STDEVA(G60:G62)</f>
        <v>0.94807893213544614</v>
      </c>
      <c r="J60">
        <f>_xlfn.CONFIDENCE.T(0.05,I60,3)</f>
        <v>2.3551586290336446</v>
      </c>
      <c r="K60">
        <f>H60-J60</f>
        <v>-1.4258582957003094</v>
      </c>
      <c r="L60">
        <f>H60+J60</f>
        <v>3.2844589623669798</v>
      </c>
      <c r="M60">
        <f>2^K60</f>
        <v>0.37219786999158783</v>
      </c>
      <c r="N60">
        <f>2^L60</f>
        <v>9.743627381578273</v>
      </c>
      <c r="O60">
        <f>2^H60</f>
        <v>1.9043522146428546</v>
      </c>
      <c r="S60" t="s">
        <v>38</v>
      </c>
      <c r="T60" s="2">
        <f>O60</f>
        <v>1.9043522146428546</v>
      </c>
      <c r="U60">
        <f>ABS($T$60-M60)</f>
        <v>1.5321543446512669</v>
      </c>
      <c r="V60">
        <f>ABS($T$60-N60)</f>
        <v>7.8392751669354181</v>
      </c>
      <c r="AE60" t="s">
        <v>38</v>
      </c>
      <c r="AF60" t="s">
        <v>39</v>
      </c>
      <c r="AG60" t="s">
        <v>273</v>
      </c>
      <c r="AH60" t="s">
        <v>275</v>
      </c>
      <c r="AI60" t="s">
        <v>274</v>
      </c>
      <c r="AJ60" t="s">
        <v>276</v>
      </c>
    </row>
    <row r="61" spans="1:36">
      <c r="A61" t="str">
        <f t="shared" ref="A61:A65" si="8">C40</f>
        <v>miR34a asRNA F1R1</v>
      </c>
      <c r="B61" t="s">
        <v>37</v>
      </c>
      <c r="C61">
        <v>2</v>
      </c>
      <c r="D61">
        <f>L41</f>
        <v>20.869367500000003</v>
      </c>
      <c r="E61">
        <f t="shared" si="5"/>
        <v>-0.89279750000000035</v>
      </c>
      <c r="F61">
        <f t="shared" si="6"/>
        <v>1.8567730653763452</v>
      </c>
      <c r="G61">
        <f t="shared" si="7"/>
        <v>0.89279750000000035</v>
      </c>
      <c r="S61" t="s">
        <v>39</v>
      </c>
      <c r="T61" s="2">
        <f>O63</f>
        <v>34487.927953323218</v>
      </c>
      <c r="U61">
        <f>ABS($T$61 - M63)</f>
        <v>28176.250423586156</v>
      </c>
      <c r="V61">
        <f>ABS($T$61 - N63)</f>
        <v>153959.14794840867</v>
      </c>
      <c r="AD61" t="s">
        <v>154</v>
      </c>
      <c r="AE61">
        <f>F60</f>
        <v>1</v>
      </c>
      <c r="AF61">
        <f>F63</f>
        <v>19450.107385361061</v>
      </c>
      <c r="AG61">
        <v>0</v>
      </c>
      <c r="AH61">
        <v>0</v>
      </c>
      <c r="AI61">
        <v>0</v>
      </c>
      <c r="AJ61">
        <v>0</v>
      </c>
    </row>
    <row r="62" spans="1:36">
      <c r="A62" t="str">
        <f t="shared" si="8"/>
        <v>miR34a asRNA F1R1</v>
      </c>
      <c r="B62" t="s">
        <v>37</v>
      </c>
      <c r="C62">
        <v>3</v>
      </c>
      <c r="D62">
        <f>L43</f>
        <v>19.867061499999998</v>
      </c>
      <c r="E62">
        <f t="shared" si="5"/>
        <v>-1.8951035000000047</v>
      </c>
      <c r="F62">
        <f t="shared" si="6"/>
        <v>3.719486599577023</v>
      </c>
      <c r="G62">
        <f t="shared" si="7"/>
        <v>1.8951035000000047</v>
      </c>
      <c r="AD62" t="s">
        <v>153</v>
      </c>
      <c r="AE62">
        <f t="shared" ref="AE62:AE63" si="9">F61</f>
        <v>1.8567730653763452</v>
      </c>
      <c r="AF62">
        <f t="shared" ref="AF62:AF63" si="10">F64</f>
        <v>28690.41070356021</v>
      </c>
      <c r="AG62">
        <v>0</v>
      </c>
      <c r="AH62">
        <v>0</v>
      </c>
      <c r="AI62">
        <v>0</v>
      </c>
      <c r="AJ62">
        <v>0</v>
      </c>
    </row>
    <row r="63" spans="1:36">
      <c r="A63" t="str">
        <f t="shared" si="8"/>
        <v>miR34a asRNA F1R1</v>
      </c>
      <c r="B63" t="s">
        <v>40</v>
      </c>
      <c r="C63">
        <v>1</v>
      </c>
      <c r="D63">
        <f>L40</f>
        <v>7.5146745000000017</v>
      </c>
      <c r="E63">
        <f t="shared" si="5"/>
        <v>-14.247490500000001</v>
      </c>
      <c r="F63">
        <f t="shared" si="6"/>
        <v>19450.107385361061</v>
      </c>
      <c r="G63">
        <f t="shared" si="7"/>
        <v>14.247490500000001</v>
      </c>
      <c r="H63">
        <f>AVERAGE(G63:G65)</f>
        <v>15.073803833333335</v>
      </c>
      <c r="I63">
        <f>STDEVA(G63:G65)</f>
        <v>0.98625613171912996</v>
      </c>
      <c r="J63">
        <f>_xlfn.CONFIDENCE.T(0.05,I63,3)</f>
        <v>2.449996050248493</v>
      </c>
      <c r="K63">
        <f>H63-J63</f>
        <v>12.623807783084843</v>
      </c>
      <c r="L63">
        <f>H63+J63</f>
        <v>17.523799883581827</v>
      </c>
      <c r="M63">
        <f>2^K63</f>
        <v>6311.6775297370605</v>
      </c>
      <c r="N63">
        <f>2^L63</f>
        <v>188447.07590173188</v>
      </c>
      <c r="O63">
        <f>2^H63</f>
        <v>34487.927953323218</v>
      </c>
      <c r="P63">
        <f>TTEST(G60:G62,G63:G65,2,3)</f>
        <v>5.7794332451677349E-5</v>
      </c>
      <c r="S63" s="3"/>
      <c r="AD63" t="s">
        <v>147</v>
      </c>
      <c r="AE63">
        <f t="shared" si="9"/>
        <v>3.719486599577023</v>
      </c>
      <c r="AF63">
        <f t="shared" si="10"/>
        <v>73509.342645567114</v>
      </c>
      <c r="AG63">
        <v>0</v>
      </c>
      <c r="AH63">
        <v>0</v>
      </c>
      <c r="AI63">
        <v>0</v>
      </c>
      <c r="AJ63">
        <v>0</v>
      </c>
    </row>
    <row r="64" spans="1:36">
      <c r="A64" t="str">
        <f t="shared" si="8"/>
        <v>miR34a asRNA F1R1</v>
      </c>
      <c r="B64" t="s">
        <v>40</v>
      </c>
      <c r="C64">
        <v>2</v>
      </c>
      <c r="D64">
        <f>L42</f>
        <v>6.9538840000000022</v>
      </c>
      <c r="E64">
        <f t="shared" si="5"/>
        <v>-14.808281000000001</v>
      </c>
      <c r="F64">
        <f t="shared" si="6"/>
        <v>28690.41070356021</v>
      </c>
      <c r="G64">
        <f t="shared" si="7"/>
        <v>14.808281000000001</v>
      </c>
      <c r="AD64" t="s">
        <v>4</v>
      </c>
      <c r="AE64" s="2">
        <f>O60</f>
        <v>1.9043522146428546</v>
      </c>
      <c r="AF64" s="2">
        <f>O63</f>
        <v>34487.927953323218</v>
      </c>
      <c r="AG64">
        <f>U60</f>
        <v>1.5321543446512669</v>
      </c>
      <c r="AH64">
        <f>U61</f>
        <v>28176.250423586156</v>
      </c>
      <c r="AI64">
        <f>V60</f>
        <v>7.8392751669354181</v>
      </c>
      <c r="AJ64">
        <f>V61</f>
        <v>153959.14794840867</v>
      </c>
    </row>
    <row r="65" spans="1:30">
      <c r="A65" t="str">
        <f t="shared" si="8"/>
        <v>miR34a asRNA F1R1</v>
      </c>
      <c r="B65" t="s">
        <v>40</v>
      </c>
      <c r="C65">
        <v>3</v>
      </c>
      <c r="D65">
        <f>L44</f>
        <v>5.5965250000000033</v>
      </c>
      <c r="E65">
        <f t="shared" si="5"/>
        <v>-16.16564</v>
      </c>
      <c r="F65">
        <f t="shared" si="6"/>
        <v>73509.342645567114</v>
      </c>
      <c r="G65">
        <f t="shared" si="7"/>
        <v>16.16564</v>
      </c>
    </row>
    <row r="67" spans="1:30">
      <c r="A67" t="s">
        <v>105</v>
      </c>
      <c r="B67" s="1" t="s">
        <v>21</v>
      </c>
      <c r="C67" s="1" t="s">
        <v>22</v>
      </c>
      <c r="D67" t="s">
        <v>5</v>
      </c>
      <c r="E67" t="s">
        <v>6</v>
      </c>
      <c r="F67" s="1" t="s">
        <v>23</v>
      </c>
      <c r="G67" t="s">
        <v>24</v>
      </c>
      <c r="H67" t="s">
        <v>25</v>
      </c>
      <c r="I67" t="s">
        <v>26</v>
      </c>
      <c r="J67" t="s">
        <v>27</v>
      </c>
      <c r="K67" t="s">
        <v>28</v>
      </c>
      <c r="L67" t="s">
        <v>29</v>
      </c>
      <c r="M67" t="s">
        <v>30</v>
      </c>
      <c r="N67" t="s">
        <v>31</v>
      </c>
      <c r="O67" t="s">
        <v>32</v>
      </c>
      <c r="P67" t="s">
        <v>33</v>
      </c>
      <c r="T67" t="s">
        <v>32</v>
      </c>
      <c r="U67" t="s">
        <v>35</v>
      </c>
      <c r="V67" t="s">
        <v>36</v>
      </c>
    </row>
    <row r="68" spans="1:30">
      <c r="A68" t="str">
        <f t="shared" ref="A68:A77" si="11">C47</f>
        <v>miR34a</v>
      </c>
      <c r="B68" t="s">
        <v>37</v>
      </c>
      <c r="C68">
        <v>1</v>
      </c>
      <c r="D68">
        <f t="shared" ref="D68:D77" si="12">L47</f>
        <v>15.941107999999996</v>
      </c>
      <c r="E68">
        <f t="shared" ref="E68:E77" si="13">D68-$D$70</f>
        <v>2.5536494999999952</v>
      </c>
      <c r="F68">
        <f t="shared" ref="F68:F77" si="14">2^-E68</f>
        <v>0.17032362910372226</v>
      </c>
      <c r="G68">
        <f t="shared" ref="G68:G77" si="15">LOG(F68,2)</f>
        <v>-2.5536494999999952</v>
      </c>
      <c r="H68">
        <f>AVERAGE(G68:G72)</f>
        <v>-0.66414629999999808</v>
      </c>
      <c r="I68">
        <f>STDEVA(G68:G72)</f>
        <v>1.3203325922051117</v>
      </c>
      <c r="J68">
        <f>_xlfn.CONFIDENCE.T(0.05,I68,5)</f>
        <v>1.639409445396139</v>
      </c>
      <c r="K68">
        <f>H68-J68</f>
        <v>-2.3035557453961371</v>
      </c>
      <c r="L68">
        <f>H68+J68</f>
        <v>0.9752631453961409</v>
      </c>
      <c r="M68">
        <f>2^K68</f>
        <v>0.20256323487709255</v>
      </c>
      <c r="N68">
        <f>2^L68</f>
        <v>1.9659997597752301</v>
      </c>
      <c r="O68">
        <f>2^H68</f>
        <v>0.6310620184321486</v>
      </c>
      <c r="S68" t="s">
        <v>38</v>
      </c>
      <c r="T68" s="2">
        <f>O68</f>
        <v>0.6310620184321486</v>
      </c>
      <c r="U68" s="5">
        <f>ABS($T$68-M68)</f>
        <v>0.42849878355505605</v>
      </c>
      <c r="V68" s="5">
        <f>ABS($T$68-N68)</f>
        <v>1.3349377413430816</v>
      </c>
    </row>
    <row r="69" spans="1:30">
      <c r="A69" t="str">
        <f t="shared" si="11"/>
        <v>miR34a</v>
      </c>
      <c r="B69" t="s">
        <v>37</v>
      </c>
      <c r="C69">
        <v>2</v>
      </c>
      <c r="D69">
        <f t="shared" si="12"/>
        <v>14.553545999999997</v>
      </c>
      <c r="E69">
        <f t="shared" si="13"/>
        <v>1.1660874999999962</v>
      </c>
      <c r="F69">
        <f t="shared" si="14"/>
        <v>0.44562821960875559</v>
      </c>
      <c r="G69">
        <f t="shared" si="15"/>
        <v>-1.1660874999999962</v>
      </c>
      <c r="S69" t="s">
        <v>39</v>
      </c>
      <c r="T69" s="2">
        <f>O73</f>
        <v>6.0833929647542613</v>
      </c>
      <c r="U69" s="5">
        <f>ABS($T$69-M73)</f>
        <v>3.8684266494115245</v>
      </c>
      <c r="V69" s="6">
        <f>ABS($T$69-N73)</f>
        <v>10.624612799159678</v>
      </c>
    </row>
    <row r="70" spans="1:30">
      <c r="A70" t="str">
        <f t="shared" si="11"/>
        <v>miR34a</v>
      </c>
      <c r="B70" t="s">
        <v>37</v>
      </c>
      <c r="C70">
        <v>3</v>
      </c>
      <c r="D70">
        <f t="shared" si="12"/>
        <v>13.387458500000001</v>
      </c>
      <c r="E70">
        <f t="shared" si="13"/>
        <v>0</v>
      </c>
      <c r="F70">
        <f t="shared" si="14"/>
        <v>1</v>
      </c>
      <c r="G70">
        <f t="shared" si="15"/>
        <v>0</v>
      </c>
      <c r="T70" s="2"/>
    </row>
    <row r="71" spans="1:30">
      <c r="A71" t="str">
        <f t="shared" si="11"/>
        <v>miR34a</v>
      </c>
      <c r="B71" t="s">
        <v>37</v>
      </c>
      <c r="C71">
        <v>4</v>
      </c>
      <c r="D71">
        <f t="shared" si="12"/>
        <v>13.9683645</v>
      </c>
      <c r="E71">
        <f t="shared" si="13"/>
        <v>0.58090599999999881</v>
      </c>
      <c r="F71">
        <f t="shared" si="14"/>
        <v>0.66854380581340322</v>
      </c>
      <c r="G71">
        <f t="shared" si="15"/>
        <v>-0.5809059999999987</v>
      </c>
    </row>
    <row r="72" spans="1:30">
      <c r="A72" t="str">
        <f t="shared" si="11"/>
        <v>miR34a</v>
      </c>
      <c r="B72" t="s">
        <v>37</v>
      </c>
      <c r="C72">
        <v>5</v>
      </c>
      <c r="D72">
        <f t="shared" si="12"/>
        <v>12.407547000000001</v>
      </c>
      <c r="E72">
        <f t="shared" si="13"/>
        <v>-0.97991150000000005</v>
      </c>
      <c r="F72">
        <f t="shared" si="14"/>
        <v>1.97234441471579</v>
      </c>
      <c r="G72">
        <f t="shared" si="15"/>
        <v>0.97991149999999994</v>
      </c>
    </row>
    <row r="73" spans="1:30">
      <c r="A73" t="str">
        <f t="shared" si="11"/>
        <v>miR34a</v>
      </c>
      <c r="B73" t="s">
        <v>15</v>
      </c>
      <c r="C73">
        <v>1</v>
      </c>
      <c r="D73">
        <f t="shared" si="12"/>
        <v>10.136241000000002</v>
      </c>
      <c r="E73">
        <f t="shared" si="13"/>
        <v>-3.2512174999999992</v>
      </c>
      <c r="F73">
        <f t="shared" si="14"/>
        <v>9.5216889474292703</v>
      </c>
      <c r="G73">
        <f t="shared" si="15"/>
        <v>3.2512174999999992</v>
      </c>
      <c r="H73">
        <f>AVERAGE(G73:G77)</f>
        <v>2.6048762000000019</v>
      </c>
      <c r="I73">
        <f>STDEVA(G73:G77)</f>
        <v>1.173901670104899</v>
      </c>
      <c r="J73">
        <f>_xlfn.CONFIDENCE.T(0.05,I73,5)</f>
        <v>1.4575914412005249</v>
      </c>
      <c r="K73">
        <f>H73-J73</f>
        <v>1.147284758799477</v>
      </c>
      <c r="L73">
        <f>H73+J73</f>
        <v>4.0624676412005272</v>
      </c>
      <c r="M73">
        <f>2^K73</f>
        <v>2.2149663153427368</v>
      </c>
      <c r="N73">
        <f>2^L73</f>
        <v>16.708005763913938</v>
      </c>
      <c r="O73">
        <f>2^H73</f>
        <v>6.0833929647542613</v>
      </c>
      <c r="P73">
        <f>TTEST(G68:G72,G73:G77,2,3)</f>
        <v>3.3624842756996864E-3</v>
      </c>
    </row>
    <row r="74" spans="1:30">
      <c r="A74" t="str">
        <f t="shared" si="11"/>
        <v>miR34a</v>
      </c>
      <c r="B74" t="s">
        <v>15</v>
      </c>
      <c r="C74">
        <v>2</v>
      </c>
      <c r="D74">
        <f t="shared" si="12"/>
        <v>9.424846500000001</v>
      </c>
      <c r="E74">
        <f t="shared" si="13"/>
        <v>-3.962612</v>
      </c>
      <c r="F74">
        <f t="shared" si="14"/>
        <v>15.590680555509795</v>
      </c>
      <c r="G74">
        <f t="shared" si="15"/>
        <v>3.9626119999999996</v>
      </c>
    </row>
    <row r="75" spans="1:30">
      <c r="A75" t="str">
        <f t="shared" si="11"/>
        <v>miR34a</v>
      </c>
      <c r="B75" t="s">
        <v>15</v>
      </c>
      <c r="C75">
        <v>3</v>
      </c>
      <c r="D75">
        <f t="shared" si="12"/>
        <v>10.357074999999998</v>
      </c>
      <c r="E75">
        <f t="shared" si="13"/>
        <v>-3.0303835000000028</v>
      </c>
      <c r="F75">
        <f t="shared" si="14"/>
        <v>8.1702685536900752</v>
      </c>
      <c r="G75">
        <f t="shared" si="15"/>
        <v>3.0303835000000032</v>
      </c>
    </row>
    <row r="76" spans="1:30">
      <c r="A76" t="str">
        <f t="shared" si="11"/>
        <v>miR34a</v>
      </c>
      <c r="B76" t="s">
        <v>15</v>
      </c>
      <c r="C76">
        <v>4</v>
      </c>
      <c r="D76">
        <f t="shared" si="12"/>
        <v>12.240767499999997</v>
      </c>
      <c r="E76">
        <f t="shared" si="13"/>
        <v>-1.1466910000000041</v>
      </c>
      <c r="F76">
        <f t="shared" si="14"/>
        <v>2.2140549064129851</v>
      </c>
      <c r="G76">
        <f t="shared" si="15"/>
        <v>1.1466910000000041</v>
      </c>
    </row>
    <row r="77" spans="1:30">
      <c r="A77" t="str">
        <f t="shared" si="11"/>
        <v>miR34a</v>
      </c>
      <c r="B77" t="s">
        <v>15</v>
      </c>
      <c r="C77">
        <v>5</v>
      </c>
      <c r="D77">
        <f t="shared" si="12"/>
        <v>11.753981499999998</v>
      </c>
      <c r="E77">
        <f t="shared" si="13"/>
        <v>-1.6334770000000027</v>
      </c>
      <c r="F77">
        <f t="shared" si="14"/>
        <v>3.1025984716950665</v>
      </c>
      <c r="G77">
        <f t="shared" si="15"/>
        <v>1.633477000000003</v>
      </c>
    </row>
    <row r="78" spans="1:30">
      <c r="AC78" s="3"/>
      <c r="AD78" s="3"/>
    </row>
    <row r="79" spans="1:30">
      <c r="AC79" s="3"/>
      <c r="AD79" s="3"/>
    </row>
    <row r="80" spans="1:30">
      <c r="R80" s="4"/>
      <c r="AC80" s="3"/>
      <c r="AD80" s="3"/>
    </row>
    <row r="85" spans="1:32">
      <c r="AC85" s="3"/>
      <c r="AD85" s="3"/>
      <c r="AE85" s="3"/>
      <c r="AF85" s="3"/>
    </row>
    <row r="86" spans="1:32">
      <c r="AC86" s="3"/>
      <c r="AD86" s="3"/>
      <c r="AE86" s="3"/>
      <c r="AF86" s="3"/>
    </row>
    <row r="88" spans="1:32">
      <c r="R88" s="3"/>
    </row>
    <row r="89" spans="1:32" ht="25">
      <c r="A89" s="13" t="s">
        <v>47</v>
      </c>
    </row>
    <row r="90" spans="1:32">
      <c r="B90" s="11" t="s">
        <v>41</v>
      </c>
      <c r="C90" s="11" t="s">
        <v>42</v>
      </c>
      <c r="D90" s="11" t="s">
        <v>43</v>
      </c>
      <c r="E90" s="9" t="s">
        <v>44</v>
      </c>
      <c r="F90" s="11" t="s">
        <v>3</v>
      </c>
      <c r="G90" s="11"/>
      <c r="I90" t="s">
        <v>72</v>
      </c>
      <c r="J90" s="9" t="s">
        <v>44</v>
      </c>
      <c r="K90" s="11" t="s">
        <v>3</v>
      </c>
      <c r="N90" t="s">
        <v>72</v>
      </c>
      <c r="O90" t="s">
        <v>5</v>
      </c>
    </row>
    <row r="91" spans="1:32">
      <c r="A91" s="8" t="s">
        <v>45</v>
      </c>
      <c r="B91" t="s">
        <v>46</v>
      </c>
      <c r="C91" t="s">
        <v>47</v>
      </c>
      <c r="D91" t="s">
        <v>37</v>
      </c>
      <c r="E91" t="s">
        <v>8</v>
      </c>
      <c r="F91">
        <v>40</v>
      </c>
      <c r="G91">
        <v>31.58765</v>
      </c>
      <c r="H91">
        <v>40</v>
      </c>
      <c r="I91">
        <f>AVERAGE(F91:H91)</f>
        <v>37.195883333333335</v>
      </c>
      <c r="J91" t="s">
        <v>12</v>
      </c>
      <c r="K91">
        <v>20.684170000000002</v>
      </c>
      <c r="L91">
        <v>21.011019000000001</v>
      </c>
      <c r="M91">
        <v>20.749573000000002</v>
      </c>
      <c r="N91">
        <f>AVERAGE(K91:M91)</f>
        <v>20.814920666666666</v>
      </c>
      <c r="O91">
        <f>I91-N91</f>
        <v>16.380962666666669</v>
      </c>
    </row>
    <row r="92" spans="1:32">
      <c r="A92" s="8" t="s">
        <v>48</v>
      </c>
      <c r="B92" t="s">
        <v>49</v>
      </c>
      <c r="C92" t="s">
        <v>47</v>
      </c>
      <c r="D92" t="s">
        <v>37</v>
      </c>
      <c r="E92" t="s">
        <v>8</v>
      </c>
      <c r="F92">
        <v>35.268120000000003</v>
      </c>
      <c r="G92">
        <v>40</v>
      </c>
      <c r="H92">
        <v>40</v>
      </c>
      <c r="I92">
        <f t="shared" ref="I92:I100" si="16">AVERAGE(F92:H92)</f>
        <v>38.42270666666667</v>
      </c>
      <c r="J92" t="s">
        <v>12</v>
      </c>
      <c r="K92">
        <v>19.672916000000001</v>
      </c>
      <c r="L92">
        <v>19.762233999999999</v>
      </c>
      <c r="M92">
        <v>19.764565000000001</v>
      </c>
      <c r="N92">
        <f t="shared" ref="N92:N100" si="17">AVERAGE(K92:M92)</f>
        <v>19.733238333333333</v>
      </c>
      <c r="O92">
        <f t="shared" ref="O92:O100" si="18">I92-N92</f>
        <v>18.689468333333338</v>
      </c>
    </row>
    <row r="93" spans="1:32">
      <c r="A93" s="8" t="s">
        <v>50</v>
      </c>
      <c r="B93" t="s">
        <v>51</v>
      </c>
      <c r="C93" t="s">
        <v>47</v>
      </c>
      <c r="D93" t="s">
        <v>37</v>
      </c>
      <c r="E93" t="s">
        <v>8</v>
      </c>
      <c r="F93">
        <v>40</v>
      </c>
      <c r="G93">
        <v>33.937655999999997</v>
      </c>
      <c r="H93">
        <v>40</v>
      </c>
      <c r="I93">
        <f t="shared" si="16"/>
        <v>37.979218666666668</v>
      </c>
      <c r="J93" t="s">
        <v>12</v>
      </c>
      <c r="K93">
        <v>21.351133000000001</v>
      </c>
      <c r="L93">
        <v>21.243984000000001</v>
      </c>
      <c r="M93">
        <v>21.264983999999998</v>
      </c>
      <c r="N93">
        <f t="shared" si="17"/>
        <v>21.286700333333332</v>
      </c>
      <c r="O93">
        <f t="shared" si="18"/>
        <v>16.692518333333336</v>
      </c>
    </row>
    <row r="94" spans="1:32">
      <c r="A94" s="8" t="s">
        <v>52</v>
      </c>
      <c r="B94" t="s">
        <v>53</v>
      </c>
      <c r="C94" t="s">
        <v>47</v>
      </c>
      <c r="D94" t="s">
        <v>37</v>
      </c>
      <c r="E94" t="s">
        <v>8</v>
      </c>
      <c r="F94">
        <v>40</v>
      </c>
      <c r="G94">
        <v>40</v>
      </c>
      <c r="H94">
        <v>36.467052000000002</v>
      </c>
      <c r="I94">
        <f t="shared" si="16"/>
        <v>38.822350666666665</v>
      </c>
      <c r="J94" t="s">
        <v>12</v>
      </c>
      <c r="K94">
        <v>20.706786999999998</v>
      </c>
      <c r="L94">
        <v>20.602222000000001</v>
      </c>
      <c r="M94">
        <v>20.464182000000001</v>
      </c>
      <c r="N94">
        <f t="shared" si="17"/>
        <v>20.591063666666667</v>
      </c>
      <c r="O94">
        <f t="shared" si="18"/>
        <v>18.231286999999998</v>
      </c>
    </row>
    <row r="95" spans="1:32">
      <c r="A95" s="8" t="s">
        <v>54</v>
      </c>
      <c r="B95" t="s">
        <v>55</v>
      </c>
      <c r="C95" t="s">
        <v>47</v>
      </c>
      <c r="D95" t="s">
        <v>37</v>
      </c>
      <c r="E95" t="s">
        <v>8</v>
      </c>
      <c r="F95">
        <v>32.884632000000003</v>
      </c>
      <c r="G95">
        <v>34.516193000000001</v>
      </c>
      <c r="H95">
        <v>40</v>
      </c>
      <c r="I95">
        <f t="shared" si="16"/>
        <v>35.800274999999999</v>
      </c>
      <c r="J95" t="s">
        <v>12</v>
      </c>
      <c r="K95">
        <v>20.661110000000001</v>
      </c>
      <c r="L95">
        <v>20.675986999999999</v>
      </c>
      <c r="M95">
        <v>20.527142999999999</v>
      </c>
      <c r="N95">
        <f t="shared" si="17"/>
        <v>20.621413333333333</v>
      </c>
      <c r="O95">
        <f t="shared" si="18"/>
        <v>15.178861666666666</v>
      </c>
    </row>
    <row r="96" spans="1:32">
      <c r="A96" s="8" t="s">
        <v>45</v>
      </c>
      <c r="B96" t="s">
        <v>56</v>
      </c>
      <c r="C96" t="s">
        <v>47</v>
      </c>
      <c r="D96" t="s">
        <v>57</v>
      </c>
      <c r="E96" t="s">
        <v>8</v>
      </c>
      <c r="F96">
        <v>23.367453000000001</v>
      </c>
      <c r="G96">
        <v>22.646545</v>
      </c>
      <c r="H96">
        <v>22.774656</v>
      </c>
      <c r="I96">
        <f t="shared" si="16"/>
        <v>22.929551333333336</v>
      </c>
      <c r="J96" t="s">
        <v>12</v>
      </c>
      <c r="K96">
        <v>18.364784</v>
      </c>
      <c r="L96">
        <v>18.415073</v>
      </c>
      <c r="M96">
        <v>18.373003000000001</v>
      </c>
      <c r="N96">
        <f t="shared" si="17"/>
        <v>18.384286666666668</v>
      </c>
      <c r="O96">
        <f t="shared" si="18"/>
        <v>4.5452646666666681</v>
      </c>
    </row>
    <row r="97" spans="1:15">
      <c r="A97" s="8" t="s">
        <v>48</v>
      </c>
      <c r="B97" t="s">
        <v>58</v>
      </c>
      <c r="C97" t="s">
        <v>47</v>
      </c>
      <c r="D97" t="s">
        <v>57</v>
      </c>
      <c r="E97" t="s">
        <v>8</v>
      </c>
      <c r="F97">
        <v>23.164947999999999</v>
      </c>
      <c r="G97">
        <v>23.314109999999999</v>
      </c>
      <c r="H97">
        <v>23.256682999999999</v>
      </c>
      <c r="I97">
        <f t="shared" si="16"/>
        <v>23.245246999999996</v>
      </c>
      <c r="J97" t="s">
        <v>12</v>
      </c>
      <c r="K97">
        <v>18.742757999999998</v>
      </c>
      <c r="L97">
        <v>18.977063999999999</v>
      </c>
      <c r="M97">
        <v>18.906089999999999</v>
      </c>
      <c r="N97">
        <f t="shared" si="17"/>
        <v>18.875303999999996</v>
      </c>
      <c r="O97">
        <f t="shared" si="18"/>
        <v>4.3699429999999992</v>
      </c>
    </row>
    <row r="98" spans="1:15">
      <c r="A98" s="8" t="s">
        <v>50</v>
      </c>
      <c r="B98" t="s">
        <v>59</v>
      </c>
      <c r="C98" t="s">
        <v>47</v>
      </c>
      <c r="D98" t="s">
        <v>57</v>
      </c>
      <c r="E98" t="s">
        <v>8</v>
      </c>
      <c r="F98">
        <v>23.510149999999999</v>
      </c>
      <c r="G98">
        <v>23.525997</v>
      </c>
      <c r="H98">
        <v>23.52713</v>
      </c>
      <c r="I98">
        <f t="shared" si="16"/>
        <v>23.521092333333332</v>
      </c>
      <c r="J98" t="s">
        <v>12</v>
      </c>
      <c r="K98">
        <v>19.73302</v>
      </c>
      <c r="L98">
        <v>19.642040000000001</v>
      </c>
      <c r="M98">
        <v>19.498283000000001</v>
      </c>
      <c r="N98">
        <f t="shared" si="17"/>
        <v>19.624447666666669</v>
      </c>
      <c r="O98">
        <f t="shared" si="18"/>
        <v>3.8966446666666634</v>
      </c>
    </row>
    <row r="99" spans="1:15">
      <c r="A99" s="8" t="s">
        <v>52</v>
      </c>
      <c r="B99" t="s">
        <v>60</v>
      </c>
      <c r="C99" t="s">
        <v>47</v>
      </c>
      <c r="D99" t="s">
        <v>57</v>
      </c>
      <c r="E99" t="s">
        <v>8</v>
      </c>
      <c r="F99">
        <v>23.729939999999999</v>
      </c>
      <c r="G99">
        <v>23.776683999999999</v>
      </c>
      <c r="H99">
        <v>23.824137</v>
      </c>
      <c r="I99">
        <f t="shared" si="16"/>
        <v>23.776920333333333</v>
      </c>
      <c r="J99" t="s">
        <v>12</v>
      </c>
      <c r="K99">
        <v>20.153369999999999</v>
      </c>
      <c r="L99">
        <v>20.380344000000001</v>
      </c>
      <c r="M99">
        <v>20.185448000000001</v>
      </c>
      <c r="N99">
        <f t="shared" si="17"/>
        <v>20.239720666666667</v>
      </c>
      <c r="O99">
        <f t="shared" si="18"/>
        <v>3.5371996666666661</v>
      </c>
    </row>
    <row r="100" spans="1:15">
      <c r="A100" s="8" t="s">
        <v>54</v>
      </c>
      <c r="B100" t="s">
        <v>61</v>
      </c>
      <c r="C100" t="s">
        <v>47</v>
      </c>
      <c r="D100" t="s">
        <v>57</v>
      </c>
      <c r="E100" t="s">
        <v>8</v>
      </c>
      <c r="F100">
        <v>25.569492</v>
      </c>
      <c r="G100">
        <v>25.822873999999999</v>
      </c>
      <c r="H100">
        <v>25.735931000000001</v>
      </c>
      <c r="I100">
        <f t="shared" si="16"/>
        <v>25.709432333333336</v>
      </c>
      <c r="J100" t="s">
        <v>12</v>
      </c>
      <c r="K100">
        <v>22.398626</v>
      </c>
      <c r="L100">
        <v>22.507211999999999</v>
      </c>
      <c r="M100">
        <v>22.343910000000001</v>
      </c>
      <c r="N100">
        <f t="shared" si="17"/>
        <v>22.41658266666667</v>
      </c>
      <c r="O100">
        <f t="shared" si="18"/>
        <v>3.2928496666666653</v>
      </c>
    </row>
    <row r="104" spans="1:15">
      <c r="B104" s="8" t="s">
        <v>41</v>
      </c>
      <c r="C104" s="8" t="s">
        <v>42</v>
      </c>
      <c r="D104" s="8" t="s">
        <v>43</v>
      </c>
      <c r="E104" s="8" t="s">
        <v>44</v>
      </c>
      <c r="F104" s="8" t="s">
        <v>3</v>
      </c>
      <c r="G104" s="8"/>
      <c r="H104" s="8"/>
      <c r="I104" s="8" t="s">
        <v>72</v>
      </c>
      <c r="J104" s="8" t="s">
        <v>44</v>
      </c>
      <c r="K104" s="8" t="s">
        <v>3</v>
      </c>
      <c r="L104" s="8"/>
      <c r="M104" s="8"/>
      <c r="N104" s="8" t="s">
        <v>72</v>
      </c>
      <c r="O104" s="8" t="s">
        <v>5</v>
      </c>
    </row>
    <row r="105" spans="1:15">
      <c r="A105" s="8" t="s">
        <v>45</v>
      </c>
      <c r="B105" s="8" t="s">
        <v>46</v>
      </c>
      <c r="C105" s="8" t="s">
        <v>47</v>
      </c>
      <c r="D105" s="8" t="s">
        <v>37</v>
      </c>
      <c r="E105" s="8" t="s">
        <v>15</v>
      </c>
      <c r="F105" s="8">
        <v>32.793255000000002</v>
      </c>
      <c r="G105" s="8">
        <v>32.744647999999998</v>
      </c>
      <c r="H105" s="8">
        <v>32.815952000000003</v>
      </c>
      <c r="I105" s="8">
        <f t="shared" ref="I105:I114" si="19">AVERAGE(F105:H105)</f>
        <v>32.784618333333334</v>
      </c>
      <c r="J105" s="8" t="s">
        <v>16</v>
      </c>
      <c r="K105">
        <v>23.994446</v>
      </c>
      <c r="L105" s="8">
        <v>24.010884999999998</v>
      </c>
      <c r="M105" s="8">
        <v>23.940816999999999</v>
      </c>
      <c r="N105" s="8">
        <f t="shared" ref="N105:N114" si="20">AVERAGE(K105:M105)</f>
        <v>23.982049333333332</v>
      </c>
      <c r="O105" s="8">
        <f t="shared" ref="O105:O114" si="21">I105-N105</f>
        <v>8.8025690000000019</v>
      </c>
    </row>
    <row r="106" spans="1:15">
      <c r="A106" s="8" t="s">
        <v>48</v>
      </c>
      <c r="B106" s="8" t="s">
        <v>49</v>
      </c>
      <c r="C106" s="8" t="s">
        <v>47</v>
      </c>
      <c r="D106" s="8" t="s">
        <v>37</v>
      </c>
      <c r="E106" s="8" t="s">
        <v>15</v>
      </c>
      <c r="F106" s="8">
        <v>33.67277</v>
      </c>
      <c r="G106" s="8">
        <v>32.498539999999998</v>
      </c>
      <c r="H106" s="8">
        <v>33.322586000000001</v>
      </c>
      <c r="I106" s="8">
        <f t="shared" si="19"/>
        <v>33.164632000000005</v>
      </c>
      <c r="J106" s="8" t="s">
        <v>16</v>
      </c>
      <c r="K106" s="8">
        <v>22.813376999999999</v>
      </c>
      <c r="L106" s="8">
        <v>22.877521999999999</v>
      </c>
      <c r="M106" s="8">
        <v>22.818622999999999</v>
      </c>
      <c r="N106" s="8">
        <f t="shared" si="20"/>
        <v>22.836507333333333</v>
      </c>
      <c r="O106" s="8">
        <f t="shared" si="21"/>
        <v>10.328124666666671</v>
      </c>
    </row>
    <row r="107" spans="1:15">
      <c r="A107" s="8" t="s">
        <v>50</v>
      </c>
      <c r="B107" s="8" t="s">
        <v>51</v>
      </c>
      <c r="C107" s="8" t="s">
        <v>47</v>
      </c>
      <c r="D107" s="8" t="s">
        <v>37</v>
      </c>
      <c r="E107" s="8" t="s">
        <v>15</v>
      </c>
      <c r="F107" s="8">
        <v>33.957886000000002</v>
      </c>
      <c r="G107" s="8">
        <v>34.338940000000001</v>
      </c>
      <c r="H107" s="8">
        <v>35.356803999999997</v>
      </c>
      <c r="I107" s="8">
        <f t="shared" si="19"/>
        <v>34.551210000000005</v>
      </c>
      <c r="J107" s="8" t="s">
        <v>16</v>
      </c>
      <c r="K107" s="8">
        <v>25.347660000000001</v>
      </c>
      <c r="L107" s="8">
        <v>25.439243000000001</v>
      </c>
      <c r="M107" s="8">
        <v>25.380423</v>
      </c>
      <c r="N107" s="8">
        <f t="shared" si="20"/>
        <v>25.389108666666669</v>
      </c>
      <c r="O107" s="8">
        <f t="shared" si="21"/>
        <v>9.1621013333333359</v>
      </c>
    </row>
    <row r="108" spans="1:15">
      <c r="A108" s="8" t="s">
        <v>52</v>
      </c>
      <c r="B108" s="8" t="s">
        <v>53</v>
      </c>
      <c r="C108" s="8" t="s">
        <v>47</v>
      </c>
      <c r="D108" s="8" t="s">
        <v>37</v>
      </c>
      <c r="E108" s="8" t="s">
        <v>15</v>
      </c>
      <c r="F108" s="8">
        <v>33.720585</v>
      </c>
      <c r="G108" s="8">
        <v>31.973096999999999</v>
      </c>
      <c r="H108" s="8">
        <v>33.385894999999998</v>
      </c>
      <c r="I108" s="8">
        <f t="shared" si="19"/>
        <v>33.026525666666664</v>
      </c>
      <c r="J108" s="8" t="s">
        <v>16</v>
      </c>
      <c r="K108" s="8">
        <v>23.343959999999999</v>
      </c>
      <c r="L108" s="8">
        <v>23.263569</v>
      </c>
      <c r="M108" s="8">
        <v>23.318494999999999</v>
      </c>
      <c r="N108" s="8">
        <f t="shared" si="20"/>
        <v>23.308674666666665</v>
      </c>
      <c r="O108" s="8">
        <f t="shared" si="21"/>
        <v>9.7178509999999996</v>
      </c>
    </row>
    <row r="109" spans="1:15">
      <c r="A109" s="8" t="s">
        <v>54</v>
      </c>
      <c r="B109" s="8" t="s">
        <v>55</v>
      </c>
      <c r="C109" s="8" t="s">
        <v>47</v>
      </c>
      <c r="D109" s="8" t="s">
        <v>37</v>
      </c>
      <c r="E109" s="8" t="s">
        <v>15</v>
      </c>
      <c r="F109" s="8">
        <v>32.395420000000001</v>
      </c>
      <c r="G109" s="8">
        <v>33.543680000000002</v>
      </c>
      <c r="H109" s="8">
        <v>32.409750000000003</v>
      </c>
      <c r="I109" s="8">
        <f t="shared" si="19"/>
        <v>32.78295</v>
      </c>
      <c r="J109" s="8" t="s">
        <v>16</v>
      </c>
      <c r="K109" s="8">
        <v>23.008043000000001</v>
      </c>
      <c r="L109" s="8">
        <v>22.975313</v>
      </c>
      <c r="M109" s="8">
        <v>23.238707000000002</v>
      </c>
      <c r="N109" s="8">
        <f t="shared" si="20"/>
        <v>23.074021000000002</v>
      </c>
      <c r="O109" s="8">
        <f t="shared" si="21"/>
        <v>9.7089289999999977</v>
      </c>
    </row>
    <row r="110" spans="1:15">
      <c r="A110" s="8" t="s">
        <v>45</v>
      </c>
      <c r="B110" s="8" t="s">
        <v>56</v>
      </c>
      <c r="C110" s="8" t="s">
        <v>47</v>
      </c>
      <c r="D110" s="8" t="s">
        <v>57</v>
      </c>
      <c r="E110" s="8" t="s">
        <v>15</v>
      </c>
      <c r="F110" s="8">
        <v>30.69164</v>
      </c>
      <c r="G110" s="8">
        <v>30.533086999999998</v>
      </c>
      <c r="H110" s="8">
        <v>29.991893999999998</v>
      </c>
      <c r="I110" s="8">
        <f t="shared" si="19"/>
        <v>30.405540333333335</v>
      </c>
      <c r="J110" s="8" t="s">
        <v>16</v>
      </c>
      <c r="K110" s="8">
        <v>22.035046000000001</v>
      </c>
      <c r="L110" s="8">
        <v>21.984732000000001</v>
      </c>
      <c r="M110" s="8">
        <v>21.843468000000001</v>
      </c>
      <c r="N110" s="8">
        <f t="shared" si="20"/>
        <v>21.954415333333333</v>
      </c>
      <c r="O110" s="8">
        <f t="shared" si="21"/>
        <v>8.4511250000000011</v>
      </c>
    </row>
    <row r="111" spans="1:15">
      <c r="A111" s="8" t="s">
        <v>48</v>
      </c>
      <c r="B111" s="8" t="s">
        <v>58</v>
      </c>
      <c r="C111" s="8" t="s">
        <v>47</v>
      </c>
      <c r="D111" s="8" t="s">
        <v>57</v>
      </c>
      <c r="E111" s="8" t="s">
        <v>15</v>
      </c>
      <c r="F111" s="8">
        <v>30.819769999999998</v>
      </c>
      <c r="G111" s="8">
        <v>30.301045999999999</v>
      </c>
      <c r="H111" s="8">
        <v>30.828006999999999</v>
      </c>
      <c r="I111" s="8">
        <f t="shared" si="19"/>
        <v>30.649607666666668</v>
      </c>
      <c r="J111" s="8" t="s">
        <v>16</v>
      </c>
      <c r="K111" s="8">
        <v>21.807141999999999</v>
      </c>
      <c r="L111" s="8">
        <v>21.922809999999998</v>
      </c>
      <c r="M111" s="8">
        <v>21.812045999999999</v>
      </c>
      <c r="N111" s="8">
        <f t="shared" si="20"/>
        <v>21.847332666666663</v>
      </c>
      <c r="O111" s="8">
        <f t="shared" si="21"/>
        <v>8.8022750000000052</v>
      </c>
    </row>
    <row r="112" spans="1:15">
      <c r="A112" s="8" t="s">
        <v>50</v>
      </c>
      <c r="B112" s="8" t="s">
        <v>59</v>
      </c>
      <c r="C112" s="8" t="s">
        <v>47</v>
      </c>
      <c r="D112" s="8" t="s">
        <v>57</v>
      </c>
      <c r="E112" s="8" t="s">
        <v>15</v>
      </c>
      <c r="F112" s="8">
        <v>30.828800000000001</v>
      </c>
      <c r="G112" s="8">
        <v>30.208024999999999</v>
      </c>
      <c r="H112" s="8">
        <v>30.373802000000001</v>
      </c>
      <c r="I112" s="8">
        <f t="shared" si="19"/>
        <v>30.470209000000001</v>
      </c>
      <c r="J112" s="8" t="s">
        <v>16</v>
      </c>
      <c r="K112" s="8">
        <v>21.819520000000001</v>
      </c>
      <c r="L112" s="8">
        <v>21.799334000000002</v>
      </c>
      <c r="M112" s="8">
        <v>21.749507999999999</v>
      </c>
      <c r="N112" s="8">
        <f t="shared" si="20"/>
        <v>21.789453999999996</v>
      </c>
      <c r="O112" s="8">
        <f t="shared" si="21"/>
        <v>8.6807550000000049</v>
      </c>
    </row>
    <row r="113" spans="1:22">
      <c r="A113" s="8" t="s">
        <v>52</v>
      </c>
      <c r="B113" s="8" t="s">
        <v>60</v>
      </c>
      <c r="C113" s="8" t="s">
        <v>47</v>
      </c>
      <c r="D113" s="8" t="s">
        <v>57</v>
      </c>
      <c r="E113" s="8" t="s">
        <v>15</v>
      </c>
      <c r="F113" s="8">
        <v>31.485966000000001</v>
      </c>
      <c r="G113" s="8">
        <v>30.900988000000002</v>
      </c>
      <c r="H113" s="8">
        <v>32.101287999999997</v>
      </c>
      <c r="I113" s="8">
        <f t="shared" si="19"/>
        <v>31.496080666666668</v>
      </c>
      <c r="J113" s="8" t="s">
        <v>16</v>
      </c>
      <c r="K113" s="8">
        <v>22.356242999999999</v>
      </c>
      <c r="L113" s="8">
        <v>22.27084</v>
      </c>
      <c r="M113" s="8">
        <v>22.433599999999998</v>
      </c>
      <c r="N113" s="8">
        <f t="shared" si="20"/>
        <v>22.353560999999999</v>
      </c>
      <c r="O113" s="8">
        <f t="shared" si="21"/>
        <v>9.1425196666666686</v>
      </c>
    </row>
    <row r="114" spans="1:22">
      <c r="A114" s="8" t="s">
        <v>54</v>
      </c>
      <c r="B114" s="8" t="s">
        <v>61</v>
      </c>
      <c r="C114" s="8" t="s">
        <v>47</v>
      </c>
      <c r="D114" s="8" t="s">
        <v>57</v>
      </c>
      <c r="E114" s="8" t="s">
        <v>15</v>
      </c>
      <c r="F114" s="8">
        <v>31.681014999999999</v>
      </c>
      <c r="G114" s="8">
        <v>31.866779999999999</v>
      </c>
      <c r="H114" s="8">
        <v>32.482750000000003</v>
      </c>
      <c r="I114" s="8">
        <f t="shared" si="19"/>
        <v>32.010181666666661</v>
      </c>
      <c r="J114" s="8" t="s">
        <v>16</v>
      </c>
      <c r="K114" s="8">
        <v>23.782854</v>
      </c>
      <c r="L114" s="8">
        <v>23.721481000000001</v>
      </c>
      <c r="M114" s="8">
        <v>23.746300000000002</v>
      </c>
      <c r="N114" s="8">
        <f t="shared" si="20"/>
        <v>23.750211666666669</v>
      </c>
      <c r="O114" s="8">
        <f t="shared" si="21"/>
        <v>8.259969999999992</v>
      </c>
    </row>
    <row r="117" spans="1:22">
      <c r="T117" t="s">
        <v>32</v>
      </c>
      <c r="U117" t="s">
        <v>35</v>
      </c>
      <c r="V117" t="s">
        <v>36</v>
      </c>
    </row>
    <row r="118" spans="1:22">
      <c r="A118" t="s">
        <v>105</v>
      </c>
      <c r="B118" t="s">
        <v>62</v>
      </c>
      <c r="C118" t="s">
        <v>22</v>
      </c>
      <c r="D118" t="s">
        <v>5</v>
      </c>
      <c r="E118" t="s">
        <v>6</v>
      </c>
      <c r="F118" t="s">
        <v>23</v>
      </c>
      <c r="G118" t="s">
        <v>24</v>
      </c>
      <c r="H118" t="s">
        <v>25</v>
      </c>
      <c r="I118" t="s">
        <v>26</v>
      </c>
      <c r="J118" t="s">
        <v>27</v>
      </c>
      <c r="K118" t="s">
        <v>28</v>
      </c>
      <c r="L118" t="s">
        <v>29</v>
      </c>
      <c r="M118" t="s">
        <v>30</v>
      </c>
      <c r="N118" t="s">
        <v>31</v>
      </c>
      <c r="O118" t="s">
        <v>32</v>
      </c>
      <c r="P118" t="s">
        <v>33</v>
      </c>
      <c r="S118" t="s">
        <v>63</v>
      </c>
      <c r="T118" s="2">
        <f>O119</f>
        <v>0.78889146448354308</v>
      </c>
      <c r="U118" s="5">
        <f>ABS($T$118-M119)</f>
        <v>0.55811119867468584</v>
      </c>
      <c r="V118" s="5">
        <f>ABS($T$118-N119)</f>
        <v>1.9078284675857264</v>
      </c>
    </row>
    <row r="119" spans="1:22">
      <c r="A119" t="str">
        <f t="shared" ref="A119:A128" si="22">E91</f>
        <v>miR34a asRNA F1R1</v>
      </c>
      <c r="B119" t="s">
        <v>37</v>
      </c>
      <c r="C119">
        <v>1</v>
      </c>
      <c r="D119">
        <f t="shared" ref="D119:D128" si="23">O91</f>
        <v>16.380962666666669</v>
      </c>
      <c r="E119">
        <f t="shared" ref="E119:E128" si="24">D119-$D$121</f>
        <v>-0.31155566666666701</v>
      </c>
      <c r="F119">
        <f>2^-E119</f>
        <v>1.24104520513563</v>
      </c>
      <c r="G119">
        <f>LOG(F119,2)</f>
        <v>0.31155566666666706</v>
      </c>
      <c r="H119">
        <f>AVERAGE(G119:G123)</f>
        <v>-0.34210126666666552</v>
      </c>
      <c r="I119">
        <f>STDEVA(G119:G123)</f>
        <v>1.42816975240314</v>
      </c>
      <c r="J119">
        <f>_xlfn.CONFIDENCE.T(0.05,I119,5)</f>
        <v>1.7733069648825628</v>
      </c>
      <c r="K119">
        <f>H119-J119</f>
        <v>-2.1154082315492282</v>
      </c>
      <c r="L119">
        <f>H119+J119</f>
        <v>1.4312056982158974</v>
      </c>
      <c r="M119">
        <f>2^K119</f>
        <v>0.23078026580885722</v>
      </c>
      <c r="N119">
        <f>2^L119</f>
        <v>2.6967199320692696</v>
      </c>
      <c r="O119">
        <f>2^H119</f>
        <v>0.78889146448354308</v>
      </c>
      <c r="S119" t="s">
        <v>64</v>
      </c>
      <c r="T119" s="2">
        <f>O124</f>
        <v>6956.4618346318221</v>
      </c>
      <c r="U119" s="5">
        <f>ABS($T$119-M124)</f>
        <v>2556.7994608212275</v>
      </c>
      <c r="V119" s="5">
        <f>ABS($T$119-N124)</f>
        <v>4042.6460843642235</v>
      </c>
    </row>
    <row r="120" spans="1:22">
      <c r="A120" t="str">
        <f t="shared" si="22"/>
        <v>miR34a asRNA F1R1</v>
      </c>
      <c r="B120" t="s">
        <v>37</v>
      </c>
      <c r="C120">
        <v>2</v>
      </c>
      <c r="D120">
        <f t="shared" si="23"/>
        <v>18.689468333333338</v>
      </c>
      <c r="E120">
        <f t="shared" si="24"/>
        <v>1.9969500000000018</v>
      </c>
      <c r="F120">
        <f t="shared" ref="F120:F128" si="25">2^-E120</f>
        <v>0.25052908379585442</v>
      </c>
      <c r="G120">
        <f t="shared" ref="G120:G128" si="26">LOG(F120,2)</f>
        <v>-1.9969500000000016</v>
      </c>
    </row>
    <row r="121" spans="1:22">
      <c r="A121" t="str">
        <f t="shared" si="22"/>
        <v>miR34a asRNA F1R1</v>
      </c>
      <c r="B121" t="s">
        <v>37</v>
      </c>
      <c r="C121">
        <v>3</v>
      </c>
      <c r="D121">
        <f t="shared" si="23"/>
        <v>16.692518333333336</v>
      </c>
      <c r="E121">
        <f t="shared" si="24"/>
        <v>0</v>
      </c>
      <c r="F121">
        <f t="shared" si="25"/>
        <v>1</v>
      </c>
      <c r="G121">
        <f t="shared" si="26"/>
        <v>0</v>
      </c>
    </row>
    <row r="122" spans="1:22">
      <c r="A122" t="str">
        <f t="shared" si="22"/>
        <v>miR34a asRNA F1R1</v>
      </c>
      <c r="B122" t="s">
        <v>37</v>
      </c>
      <c r="C122">
        <v>4</v>
      </c>
      <c r="D122">
        <f t="shared" si="23"/>
        <v>18.231286999999998</v>
      </c>
      <c r="E122">
        <f t="shared" si="24"/>
        <v>1.5387686666666625</v>
      </c>
      <c r="F122">
        <f t="shared" si="25"/>
        <v>0.34417908441750161</v>
      </c>
      <c r="G122">
        <f t="shared" si="26"/>
        <v>-1.5387686666666625</v>
      </c>
    </row>
    <row r="123" spans="1:22">
      <c r="A123" t="str">
        <f t="shared" si="22"/>
        <v>miR34a asRNA F1R1</v>
      </c>
      <c r="B123" t="s">
        <v>37</v>
      </c>
      <c r="C123">
        <v>5</v>
      </c>
      <c r="D123">
        <f t="shared" si="23"/>
        <v>15.178861666666666</v>
      </c>
      <c r="E123">
        <f t="shared" si="24"/>
        <v>-1.5136566666666695</v>
      </c>
      <c r="F123">
        <f t="shared" si="25"/>
        <v>2.8553283659447986</v>
      </c>
      <c r="G123">
        <f t="shared" si="26"/>
        <v>1.5136566666666695</v>
      </c>
    </row>
    <row r="124" spans="1:22">
      <c r="A124" t="str">
        <f t="shared" si="22"/>
        <v>miR34a asRNA F1R1</v>
      </c>
      <c r="B124" t="s">
        <v>57</v>
      </c>
      <c r="C124">
        <v>1</v>
      </c>
      <c r="D124">
        <f t="shared" si="23"/>
        <v>4.5452646666666681</v>
      </c>
      <c r="E124">
        <f t="shared" si="24"/>
        <v>-12.147253666666668</v>
      </c>
      <c r="F124">
        <f t="shared" si="25"/>
        <v>4536.1532522055286</v>
      </c>
      <c r="G124">
        <f t="shared" si="26"/>
        <v>12.147253666666668</v>
      </c>
      <c r="H124">
        <f t="shared" ref="H124" si="27">AVERAGE(G124:G128)</f>
        <v>12.764138000000003</v>
      </c>
      <c r="I124">
        <f t="shared" ref="I124" si="28">STDEVA(G124:G128)</f>
        <v>0.53231864613505409</v>
      </c>
      <c r="J124">
        <f t="shared" ref="J124" si="29">_xlfn.CONFIDENCE.T(0.05,I124,5)</f>
        <v>0.66096089847846595</v>
      </c>
      <c r="K124">
        <f t="shared" ref="K124" si="30">H124-J124</f>
        <v>12.103177101521537</v>
      </c>
      <c r="L124">
        <f>H124+J124</f>
        <v>13.425098898478469</v>
      </c>
      <c r="M124">
        <f>2^K124</f>
        <v>4399.6623738105945</v>
      </c>
      <c r="N124">
        <f>2^L124</f>
        <v>10999.107918996046</v>
      </c>
      <c r="O124">
        <f>2^H124</f>
        <v>6956.4618346318221</v>
      </c>
      <c r="P124">
        <f>_xlfn.T.TEST(G119:G123,G124:G128,2,3)</f>
        <v>5.9908342845110808E-6</v>
      </c>
    </row>
    <row r="125" spans="1:22">
      <c r="A125" t="str">
        <f t="shared" si="22"/>
        <v>miR34a asRNA F1R1</v>
      </c>
      <c r="B125" t="s">
        <v>57</v>
      </c>
      <c r="C125">
        <v>2</v>
      </c>
      <c r="D125">
        <f t="shared" si="23"/>
        <v>4.3699429999999992</v>
      </c>
      <c r="E125">
        <f t="shared" si="24"/>
        <v>-12.322575333333337</v>
      </c>
      <c r="F125">
        <f t="shared" si="25"/>
        <v>5122.2975086292017</v>
      </c>
      <c r="G125">
        <f t="shared" si="26"/>
        <v>12.322575333333337</v>
      </c>
    </row>
    <row r="126" spans="1:22">
      <c r="A126" t="str">
        <f t="shared" si="22"/>
        <v>miR34a asRNA F1R1</v>
      </c>
      <c r="B126" t="s">
        <v>57</v>
      </c>
      <c r="C126">
        <v>3</v>
      </c>
      <c r="D126">
        <f t="shared" si="23"/>
        <v>3.8966446666666634</v>
      </c>
      <c r="E126">
        <f t="shared" si="24"/>
        <v>-12.795873666666672</v>
      </c>
      <c r="F126">
        <f t="shared" si="25"/>
        <v>7111.1820081447995</v>
      </c>
      <c r="G126">
        <f t="shared" si="26"/>
        <v>12.795873666666672</v>
      </c>
    </row>
    <row r="127" spans="1:22">
      <c r="A127" t="str">
        <f t="shared" si="22"/>
        <v>miR34a asRNA F1R1</v>
      </c>
      <c r="B127" t="s">
        <v>57</v>
      </c>
      <c r="C127">
        <v>4</v>
      </c>
      <c r="D127">
        <f t="shared" si="23"/>
        <v>3.5371996666666661</v>
      </c>
      <c r="E127">
        <f t="shared" si="24"/>
        <v>-13.15531866666667</v>
      </c>
      <c r="F127">
        <f t="shared" si="25"/>
        <v>9123.1648251073711</v>
      </c>
      <c r="G127">
        <f t="shared" si="26"/>
        <v>13.15531866666667</v>
      </c>
    </row>
    <row r="128" spans="1:22">
      <c r="A128" t="str">
        <f t="shared" si="22"/>
        <v>miR34a asRNA F1R1</v>
      </c>
      <c r="B128" t="s">
        <v>57</v>
      </c>
      <c r="C128">
        <v>5</v>
      </c>
      <c r="D128">
        <f t="shared" si="23"/>
        <v>3.2928496666666653</v>
      </c>
      <c r="E128">
        <f t="shared" si="24"/>
        <v>-13.39966866666667</v>
      </c>
      <c r="F128">
        <f t="shared" si="25"/>
        <v>10806.926571377713</v>
      </c>
      <c r="G128">
        <f t="shared" si="26"/>
        <v>13.399668666666672</v>
      </c>
    </row>
    <row r="132" spans="1:22">
      <c r="A132" t="s">
        <v>105</v>
      </c>
      <c r="B132" t="s">
        <v>62</v>
      </c>
      <c r="C132" t="s">
        <v>22</v>
      </c>
      <c r="D132" t="s">
        <v>5</v>
      </c>
      <c r="E132" t="s">
        <v>6</v>
      </c>
      <c r="F132" t="s">
        <v>23</v>
      </c>
      <c r="G132" t="s">
        <v>24</v>
      </c>
      <c r="H132" t="s">
        <v>25</v>
      </c>
      <c r="I132" t="s">
        <v>26</v>
      </c>
      <c r="J132" t="s">
        <v>27</v>
      </c>
      <c r="K132" t="s">
        <v>28</v>
      </c>
      <c r="L132" t="s">
        <v>29</v>
      </c>
      <c r="M132" t="s">
        <v>30</v>
      </c>
      <c r="N132" t="s">
        <v>31</v>
      </c>
      <c r="O132" t="s">
        <v>32</v>
      </c>
      <c r="P132" t="s">
        <v>33</v>
      </c>
      <c r="T132" t="s">
        <v>32</v>
      </c>
      <c r="U132" t="s">
        <v>35</v>
      </c>
      <c r="V132" t="s">
        <v>36</v>
      </c>
    </row>
    <row r="133" spans="1:22">
      <c r="A133" t="str">
        <f t="shared" ref="A133:A142" si="31">E105</f>
        <v>miR34a</v>
      </c>
      <c r="B133" t="s">
        <v>37</v>
      </c>
      <c r="C133">
        <v>1</v>
      </c>
      <c r="D133">
        <f t="shared" ref="D133:D142" si="32">O105</f>
        <v>8.8025690000000019</v>
      </c>
      <c r="E133">
        <f t="shared" ref="E133:E142" si="33">D133-$D$137</f>
        <v>-0.90635999999999584</v>
      </c>
      <c r="F133">
        <f>2^-E133</f>
        <v>1.8743105376994151</v>
      </c>
      <c r="G133">
        <f>LOG(F133,2)</f>
        <v>0.90635999999999584</v>
      </c>
      <c r="H133">
        <f>AVERAGE(G133:G137)</f>
        <v>0.1650139999999965</v>
      </c>
      <c r="I133">
        <f>STDEVA(G133:G137)</f>
        <v>0.58477425587890119</v>
      </c>
      <c r="J133">
        <f>_xlfn.CONFIDENCE.T(0.05,I133,5)</f>
        <v>0.72609314060122743</v>
      </c>
      <c r="K133">
        <f>H133-J133</f>
        <v>-0.56107914060123099</v>
      </c>
      <c r="L133">
        <f>H133+J133</f>
        <v>0.89110714060122387</v>
      </c>
      <c r="M133">
        <f>2^K133</f>
        <v>0.67779498120133708</v>
      </c>
      <c r="N133">
        <f>2^L133</f>
        <v>1.8545988180648807</v>
      </c>
      <c r="O133">
        <f>2^H133</f>
        <v>1.1211769579447786</v>
      </c>
      <c r="S133" t="s">
        <v>63</v>
      </c>
      <c r="T133" s="2">
        <f>O133</f>
        <v>1.1211769579447786</v>
      </c>
      <c r="U133" s="5">
        <f>ABS($T$133-M133)</f>
        <v>0.44338197674344149</v>
      </c>
      <c r="V133" s="5">
        <f>ABS($T$133-N133)</f>
        <v>0.73342186012010213</v>
      </c>
    </row>
    <row r="134" spans="1:22">
      <c r="A134" t="str">
        <f t="shared" si="31"/>
        <v>miR34a</v>
      </c>
      <c r="B134" t="s">
        <v>37</v>
      </c>
      <c r="C134">
        <v>2</v>
      </c>
      <c r="D134">
        <f t="shared" si="32"/>
        <v>10.328124666666671</v>
      </c>
      <c r="E134">
        <f t="shared" si="33"/>
        <v>0.61919566666667336</v>
      </c>
      <c r="F134">
        <f t="shared" ref="F134:F142" si="34">2^-E134</f>
        <v>0.65103379181881149</v>
      </c>
      <c r="G134">
        <f t="shared" ref="G134:G142" si="35">LOG(F134,2)</f>
        <v>-0.61919566666667336</v>
      </c>
      <c r="S134" t="s">
        <v>64</v>
      </c>
      <c r="T134" s="2">
        <f>O138</f>
        <v>2.0585094428824249</v>
      </c>
      <c r="U134" s="5">
        <f>ABS($T$134-M138)</f>
        <v>0.51954422061529959</v>
      </c>
      <c r="V134" s="5">
        <f>ABS($T$134-N138)</f>
        <v>0.6949388255545319</v>
      </c>
    </row>
    <row r="135" spans="1:22">
      <c r="A135" t="str">
        <f t="shared" si="31"/>
        <v>miR34a</v>
      </c>
      <c r="B135" t="s">
        <v>37</v>
      </c>
      <c r="C135">
        <v>3</v>
      </c>
      <c r="D135">
        <f t="shared" si="32"/>
        <v>9.1621013333333359</v>
      </c>
      <c r="E135">
        <f t="shared" si="33"/>
        <v>-0.54682766666666183</v>
      </c>
      <c r="F135">
        <f t="shared" si="34"/>
        <v>1.4608698637638837</v>
      </c>
      <c r="G135">
        <f t="shared" si="35"/>
        <v>0.54682766666666194</v>
      </c>
    </row>
    <row r="136" spans="1:22">
      <c r="A136" t="str">
        <f t="shared" si="31"/>
        <v>miR34a</v>
      </c>
      <c r="B136" t="s">
        <v>37</v>
      </c>
      <c r="C136">
        <v>4</v>
      </c>
      <c r="D136">
        <f t="shared" si="32"/>
        <v>9.7178509999999996</v>
      </c>
      <c r="E136">
        <f t="shared" si="33"/>
        <v>8.9220000000018729E-3</v>
      </c>
      <c r="F136">
        <f t="shared" si="34"/>
        <v>0.99383482402693724</v>
      </c>
      <c r="G136">
        <f t="shared" si="35"/>
        <v>-8.9220000000018295E-3</v>
      </c>
    </row>
    <row r="137" spans="1:22">
      <c r="A137" t="str">
        <f t="shared" si="31"/>
        <v>miR34a</v>
      </c>
      <c r="B137" t="s">
        <v>37</v>
      </c>
      <c r="C137">
        <v>5</v>
      </c>
      <c r="D137">
        <f t="shared" si="32"/>
        <v>9.7089289999999977</v>
      </c>
      <c r="E137">
        <f t="shared" si="33"/>
        <v>0</v>
      </c>
      <c r="F137">
        <f t="shared" si="34"/>
        <v>1</v>
      </c>
      <c r="G137">
        <f t="shared" si="35"/>
        <v>0</v>
      </c>
    </row>
    <row r="138" spans="1:22">
      <c r="A138" t="str">
        <f t="shared" si="31"/>
        <v>miR34a</v>
      </c>
      <c r="B138" t="s">
        <v>57</v>
      </c>
      <c r="C138">
        <v>1</v>
      </c>
      <c r="D138">
        <f t="shared" si="32"/>
        <v>8.4511250000000011</v>
      </c>
      <c r="E138">
        <f t="shared" si="33"/>
        <v>-1.2578039999999966</v>
      </c>
      <c r="F138">
        <f t="shared" si="34"/>
        <v>2.3913146950073156</v>
      </c>
      <c r="G138">
        <f t="shared" si="35"/>
        <v>1.2578039999999966</v>
      </c>
      <c r="H138">
        <f t="shared" ref="H138" si="36">AVERAGE(G138:G142)</f>
        <v>1.0416000666666634</v>
      </c>
      <c r="I138">
        <f t="shared" ref="I138" si="37">STDEVA(G138:G142)</f>
        <v>0.3379653734393871</v>
      </c>
      <c r="J138">
        <f t="shared" ref="J138" si="38">_xlfn.CONFIDENCE.T(0.05,I138,5)</f>
        <v>0.41963943683917759</v>
      </c>
      <c r="K138">
        <f t="shared" ref="K138" si="39">H138-J138</f>
        <v>0.62196062982748579</v>
      </c>
      <c r="L138">
        <f t="shared" ref="L138" si="40">H138+J138</f>
        <v>1.461239503505841</v>
      </c>
      <c r="M138">
        <f t="shared" ref="M138:N138" si="41">2^K138</f>
        <v>1.5389652222671253</v>
      </c>
      <c r="N138">
        <f t="shared" si="41"/>
        <v>2.7534482684369568</v>
      </c>
      <c r="O138">
        <f t="shared" ref="O138" si="42">2^H138</f>
        <v>2.0585094428824249</v>
      </c>
      <c r="P138">
        <f>TTEST(G133:G137,G138:G142,2,3)</f>
        <v>2.5313183971949125E-2</v>
      </c>
    </row>
    <row r="139" spans="1:22">
      <c r="A139" t="str">
        <f t="shared" si="31"/>
        <v>miR34a</v>
      </c>
      <c r="B139" t="s">
        <v>57</v>
      </c>
      <c r="C139">
        <v>2</v>
      </c>
      <c r="D139">
        <f t="shared" si="32"/>
        <v>8.8022750000000052</v>
      </c>
      <c r="E139">
        <f t="shared" si="33"/>
        <v>-0.90665399999999252</v>
      </c>
      <c r="F139">
        <f t="shared" si="34"/>
        <v>1.8746925335016698</v>
      </c>
      <c r="G139">
        <f t="shared" si="35"/>
        <v>0.90665399999999252</v>
      </c>
    </row>
    <row r="140" spans="1:22">
      <c r="A140" t="str">
        <f t="shared" si="31"/>
        <v>miR34a</v>
      </c>
      <c r="B140" t="s">
        <v>57</v>
      </c>
      <c r="C140">
        <v>3</v>
      </c>
      <c r="D140">
        <f t="shared" si="32"/>
        <v>8.6807550000000049</v>
      </c>
      <c r="E140">
        <f t="shared" si="33"/>
        <v>-1.0281739999999928</v>
      </c>
      <c r="F140">
        <f t="shared" si="34"/>
        <v>2.0394413233064621</v>
      </c>
      <c r="G140">
        <f t="shared" si="35"/>
        <v>1.0281739999999926</v>
      </c>
    </row>
    <row r="141" spans="1:22">
      <c r="A141" t="str">
        <f t="shared" si="31"/>
        <v>miR34a</v>
      </c>
      <c r="B141" t="s">
        <v>57</v>
      </c>
      <c r="C141">
        <v>4</v>
      </c>
      <c r="D141">
        <f t="shared" si="32"/>
        <v>9.1425196666666686</v>
      </c>
      <c r="E141">
        <f t="shared" si="33"/>
        <v>-0.5664093333333291</v>
      </c>
      <c r="F141">
        <f t="shared" si="34"/>
        <v>1.4808333926618493</v>
      </c>
      <c r="G141">
        <f t="shared" si="35"/>
        <v>0.5664093333333291</v>
      </c>
    </row>
    <row r="142" spans="1:22">
      <c r="A142" t="str">
        <f t="shared" si="31"/>
        <v>miR34a</v>
      </c>
      <c r="B142" t="s">
        <v>57</v>
      </c>
      <c r="C142">
        <v>5</v>
      </c>
      <c r="D142">
        <f t="shared" si="32"/>
        <v>8.259969999999992</v>
      </c>
      <c r="E142">
        <f t="shared" si="33"/>
        <v>-1.4489590000000057</v>
      </c>
      <c r="F142">
        <f t="shared" si="34"/>
        <v>2.7301098475821757</v>
      </c>
      <c r="G142">
        <f t="shared" si="35"/>
        <v>1.4489590000000057</v>
      </c>
    </row>
    <row r="156" spans="1:15" ht="25">
      <c r="A156" s="13" t="s">
        <v>74</v>
      </c>
      <c r="B156" s="11" t="s">
        <v>41</v>
      </c>
      <c r="C156" s="11" t="s">
        <v>42</v>
      </c>
      <c r="D156" s="11" t="s">
        <v>43</v>
      </c>
      <c r="E156" s="9" t="s">
        <v>44</v>
      </c>
      <c r="F156" s="11" t="s">
        <v>3</v>
      </c>
      <c r="G156" s="11"/>
      <c r="I156" t="s">
        <v>72</v>
      </c>
      <c r="J156" s="9" t="s">
        <v>44</v>
      </c>
      <c r="K156" s="11" t="s">
        <v>3</v>
      </c>
      <c r="N156" t="s">
        <v>72</v>
      </c>
      <c r="O156" t="s">
        <v>5</v>
      </c>
    </row>
    <row r="157" spans="1:15">
      <c r="A157" t="s">
        <v>45</v>
      </c>
      <c r="B157" t="s">
        <v>79</v>
      </c>
      <c r="C157" t="s">
        <v>74</v>
      </c>
      <c r="D157" t="s">
        <v>37</v>
      </c>
      <c r="E157" t="s">
        <v>8</v>
      </c>
      <c r="F157">
        <v>40</v>
      </c>
      <c r="G157">
        <v>35.603450000000002</v>
      </c>
      <c r="H157">
        <v>31.794682000000002</v>
      </c>
      <c r="I157">
        <f>AVERAGE(F157:H157)</f>
        <v>35.799377333333332</v>
      </c>
      <c r="J157" t="s">
        <v>12</v>
      </c>
      <c r="K157">
        <v>20.831985</v>
      </c>
      <c r="L157">
        <v>20.982233000000001</v>
      </c>
      <c r="M157">
        <v>20.702870000000001</v>
      </c>
      <c r="N157">
        <f>AVERAGE(K157:M157)</f>
        <v>20.839029333333333</v>
      </c>
      <c r="O157">
        <f>I157-N157</f>
        <v>14.960348</v>
      </c>
    </row>
    <row r="158" spans="1:15">
      <c r="A158" t="s">
        <v>50</v>
      </c>
      <c r="B158" t="s">
        <v>80</v>
      </c>
      <c r="C158" t="s">
        <v>74</v>
      </c>
      <c r="D158" t="s">
        <v>37</v>
      </c>
      <c r="E158" t="s">
        <v>8</v>
      </c>
      <c r="F158">
        <v>40</v>
      </c>
      <c r="G158">
        <v>34.301246999999996</v>
      </c>
      <c r="H158">
        <v>40</v>
      </c>
      <c r="I158">
        <f t="shared" ref="I158:I166" si="43">AVERAGE(F158:H158)</f>
        <v>38.100415666666663</v>
      </c>
      <c r="J158" t="s">
        <v>12</v>
      </c>
      <c r="K158">
        <v>19.488486999999999</v>
      </c>
      <c r="L158">
        <v>19.892181000000001</v>
      </c>
      <c r="M158">
        <v>19.471523000000001</v>
      </c>
      <c r="N158">
        <f t="shared" ref="N158:N166" si="44">AVERAGE(K158:M158)</f>
        <v>19.617397</v>
      </c>
      <c r="O158">
        <f t="shared" ref="O158:O166" si="45">I158-N158</f>
        <v>18.483018666666663</v>
      </c>
    </row>
    <row r="159" spans="1:15">
      <c r="A159" t="s">
        <v>89</v>
      </c>
      <c r="B159" t="s">
        <v>81</v>
      </c>
      <c r="C159" t="s">
        <v>74</v>
      </c>
      <c r="D159" t="s">
        <v>37</v>
      </c>
      <c r="E159" t="s">
        <v>8</v>
      </c>
      <c r="F159">
        <v>40</v>
      </c>
      <c r="G159">
        <v>40</v>
      </c>
      <c r="H159">
        <v>40</v>
      </c>
      <c r="I159">
        <f t="shared" si="43"/>
        <v>40</v>
      </c>
      <c r="J159" t="s">
        <v>12</v>
      </c>
      <c r="K159">
        <v>21.482005999999998</v>
      </c>
      <c r="L159">
        <v>21.455978000000002</v>
      </c>
      <c r="M159">
        <v>21.265509000000002</v>
      </c>
      <c r="N159">
        <f t="shared" si="44"/>
        <v>21.401164333333337</v>
      </c>
      <c r="O159">
        <f t="shared" si="45"/>
        <v>18.598835666666663</v>
      </c>
    </row>
    <row r="160" spans="1:15">
      <c r="A160" t="s">
        <v>52</v>
      </c>
      <c r="B160" t="s">
        <v>82</v>
      </c>
      <c r="C160" t="s">
        <v>74</v>
      </c>
      <c r="D160" t="s">
        <v>37</v>
      </c>
      <c r="E160" t="s">
        <v>8</v>
      </c>
      <c r="F160">
        <v>40</v>
      </c>
      <c r="G160">
        <v>40</v>
      </c>
      <c r="H160">
        <v>36.714188</v>
      </c>
      <c r="I160">
        <f t="shared" si="43"/>
        <v>38.904729333333336</v>
      </c>
      <c r="J160" t="s">
        <v>12</v>
      </c>
      <c r="K160">
        <v>21.521996999999999</v>
      </c>
      <c r="L160">
        <v>21.741192000000002</v>
      </c>
      <c r="M160">
        <v>21.40306</v>
      </c>
      <c r="N160">
        <f t="shared" si="44"/>
        <v>21.55541633333333</v>
      </c>
      <c r="O160">
        <f t="shared" si="45"/>
        <v>17.349313000000006</v>
      </c>
    </row>
    <row r="161" spans="1:15">
      <c r="A161" t="s">
        <v>54</v>
      </c>
      <c r="B161" t="s">
        <v>83</v>
      </c>
      <c r="C161" t="s">
        <v>74</v>
      </c>
      <c r="D161" t="s">
        <v>37</v>
      </c>
      <c r="E161" t="s">
        <v>8</v>
      </c>
      <c r="F161">
        <v>40</v>
      </c>
      <c r="G161">
        <v>40</v>
      </c>
      <c r="H161">
        <v>40</v>
      </c>
      <c r="I161">
        <f t="shared" si="43"/>
        <v>40</v>
      </c>
      <c r="J161" t="s">
        <v>12</v>
      </c>
      <c r="K161">
        <v>23.220953000000002</v>
      </c>
      <c r="L161">
        <v>23.450406999999998</v>
      </c>
      <c r="M161">
        <v>23.440363000000001</v>
      </c>
      <c r="N161">
        <f t="shared" si="44"/>
        <v>23.370574333333334</v>
      </c>
      <c r="O161">
        <f t="shared" si="45"/>
        <v>16.629425666666666</v>
      </c>
    </row>
    <row r="162" spans="1:15">
      <c r="A162" t="s">
        <v>45</v>
      </c>
      <c r="B162" t="s">
        <v>84</v>
      </c>
      <c r="C162" t="s">
        <v>74</v>
      </c>
      <c r="D162" t="s">
        <v>57</v>
      </c>
      <c r="E162" t="s">
        <v>8</v>
      </c>
      <c r="F162">
        <v>23.448264999999999</v>
      </c>
      <c r="G162">
        <v>23.336137999999998</v>
      </c>
      <c r="H162">
        <v>23.335654999999999</v>
      </c>
      <c r="I162">
        <f t="shared" si="43"/>
        <v>23.373352666666666</v>
      </c>
      <c r="J162" t="s">
        <v>12</v>
      </c>
      <c r="K162">
        <v>20.013304000000002</v>
      </c>
      <c r="L162">
        <v>20.203178000000001</v>
      </c>
      <c r="M162">
        <v>20.047096</v>
      </c>
      <c r="N162">
        <f t="shared" si="44"/>
        <v>20.087859333333331</v>
      </c>
      <c r="O162">
        <f t="shared" si="45"/>
        <v>3.2854933333333349</v>
      </c>
    </row>
    <row r="163" spans="1:15">
      <c r="A163" t="s">
        <v>50</v>
      </c>
      <c r="B163" t="s">
        <v>85</v>
      </c>
      <c r="C163" t="s">
        <v>74</v>
      </c>
      <c r="D163" t="s">
        <v>57</v>
      </c>
      <c r="E163" t="s">
        <v>8</v>
      </c>
      <c r="F163">
        <v>22.479393000000002</v>
      </c>
      <c r="G163">
        <v>22.212340999999999</v>
      </c>
      <c r="H163">
        <v>22.389133000000001</v>
      </c>
      <c r="I163">
        <f t="shared" si="43"/>
        <v>22.360288999999998</v>
      </c>
      <c r="J163" t="s">
        <v>12</v>
      </c>
      <c r="K163">
        <v>18.400917</v>
      </c>
      <c r="L163">
        <v>18.454357000000002</v>
      </c>
      <c r="M163">
        <v>18.411524</v>
      </c>
      <c r="N163">
        <f t="shared" si="44"/>
        <v>18.422266</v>
      </c>
      <c r="O163">
        <f t="shared" si="45"/>
        <v>3.9380229999999976</v>
      </c>
    </row>
    <row r="164" spans="1:15">
      <c r="A164" t="s">
        <v>89</v>
      </c>
      <c r="B164" t="s">
        <v>86</v>
      </c>
      <c r="C164" t="s">
        <v>74</v>
      </c>
      <c r="D164" t="s">
        <v>57</v>
      </c>
      <c r="E164" t="s">
        <v>8</v>
      </c>
      <c r="F164">
        <v>23.626656000000001</v>
      </c>
      <c r="G164">
        <v>23.648394</v>
      </c>
      <c r="H164">
        <v>23.632359999999998</v>
      </c>
      <c r="I164">
        <f t="shared" si="43"/>
        <v>23.635803333333332</v>
      </c>
      <c r="J164" t="s">
        <v>12</v>
      </c>
      <c r="K164">
        <v>20.227722</v>
      </c>
      <c r="L164">
        <v>20.394459000000001</v>
      </c>
      <c r="M164">
        <v>20.464113000000001</v>
      </c>
      <c r="N164">
        <f t="shared" si="44"/>
        <v>20.362098</v>
      </c>
      <c r="O164">
        <f t="shared" si="45"/>
        <v>3.2737053333333321</v>
      </c>
    </row>
    <row r="165" spans="1:15">
      <c r="A165" t="s">
        <v>52</v>
      </c>
      <c r="B165" t="s">
        <v>87</v>
      </c>
      <c r="C165" t="s">
        <v>74</v>
      </c>
      <c r="D165" t="s">
        <v>57</v>
      </c>
      <c r="E165" t="s">
        <v>8</v>
      </c>
      <c r="F165">
        <v>25.640747000000001</v>
      </c>
      <c r="G165">
        <v>25.626656000000001</v>
      </c>
      <c r="H165">
        <v>25.467220000000001</v>
      </c>
      <c r="I165">
        <f t="shared" si="43"/>
        <v>25.578207666666668</v>
      </c>
      <c r="J165" t="s">
        <v>12</v>
      </c>
      <c r="K165">
        <v>22.317081000000002</v>
      </c>
      <c r="L165">
        <v>22.698584</v>
      </c>
      <c r="M165">
        <v>22.486512999999999</v>
      </c>
      <c r="N165">
        <f t="shared" si="44"/>
        <v>22.500726</v>
      </c>
      <c r="O165">
        <f t="shared" si="45"/>
        <v>3.0774816666666673</v>
      </c>
    </row>
    <row r="166" spans="1:15">
      <c r="A166" t="s">
        <v>54</v>
      </c>
      <c r="B166" t="s">
        <v>88</v>
      </c>
      <c r="C166" t="s">
        <v>74</v>
      </c>
      <c r="D166" t="s">
        <v>57</v>
      </c>
      <c r="E166" t="s">
        <v>8</v>
      </c>
      <c r="F166">
        <v>23.928460000000001</v>
      </c>
      <c r="G166">
        <v>23.948049999999999</v>
      </c>
      <c r="H166">
        <v>23.975366999999999</v>
      </c>
      <c r="I166">
        <f t="shared" si="43"/>
        <v>23.950625666666667</v>
      </c>
      <c r="J166" t="s">
        <v>12</v>
      </c>
      <c r="K166">
        <v>20.505108</v>
      </c>
      <c r="L166">
        <v>20.640636000000001</v>
      </c>
      <c r="M166">
        <v>20.540613</v>
      </c>
      <c r="N166">
        <f t="shared" si="44"/>
        <v>20.562118999999999</v>
      </c>
      <c r="O166">
        <f t="shared" si="45"/>
        <v>3.3885066666666681</v>
      </c>
    </row>
    <row r="170" spans="1:15">
      <c r="B170" t="s">
        <v>41</v>
      </c>
      <c r="C170" t="s">
        <v>42</v>
      </c>
      <c r="D170" t="s">
        <v>43</v>
      </c>
      <c r="E170" t="s">
        <v>44</v>
      </c>
      <c r="F170" t="s">
        <v>3</v>
      </c>
      <c r="I170" t="s">
        <v>72</v>
      </c>
      <c r="J170" t="s">
        <v>44</v>
      </c>
      <c r="K170" t="s">
        <v>3</v>
      </c>
      <c r="N170" t="s">
        <v>72</v>
      </c>
      <c r="O170" t="s">
        <v>5</v>
      </c>
    </row>
    <row r="171" spans="1:15">
      <c r="A171" t="s">
        <v>45</v>
      </c>
      <c r="B171" t="s">
        <v>79</v>
      </c>
      <c r="C171" t="s">
        <v>74</v>
      </c>
      <c r="D171" t="s">
        <v>37</v>
      </c>
      <c r="E171" t="s">
        <v>15</v>
      </c>
      <c r="F171">
        <v>32.802562999999999</v>
      </c>
      <c r="G171">
        <v>32.568604000000001</v>
      </c>
      <c r="H171">
        <v>33.008957000000002</v>
      </c>
      <c r="I171">
        <f>AVERAGE(F171:H171)</f>
        <v>32.793374666666665</v>
      </c>
      <c r="J171" t="s">
        <v>16</v>
      </c>
      <c r="K171">
        <v>22.955935</v>
      </c>
      <c r="L171">
        <v>23.108324</v>
      </c>
      <c r="M171">
        <v>23.00094</v>
      </c>
      <c r="N171">
        <f>AVERAGE(K171:M171)</f>
        <v>23.021733000000001</v>
      </c>
      <c r="O171">
        <f>I171-N171</f>
        <v>9.7716416666666639</v>
      </c>
    </row>
    <row r="172" spans="1:15">
      <c r="A172" t="s">
        <v>50</v>
      </c>
      <c r="B172" t="s">
        <v>80</v>
      </c>
      <c r="C172" t="s">
        <v>74</v>
      </c>
      <c r="D172" t="s">
        <v>37</v>
      </c>
      <c r="E172" t="s">
        <v>15</v>
      </c>
      <c r="F172">
        <v>34.290939999999999</v>
      </c>
      <c r="G172">
        <v>32.833373999999999</v>
      </c>
      <c r="H172">
        <v>35.442726</v>
      </c>
      <c r="I172">
        <f t="shared" ref="I172:I180" si="46">AVERAGE(F172:H172)</f>
        <v>34.189013333333328</v>
      </c>
      <c r="J172" t="s">
        <v>16</v>
      </c>
      <c r="K172">
        <v>22.172982999999999</v>
      </c>
      <c r="L172">
        <v>22.176762</v>
      </c>
      <c r="M172">
        <v>22.236554999999999</v>
      </c>
      <c r="N172">
        <f t="shared" ref="N172:N180" si="47">AVERAGE(K172:M172)</f>
        <v>22.19543333333333</v>
      </c>
      <c r="O172">
        <f t="shared" ref="O172:O180" si="48">I172-N172</f>
        <v>11.993579999999998</v>
      </c>
    </row>
    <row r="173" spans="1:15">
      <c r="A173" t="s">
        <v>89</v>
      </c>
      <c r="B173" t="s">
        <v>81</v>
      </c>
      <c r="C173" t="s">
        <v>74</v>
      </c>
      <c r="D173" t="s">
        <v>37</v>
      </c>
      <c r="E173" t="s">
        <v>15</v>
      </c>
      <c r="F173">
        <v>33.472639999999998</v>
      </c>
      <c r="G173">
        <v>34.513522999999999</v>
      </c>
      <c r="H173">
        <v>34.653602999999997</v>
      </c>
      <c r="I173">
        <f t="shared" si="46"/>
        <v>34.213255333333336</v>
      </c>
      <c r="J173" t="s">
        <v>16</v>
      </c>
      <c r="K173">
        <v>22.077797</v>
      </c>
      <c r="L173">
        <v>22.173765</v>
      </c>
      <c r="M173">
        <v>22.163820000000001</v>
      </c>
      <c r="N173">
        <f t="shared" si="47"/>
        <v>22.138460666666663</v>
      </c>
      <c r="O173">
        <f t="shared" si="48"/>
        <v>12.074794666666673</v>
      </c>
    </row>
    <row r="174" spans="1:15">
      <c r="A174" t="s">
        <v>52</v>
      </c>
      <c r="B174" t="s">
        <v>82</v>
      </c>
      <c r="C174" t="s">
        <v>74</v>
      </c>
      <c r="D174" t="s">
        <v>37</v>
      </c>
      <c r="E174" t="s">
        <v>15</v>
      </c>
      <c r="F174">
        <v>33.741894000000002</v>
      </c>
      <c r="G174">
        <v>33.917496</v>
      </c>
      <c r="H174">
        <v>34.264094999999998</v>
      </c>
      <c r="I174">
        <f t="shared" si="46"/>
        <v>33.974494999999997</v>
      </c>
      <c r="J174" t="s">
        <v>16</v>
      </c>
      <c r="K174">
        <v>21.595265999999999</v>
      </c>
      <c r="L174">
        <v>21.661947000000001</v>
      </c>
      <c r="M174">
        <v>21.792639000000001</v>
      </c>
      <c r="N174">
        <f t="shared" si="47"/>
        <v>21.683284</v>
      </c>
      <c r="O174">
        <f t="shared" si="48"/>
        <v>12.291210999999997</v>
      </c>
    </row>
    <row r="175" spans="1:15">
      <c r="A175" t="s">
        <v>54</v>
      </c>
      <c r="B175" t="s">
        <v>83</v>
      </c>
      <c r="C175" t="s">
        <v>74</v>
      </c>
      <c r="D175" t="s">
        <v>37</v>
      </c>
      <c r="E175" t="s">
        <v>15</v>
      </c>
      <c r="F175">
        <v>34.042304999999999</v>
      </c>
      <c r="G175">
        <v>33.835842</v>
      </c>
      <c r="H175">
        <v>35.118107000000002</v>
      </c>
      <c r="I175">
        <f t="shared" si="46"/>
        <v>34.332084666666667</v>
      </c>
      <c r="J175" t="s">
        <v>16</v>
      </c>
      <c r="K175">
        <v>22.885871999999999</v>
      </c>
      <c r="L175">
        <v>22.958576000000001</v>
      </c>
      <c r="M175">
        <v>22.920805000000001</v>
      </c>
      <c r="N175">
        <f t="shared" si="47"/>
        <v>22.921751</v>
      </c>
      <c r="O175">
        <f t="shared" si="48"/>
        <v>11.410333666666666</v>
      </c>
    </row>
    <row r="176" spans="1:15">
      <c r="A176" t="s">
        <v>45</v>
      </c>
      <c r="B176" t="s">
        <v>84</v>
      </c>
      <c r="C176" t="s">
        <v>74</v>
      </c>
      <c r="D176" t="s">
        <v>57</v>
      </c>
      <c r="E176" t="s">
        <v>15</v>
      </c>
      <c r="F176">
        <v>33.570945999999999</v>
      </c>
      <c r="G176">
        <v>33.17456</v>
      </c>
      <c r="H176">
        <v>34.311424000000002</v>
      </c>
      <c r="I176">
        <f t="shared" si="46"/>
        <v>33.685643333333338</v>
      </c>
      <c r="J176" t="s">
        <v>16</v>
      </c>
      <c r="K176">
        <v>22.648828999999999</v>
      </c>
      <c r="L176">
        <v>22.700834</v>
      </c>
      <c r="M176">
        <v>22.781407999999999</v>
      </c>
      <c r="N176">
        <f t="shared" si="47"/>
        <v>22.710356999999998</v>
      </c>
      <c r="O176">
        <f t="shared" si="48"/>
        <v>10.97528633333334</v>
      </c>
    </row>
    <row r="177" spans="1:22">
      <c r="A177" t="s">
        <v>50</v>
      </c>
      <c r="B177" t="s">
        <v>85</v>
      </c>
      <c r="C177" t="s">
        <v>74</v>
      </c>
      <c r="D177" t="s">
        <v>57</v>
      </c>
      <c r="E177" t="s">
        <v>15</v>
      </c>
      <c r="F177">
        <v>32.656081999999998</v>
      </c>
      <c r="G177">
        <v>33.648453000000003</v>
      </c>
      <c r="H177">
        <v>32.655341999999997</v>
      </c>
      <c r="I177">
        <f t="shared" si="46"/>
        <v>32.986625666666669</v>
      </c>
      <c r="J177" t="s">
        <v>16</v>
      </c>
      <c r="K177">
        <v>23.108201999999999</v>
      </c>
      <c r="L177">
        <v>23.366495</v>
      </c>
      <c r="M177">
        <v>22.986357000000002</v>
      </c>
      <c r="N177">
        <f t="shared" si="47"/>
        <v>23.153684666666667</v>
      </c>
      <c r="O177">
        <f t="shared" si="48"/>
        <v>9.8329410000000017</v>
      </c>
    </row>
    <row r="178" spans="1:22">
      <c r="A178" t="s">
        <v>89</v>
      </c>
      <c r="B178" t="s">
        <v>86</v>
      </c>
      <c r="C178" t="s">
        <v>74</v>
      </c>
      <c r="D178" t="s">
        <v>57</v>
      </c>
      <c r="E178" t="s">
        <v>15</v>
      </c>
      <c r="F178">
        <v>32.627339999999997</v>
      </c>
      <c r="G178">
        <v>32.465355000000002</v>
      </c>
      <c r="H178">
        <v>31.617570000000001</v>
      </c>
      <c r="I178">
        <f t="shared" si="46"/>
        <v>32.236754999999995</v>
      </c>
      <c r="J178" t="s">
        <v>16</v>
      </c>
      <c r="K178">
        <v>23.098799</v>
      </c>
      <c r="L178">
        <v>23.295269000000001</v>
      </c>
      <c r="M178">
        <v>22.997093</v>
      </c>
      <c r="N178">
        <f t="shared" si="47"/>
        <v>23.130387000000002</v>
      </c>
      <c r="O178">
        <f t="shared" si="48"/>
        <v>9.1063679999999927</v>
      </c>
    </row>
    <row r="179" spans="1:22">
      <c r="A179" t="s">
        <v>52</v>
      </c>
      <c r="B179" t="s">
        <v>87</v>
      </c>
      <c r="C179" t="s">
        <v>74</v>
      </c>
      <c r="D179" t="s">
        <v>57</v>
      </c>
      <c r="E179" t="s">
        <v>15</v>
      </c>
      <c r="F179">
        <v>32.158881999999998</v>
      </c>
      <c r="G179">
        <v>32.239227</v>
      </c>
      <c r="H179">
        <v>31.949601999999999</v>
      </c>
      <c r="I179">
        <f t="shared" si="46"/>
        <v>32.115903666666668</v>
      </c>
      <c r="J179" t="s">
        <v>16</v>
      </c>
      <c r="K179">
        <v>23.327884999999998</v>
      </c>
      <c r="L179">
        <v>23.451529000000001</v>
      </c>
      <c r="M179">
        <v>23.336155000000002</v>
      </c>
      <c r="N179">
        <f t="shared" si="47"/>
        <v>23.371856333333337</v>
      </c>
      <c r="O179">
        <f t="shared" si="48"/>
        <v>8.7440473333333308</v>
      </c>
    </row>
    <row r="180" spans="1:22">
      <c r="A180" t="s">
        <v>54</v>
      </c>
      <c r="B180" t="s">
        <v>88</v>
      </c>
      <c r="C180" t="s">
        <v>74</v>
      </c>
      <c r="D180" t="s">
        <v>57</v>
      </c>
      <c r="E180" t="s">
        <v>15</v>
      </c>
      <c r="F180">
        <v>31.516515999999999</v>
      </c>
      <c r="G180">
        <v>30.797481999999999</v>
      </c>
      <c r="H180">
        <v>30.650390000000002</v>
      </c>
      <c r="I180">
        <f t="shared" si="46"/>
        <v>30.988129333333333</v>
      </c>
      <c r="J180" t="s">
        <v>16</v>
      </c>
      <c r="K180">
        <v>22.649685000000002</v>
      </c>
      <c r="L180">
        <v>22.627813</v>
      </c>
      <c r="M180">
        <v>22.585239999999999</v>
      </c>
      <c r="N180">
        <f t="shared" si="47"/>
        <v>22.620912666666669</v>
      </c>
      <c r="O180">
        <f t="shared" si="48"/>
        <v>8.3672166666666641</v>
      </c>
    </row>
    <row r="184" spans="1:22">
      <c r="A184" t="s">
        <v>105</v>
      </c>
      <c r="B184" t="s">
        <v>62</v>
      </c>
      <c r="C184" t="s">
        <v>22</v>
      </c>
      <c r="D184" t="s">
        <v>5</v>
      </c>
      <c r="E184" t="s">
        <v>6</v>
      </c>
      <c r="F184" t="s">
        <v>23</v>
      </c>
      <c r="G184" t="s">
        <v>24</v>
      </c>
      <c r="H184" t="s">
        <v>25</v>
      </c>
      <c r="I184" t="s">
        <v>26</v>
      </c>
      <c r="J184" t="s">
        <v>27</v>
      </c>
      <c r="K184" t="s">
        <v>28</v>
      </c>
      <c r="L184" t="s">
        <v>29</v>
      </c>
      <c r="M184" t="s">
        <v>30</v>
      </c>
      <c r="N184" t="s">
        <v>31</v>
      </c>
      <c r="O184" t="s">
        <v>32</v>
      </c>
      <c r="P184" t="s">
        <v>33</v>
      </c>
      <c r="T184" t="s">
        <v>32</v>
      </c>
      <c r="U184" t="s">
        <v>35</v>
      </c>
      <c r="V184" t="s">
        <v>36</v>
      </c>
    </row>
    <row r="185" spans="1:22">
      <c r="A185" t="str">
        <f>E157</f>
        <v>miR34a asRNA F1R1</v>
      </c>
      <c r="B185" t="s">
        <v>37</v>
      </c>
      <c r="C185">
        <v>1</v>
      </c>
      <c r="D185">
        <f t="shared" ref="D185:D194" si="49">O157</f>
        <v>14.960348</v>
      </c>
      <c r="E185">
        <f t="shared" ref="E185:E194" si="50">D185-$D$188</f>
        <v>-2.388965000000006</v>
      </c>
      <c r="F185">
        <f>2^-E185</f>
        <v>5.2378146206176179</v>
      </c>
      <c r="G185">
        <f>LOG(F185,2)</f>
        <v>2.388965000000006</v>
      </c>
      <c r="H185">
        <f>AVERAGE(G185:G189)</f>
        <v>0.14512480000000641</v>
      </c>
      <c r="I185">
        <f>STDEVA(G185:G189)</f>
        <v>1.497220837016825</v>
      </c>
      <c r="J185">
        <f>_xlfn.CONFIDENCE.T(0.05,I185,5)</f>
        <v>1.859045210684297</v>
      </c>
      <c r="K185">
        <f>H185-J185</f>
        <v>-1.7139204106842905</v>
      </c>
      <c r="L185">
        <f>H185+J185</f>
        <v>2.0041700106843034</v>
      </c>
      <c r="M185">
        <f>2^K185</f>
        <v>0.30483058967782922</v>
      </c>
      <c r="N185">
        <f>2^L185</f>
        <v>4.0115784498899263</v>
      </c>
      <c r="O185">
        <f>2^H185</f>
        <v>1.1058263084313096</v>
      </c>
      <c r="S185" t="s">
        <v>63</v>
      </c>
      <c r="T185" s="2">
        <f>O185</f>
        <v>1.1058263084313096</v>
      </c>
      <c r="U185" s="14">
        <f>ABS($T$185-M185)</f>
        <v>0.80099571875348041</v>
      </c>
      <c r="V185" s="14">
        <f>ABS($T$185-N185)</f>
        <v>2.9057521414586169</v>
      </c>
    </row>
    <row r="186" spans="1:22">
      <c r="A186" t="str">
        <f t="shared" ref="A186:A194" si="51">E158</f>
        <v>miR34a asRNA F1R1</v>
      </c>
      <c r="B186" t="s">
        <v>37</v>
      </c>
      <c r="C186">
        <v>2</v>
      </c>
      <c r="D186">
        <f t="shared" si="49"/>
        <v>18.483018666666663</v>
      </c>
      <c r="E186">
        <f t="shared" si="50"/>
        <v>1.133705666666657</v>
      </c>
      <c r="F186">
        <f t="shared" ref="F186:F194" si="52">2^-E186</f>
        <v>0.45574360996882374</v>
      </c>
      <c r="G186">
        <f t="shared" ref="G186:G194" si="53">LOG(F186,2)</f>
        <v>-1.133705666666657</v>
      </c>
      <c r="S186" t="s">
        <v>64</v>
      </c>
      <c r="T186" s="2">
        <f>O190</f>
        <v>15899.248988303463</v>
      </c>
      <c r="U186" s="14">
        <f>ABS($T$186-M190)</f>
        <v>3879.0511446528471</v>
      </c>
      <c r="V186" s="14">
        <f>ABS($T$186-N190)</f>
        <v>5130.8639665841674</v>
      </c>
    </row>
    <row r="187" spans="1:22">
      <c r="A187" t="str">
        <f t="shared" si="51"/>
        <v>miR34a asRNA F1R1</v>
      </c>
      <c r="B187" t="s">
        <v>37</v>
      </c>
      <c r="C187">
        <v>3</v>
      </c>
      <c r="D187">
        <f t="shared" si="49"/>
        <v>18.598835666666663</v>
      </c>
      <c r="E187">
        <f t="shared" si="50"/>
        <v>1.2495226666666568</v>
      </c>
      <c r="F187">
        <f t="shared" si="52"/>
        <v>0.42058734108434009</v>
      </c>
      <c r="G187">
        <f t="shared" si="53"/>
        <v>-1.2495226666666566</v>
      </c>
    </row>
    <row r="188" spans="1:22">
      <c r="A188" t="str">
        <f t="shared" si="51"/>
        <v>miR34a asRNA F1R1</v>
      </c>
      <c r="B188" t="s">
        <v>37</v>
      </c>
      <c r="C188">
        <v>4</v>
      </c>
      <c r="D188">
        <f t="shared" si="49"/>
        <v>17.349313000000006</v>
      </c>
      <c r="E188">
        <f>D188-$D$188</f>
        <v>0</v>
      </c>
      <c r="F188">
        <f t="shared" si="52"/>
        <v>1</v>
      </c>
      <c r="G188">
        <f t="shared" si="53"/>
        <v>0</v>
      </c>
    </row>
    <row r="189" spans="1:22">
      <c r="A189" t="str">
        <f t="shared" si="51"/>
        <v>miR34a asRNA F1R1</v>
      </c>
      <c r="B189" t="s">
        <v>37</v>
      </c>
      <c r="C189">
        <v>5</v>
      </c>
      <c r="D189">
        <f t="shared" si="49"/>
        <v>16.629425666666666</v>
      </c>
      <c r="E189">
        <f t="shared" si="50"/>
        <v>-0.71988733333333954</v>
      </c>
      <c r="F189">
        <f t="shared" si="52"/>
        <v>1.6470534035648796</v>
      </c>
      <c r="G189">
        <f t="shared" si="53"/>
        <v>0.71988733333333954</v>
      </c>
    </row>
    <row r="190" spans="1:22">
      <c r="A190" t="str">
        <f t="shared" si="51"/>
        <v>miR34a asRNA F1R1</v>
      </c>
      <c r="B190" t="s">
        <v>57</v>
      </c>
      <c r="C190">
        <v>1</v>
      </c>
      <c r="D190">
        <f t="shared" si="49"/>
        <v>3.2854933333333349</v>
      </c>
      <c r="E190">
        <f t="shared" si="50"/>
        <v>-14.063819666666671</v>
      </c>
      <c r="F190">
        <f t="shared" si="52"/>
        <v>17125.039160177639</v>
      </c>
      <c r="G190">
        <f t="shared" si="53"/>
        <v>14.063819666666671</v>
      </c>
      <c r="H190">
        <f t="shared" ref="H190" si="54">AVERAGE(G190:G194)</f>
        <v>13.956671000000005</v>
      </c>
      <c r="I190">
        <f t="shared" ref="I190" si="55">STDEVA(G190:G194)</f>
        <v>0.32496551328401568</v>
      </c>
      <c r="J190">
        <f t="shared" ref="J190" si="56">_xlfn.CONFIDENCE.T(0.05,I190,5)</f>
        <v>0.4034979785025693</v>
      </c>
      <c r="K190">
        <f t="shared" ref="K190" si="57">H190-J190</f>
        <v>13.553173021497436</v>
      </c>
      <c r="L190">
        <f t="shared" ref="L190" si="58">H190+J190</f>
        <v>14.360168978502575</v>
      </c>
      <c r="M190">
        <f t="shared" ref="M190:N190" si="59">2^K190</f>
        <v>12020.197843650616</v>
      </c>
      <c r="N190">
        <f t="shared" si="59"/>
        <v>21030.112954887631</v>
      </c>
      <c r="O190">
        <f t="shared" ref="O190" si="60">2^H190</f>
        <v>15899.248988303463</v>
      </c>
      <c r="P190">
        <f>TTEST(G185:G189,G190:G194,2,3)</f>
        <v>1.7482525573104727E-5</v>
      </c>
    </row>
    <row r="191" spans="1:22">
      <c r="A191" t="str">
        <f t="shared" si="51"/>
        <v>miR34a asRNA F1R1</v>
      </c>
      <c r="B191" t="s">
        <v>57</v>
      </c>
      <c r="C191">
        <v>2</v>
      </c>
      <c r="D191">
        <f t="shared" si="49"/>
        <v>3.9380229999999976</v>
      </c>
      <c r="E191">
        <f t="shared" si="50"/>
        <v>-13.411290000000008</v>
      </c>
      <c r="F191">
        <f t="shared" si="52"/>
        <v>10894.33110885944</v>
      </c>
      <c r="G191">
        <f t="shared" si="53"/>
        <v>13.411290000000008</v>
      </c>
    </row>
    <row r="192" spans="1:22">
      <c r="A192" t="str">
        <f t="shared" si="51"/>
        <v>miR34a asRNA F1R1</v>
      </c>
      <c r="B192" t="s">
        <v>57</v>
      </c>
      <c r="C192">
        <v>3</v>
      </c>
      <c r="D192">
        <f t="shared" si="49"/>
        <v>3.2737053333333321</v>
      </c>
      <c r="E192">
        <f t="shared" si="50"/>
        <v>-14.075607666666674</v>
      </c>
      <c r="F192">
        <f t="shared" si="52"/>
        <v>17265.537968410277</v>
      </c>
      <c r="G192">
        <f t="shared" si="53"/>
        <v>14.075607666666675</v>
      </c>
    </row>
    <row r="193" spans="1:22">
      <c r="A193" t="str">
        <f t="shared" si="51"/>
        <v>miR34a asRNA F1R1</v>
      </c>
      <c r="B193" t="s">
        <v>57</v>
      </c>
      <c r="C193">
        <v>4</v>
      </c>
      <c r="D193">
        <f t="shared" si="49"/>
        <v>3.0774816666666673</v>
      </c>
      <c r="E193">
        <f t="shared" si="50"/>
        <v>-14.271831333333338</v>
      </c>
      <c r="F193">
        <f t="shared" si="52"/>
        <v>19781.049256947259</v>
      </c>
      <c r="G193">
        <f t="shared" si="53"/>
        <v>14.271831333333338</v>
      </c>
    </row>
    <row r="194" spans="1:22">
      <c r="A194" t="str">
        <f t="shared" si="51"/>
        <v>miR34a asRNA F1R1</v>
      </c>
      <c r="B194" t="s">
        <v>57</v>
      </c>
      <c r="C194">
        <v>5</v>
      </c>
      <c r="D194">
        <f t="shared" si="49"/>
        <v>3.3885066666666681</v>
      </c>
      <c r="E194">
        <f t="shared" si="50"/>
        <v>-13.960806333333338</v>
      </c>
      <c r="F194">
        <f t="shared" si="52"/>
        <v>15944.887888695777</v>
      </c>
      <c r="G194">
        <f t="shared" si="53"/>
        <v>13.960806333333336</v>
      </c>
    </row>
    <row r="196" spans="1:22">
      <c r="E196">
        <f>AVERAGE(D199:D203)</f>
        <v>11.508312200000001</v>
      </c>
    </row>
    <row r="198" spans="1:22">
      <c r="A198" t="s">
        <v>105</v>
      </c>
      <c r="B198" t="s">
        <v>62</v>
      </c>
      <c r="C198" t="s">
        <v>22</v>
      </c>
      <c r="D198" t="s">
        <v>5</v>
      </c>
      <c r="E198" t="s">
        <v>6</v>
      </c>
      <c r="F198" t="s">
        <v>23</v>
      </c>
      <c r="G198" t="s">
        <v>24</v>
      </c>
      <c r="H198" t="s">
        <v>25</v>
      </c>
      <c r="I198" t="s">
        <v>26</v>
      </c>
      <c r="J198" t="s">
        <v>27</v>
      </c>
      <c r="K198" t="s">
        <v>28</v>
      </c>
      <c r="L198" t="s">
        <v>29</v>
      </c>
      <c r="M198" t="s">
        <v>30</v>
      </c>
      <c r="N198" t="s">
        <v>31</v>
      </c>
      <c r="O198" t="s">
        <v>32</v>
      </c>
      <c r="P198" t="s">
        <v>33</v>
      </c>
      <c r="T198" t="s">
        <v>32</v>
      </c>
      <c r="U198" t="s">
        <v>35</v>
      </c>
      <c r="V198" t="s">
        <v>36</v>
      </c>
    </row>
    <row r="199" spans="1:22">
      <c r="A199" t="str">
        <f>E171</f>
        <v>miR34a</v>
      </c>
      <c r="B199" t="s">
        <v>37</v>
      </c>
      <c r="C199">
        <v>1</v>
      </c>
      <c r="D199">
        <f t="shared" ref="D199:D208" si="61">O171</f>
        <v>9.7716416666666639</v>
      </c>
      <c r="E199">
        <f t="shared" ref="E199:E207" si="62">D199-$D$203</f>
        <v>-1.6386920000000025</v>
      </c>
      <c r="F199">
        <f>2^-E199</f>
        <v>3.1138339229579528</v>
      </c>
      <c r="G199">
        <f>LOG(F199,2)</f>
        <v>1.6386920000000025</v>
      </c>
      <c r="H199">
        <f>AVERAGE(G199:G203)</f>
        <v>-9.7978533333333256E-2</v>
      </c>
      <c r="I199">
        <f>STDEVA(G199:G203)</f>
        <v>1.0240778886566047</v>
      </c>
      <c r="J199">
        <f>_xlfn.CONFIDENCE.T(0.05,I199,5)</f>
        <v>1.2715606457014288</v>
      </c>
      <c r="K199">
        <f>H199-J199</f>
        <v>-1.369539179034762</v>
      </c>
      <c r="L199">
        <f>H199+J199</f>
        <v>1.1735821123680956</v>
      </c>
      <c r="M199">
        <f>2^K199</f>
        <v>0.38701484767063288</v>
      </c>
      <c r="N199">
        <f>2^L199</f>
        <v>2.255710796423144</v>
      </c>
      <c r="O199">
        <f>2^H199</f>
        <v>0.93434124936593965</v>
      </c>
      <c r="S199" t="s">
        <v>63</v>
      </c>
      <c r="T199" s="2">
        <f>O199</f>
        <v>0.93434124936593965</v>
      </c>
      <c r="U199" s="12">
        <f>ABS($T$199-M199)</f>
        <v>0.54732640169530677</v>
      </c>
      <c r="V199" s="12">
        <f>ABS($T$199-N199)</f>
        <v>1.3213695470572042</v>
      </c>
    </row>
    <row r="200" spans="1:22">
      <c r="A200" t="str">
        <f t="shared" ref="A200:A208" si="63">E172</f>
        <v>miR34a</v>
      </c>
      <c r="B200" t="s">
        <v>37</v>
      </c>
      <c r="C200">
        <v>2</v>
      </c>
      <c r="D200">
        <f t="shared" si="61"/>
        <v>11.993579999999998</v>
      </c>
      <c r="E200">
        <f t="shared" si="62"/>
        <v>0.58324633333333153</v>
      </c>
      <c r="F200">
        <f t="shared" ref="F200:F208" si="64">2^-E200</f>
        <v>0.66746017625953669</v>
      </c>
      <c r="G200">
        <f t="shared" ref="G200:G208" si="65">LOG(F200,2)</f>
        <v>-0.58324633333333142</v>
      </c>
      <c r="S200" t="s">
        <v>64</v>
      </c>
      <c r="T200" s="2">
        <f>O204</f>
        <v>4.0143371815805766</v>
      </c>
      <c r="U200" s="12">
        <f>ABS($T$200-M204)</f>
        <v>2.3614505092147007</v>
      </c>
      <c r="V200" s="12">
        <f>ABS($T$200-N204)</f>
        <v>5.7352138776908133</v>
      </c>
    </row>
    <row r="201" spans="1:22">
      <c r="A201" t="str">
        <f t="shared" si="63"/>
        <v>miR34a</v>
      </c>
      <c r="B201" t="s">
        <v>37</v>
      </c>
      <c r="C201">
        <v>3</v>
      </c>
      <c r="D201">
        <f t="shared" si="61"/>
        <v>12.074794666666673</v>
      </c>
      <c r="E201">
        <f t="shared" si="62"/>
        <v>0.66446100000000641</v>
      </c>
      <c r="F201">
        <f t="shared" si="64"/>
        <v>0.63092437772983379</v>
      </c>
      <c r="G201">
        <f t="shared" si="65"/>
        <v>-0.66446100000000663</v>
      </c>
    </row>
    <row r="202" spans="1:22">
      <c r="A202" t="str">
        <f t="shared" si="63"/>
        <v>miR34a</v>
      </c>
      <c r="B202" t="s">
        <v>37</v>
      </c>
      <c r="C202">
        <v>4</v>
      </c>
      <c r="D202">
        <f t="shared" si="61"/>
        <v>12.291210999999997</v>
      </c>
      <c r="E202">
        <f t="shared" si="62"/>
        <v>0.88087733333333063</v>
      </c>
      <c r="F202">
        <f t="shared" si="64"/>
        <v>0.54303709850002124</v>
      </c>
      <c r="G202">
        <f t="shared" si="65"/>
        <v>-0.88087733333333063</v>
      </c>
    </row>
    <row r="203" spans="1:22">
      <c r="A203" t="str">
        <f t="shared" si="63"/>
        <v>miR34a</v>
      </c>
      <c r="B203" t="s">
        <v>37</v>
      </c>
      <c r="C203">
        <v>5</v>
      </c>
      <c r="D203">
        <f t="shared" si="61"/>
        <v>11.410333666666666</v>
      </c>
      <c r="E203">
        <f>D203-$D$203</f>
        <v>0</v>
      </c>
      <c r="F203">
        <f t="shared" si="64"/>
        <v>1</v>
      </c>
      <c r="G203">
        <f t="shared" si="65"/>
        <v>0</v>
      </c>
    </row>
    <row r="204" spans="1:22">
      <c r="A204" t="str">
        <f t="shared" si="63"/>
        <v>miR34a</v>
      </c>
      <c r="B204" t="s">
        <v>57</v>
      </c>
      <c r="C204">
        <v>1</v>
      </c>
      <c r="D204">
        <f t="shared" si="61"/>
        <v>10.97528633333334</v>
      </c>
      <c r="E204">
        <f t="shared" si="62"/>
        <v>-0.43504733333332624</v>
      </c>
      <c r="F204">
        <f t="shared" si="64"/>
        <v>1.3519551885530394</v>
      </c>
      <c r="G204">
        <f t="shared" si="65"/>
        <v>0.43504733333332635</v>
      </c>
      <c r="H204">
        <f t="shared" ref="H204" si="66">AVERAGE(G204:G208)</f>
        <v>2.0051618000000007</v>
      </c>
      <c r="I204">
        <f t="shared" ref="I204" si="67">STDEVA(G204:G208)</f>
        <v>1.0310148236550658</v>
      </c>
      <c r="J204">
        <f t="shared" ref="J204" si="68">_xlfn.CONFIDENCE.T(0.05,I204,5)</f>
        <v>1.2801739881468979</v>
      </c>
      <c r="K204">
        <f t="shared" ref="K204" si="69">H204-J204</f>
        <v>0.72498781185310279</v>
      </c>
      <c r="L204">
        <f t="shared" ref="L204" si="70">H204+J204</f>
        <v>3.2853357881468988</v>
      </c>
      <c r="M204">
        <f t="shared" ref="M204:N204" si="71">2^K204</f>
        <v>1.6528866723658759</v>
      </c>
      <c r="N204">
        <f t="shared" si="71"/>
        <v>9.7495510592713899</v>
      </c>
      <c r="O204">
        <f t="shared" ref="O204" si="72">2^H204</f>
        <v>4.0143371815805766</v>
      </c>
      <c r="P204">
        <f>TTEST(G199:G203,G204:G208,2,3)</f>
        <v>1.1946317353258176E-2</v>
      </c>
    </row>
    <row r="205" spans="1:22">
      <c r="A205" t="str">
        <f t="shared" si="63"/>
        <v>miR34a</v>
      </c>
      <c r="B205" t="s">
        <v>57</v>
      </c>
      <c r="C205">
        <v>2</v>
      </c>
      <c r="D205">
        <f t="shared" si="61"/>
        <v>9.8329410000000017</v>
      </c>
      <c r="E205">
        <f t="shared" si="62"/>
        <v>-1.5773926666666647</v>
      </c>
      <c r="F205">
        <f t="shared" si="64"/>
        <v>2.9843001971273835</v>
      </c>
      <c r="G205">
        <f t="shared" si="65"/>
        <v>1.5773926666666644</v>
      </c>
    </row>
    <row r="206" spans="1:22">
      <c r="A206" t="str">
        <f t="shared" si="63"/>
        <v>miR34a</v>
      </c>
      <c r="B206" t="s">
        <v>57</v>
      </c>
      <c r="C206">
        <v>3</v>
      </c>
      <c r="D206">
        <f t="shared" si="61"/>
        <v>9.1063679999999927</v>
      </c>
      <c r="E206">
        <f t="shared" si="62"/>
        <v>-2.3039656666666737</v>
      </c>
      <c r="F206">
        <f t="shared" si="64"/>
        <v>4.9381329082261614</v>
      </c>
      <c r="G206">
        <f t="shared" si="65"/>
        <v>2.3039656666666737</v>
      </c>
    </row>
    <row r="207" spans="1:22">
      <c r="A207" t="str">
        <f t="shared" si="63"/>
        <v>miR34a</v>
      </c>
      <c r="B207" t="s">
        <v>57</v>
      </c>
      <c r="C207">
        <v>4</v>
      </c>
      <c r="D207">
        <f t="shared" si="61"/>
        <v>8.7440473333333308</v>
      </c>
      <c r="E207">
        <f t="shared" si="62"/>
        <v>-2.6662863333333355</v>
      </c>
      <c r="F207">
        <f t="shared" si="64"/>
        <v>6.3479305015328311</v>
      </c>
      <c r="G207">
        <f t="shared" si="65"/>
        <v>2.6662863333333355</v>
      </c>
    </row>
    <row r="208" spans="1:22">
      <c r="A208" t="str">
        <f t="shared" si="63"/>
        <v>miR34a</v>
      </c>
      <c r="B208" t="s">
        <v>57</v>
      </c>
      <c r="C208">
        <v>5</v>
      </c>
      <c r="D208">
        <f t="shared" si="61"/>
        <v>8.3672166666666641</v>
      </c>
      <c r="E208">
        <f>D208-$D$203</f>
        <v>-3.0431170000000023</v>
      </c>
      <c r="F208">
        <f t="shared" si="64"/>
        <v>8.2427000701602644</v>
      </c>
      <c r="G208">
        <f t="shared" si="65"/>
        <v>3.0431170000000023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9"/>
  <sheetViews>
    <sheetView workbookViewId="0">
      <selection activeCell="R9" sqref="R9"/>
    </sheetView>
  </sheetViews>
  <sheetFormatPr baseColWidth="10" defaultRowHeight="15" x14ac:dyDescent="0"/>
  <cols>
    <col min="1" max="1" width="25.1640625" customWidth="1"/>
    <col min="19" max="19" width="18.33203125" bestFit="1" customWidth="1"/>
    <col min="21" max="21" width="13.1640625" bestFit="1" customWidth="1"/>
  </cols>
  <sheetData>
    <row r="2" spans="1:14">
      <c r="A2" t="s">
        <v>305</v>
      </c>
    </row>
    <row r="3" spans="1:14">
      <c r="A3" t="s">
        <v>306</v>
      </c>
      <c r="B3" t="s">
        <v>1</v>
      </c>
      <c r="C3" t="s">
        <v>2</v>
      </c>
      <c r="D3" t="s">
        <v>290</v>
      </c>
      <c r="E3" t="s">
        <v>291</v>
      </c>
      <c r="F3" t="s">
        <v>183</v>
      </c>
      <c r="G3" t="s">
        <v>2</v>
      </c>
      <c r="H3" t="s">
        <v>290</v>
      </c>
      <c r="I3" t="s">
        <v>291</v>
      </c>
      <c r="J3" t="s">
        <v>183</v>
      </c>
      <c r="K3" t="s">
        <v>5</v>
      </c>
      <c r="L3" t="s">
        <v>6</v>
      </c>
      <c r="M3" t="s">
        <v>216</v>
      </c>
      <c r="N3" t="s">
        <v>24</v>
      </c>
    </row>
    <row r="4" spans="1:14">
      <c r="A4" t="s">
        <v>307</v>
      </c>
      <c r="B4" t="s">
        <v>292</v>
      </c>
      <c r="C4" t="s">
        <v>8</v>
      </c>
      <c r="D4">
        <v>28.877808000000002</v>
      </c>
      <c r="E4">
        <v>28.78173</v>
      </c>
      <c r="F4">
        <f>AVERAGE(D4:E4)</f>
        <v>28.829768999999999</v>
      </c>
      <c r="G4" t="s">
        <v>12</v>
      </c>
      <c r="H4">
        <v>14.916926</v>
      </c>
      <c r="I4">
        <v>14.942549</v>
      </c>
      <c r="J4">
        <f>AVERAGE(H4:I4)</f>
        <v>14.9297375</v>
      </c>
      <c r="K4">
        <f>F4-J4</f>
        <v>13.900031499999999</v>
      </c>
      <c r="L4">
        <f>K4-$K$4</f>
        <v>0</v>
      </c>
      <c r="M4">
        <f>2^-L4</f>
        <v>1</v>
      </c>
      <c r="N4">
        <f>LOG(M4,2)</f>
        <v>0</v>
      </c>
    </row>
    <row r="5" spans="1:14">
      <c r="A5" t="s">
        <v>307</v>
      </c>
      <c r="B5" t="s">
        <v>293</v>
      </c>
      <c r="C5" t="s">
        <v>8</v>
      </c>
      <c r="D5">
        <v>28.430724999999999</v>
      </c>
      <c r="E5">
        <v>28.685326</v>
      </c>
      <c r="F5">
        <f t="shared" ref="F5:F9" si="0">AVERAGE(D5:E5)</f>
        <v>28.558025499999999</v>
      </c>
      <c r="G5" t="s">
        <v>12</v>
      </c>
      <c r="H5">
        <v>14.625458999999999</v>
      </c>
      <c r="I5">
        <v>14.633958</v>
      </c>
      <c r="J5">
        <f t="shared" ref="J5:J9" si="1">AVERAGE(H5:I5)</f>
        <v>14.6297085</v>
      </c>
      <c r="K5">
        <f t="shared" ref="K5:K9" si="2">F5-J5</f>
        <v>13.928317</v>
      </c>
      <c r="L5">
        <f t="shared" ref="L5:L9" si="3">K5-$K$4</f>
        <v>2.8285500000000852E-2</v>
      </c>
      <c r="M5">
        <f t="shared" ref="M5:M9" si="4">2^-L5</f>
        <v>0.98058493338235153</v>
      </c>
      <c r="N5">
        <f t="shared" ref="N5:N9" si="5">LOG(M5,2)</f>
        <v>-2.8285500000000765E-2</v>
      </c>
    </row>
    <row r="6" spans="1:14">
      <c r="A6" t="s">
        <v>307</v>
      </c>
      <c r="B6" t="s">
        <v>294</v>
      </c>
      <c r="C6" t="s">
        <v>8</v>
      </c>
      <c r="D6">
        <v>27.90776</v>
      </c>
      <c r="E6">
        <v>27.961033</v>
      </c>
      <c r="F6">
        <f t="shared" si="0"/>
        <v>27.934396499999998</v>
      </c>
      <c r="G6" t="s">
        <v>12</v>
      </c>
      <c r="H6">
        <v>14.200051999999999</v>
      </c>
      <c r="I6">
        <v>14.141537</v>
      </c>
      <c r="J6">
        <f t="shared" si="1"/>
        <v>14.1707945</v>
      </c>
      <c r="K6">
        <f t="shared" si="2"/>
        <v>13.763601999999999</v>
      </c>
      <c r="L6">
        <f t="shared" si="3"/>
        <v>-0.1364295000000002</v>
      </c>
      <c r="M6">
        <f t="shared" si="4"/>
        <v>1.099181402555381</v>
      </c>
      <c r="N6">
        <f t="shared" si="5"/>
        <v>0.13642950000000018</v>
      </c>
    </row>
    <row r="7" spans="1:14">
      <c r="A7" t="s">
        <v>308</v>
      </c>
      <c r="B7" t="s">
        <v>295</v>
      </c>
      <c r="C7" t="s">
        <v>8</v>
      </c>
      <c r="D7">
        <v>25.254594999999998</v>
      </c>
      <c r="E7">
        <v>25.33239</v>
      </c>
      <c r="F7">
        <f t="shared" si="0"/>
        <v>25.293492499999999</v>
      </c>
      <c r="G7" t="s">
        <v>12</v>
      </c>
      <c r="H7">
        <v>14.445836</v>
      </c>
      <c r="I7">
        <v>14.392709999999999</v>
      </c>
      <c r="J7">
        <f t="shared" si="1"/>
        <v>14.419273</v>
      </c>
      <c r="K7">
        <f t="shared" si="2"/>
        <v>10.874219499999999</v>
      </c>
      <c r="L7">
        <f t="shared" si="3"/>
        <v>-3.0258120000000002</v>
      </c>
      <c r="M7">
        <f t="shared" si="4"/>
        <v>8.1444202159641517</v>
      </c>
      <c r="N7">
        <f t="shared" si="5"/>
        <v>3.0258120000000006</v>
      </c>
    </row>
    <row r="8" spans="1:14">
      <c r="A8" t="s">
        <v>308</v>
      </c>
      <c r="B8" t="s">
        <v>296</v>
      </c>
      <c r="C8" t="s">
        <v>8</v>
      </c>
      <c r="D8">
        <v>25.071918</v>
      </c>
      <c r="E8">
        <v>25.030860000000001</v>
      </c>
      <c r="F8">
        <f t="shared" si="0"/>
        <v>25.051389</v>
      </c>
      <c r="G8" t="s">
        <v>12</v>
      </c>
      <c r="H8">
        <v>14.316333</v>
      </c>
      <c r="I8">
        <v>14.299626999999999</v>
      </c>
      <c r="J8">
        <f t="shared" si="1"/>
        <v>14.307980000000001</v>
      </c>
      <c r="K8">
        <f t="shared" si="2"/>
        <v>10.743409</v>
      </c>
      <c r="L8">
        <f t="shared" si="3"/>
        <v>-3.1566224999999992</v>
      </c>
      <c r="M8">
        <f t="shared" si="4"/>
        <v>8.9173960913643864</v>
      </c>
      <c r="N8">
        <f t="shared" si="5"/>
        <v>3.1566224999999992</v>
      </c>
    </row>
    <row r="9" spans="1:14">
      <c r="A9" t="s">
        <v>308</v>
      </c>
      <c r="B9" t="s">
        <v>297</v>
      </c>
      <c r="C9" t="s">
        <v>8</v>
      </c>
      <c r="D9">
        <v>25.03434</v>
      </c>
      <c r="E9">
        <v>25.033491000000001</v>
      </c>
      <c r="F9">
        <f t="shared" si="0"/>
        <v>25.033915499999999</v>
      </c>
      <c r="G9" t="s">
        <v>12</v>
      </c>
      <c r="H9">
        <v>14.445142000000001</v>
      </c>
      <c r="I9">
        <v>14.377897000000001</v>
      </c>
      <c r="J9">
        <f t="shared" si="1"/>
        <v>14.411519500000001</v>
      </c>
      <c r="K9">
        <f t="shared" si="2"/>
        <v>10.622395999999998</v>
      </c>
      <c r="L9">
        <f t="shared" si="3"/>
        <v>-3.2776355000000006</v>
      </c>
      <c r="M9">
        <f t="shared" si="4"/>
        <v>9.6976521103226201</v>
      </c>
      <c r="N9">
        <f t="shared" si="5"/>
        <v>3.277635500000001</v>
      </c>
    </row>
    <row r="11" spans="1:14">
      <c r="A11" t="s">
        <v>312</v>
      </c>
      <c r="B11" t="s">
        <v>309</v>
      </c>
      <c r="C11" t="s">
        <v>310</v>
      </c>
      <c r="D11" t="s">
        <v>311</v>
      </c>
    </row>
    <row r="12" spans="1:14">
      <c r="A12" t="s">
        <v>307</v>
      </c>
      <c r="B12">
        <f>AVERAGE(N4:N6)</f>
        <v>3.6047999999999802E-2</v>
      </c>
      <c r="C12">
        <f>STDEVA(N4:N6)</f>
        <v>8.8075828319977026E-2</v>
      </c>
      <c r="D12">
        <f>_xlfn.CONFIDENCE.T(0.05,C12,3)</f>
        <v>0.21879248662330272</v>
      </c>
    </row>
    <row r="13" spans="1:14">
      <c r="A13" t="s">
        <v>308</v>
      </c>
      <c r="B13">
        <f>AVERAGE(N7:N9)</f>
        <v>3.1533566666666668</v>
      </c>
      <c r="C13">
        <f>STDEVA(N7:N9)</f>
        <v>0.12594351130004031</v>
      </c>
      <c r="D13">
        <f>_xlfn.CONFIDENCE.T(0.05,C13,3)</f>
        <v>0.3128610259706841</v>
      </c>
    </row>
    <row r="16" spans="1:14">
      <c r="A16" t="s">
        <v>305</v>
      </c>
    </row>
    <row r="17" spans="1:23">
      <c r="A17" t="s">
        <v>306</v>
      </c>
      <c r="B17" t="s">
        <v>1</v>
      </c>
      <c r="C17" t="s">
        <v>2</v>
      </c>
      <c r="D17" t="s">
        <v>290</v>
      </c>
      <c r="E17" t="s">
        <v>291</v>
      </c>
      <c r="F17" t="s">
        <v>183</v>
      </c>
      <c r="G17" t="s">
        <v>2</v>
      </c>
      <c r="H17" t="s">
        <v>290</v>
      </c>
      <c r="I17" t="s">
        <v>291</v>
      </c>
      <c r="J17" t="s">
        <v>183</v>
      </c>
      <c r="K17" t="s">
        <v>5</v>
      </c>
      <c r="L17" t="s">
        <v>6</v>
      </c>
      <c r="M17" t="s">
        <v>216</v>
      </c>
      <c r="N17" t="s">
        <v>24</v>
      </c>
    </row>
    <row r="18" spans="1:23">
      <c r="A18" t="s">
        <v>307</v>
      </c>
      <c r="B18" t="s">
        <v>292</v>
      </c>
      <c r="C18" t="s">
        <v>298</v>
      </c>
      <c r="D18">
        <v>27.911263000000002</v>
      </c>
      <c r="E18">
        <v>27.894047</v>
      </c>
      <c r="F18">
        <f>AVERAGE(D18:E18)</f>
        <v>27.902655000000003</v>
      </c>
      <c r="G18" t="s">
        <v>12</v>
      </c>
      <c r="H18">
        <v>14.916926</v>
      </c>
      <c r="I18">
        <v>14.942549</v>
      </c>
      <c r="J18">
        <f>AVERAGE(H18:I18)</f>
        <v>14.9297375</v>
      </c>
      <c r="K18">
        <f>F18-J18</f>
        <v>12.972917500000003</v>
      </c>
      <c r="L18">
        <f t="shared" ref="L18:L22" si="6">K18-$K$20</f>
        <v>0.11587699999999934</v>
      </c>
      <c r="M18">
        <f>2^-L18</f>
        <v>0.92282116635942857</v>
      </c>
      <c r="N18">
        <f>LOG(M18,2)</f>
        <v>-0.1158769999999994</v>
      </c>
    </row>
    <row r="19" spans="1:23">
      <c r="A19" t="s">
        <v>307</v>
      </c>
      <c r="B19" t="s">
        <v>293</v>
      </c>
      <c r="C19" t="s">
        <v>298</v>
      </c>
      <c r="D19">
        <v>27.246531999999998</v>
      </c>
      <c r="E19">
        <v>27.208573999999999</v>
      </c>
      <c r="F19">
        <f t="shared" ref="F19:F23" si="7">AVERAGE(D19:E19)</f>
        <v>27.227553</v>
      </c>
      <c r="G19" t="s">
        <v>12</v>
      </c>
      <c r="H19">
        <v>14.625458999999999</v>
      </c>
      <c r="I19">
        <v>14.633958</v>
      </c>
      <c r="J19">
        <f t="shared" ref="J19:J23" si="8">AVERAGE(H19:I19)</f>
        <v>14.6297085</v>
      </c>
      <c r="K19">
        <f t="shared" ref="K19:K23" si="9">F19-J19</f>
        <v>12.597844500000001</v>
      </c>
      <c r="L19">
        <f t="shared" si="6"/>
        <v>-0.25919600000000287</v>
      </c>
      <c r="M19">
        <f t="shared" ref="M19:M23" si="10">2^-L19</f>
        <v>1.1968115472301182</v>
      </c>
      <c r="N19">
        <f t="shared" ref="N19:N23" si="11">LOG(M19,2)</f>
        <v>0.25919600000000281</v>
      </c>
    </row>
    <row r="20" spans="1:23">
      <c r="A20" t="s">
        <v>307</v>
      </c>
      <c r="B20" t="s">
        <v>294</v>
      </c>
      <c r="C20" t="s">
        <v>298</v>
      </c>
      <c r="D20">
        <v>26.914059000000002</v>
      </c>
      <c r="E20">
        <v>27.141611000000001</v>
      </c>
      <c r="F20">
        <f t="shared" si="7"/>
        <v>27.027835000000003</v>
      </c>
      <c r="G20" t="s">
        <v>12</v>
      </c>
      <c r="H20">
        <v>14.200051999999999</v>
      </c>
      <c r="I20">
        <v>14.141537</v>
      </c>
      <c r="J20">
        <f t="shared" si="8"/>
        <v>14.1707945</v>
      </c>
      <c r="K20">
        <f t="shared" si="9"/>
        <v>12.857040500000004</v>
      </c>
      <c r="L20">
        <f>K20-$K$20</f>
        <v>0</v>
      </c>
      <c r="M20">
        <f t="shared" si="10"/>
        <v>1</v>
      </c>
      <c r="N20">
        <f t="shared" si="11"/>
        <v>0</v>
      </c>
    </row>
    <row r="21" spans="1:23">
      <c r="A21" t="s">
        <v>308</v>
      </c>
      <c r="B21" t="s">
        <v>295</v>
      </c>
      <c r="C21" t="s">
        <v>298</v>
      </c>
      <c r="D21">
        <v>24.095942999999998</v>
      </c>
      <c r="E21">
        <v>23.982099999999999</v>
      </c>
      <c r="F21">
        <f t="shared" si="7"/>
        <v>24.039021499999997</v>
      </c>
      <c r="G21" t="s">
        <v>12</v>
      </c>
      <c r="H21">
        <v>14.445836</v>
      </c>
      <c r="I21">
        <v>14.392709999999999</v>
      </c>
      <c r="J21">
        <f t="shared" si="8"/>
        <v>14.419273</v>
      </c>
      <c r="K21">
        <f t="shared" si="9"/>
        <v>9.6197484999999965</v>
      </c>
      <c r="L21">
        <f t="shared" si="6"/>
        <v>-3.2372920000000072</v>
      </c>
      <c r="M21">
        <f t="shared" si="10"/>
        <v>9.4302237369849848</v>
      </c>
      <c r="N21">
        <f t="shared" si="11"/>
        <v>3.2372920000000072</v>
      </c>
    </row>
    <row r="22" spans="1:23">
      <c r="A22" t="s">
        <v>308</v>
      </c>
      <c r="B22" t="s">
        <v>296</v>
      </c>
      <c r="C22" t="s">
        <v>298</v>
      </c>
      <c r="D22">
        <v>23.78341</v>
      </c>
      <c r="E22">
        <v>23.592753999999999</v>
      </c>
      <c r="F22">
        <f t="shared" si="7"/>
        <v>23.688082000000001</v>
      </c>
      <c r="G22" t="s">
        <v>12</v>
      </c>
      <c r="H22">
        <v>14.316333</v>
      </c>
      <c r="I22">
        <v>14.299626999999999</v>
      </c>
      <c r="J22">
        <f t="shared" si="8"/>
        <v>14.307980000000001</v>
      </c>
      <c r="K22">
        <f t="shared" si="9"/>
        <v>9.3801020000000008</v>
      </c>
      <c r="L22">
        <f t="shared" si="6"/>
        <v>-3.4769385000000028</v>
      </c>
      <c r="M22">
        <f t="shared" si="10"/>
        <v>11.134296485599785</v>
      </c>
      <c r="N22">
        <f t="shared" si="11"/>
        <v>3.4769385000000028</v>
      </c>
    </row>
    <row r="23" spans="1:23">
      <c r="A23" t="s">
        <v>308</v>
      </c>
      <c r="B23" t="s">
        <v>297</v>
      </c>
      <c r="C23" t="s">
        <v>298</v>
      </c>
      <c r="D23">
        <v>23.799871</v>
      </c>
      <c r="E23">
        <v>23.830368</v>
      </c>
      <c r="F23">
        <f t="shared" si="7"/>
        <v>23.815119500000002</v>
      </c>
      <c r="G23" t="s">
        <v>12</v>
      </c>
      <c r="H23">
        <v>14.445142000000001</v>
      </c>
      <c r="I23">
        <v>14.377897000000001</v>
      </c>
      <c r="J23">
        <f t="shared" si="8"/>
        <v>14.411519500000001</v>
      </c>
      <c r="K23">
        <f t="shared" si="9"/>
        <v>9.4036000000000008</v>
      </c>
      <c r="L23">
        <f>K23-$K$20</f>
        <v>-3.4534405000000028</v>
      </c>
      <c r="M23">
        <f t="shared" si="10"/>
        <v>10.954414720211021</v>
      </c>
      <c r="N23">
        <f t="shared" si="11"/>
        <v>3.4534405000000028</v>
      </c>
    </row>
    <row r="25" spans="1:23">
      <c r="A25" t="s">
        <v>313</v>
      </c>
      <c r="B25" t="s">
        <v>309</v>
      </c>
      <c r="C25" t="s">
        <v>310</v>
      </c>
      <c r="D25" t="s">
        <v>311</v>
      </c>
    </row>
    <row r="26" spans="1:23">
      <c r="A26" t="s">
        <v>307</v>
      </c>
      <c r="B26">
        <f>AVERAGE(N18:N20)</f>
        <v>4.7773000000001141E-2</v>
      </c>
      <c r="C26">
        <f>STDEVA(N18:N20)</f>
        <v>0.19204591502815282</v>
      </c>
      <c r="D26">
        <f>_xlfn.CONFIDENCE.T(0.05,C26,3)</f>
        <v>0.47706849990903405</v>
      </c>
    </row>
    <row r="27" spans="1:23">
      <c r="A27" t="s">
        <v>308</v>
      </c>
      <c r="B27">
        <f>AVERAGE(N21:N23)</f>
        <v>3.3892236666666711</v>
      </c>
      <c r="C27">
        <f>STDEVA(N21:N23)</f>
        <v>0.13210019872461462</v>
      </c>
      <c r="D27">
        <f>_xlfn.CONFIDENCE.T(0.05,C27,3)</f>
        <v>0.32815508538152821</v>
      </c>
    </row>
    <row r="30" spans="1:23">
      <c r="T30" t="s">
        <v>313</v>
      </c>
      <c r="U30" t="s">
        <v>312</v>
      </c>
      <c r="V30" t="s">
        <v>319</v>
      </c>
      <c r="W30" t="s">
        <v>272</v>
      </c>
    </row>
    <row r="31" spans="1:23">
      <c r="S31" t="s">
        <v>315</v>
      </c>
      <c r="T31">
        <f>B26</f>
        <v>4.7773000000001141E-2</v>
      </c>
      <c r="U31">
        <f>B12</f>
        <v>3.6047999999999802E-2</v>
      </c>
      <c r="V31">
        <f>D26</f>
        <v>0.47706849990903405</v>
      </c>
      <c r="W31">
        <f>D12</f>
        <v>0.21879248662330272</v>
      </c>
    </row>
    <row r="32" spans="1:23">
      <c r="S32" t="s">
        <v>316</v>
      </c>
      <c r="T32">
        <f>B27</f>
        <v>3.3892236666666711</v>
      </c>
      <c r="U32">
        <f>B13</f>
        <v>3.1533566666666668</v>
      </c>
      <c r="V32">
        <f>D27</f>
        <v>0.32815508538152821</v>
      </c>
      <c r="W32">
        <f>D13</f>
        <v>0.3128610259706841</v>
      </c>
    </row>
    <row r="33" spans="1:23">
      <c r="S33" t="s">
        <v>317</v>
      </c>
      <c r="T33">
        <f>B58</f>
        <v>-0.17292599999999739</v>
      </c>
      <c r="U33">
        <f>B44</f>
        <v>-6.8108833333332855E-2</v>
      </c>
      <c r="V33">
        <f>D58</f>
        <v>0.97583192340224778</v>
      </c>
      <c r="W33">
        <f>D44</f>
        <v>0.50928790778946842</v>
      </c>
    </row>
    <row r="34" spans="1:23">
      <c r="A34" t="s">
        <v>108</v>
      </c>
      <c r="S34" t="s">
        <v>318</v>
      </c>
      <c r="T34">
        <f>B59</f>
        <v>3.6395625000000034</v>
      </c>
      <c r="U34">
        <f>B45</f>
        <v>3.3295298333333316</v>
      </c>
      <c r="V34">
        <f>D59</f>
        <v>1.4117928325500937</v>
      </c>
      <c r="W34">
        <f>D45</f>
        <v>0.58817739043795592</v>
      </c>
    </row>
    <row r="35" spans="1:23">
      <c r="A35" t="s">
        <v>306</v>
      </c>
      <c r="B35" t="s">
        <v>1</v>
      </c>
      <c r="C35" t="s">
        <v>2</v>
      </c>
      <c r="D35" t="s">
        <v>290</v>
      </c>
      <c r="E35" t="s">
        <v>291</v>
      </c>
      <c r="F35" t="s">
        <v>183</v>
      </c>
      <c r="G35" t="s">
        <v>2</v>
      </c>
      <c r="H35" t="s">
        <v>290</v>
      </c>
      <c r="I35" t="s">
        <v>291</v>
      </c>
      <c r="J35" t="s">
        <v>183</v>
      </c>
      <c r="K35" t="s">
        <v>5</v>
      </c>
      <c r="L35" t="s">
        <v>6</v>
      </c>
      <c r="M35" t="s">
        <v>216</v>
      </c>
      <c r="N35" t="s">
        <v>24</v>
      </c>
    </row>
    <row r="36" spans="1:23">
      <c r="A36" t="s">
        <v>307</v>
      </c>
      <c r="B36" t="s">
        <v>299</v>
      </c>
      <c r="C36" t="s">
        <v>8</v>
      </c>
      <c r="D36">
        <v>28.749942999999998</v>
      </c>
      <c r="E36">
        <v>28.528168000000001</v>
      </c>
      <c r="F36">
        <f>AVERAGE(D36:E36)</f>
        <v>28.639055499999998</v>
      </c>
      <c r="G36" t="s">
        <v>12</v>
      </c>
      <c r="H36">
        <v>12.958352</v>
      </c>
      <c r="I36">
        <v>12.971055</v>
      </c>
      <c r="J36">
        <f>AVERAGE(H36:I36)</f>
        <v>12.964703499999999</v>
      </c>
      <c r="K36">
        <f>F36-J36</f>
        <v>15.674351999999999</v>
      </c>
      <c r="L36">
        <f>K36-$K$36</f>
        <v>0</v>
      </c>
      <c r="M36">
        <f>2^-L36</f>
        <v>1</v>
      </c>
      <c r="N36">
        <f>LOG(M36,2)</f>
        <v>0</v>
      </c>
    </row>
    <row r="37" spans="1:23">
      <c r="A37" t="s">
        <v>307</v>
      </c>
      <c r="B37" t="s">
        <v>300</v>
      </c>
      <c r="C37" t="s">
        <v>8</v>
      </c>
      <c r="D37">
        <v>29.742277000000001</v>
      </c>
      <c r="E37">
        <v>29.718554999999999</v>
      </c>
      <c r="F37">
        <f t="shared" ref="F37:F41" si="12">AVERAGE(D37:E37)</f>
        <v>29.730415999999998</v>
      </c>
      <c r="G37" t="s">
        <v>12</v>
      </c>
      <c r="H37">
        <v>13.82457</v>
      </c>
      <c r="I37">
        <v>13.690536</v>
      </c>
      <c r="J37">
        <f t="shared" ref="J37:J41" si="13">AVERAGE(H37:I37)</f>
        <v>13.757553</v>
      </c>
      <c r="K37">
        <f t="shared" ref="K37:K41" si="14">F37-J37</f>
        <v>15.972862999999998</v>
      </c>
      <c r="L37">
        <f t="shared" ref="L37:L41" si="15">K37-$K$36</f>
        <v>0.29851099999999953</v>
      </c>
      <c r="M37">
        <f t="shared" ref="M37:M41" si="16">2^-L37</f>
        <v>0.81309115169247148</v>
      </c>
      <c r="N37">
        <f t="shared" ref="N37:N41" si="17">LOG(M37,2)</f>
        <v>-0.29851099999999942</v>
      </c>
    </row>
    <row r="38" spans="1:23">
      <c r="A38" t="s">
        <v>307</v>
      </c>
      <c r="B38" t="s">
        <v>301</v>
      </c>
      <c r="C38" t="s">
        <v>8</v>
      </c>
      <c r="D38">
        <v>28.918589999999998</v>
      </c>
      <c r="E38">
        <v>28.824152000000002</v>
      </c>
      <c r="F38">
        <f t="shared" si="12"/>
        <v>28.871371</v>
      </c>
      <c r="G38" t="s">
        <v>12</v>
      </c>
      <c r="H38">
        <v>13.289065000000001</v>
      </c>
      <c r="I38">
        <v>13.293342000000001</v>
      </c>
      <c r="J38">
        <f t="shared" si="13"/>
        <v>13.291203500000002</v>
      </c>
      <c r="K38">
        <f t="shared" si="14"/>
        <v>15.580167499999998</v>
      </c>
      <c r="L38">
        <f t="shared" si="15"/>
        <v>-9.4184500000000781E-2</v>
      </c>
      <c r="M38">
        <f t="shared" si="16"/>
        <v>1.0674618423680013</v>
      </c>
      <c r="N38">
        <f t="shared" si="17"/>
        <v>9.4184500000000837E-2</v>
      </c>
    </row>
    <row r="39" spans="1:23">
      <c r="A39" t="s">
        <v>308</v>
      </c>
      <c r="B39" t="s">
        <v>302</v>
      </c>
      <c r="C39" t="s">
        <v>8</v>
      </c>
      <c r="D39">
        <v>26.443857000000001</v>
      </c>
      <c r="E39">
        <v>26.530607</v>
      </c>
      <c r="F39">
        <f t="shared" si="12"/>
        <v>26.487231999999999</v>
      </c>
      <c r="G39" t="s">
        <v>12</v>
      </c>
      <c r="H39">
        <v>14.225070000000001</v>
      </c>
      <c r="I39">
        <v>13.895809</v>
      </c>
      <c r="J39">
        <f t="shared" si="13"/>
        <v>14.060439500000001</v>
      </c>
      <c r="K39">
        <f t="shared" si="14"/>
        <v>12.426792499999998</v>
      </c>
      <c r="L39">
        <f t="shared" si="15"/>
        <v>-3.2475595000000013</v>
      </c>
      <c r="M39">
        <f t="shared" si="16"/>
        <v>9.4975769779865562</v>
      </c>
      <c r="N39">
        <f t="shared" si="17"/>
        <v>3.2475595000000013</v>
      </c>
    </row>
    <row r="40" spans="1:23">
      <c r="A40" t="s">
        <v>308</v>
      </c>
      <c r="B40" t="s">
        <v>303</v>
      </c>
      <c r="C40" t="s">
        <v>8</v>
      </c>
      <c r="D40">
        <v>25.869762000000001</v>
      </c>
      <c r="E40">
        <v>25.873363000000001</v>
      </c>
      <c r="F40">
        <f t="shared" si="12"/>
        <v>25.871562500000003</v>
      </c>
      <c r="G40" t="s">
        <v>12</v>
      </c>
      <c r="H40">
        <v>14.003280999999999</v>
      </c>
      <c r="I40">
        <v>13.583932000000001</v>
      </c>
      <c r="J40">
        <f t="shared" si="13"/>
        <v>13.793606499999999</v>
      </c>
      <c r="K40">
        <f t="shared" si="14"/>
        <v>12.077956000000004</v>
      </c>
      <c r="L40">
        <f t="shared" si="15"/>
        <v>-3.596395999999995</v>
      </c>
      <c r="M40">
        <f t="shared" si="16"/>
        <v>12.095479014000038</v>
      </c>
      <c r="N40">
        <f t="shared" si="17"/>
        <v>3.5963959999999946</v>
      </c>
    </row>
    <row r="41" spans="1:23">
      <c r="A41" t="s">
        <v>308</v>
      </c>
      <c r="B41" t="s">
        <v>304</v>
      </c>
      <c r="C41" t="s">
        <v>8</v>
      </c>
      <c r="D41">
        <v>25.941756999999999</v>
      </c>
      <c r="E41">
        <v>25.813476999999999</v>
      </c>
      <c r="F41">
        <f t="shared" si="12"/>
        <v>25.877617000000001</v>
      </c>
      <c r="G41" t="s">
        <v>12</v>
      </c>
      <c r="H41">
        <v>13.297708</v>
      </c>
      <c r="I41">
        <v>13.39809</v>
      </c>
      <c r="J41">
        <f t="shared" si="13"/>
        <v>13.347899</v>
      </c>
      <c r="K41">
        <f t="shared" si="14"/>
        <v>12.529718000000001</v>
      </c>
      <c r="L41">
        <f t="shared" si="15"/>
        <v>-3.1446339999999982</v>
      </c>
      <c r="M41">
        <f t="shared" si="16"/>
        <v>8.843601392195124</v>
      </c>
      <c r="N41">
        <f t="shared" si="17"/>
        <v>3.1446339999999986</v>
      </c>
    </row>
    <row r="43" spans="1:23">
      <c r="A43" t="s">
        <v>312</v>
      </c>
      <c r="B43" t="s">
        <v>309</v>
      </c>
      <c r="C43" t="s">
        <v>310</v>
      </c>
      <c r="D43" t="s">
        <v>311</v>
      </c>
    </row>
    <row r="44" spans="1:23">
      <c r="A44" t="s">
        <v>307</v>
      </c>
      <c r="B44">
        <f>AVERAGE(N36:N38)</f>
        <v>-6.8108833333332855E-2</v>
      </c>
      <c r="C44">
        <f>STDEVA(N36:N38)</f>
        <v>0.20501597209384281</v>
      </c>
      <c r="D44">
        <f>_xlfn.CONFIDENCE.T(0.05,C44,3)</f>
        <v>0.50928790778946842</v>
      </c>
    </row>
    <row r="45" spans="1:23">
      <c r="A45" t="s">
        <v>308</v>
      </c>
      <c r="B45">
        <f>AVERAGE(N39:N41)</f>
        <v>3.3295298333333316</v>
      </c>
      <c r="C45">
        <f>STDEVA(N39:N41)</f>
        <v>0.23677326247083313</v>
      </c>
      <c r="D45">
        <f>_xlfn.CONFIDENCE.T(0.05,C45,3)</f>
        <v>0.58817739043795592</v>
      </c>
    </row>
    <row r="48" spans="1:23">
      <c r="A48" t="s">
        <v>314</v>
      </c>
    </row>
    <row r="49" spans="1:14">
      <c r="A49" t="s">
        <v>306</v>
      </c>
      <c r="B49" t="s">
        <v>1</v>
      </c>
      <c r="C49" t="s">
        <v>2</v>
      </c>
      <c r="D49" t="s">
        <v>290</v>
      </c>
      <c r="E49" t="s">
        <v>291</v>
      </c>
      <c r="F49" t="s">
        <v>183</v>
      </c>
      <c r="G49" t="s">
        <v>2</v>
      </c>
      <c r="H49" t="s">
        <v>290</v>
      </c>
      <c r="I49" t="s">
        <v>291</v>
      </c>
      <c r="J49" t="s">
        <v>183</v>
      </c>
      <c r="K49" t="s">
        <v>5</v>
      </c>
      <c r="L49" t="s">
        <v>6</v>
      </c>
      <c r="M49" t="s">
        <v>216</v>
      </c>
      <c r="N49" t="s">
        <v>24</v>
      </c>
    </row>
    <row r="50" spans="1:14">
      <c r="A50" t="s">
        <v>307</v>
      </c>
      <c r="B50" t="s">
        <v>299</v>
      </c>
      <c r="C50" t="s">
        <v>298</v>
      </c>
      <c r="D50">
        <v>25.949057</v>
      </c>
      <c r="E50">
        <v>25.959337000000001</v>
      </c>
      <c r="F50">
        <f>AVERAGE(D50:E50)</f>
        <v>25.954197000000001</v>
      </c>
      <c r="G50" t="s">
        <v>12</v>
      </c>
      <c r="H50">
        <v>12.958352</v>
      </c>
      <c r="I50">
        <v>12.971055</v>
      </c>
      <c r="J50">
        <f>AVERAGE(H50:I50)</f>
        <v>12.964703499999999</v>
      </c>
      <c r="K50">
        <f>F50-J50</f>
        <v>12.989493500000002</v>
      </c>
      <c r="L50">
        <f>K50-$K$50</f>
        <v>0</v>
      </c>
      <c r="M50">
        <f>2^-L50</f>
        <v>1</v>
      </c>
      <c r="N50">
        <f>LOG(M50,2)</f>
        <v>0</v>
      </c>
    </row>
    <row r="51" spans="1:14">
      <c r="A51" t="s">
        <v>307</v>
      </c>
      <c r="B51" t="s">
        <v>300</v>
      </c>
      <c r="C51" t="s">
        <v>298</v>
      </c>
      <c r="D51">
        <v>27.3217</v>
      </c>
      <c r="E51">
        <v>27.417487999999999</v>
      </c>
      <c r="F51">
        <f t="shared" ref="F51:F55" si="18">AVERAGE(D51:E51)</f>
        <v>27.369593999999999</v>
      </c>
      <c r="G51" t="s">
        <v>12</v>
      </c>
      <c r="H51">
        <v>13.82457</v>
      </c>
      <c r="I51">
        <v>13.690536</v>
      </c>
      <c r="J51">
        <f t="shared" ref="J51:J55" si="19">AVERAGE(H51:I51)</f>
        <v>13.757553</v>
      </c>
      <c r="K51">
        <f t="shared" ref="K51:K55" si="20">F51-J51</f>
        <v>13.612041</v>
      </c>
      <c r="L51">
        <f t="shared" ref="L51:L55" si="21">K51-$K$50</f>
        <v>0.62254749999999781</v>
      </c>
      <c r="M51">
        <f t="shared" ref="M51:M55" si="22">2^-L51</f>
        <v>0.6495229917208899</v>
      </c>
      <c r="N51">
        <f t="shared" ref="N51:N55" si="23">LOG(M51,2)</f>
        <v>-0.6225474999999977</v>
      </c>
    </row>
    <row r="52" spans="1:14">
      <c r="A52" t="s">
        <v>307</v>
      </c>
      <c r="B52" t="s">
        <v>301</v>
      </c>
      <c r="C52" t="s">
        <v>298</v>
      </c>
      <c r="D52">
        <v>26.112347</v>
      </c>
      <c r="E52">
        <v>26.241508</v>
      </c>
      <c r="F52">
        <f t="shared" si="18"/>
        <v>26.176927499999998</v>
      </c>
      <c r="G52" t="s">
        <v>12</v>
      </c>
      <c r="H52">
        <v>13.289065000000001</v>
      </c>
      <c r="I52">
        <v>13.293342000000001</v>
      </c>
      <c r="J52">
        <f t="shared" si="19"/>
        <v>13.291203500000002</v>
      </c>
      <c r="K52">
        <f t="shared" si="20"/>
        <v>12.885723999999996</v>
      </c>
      <c r="L52">
        <f t="shared" si="21"/>
        <v>-0.10376950000000562</v>
      </c>
      <c r="M52">
        <f t="shared" si="22"/>
        <v>1.0745774734398714</v>
      </c>
      <c r="N52">
        <f t="shared" si="23"/>
        <v>0.1037695000000055</v>
      </c>
    </row>
    <row r="53" spans="1:14">
      <c r="A53" t="s">
        <v>308</v>
      </c>
      <c r="B53" t="s">
        <v>302</v>
      </c>
      <c r="C53" t="s">
        <v>298</v>
      </c>
      <c r="D53">
        <v>23.766010000000001</v>
      </c>
      <c r="E53">
        <v>23.643736000000001</v>
      </c>
      <c r="F53">
        <f t="shared" si="18"/>
        <v>23.704872999999999</v>
      </c>
      <c r="G53" t="s">
        <v>12</v>
      </c>
      <c r="H53">
        <v>14.225070000000001</v>
      </c>
      <c r="I53">
        <v>13.895809</v>
      </c>
      <c r="J53">
        <f t="shared" si="19"/>
        <v>14.060439500000001</v>
      </c>
      <c r="K53">
        <f t="shared" si="20"/>
        <v>9.6444334999999981</v>
      </c>
      <c r="L53">
        <f t="shared" si="21"/>
        <v>-3.3450600000000037</v>
      </c>
      <c r="M53">
        <f t="shared" si="22"/>
        <v>10.161630461852802</v>
      </c>
      <c r="N53">
        <f t="shared" si="23"/>
        <v>3.3450600000000037</v>
      </c>
    </row>
    <row r="54" spans="1:14">
      <c r="A54" t="s">
        <v>308</v>
      </c>
      <c r="B54" t="s">
        <v>303</v>
      </c>
      <c r="C54" t="s">
        <v>298</v>
      </c>
      <c r="D54">
        <v>22.483715</v>
      </c>
      <c r="E54">
        <v>22.493096999999999</v>
      </c>
      <c r="F54">
        <f t="shared" si="18"/>
        <v>22.488405999999998</v>
      </c>
      <c r="G54" t="s">
        <v>12</v>
      </c>
      <c r="H54">
        <v>14.003280999999999</v>
      </c>
      <c r="I54">
        <v>13.583932000000001</v>
      </c>
      <c r="J54">
        <f t="shared" si="19"/>
        <v>13.793606499999999</v>
      </c>
      <c r="K54">
        <f t="shared" si="20"/>
        <v>8.6947994999999985</v>
      </c>
      <c r="L54">
        <f t="shared" si="21"/>
        <v>-4.2946940000000033</v>
      </c>
      <c r="M54">
        <f t="shared" si="22"/>
        <v>19.625996461107007</v>
      </c>
      <c r="N54">
        <f t="shared" si="23"/>
        <v>4.2946940000000033</v>
      </c>
    </row>
    <row r="55" spans="1:14">
      <c r="A55" t="s">
        <v>308</v>
      </c>
      <c r="B55" t="s">
        <v>304</v>
      </c>
      <c r="C55" t="s">
        <v>298</v>
      </c>
      <c r="D55">
        <v>23.0869</v>
      </c>
      <c r="E55">
        <v>23.030017999999998</v>
      </c>
      <c r="F55">
        <f t="shared" si="18"/>
        <v>23.058458999999999</v>
      </c>
      <c r="G55" t="s">
        <v>12</v>
      </c>
      <c r="H55">
        <v>13.297708</v>
      </c>
      <c r="I55">
        <v>13.39809</v>
      </c>
      <c r="J55">
        <f t="shared" si="19"/>
        <v>13.347899</v>
      </c>
      <c r="K55">
        <f t="shared" si="20"/>
        <v>9.7105599999999992</v>
      </c>
      <c r="L55">
        <f t="shared" si="21"/>
        <v>-3.2789335000000026</v>
      </c>
      <c r="M55">
        <f t="shared" si="22"/>
        <v>9.7063810629585365</v>
      </c>
      <c r="N55">
        <f t="shared" si="23"/>
        <v>3.2789335000000022</v>
      </c>
    </row>
    <row r="57" spans="1:14">
      <c r="A57" t="s">
        <v>313</v>
      </c>
      <c r="B57" t="s">
        <v>309</v>
      </c>
      <c r="C57" t="s">
        <v>310</v>
      </c>
      <c r="D57" t="s">
        <v>311</v>
      </c>
    </row>
    <row r="58" spans="1:14">
      <c r="A58" t="s">
        <v>307</v>
      </c>
      <c r="B58">
        <f>AVERAGE(N50:N52)</f>
        <v>-0.17292599999999739</v>
      </c>
      <c r="C58">
        <f>STDEVA(N50:N52)</f>
        <v>0.3928252120590664</v>
      </c>
      <c r="D58">
        <f>_xlfn.CONFIDENCE.T(0.05,C58,3)</f>
        <v>0.97583192340224778</v>
      </c>
    </row>
    <row r="59" spans="1:14">
      <c r="A59" t="s">
        <v>308</v>
      </c>
      <c r="B59">
        <f>AVERAGE(N53:N55)</f>
        <v>3.6395625000000034</v>
      </c>
      <c r="C59">
        <f>STDEVA(N53:N55)</f>
        <v>0.56832309492026511</v>
      </c>
      <c r="D59">
        <f>_xlfn.CONFIDENCE.T(0.05,C59,3)</f>
        <v>1.4117928325500937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2"/>
  <sheetViews>
    <sheetView workbookViewId="0">
      <selection activeCell="X22" sqref="X22"/>
    </sheetView>
  </sheetViews>
  <sheetFormatPr baseColWidth="10" defaultRowHeight="15" x14ac:dyDescent="0"/>
  <cols>
    <col min="4" max="4" width="13.1640625" bestFit="1" customWidth="1"/>
  </cols>
  <sheetData>
    <row r="3" spans="1:23">
      <c r="A3" t="s">
        <v>62</v>
      </c>
      <c r="B3" t="s">
        <v>320</v>
      </c>
      <c r="C3" t="s">
        <v>306</v>
      </c>
      <c r="D3" t="s">
        <v>321</v>
      </c>
      <c r="E3" t="s">
        <v>290</v>
      </c>
      <c r="F3" t="s">
        <v>291</v>
      </c>
      <c r="G3" t="s">
        <v>323</v>
      </c>
      <c r="H3" t="s">
        <v>62</v>
      </c>
      <c r="I3" t="s">
        <v>320</v>
      </c>
      <c r="J3" t="s">
        <v>306</v>
      </c>
      <c r="K3" t="s">
        <v>321</v>
      </c>
      <c r="L3" t="s">
        <v>290</v>
      </c>
      <c r="M3" t="s">
        <v>291</v>
      </c>
      <c r="N3" t="s">
        <v>323</v>
      </c>
      <c r="O3" t="s">
        <v>5</v>
      </c>
      <c r="P3" t="s">
        <v>6</v>
      </c>
      <c r="Q3" t="s">
        <v>23</v>
      </c>
      <c r="R3" t="s">
        <v>324</v>
      </c>
    </row>
    <row r="4" spans="1:23">
      <c r="A4" t="s">
        <v>305</v>
      </c>
      <c r="B4" t="s">
        <v>66</v>
      </c>
      <c r="C4">
        <v>0</v>
      </c>
      <c r="D4" t="s">
        <v>312</v>
      </c>
      <c r="E4">
        <v>28.585374999999999</v>
      </c>
      <c r="F4">
        <v>28.542753000000001</v>
      </c>
      <c r="G4">
        <f>AVERAGE(E4:F4)</f>
        <v>28.564064000000002</v>
      </c>
      <c r="H4" t="s">
        <v>305</v>
      </c>
      <c r="I4" t="s">
        <v>66</v>
      </c>
      <c r="J4">
        <v>0</v>
      </c>
      <c r="K4" t="s">
        <v>12</v>
      </c>
      <c r="L4">
        <v>16.883431999999999</v>
      </c>
      <c r="M4">
        <v>16.811235</v>
      </c>
      <c r="N4">
        <f>AVERAGE(L4:M4)</f>
        <v>16.847333499999998</v>
      </c>
      <c r="O4">
        <f>G4-N4</f>
        <v>11.716730500000004</v>
      </c>
      <c r="P4">
        <f>O4-$O$4</f>
        <v>0</v>
      </c>
      <c r="Q4">
        <f t="shared" ref="Q4:Q11" si="0">2^-P4</f>
        <v>1</v>
      </c>
      <c r="R4">
        <f t="shared" ref="R4:R11" si="1">LOG(Q4,2)</f>
        <v>0</v>
      </c>
      <c r="V4" t="s">
        <v>312</v>
      </c>
      <c r="W4" t="s">
        <v>313</v>
      </c>
    </row>
    <row r="5" spans="1:23">
      <c r="A5" t="s">
        <v>305</v>
      </c>
      <c r="B5" t="s">
        <v>66</v>
      </c>
      <c r="C5">
        <v>100</v>
      </c>
      <c r="D5" t="s">
        <v>312</v>
      </c>
      <c r="E5">
        <v>26.878464000000001</v>
      </c>
      <c r="F5">
        <v>26.863838000000001</v>
      </c>
      <c r="G5">
        <f t="shared" ref="G5:G7" si="2">AVERAGE(E5:F5)</f>
        <v>26.871151000000001</v>
      </c>
      <c r="H5" t="s">
        <v>305</v>
      </c>
      <c r="I5" t="s">
        <v>66</v>
      </c>
      <c r="J5">
        <v>100</v>
      </c>
      <c r="K5" t="s">
        <v>12</v>
      </c>
      <c r="L5">
        <v>17.358055</v>
      </c>
      <c r="M5">
        <v>17.380942999999998</v>
      </c>
      <c r="N5">
        <f t="shared" ref="N5:N7" si="3">AVERAGE(L5:M5)</f>
        <v>17.369498999999998</v>
      </c>
      <c r="O5">
        <f t="shared" ref="O5:O7" si="4">G5-N5</f>
        <v>9.5016520000000035</v>
      </c>
      <c r="P5">
        <f>O5-$O$4</f>
        <v>-2.2150785000000006</v>
      </c>
      <c r="Q5">
        <f t="shared" si="0"/>
        <v>4.6430682895426898</v>
      </c>
      <c r="R5">
        <f t="shared" si="1"/>
        <v>2.2150785000000006</v>
      </c>
      <c r="U5">
        <v>0</v>
      </c>
      <c r="V5" s="3">
        <f>R4</f>
        <v>0</v>
      </c>
      <c r="W5" s="3">
        <f>R8</f>
        <v>0</v>
      </c>
    </row>
    <row r="6" spans="1:23">
      <c r="A6" t="s">
        <v>305</v>
      </c>
      <c r="B6" t="s">
        <v>66</v>
      </c>
      <c r="C6">
        <v>200</v>
      </c>
      <c r="D6" t="s">
        <v>312</v>
      </c>
      <c r="E6">
        <v>26.915955</v>
      </c>
      <c r="F6">
        <v>26.53135</v>
      </c>
      <c r="G6">
        <f t="shared" si="2"/>
        <v>26.7236525</v>
      </c>
      <c r="H6" t="s">
        <v>305</v>
      </c>
      <c r="I6" t="s">
        <v>66</v>
      </c>
      <c r="J6">
        <v>200</v>
      </c>
      <c r="K6" t="s">
        <v>12</v>
      </c>
      <c r="L6">
        <v>17.380759999999999</v>
      </c>
      <c r="M6">
        <v>16.885346999999999</v>
      </c>
      <c r="N6">
        <f t="shared" si="3"/>
        <v>17.133053499999999</v>
      </c>
      <c r="O6">
        <f t="shared" si="4"/>
        <v>9.590599000000001</v>
      </c>
      <c r="P6">
        <f>O6-$O$4</f>
        <v>-2.1261315000000032</v>
      </c>
      <c r="Q6">
        <f t="shared" si="0"/>
        <v>4.3654533961612723</v>
      </c>
      <c r="R6">
        <f t="shared" si="1"/>
        <v>2.1261315000000032</v>
      </c>
      <c r="U6">
        <v>100</v>
      </c>
      <c r="V6" s="3">
        <f t="shared" ref="V6:V8" si="5">R5</f>
        <v>2.2150785000000006</v>
      </c>
      <c r="W6" s="3">
        <f t="shared" ref="W6:W8" si="6">R9</f>
        <v>1.9232834999999964</v>
      </c>
    </row>
    <row r="7" spans="1:23">
      <c r="A7" t="s">
        <v>305</v>
      </c>
      <c r="B7" t="s">
        <v>66</v>
      </c>
      <c r="C7">
        <v>500</v>
      </c>
      <c r="D7" t="s">
        <v>312</v>
      </c>
      <c r="E7">
        <v>25.954813000000001</v>
      </c>
      <c r="F7">
        <v>26.010265</v>
      </c>
      <c r="G7">
        <f t="shared" si="2"/>
        <v>25.982539000000003</v>
      </c>
      <c r="H7" t="s">
        <v>305</v>
      </c>
      <c r="I7" t="s">
        <v>66</v>
      </c>
      <c r="J7">
        <v>500</v>
      </c>
      <c r="K7" t="s">
        <v>12</v>
      </c>
      <c r="L7">
        <v>17.922812</v>
      </c>
      <c r="M7">
        <v>17.952777999999999</v>
      </c>
      <c r="N7">
        <f t="shared" si="3"/>
        <v>17.937795000000001</v>
      </c>
      <c r="O7">
        <f t="shared" si="4"/>
        <v>8.0447440000000014</v>
      </c>
      <c r="P7">
        <f>O7-$O$4</f>
        <v>-3.6719865000000027</v>
      </c>
      <c r="Q7">
        <f t="shared" si="0"/>
        <v>12.74612226833867</v>
      </c>
      <c r="R7">
        <f t="shared" si="1"/>
        <v>3.6719865000000027</v>
      </c>
      <c r="U7">
        <v>200</v>
      </c>
      <c r="V7" s="3">
        <f t="shared" si="5"/>
        <v>2.1261315000000032</v>
      </c>
      <c r="W7" s="3">
        <f t="shared" si="6"/>
        <v>1.7462920000000004</v>
      </c>
    </row>
    <row r="8" spans="1:23">
      <c r="A8" t="s">
        <v>305</v>
      </c>
      <c r="B8" t="s">
        <v>66</v>
      </c>
      <c r="C8">
        <v>0</v>
      </c>
      <c r="D8" t="s">
        <v>313</v>
      </c>
      <c r="E8">
        <v>29.422381999999999</v>
      </c>
      <c r="F8">
        <v>29.716004999999999</v>
      </c>
      <c r="G8">
        <f>AVERAGE(E8:F8)</f>
        <v>29.569193499999997</v>
      </c>
      <c r="H8" t="s">
        <v>305</v>
      </c>
      <c r="I8" t="s">
        <v>66</v>
      </c>
      <c r="J8">
        <v>0</v>
      </c>
      <c r="K8" t="s">
        <v>12</v>
      </c>
      <c r="L8">
        <v>16.883431999999999</v>
      </c>
      <c r="M8">
        <v>16.811235</v>
      </c>
      <c r="N8">
        <f>AVERAGE(L8:M8)</f>
        <v>16.847333499999998</v>
      </c>
      <c r="O8">
        <f>G8-N8</f>
        <v>12.72186</v>
      </c>
      <c r="P8">
        <f>O8-$O$8</f>
        <v>0</v>
      </c>
      <c r="Q8">
        <f t="shared" si="0"/>
        <v>1</v>
      </c>
      <c r="R8">
        <f t="shared" si="1"/>
        <v>0</v>
      </c>
      <c r="U8">
        <v>500</v>
      </c>
      <c r="V8" s="3">
        <f t="shared" si="5"/>
        <v>3.6719865000000027</v>
      </c>
      <c r="W8" s="3">
        <f t="shared" si="6"/>
        <v>2.7148680000000027</v>
      </c>
    </row>
    <row r="9" spans="1:23">
      <c r="A9" t="s">
        <v>305</v>
      </c>
      <c r="B9" t="s">
        <v>66</v>
      </c>
      <c r="C9">
        <v>100</v>
      </c>
      <c r="D9" t="s">
        <v>313</v>
      </c>
      <c r="E9">
        <v>28.255703</v>
      </c>
      <c r="F9">
        <v>28.080448000000001</v>
      </c>
      <c r="G9">
        <f>AVERAGE(E9:F9)</f>
        <v>28.1680755</v>
      </c>
      <c r="H9" t="s">
        <v>305</v>
      </c>
      <c r="I9" t="s">
        <v>66</v>
      </c>
      <c r="J9">
        <v>100</v>
      </c>
      <c r="K9" t="s">
        <v>12</v>
      </c>
      <c r="L9">
        <v>17.358055</v>
      </c>
      <c r="M9">
        <v>17.380942999999998</v>
      </c>
      <c r="N9">
        <f>AVERAGE(L9:M9)</f>
        <v>17.369498999999998</v>
      </c>
      <c r="O9">
        <f>G9-N9</f>
        <v>10.798576500000003</v>
      </c>
      <c r="P9">
        <f>O9-$O$8</f>
        <v>-1.9232834999999966</v>
      </c>
      <c r="Q9">
        <f t="shared" si="0"/>
        <v>3.7928531103308427</v>
      </c>
      <c r="R9">
        <f t="shared" si="1"/>
        <v>1.9232834999999964</v>
      </c>
    </row>
    <row r="10" spans="1:23">
      <c r="A10" t="s">
        <v>305</v>
      </c>
      <c r="B10" t="s">
        <v>66</v>
      </c>
      <c r="C10">
        <v>200</v>
      </c>
      <c r="D10" t="s">
        <v>313</v>
      </c>
      <c r="E10">
        <v>28.194382000000001</v>
      </c>
      <c r="F10">
        <v>28.022860999999999</v>
      </c>
      <c r="G10">
        <f>AVERAGE(E10:F10)</f>
        <v>28.108621499999998</v>
      </c>
      <c r="H10" t="s">
        <v>305</v>
      </c>
      <c r="I10" t="s">
        <v>66</v>
      </c>
      <c r="J10">
        <v>200</v>
      </c>
      <c r="K10" t="s">
        <v>12</v>
      </c>
      <c r="L10">
        <v>17.380759999999999</v>
      </c>
      <c r="M10">
        <v>16.885346999999999</v>
      </c>
      <c r="N10">
        <f>AVERAGE(L10:M10)</f>
        <v>17.133053499999999</v>
      </c>
      <c r="O10">
        <f>G10-N10</f>
        <v>10.975567999999999</v>
      </c>
      <c r="P10">
        <f>O10-$O$8</f>
        <v>-1.7462920000000004</v>
      </c>
      <c r="Q10">
        <f t="shared" si="0"/>
        <v>3.3549517078426074</v>
      </c>
      <c r="R10">
        <f t="shared" si="1"/>
        <v>1.7462920000000004</v>
      </c>
    </row>
    <row r="11" spans="1:23">
      <c r="A11" t="s">
        <v>305</v>
      </c>
      <c r="B11" t="s">
        <v>66</v>
      </c>
      <c r="C11">
        <v>500</v>
      </c>
      <c r="D11" t="s">
        <v>313</v>
      </c>
      <c r="E11">
        <v>27.915410999999999</v>
      </c>
      <c r="F11">
        <v>27.974163000000001</v>
      </c>
      <c r="G11">
        <f>AVERAGE(E11:F11)</f>
        <v>27.944786999999998</v>
      </c>
      <c r="H11" t="s">
        <v>305</v>
      </c>
      <c r="I11" t="s">
        <v>66</v>
      </c>
      <c r="J11">
        <v>500</v>
      </c>
      <c r="K11" t="s">
        <v>12</v>
      </c>
      <c r="L11">
        <v>17.922812</v>
      </c>
      <c r="M11">
        <v>17.952777999999999</v>
      </c>
      <c r="N11">
        <f>AVERAGE(L11:M11)</f>
        <v>17.937795000000001</v>
      </c>
      <c r="O11">
        <f>G11-N11</f>
        <v>10.006991999999997</v>
      </c>
      <c r="P11">
        <f>O11-$O$8</f>
        <v>-2.7148680000000027</v>
      </c>
      <c r="Q11">
        <f t="shared" si="0"/>
        <v>6.5653321451291156</v>
      </c>
      <c r="R11">
        <f t="shared" si="1"/>
        <v>2.7148680000000027</v>
      </c>
    </row>
    <row r="14" spans="1:23">
      <c r="A14" t="s">
        <v>62</v>
      </c>
      <c r="B14" t="s">
        <v>320</v>
      </c>
      <c r="C14" t="s">
        <v>306</v>
      </c>
      <c r="D14" t="s">
        <v>321</v>
      </c>
      <c r="E14" t="s">
        <v>290</v>
      </c>
      <c r="F14" t="s">
        <v>291</v>
      </c>
      <c r="G14" t="s">
        <v>323</v>
      </c>
      <c r="H14" t="s">
        <v>62</v>
      </c>
      <c r="I14" t="s">
        <v>320</v>
      </c>
      <c r="J14" t="s">
        <v>306</v>
      </c>
      <c r="K14" t="s">
        <v>321</v>
      </c>
      <c r="L14" t="s">
        <v>290</v>
      </c>
      <c r="M14" t="s">
        <v>291</v>
      </c>
      <c r="N14" t="s">
        <v>323</v>
      </c>
      <c r="O14" t="s">
        <v>5</v>
      </c>
      <c r="P14" t="s">
        <v>6</v>
      </c>
      <c r="Q14" t="s">
        <v>23</v>
      </c>
      <c r="R14" t="s">
        <v>324</v>
      </c>
    </row>
    <row r="15" spans="1:23">
      <c r="A15" t="s">
        <v>305</v>
      </c>
      <c r="B15" t="s">
        <v>322</v>
      </c>
      <c r="C15">
        <v>0</v>
      </c>
      <c r="D15" t="s">
        <v>312</v>
      </c>
      <c r="E15">
        <v>27.483929</v>
      </c>
      <c r="F15">
        <v>27.558605</v>
      </c>
      <c r="G15">
        <f t="shared" ref="G15:G22" si="7">AVERAGE(E15:F15)</f>
        <v>27.521267000000002</v>
      </c>
      <c r="H15" t="s">
        <v>305</v>
      </c>
      <c r="I15" t="s">
        <v>322</v>
      </c>
      <c r="J15">
        <v>0</v>
      </c>
      <c r="K15" t="s">
        <v>12</v>
      </c>
      <c r="L15">
        <v>16.693390000000001</v>
      </c>
      <c r="M15">
        <v>16.736340999999999</v>
      </c>
      <c r="N15">
        <f t="shared" ref="N15:N22" si="8">AVERAGE(L15:M15)</f>
        <v>16.714865500000002</v>
      </c>
      <c r="O15">
        <f t="shared" ref="O15:O22" si="9">G15-N15</f>
        <v>10.8064015</v>
      </c>
      <c r="P15">
        <f>O15-$O$15</f>
        <v>0</v>
      </c>
      <c r="Q15">
        <f t="shared" ref="Q15:Q22" si="10">2^-P15</f>
        <v>1</v>
      </c>
      <c r="R15">
        <f t="shared" ref="R15:R22" si="11">LOG(Q15,2)</f>
        <v>0</v>
      </c>
      <c r="V15" t="s">
        <v>312</v>
      </c>
      <c r="W15" t="s">
        <v>313</v>
      </c>
    </row>
    <row r="16" spans="1:23">
      <c r="A16" t="s">
        <v>305</v>
      </c>
      <c r="B16" t="s">
        <v>322</v>
      </c>
      <c r="C16">
        <v>100</v>
      </c>
      <c r="D16" t="s">
        <v>312</v>
      </c>
      <c r="E16">
        <v>27.669612999999998</v>
      </c>
      <c r="F16">
        <v>27.370750000000001</v>
      </c>
      <c r="G16">
        <f t="shared" si="7"/>
        <v>27.5201815</v>
      </c>
      <c r="H16" t="s">
        <v>305</v>
      </c>
      <c r="I16" t="s">
        <v>322</v>
      </c>
      <c r="J16">
        <v>100</v>
      </c>
      <c r="K16" t="s">
        <v>12</v>
      </c>
      <c r="L16">
        <v>16.780889999999999</v>
      </c>
      <c r="M16">
        <v>16.755369999999999</v>
      </c>
      <c r="N16">
        <f t="shared" si="8"/>
        <v>16.768129999999999</v>
      </c>
      <c r="O16">
        <f t="shared" si="9"/>
        <v>10.7520515</v>
      </c>
      <c r="P16">
        <f t="shared" ref="P16:P18" si="12">O16-$O$15</f>
        <v>-5.4349999999999454E-2</v>
      </c>
      <c r="Q16">
        <f t="shared" si="10"/>
        <v>1.0383911552535692</v>
      </c>
      <c r="R16">
        <f t="shared" si="11"/>
        <v>5.4349999999999357E-2</v>
      </c>
      <c r="U16">
        <v>0</v>
      </c>
      <c r="V16" s="3">
        <f>R15</f>
        <v>0</v>
      </c>
      <c r="W16" s="3">
        <f>R19</f>
        <v>0</v>
      </c>
    </row>
    <row r="17" spans="1:23">
      <c r="A17" t="s">
        <v>305</v>
      </c>
      <c r="B17" t="s">
        <v>322</v>
      </c>
      <c r="C17">
        <v>200</v>
      </c>
      <c r="D17" t="s">
        <v>312</v>
      </c>
      <c r="E17">
        <v>25.982353</v>
      </c>
      <c r="F17">
        <v>26.283003000000001</v>
      </c>
      <c r="G17">
        <f t="shared" si="7"/>
        <v>26.132677999999999</v>
      </c>
      <c r="H17" t="s">
        <v>305</v>
      </c>
      <c r="I17" t="s">
        <v>322</v>
      </c>
      <c r="J17">
        <v>200</v>
      </c>
      <c r="K17" t="s">
        <v>12</v>
      </c>
      <c r="L17">
        <v>15.968423</v>
      </c>
      <c r="M17">
        <v>16.083841</v>
      </c>
      <c r="N17">
        <f t="shared" si="8"/>
        <v>16.026132</v>
      </c>
      <c r="O17">
        <f t="shared" si="9"/>
        <v>10.106545999999998</v>
      </c>
      <c r="P17">
        <f t="shared" si="12"/>
        <v>-0.69985550000000174</v>
      </c>
      <c r="Q17">
        <f t="shared" si="10"/>
        <v>1.6243420908382116</v>
      </c>
      <c r="R17">
        <f t="shared" si="11"/>
        <v>0.69985550000000174</v>
      </c>
      <c r="U17">
        <v>100</v>
      </c>
      <c r="V17" s="3">
        <f t="shared" ref="V17:V19" si="13">R16</f>
        <v>5.4349999999999357E-2</v>
      </c>
      <c r="W17" s="3">
        <f t="shared" ref="W17:W19" si="14">R20</f>
        <v>0.2073764999999988</v>
      </c>
    </row>
    <row r="18" spans="1:23">
      <c r="A18" t="s">
        <v>305</v>
      </c>
      <c r="B18" t="s">
        <v>322</v>
      </c>
      <c r="C18">
        <v>500</v>
      </c>
      <c r="D18" t="s">
        <v>312</v>
      </c>
      <c r="E18">
        <v>26.023589999999999</v>
      </c>
      <c r="F18">
        <v>25.964264</v>
      </c>
      <c r="G18">
        <f t="shared" si="7"/>
        <v>25.993926999999999</v>
      </c>
      <c r="H18" t="s">
        <v>305</v>
      </c>
      <c r="I18" t="s">
        <v>322</v>
      </c>
      <c r="J18">
        <v>500</v>
      </c>
      <c r="K18" t="s">
        <v>12</v>
      </c>
      <c r="L18">
        <v>16.177671</v>
      </c>
      <c r="M18">
        <v>16.474377</v>
      </c>
      <c r="N18">
        <f t="shared" si="8"/>
        <v>16.326024</v>
      </c>
      <c r="O18">
        <f t="shared" si="9"/>
        <v>9.667902999999999</v>
      </c>
      <c r="P18">
        <f t="shared" si="12"/>
        <v>-1.1384985000000007</v>
      </c>
      <c r="Q18">
        <f t="shared" si="10"/>
        <v>2.2015177862832713</v>
      </c>
      <c r="R18">
        <f t="shared" si="11"/>
        <v>1.1384985000000007</v>
      </c>
      <c r="U18">
        <v>200</v>
      </c>
      <c r="V18" s="3">
        <f t="shared" si="13"/>
        <v>0.69985550000000174</v>
      </c>
      <c r="W18" s="3">
        <f t="shared" si="14"/>
        <v>0.52895099999999928</v>
      </c>
    </row>
    <row r="19" spans="1:23">
      <c r="A19" t="s">
        <v>305</v>
      </c>
      <c r="B19" t="s">
        <v>322</v>
      </c>
      <c r="C19">
        <v>0</v>
      </c>
      <c r="D19" t="s">
        <v>313</v>
      </c>
      <c r="E19">
        <v>28.937930000000001</v>
      </c>
      <c r="F19">
        <v>28.581164999999999</v>
      </c>
      <c r="G19">
        <f t="shared" si="7"/>
        <v>28.7595475</v>
      </c>
      <c r="H19" s="1" t="s">
        <v>305</v>
      </c>
      <c r="I19" s="1" t="s">
        <v>322</v>
      </c>
      <c r="J19" s="1">
        <v>0</v>
      </c>
      <c r="K19" s="1" t="s">
        <v>12</v>
      </c>
      <c r="L19" s="1">
        <v>16.693390000000001</v>
      </c>
      <c r="M19" s="1">
        <v>16.736340999999999</v>
      </c>
      <c r="N19">
        <f t="shared" si="8"/>
        <v>16.714865500000002</v>
      </c>
      <c r="O19">
        <f t="shared" si="9"/>
        <v>12.044681999999998</v>
      </c>
      <c r="P19">
        <f>O19-$O$19</f>
        <v>0</v>
      </c>
      <c r="Q19">
        <f t="shared" si="10"/>
        <v>1</v>
      </c>
      <c r="R19">
        <f t="shared" si="11"/>
        <v>0</v>
      </c>
      <c r="U19">
        <v>500</v>
      </c>
      <c r="V19" s="3">
        <f t="shared" si="13"/>
        <v>1.1384985000000007</v>
      </c>
      <c r="W19" s="3">
        <f t="shared" si="14"/>
        <v>1.2959934999999978</v>
      </c>
    </row>
    <row r="20" spans="1:23">
      <c r="A20" t="s">
        <v>305</v>
      </c>
      <c r="B20" t="s">
        <v>322</v>
      </c>
      <c r="C20">
        <v>100</v>
      </c>
      <c r="D20" t="s">
        <v>313</v>
      </c>
      <c r="E20">
        <v>28.447552000000002</v>
      </c>
      <c r="F20">
        <v>28.763318999999999</v>
      </c>
      <c r="G20">
        <f t="shared" si="7"/>
        <v>28.605435499999999</v>
      </c>
      <c r="H20" s="1" t="s">
        <v>305</v>
      </c>
      <c r="I20" s="1" t="s">
        <v>322</v>
      </c>
      <c r="J20" s="1">
        <v>100</v>
      </c>
      <c r="K20" s="1" t="s">
        <v>12</v>
      </c>
      <c r="L20" s="1">
        <v>16.780889999999999</v>
      </c>
      <c r="M20" s="1">
        <v>16.755369999999999</v>
      </c>
      <c r="N20">
        <f t="shared" si="8"/>
        <v>16.768129999999999</v>
      </c>
      <c r="O20">
        <f t="shared" si="9"/>
        <v>11.837305499999999</v>
      </c>
      <c r="P20">
        <f t="shared" ref="P20:P22" si="15">O20-$O$19</f>
        <v>-0.20737649999999874</v>
      </c>
      <c r="Q20">
        <f t="shared" si="10"/>
        <v>1.1545866905922733</v>
      </c>
      <c r="R20">
        <f t="shared" si="11"/>
        <v>0.2073764999999988</v>
      </c>
    </row>
    <row r="21" spans="1:23">
      <c r="A21" t="s">
        <v>305</v>
      </c>
      <c r="B21" t="s">
        <v>322</v>
      </c>
      <c r="C21">
        <v>200</v>
      </c>
      <c r="D21" t="s">
        <v>313</v>
      </c>
      <c r="E21">
        <v>27.510535999999998</v>
      </c>
      <c r="F21">
        <v>27.57319</v>
      </c>
      <c r="G21">
        <f t="shared" si="7"/>
        <v>27.541862999999999</v>
      </c>
      <c r="H21" s="1" t="s">
        <v>305</v>
      </c>
      <c r="I21" s="1" t="s">
        <v>322</v>
      </c>
      <c r="J21" s="1">
        <v>200</v>
      </c>
      <c r="K21" s="1" t="s">
        <v>12</v>
      </c>
      <c r="L21" s="1">
        <v>15.968423</v>
      </c>
      <c r="M21" s="1">
        <v>16.083841</v>
      </c>
      <c r="N21">
        <f t="shared" si="8"/>
        <v>16.026132</v>
      </c>
      <c r="O21">
        <f t="shared" si="9"/>
        <v>11.515730999999999</v>
      </c>
      <c r="P21">
        <f t="shared" si="15"/>
        <v>-0.52895099999999928</v>
      </c>
      <c r="Q21">
        <f t="shared" si="10"/>
        <v>1.4428796797582748</v>
      </c>
      <c r="R21">
        <f t="shared" si="11"/>
        <v>0.52895099999999928</v>
      </c>
    </row>
    <row r="22" spans="1:23">
      <c r="A22" t="s">
        <v>305</v>
      </c>
      <c r="B22" t="s">
        <v>322</v>
      </c>
      <c r="C22">
        <v>500</v>
      </c>
      <c r="D22" t="s">
        <v>313</v>
      </c>
      <c r="E22">
        <v>27.08999</v>
      </c>
      <c r="F22">
        <v>27.059435000000001</v>
      </c>
      <c r="G22">
        <f t="shared" si="7"/>
        <v>27.0747125</v>
      </c>
      <c r="H22" s="1" t="s">
        <v>305</v>
      </c>
      <c r="I22" s="1" t="s">
        <v>322</v>
      </c>
      <c r="J22" s="1">
        <v>500</v>
      </c>
      <c r="K22" s="1" t="s">
        <v>12</v>
      </c>
      <c r="L22" s="1">
        <v>16.177671</v>
      </c>
      <c r="M22" s="1">
        <v>16.474377</v>
      </c>
      <c r="N22">
        <f t="shared" si="8"/>
        <v>16.326024</v>
      </c>
      <c r="O22">
        <f t="shared" si="9"/>
        <v>10.7486885</v>
      </c>
      <c r="P22">
        <f t="shared" si="15"/>
        <v>-1.295993499999998</v>
      </c>
      <c r="Q22">
        <f t="shared" si="10"/>
        <v>2.455460304835178</v>
      </c>
      <c r="R22">
        <f t="shared" si="11"/>
        <v>1.2959934999999978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9"/>
  <sheetViews>
    <sheetView topLeftCell="A43" workbookViewId="0">
      <selection activeCell="T75" sqref="T75"/>
    </sheetView>
  </sheetViews>
  <sheetFormatPr baseColWidth="10" defaultRowHeight="15" x14ac:dyDescent="0"/>
  <cols>
    <col min="1" max="1" width="13.6640625" bestFit="1" customWidth="1"/>
    <col min="2" max="2" width="17.5" bestFit="1" customWidth="1"/>
    <col min="3" max="3" width="12.1640625" bestFit="1" customWidth="1"/>
    <col min="6" max="7" width="13.6640625" bestFit="1" customWidth="1"/>
  </cols>
  <sheetData>
    <row r="3" spans="1:13">
      <c r="A3" t="s">
        <v>1</v>
      </c>
      <c r="B3" t="s">
        <v>2</v>
      </c>
      <c r="C3" t="s">
        <v>3</v>
      </c>
      <c r="E3" t="s">
        <v>4</v>
      </c>
      <c r="F3" t="s">
        <v>1</v>
      </c>
      <c r="G3" t="s">
        <v>2</v>
      </c>
      <c r="H3" t="s">
        <v>3</v>
      </c>
      <c r="J3" t="s">
        <v>4</v>
      </c>
      <c r="K3" t="s">
        <v>5</v>
      </c>
      <c r="L3" t="s">
        <v>6</v>
      </c>
      <c r="M3" t="s">
        <v>216</v>
      </c>
    </row>
    <row r="4" spans="1:13">
      <c r="A4" t="s">
        <v>336</v>
      </c>
      <c r="B4" t="s">
        <v>8</v>
      </c>
      <c r="C4">
        <v>29.252758</v>
      </c>
      <c r="D4">
        <v>29.902653000000001</v>
      </c>
      <c r="E4">
        <f>AVERAGE(C4:D4)</f>
        <v>29.5777055</v>
      </c>
      <c r="F4" t="s">
        <v>336</v>
      </c>
      <c r="G4" t="s">
        <v>12</v>
      </c>
      <c r="H4">
        <v>12.398075</v>
      </c>
      <c r="I4">
        <v>12.193236000000001</v>
      </c>
      <c r="J4">
        <f>AVERAGE(H4:I4)</f>
        <v>12.295655500000001</v>
      </c>
      <c r="K4">
        <f>E4-J4</f>
        <v>17.282049999999998</v>
      </c>
      <c r="L4">
        <f>K4-$K$4</f>
        <v>0</v>
      </c>
      <c r="M4">
        <f>2^-L4</f>
        <v>1</v>
      </c>
    </row>
    <row r="5" spans="1:13">
      <c r="A5" t="s">
        <v>337</v>
      </c>
      <c r="B5" t="s">
        <v>8</v>
      </c>
      <c r="C5">
        <v>31.045152999999999</v>
      </c>
      <c r="D5">
        <v>31.948201999999998</v>
      </c>
      <c r="E5">
        <f t="shared" ref="E5:E6" si="0">AVERAGE(C5:D5)</f>
        <v>31.496677499999997</v>
      </c>
      <c r="F5" t="s">
        <v>337</v>
      </c>
      <c r="G5" t="s">
        <v>12</v>
      </c>
      <c r="H5">
        <v>13.9164295</v>
      </c>
      <c r="I5">
        <v>13.717335</v>
      </c>
      <c r="J5">
        <f t="shared" ref="J5:J6" si="1">AVERAGE(H5:I5)</f>
        <v>13.816882249999999</v>
      </c>
      <c r="K5">
        <f t="shared" ref="K5:K6" si="2">E5-J5</f>
        <v>17.679795249999998</v>
      </c>
      <c r="L5">
        <f t="shared" ref="L5:L6" si="3">K5-$K$4</f>
        <v>0.39774524999999983</v>
      </c>
      <c r="M5">
        <f t="shared" ref="M5:M6" si="4">2^-L5</f>
        <v>0.75904364600750895</v>
      </c>
    </row>
    <row r="6" spans="1:13">
      <c r="A6" t="s">
        <v>338</v>
      </c>
      <c r="B6" t="s">
        <v>8</v>
      </c>
      <c r="C6">
        <v>28.21705</v>
      </c>
      <c r="D6">
        <v>28.179200999999999</v>
      </c>
      <c r="E6">
        <f t="shared" si="0"/>
        <v>28.1981255</v>
      </c>
      <c r="F6" t="s">
        <v>338</v>
      </c>
      <c r="G6" t="s">
        <v>12</v>
      </c>
      <c r="H6">
        <v>10.587802</v>
      </c>
      <c r="I6">
        <v>10.883335000000001</v>
      </c>
      <c r="J6">
        <f t="shared" si="1"/>
        <v>10.735568499999999</v>
      </c>
      <c r="K6">
        <f t="shared" si="2"/>
        <v>17.462557</v>
      </c>
      <c r="L6">
        <f t="shared" si="3"/>
        <v>0.18050700000000219</v>
      </c>
      <c r="M6">
        <f t="shared" si="4"/>
        <v>0.88239284634293702</v>
      </c>
    </row>
    <row r="9" spans="1:13">
      <c r="A9" t="s">
        <v>1</v>
      </c>
      <c r="B9" t="s">
        <v>2</v>
      </c>
      <c r="C9" t="s">
        <v>3</v>
      </c>
      <c r="E9" t="s">
        <v>4</v>
      </c>
      <c r="F9" t="s">
        <v>1</v>
      </c>
      <c r="G9" t="s">
        <v>2</v>
      </c>
      <c r="H9" t="s">
        <v>3</v>
      </c>
      <c r="J9" t="s">
        <v>4</v>
      </c>
      <c r="K9" t="s">
        <v>5</v>
      </c>
      <c r="L9" t="s">
        <v>6</v>
      </c>
      <c r="M9" t="s">
        <v>216</v>
      </c>
    </row>
    <row r="10" spans="1:13">
      <c r="A10" t="s">
        <v>336</v>
      </c>
      <c r="B10" t="s">
        <v>313</v>
      </c>
      <c r="C10">
        <v>27.901126999999999</v>
      </c>
      <c r="D10">
        <v>27.329943</v>
      </c>
      <c r="E10">
        <f>AVERAGE(C10:D10)</f>
        <v>27.615535000000001</v>
      </c>
      <c r="F10" t="s">
        <v>336</v>
      </c>
      <c r="G10" t="s">
        <v>12</v>
      </c>
      <c r="H10">
        <v>12.398075</v>
      </c>
      <c r="I10">
        <v>12.193236000000001</v>
      </c>
      <c r="J10">
        <f>AVERAGE(H10:I10)</f>
        <v>12.295655500000001</v>
      </c>
      <c r="K10">
        <f>E10-J10</f>
        <v>15.319879500000001</v>
      </c>
      <c r="L10">
        <f>K10-$K$10</f>
        <v>0</v>
      </c>
      <c r="M10">
        <f>2^-L10</f>
        <v>1</v>
      </c>
    </row>
    <row r="11" spans="1:13">
      <c r="A11" t="s">
        <v>337</v>
      </c>
      <c r="B11" t="s">
        <v>313</v>
      </c>
      <c r="C11">
        <v>26.438938</v>
      </c>
      <c r="D11">
        <v>26.476505</v>
      </c>
      <c r="E11">
        <f t="shared" ref="E11:E12" si="5">AVERAGE(C11:D11)</f>
        <v>26.457721499999998</v>
      </c>
      <c r="F11" t="s">
        <v>337</v>
      </c>
      <c r="G11" t="s">
        <v>12</v>
      </c>
      <c r="H11">
        <v>13.9164295</v>
      </c>
      <c r="I11">
        <v>13.717335</v>
      </c>
      <c r="J11">
        <f t="shared" ref="J11:J12" si="6">AVERAGE(H11:I11)</f>
        <v>13.816882249999999</v>
      </c>
      <c r="K11">
        <f t="shared" ref="K11:K12" si="7">E11-J11</f>
        <v>12.640839249999999</v>
      </c>
      <c r="L11">
        <f t="shared" ref="L11:L12" si="8">K11-$K$10</f>
        <v>-2.6790402500000017</v>
      </c>
      <c r="M11">
        <f t="shared" ref="M11:M12" si="9">2^-L11</f>
        <v>6.4042971573588696</v>
      </c>
    </row>
    <row r="12" spans="1:13">
      <c r="A12" t="s">
        <v>338</v>
      </c>
      <c r="B12" t="s">
        <v>313</v>
      </c>
      <c r="C12">
        <v>28.998968000000001</v>
      </c>
      <c r="D12">
        <v>29.181889000000002</v>
      </c>
      <c r="E12">
        <f t="shared" si="5"/>
        <v>29.090428500000002</v>
      </c>
      <c r="F12" t="s">
        <v>338</v>
      </c>
      <c r="G12" t="s">
        <v>12</v>
      </c>
      <c r="H12">
        <v>10.587802</v>
      </c>
      <c r="I12">
        <v>10.883335000000001</v>
      </c>
      <c r="J12">
        <f t="shared" si="6"/>
        <v>10.735568499999999</v>
      </c>
      <c r="K12">
        <f t="shared" si="7"/>
        <v>18.354860000000002</v>
      </c>
      <c r="L12">
        <f t="shared" si="8"/>
        <v>3.0349805000000014</v>
      </c>
      <c r="M12">
        <f t="shared" si="9"/>
        <v>0.12200561915897644</v>
      </c>
    </row>
    <row r="17" spans="1:3">
      <c r="A17" t="s">
        <v>108</v>
      </c>
      <c r="B17" t="s">
        <v>313</v>
      </c>
      <c r="C17" t="s">
        <v>90</v>
      </c>
    </row>
    <row r="18" spans="1:3">
      <c r="A18" t="s">
        <v>205</v>
      </c>
      <c r="B18" s="3">
        <f>M10</f>
        <v>1</v>
      </c>
      <c r="C18" s="3">
        <f>M4</f>
        <v>1</v>
      </c>
    </row>
    <row r="19" spans="1:3">
      <c r="A19" t="s">
        <v>339</v>
      </c>
      <c r="B19" s="3">
        <f t="shared" ref="B19:B20" si="10">M11</f>
        <v>6.4042971573588696</v>
      </c>
      <c r="C19" s="3">
        <f t="shared" ref="C19:C20" si="11">M5</f>
        <v>0.75904364600750895</v>
      </c>
    </row>
    <row r="20" spans="1:3">
      <c r="A20" t="s">
        <v>340</v>
      </c>
      <c r="B20" s="3">
        <f t="shared" si="10"/>
        <v>0.12200561915897644</v>
      </c>
      <c r="C20" s="3">
        <f t="shared" si="11"/>
        <v>0.88239284634293702</v>
      </c>
    </row>
    <row r="40" spans="1:7">
      <c r="A40" t="s">
        <v>1</v>
      </c>
      <c r="B40" t="s">
        <v>2</v>
      </c>
      <c r="C40" t="s">
        <v>3</v>
      </c>
      <c r="E40" t="s">
        <v>4</v>
      </c>
      <c r="F40" t="s">
        <v>6</v>
      </c>
      <c r="G40" t="s">
        <v>216</v>
      </c>
    </row>
    <row r="41" spans="1:7">
      <c r="A41" t="s">
        <v>336</v>
      </c>
      <c r="B41" t="s">
        <v>8</v>
      </c>
      <c r="C41">
        <v>29.252758</v>
      </c>
      <c r="D41">
        <v>29.902653000000001</v>
      </c>
      <c r="E41">
        <f>AVERAGE(C41:D41)</f>
        <v>29.5777055</v>
      </c>
      <c r="F41">
        <f>E41-$E$41</f>
        <v>0</v>
      </c>
      <c r="G41">
        <f>2^F41</f>
        <v>1</v>
      </c>
    </row>
    <row r="42" spans="1:7">
      <c r="A42" t="s">
        <v>337</v>
      </c>
      <c r="B42" t="s">
        <v>8</v>
      </c>
      <c r="C42">
        <v>31.045152999999999</v>
      </c>
      <c r="D42">
        <v>31.948201999999998</v>
      </c>
      <c r="E42">
        <f t="shared" ref="E42:E43" si="12">AVERAGE(C42:D42)</f>
        <v>31.496677499999997</v>
      </c>
      <c r="F42">
        <f t="shared" ref="F42:F43" si="13">E42-$E$41</f>
        <v>1.9189719999999966</v>
      </c>
      <c r="G42">
        <f>2^-F42</f>
        <v>0.26444287319409848</v>
      </c>
    </row>
    <row r="43" spans="1:7">
      <c r="A43" t="s">
        <v>338</v>
      </c>
      <c r="B43" t="s">
        <v>8</v>
      </c>
      <c r="C43">
        <v>28.21705</v>
      </c>
      <c r="D43">
        <v>28.179200999999999</v>
      </c>
      <c r="E43">
        <f t="shared" si="12"/>
        <v>28.1981255</v>
      </c>
      <c r="F43">
        <f t="shared" si="13"/>
        <v>-1.3795800000000007</v>
      </c>
      <c r="G43">
        <f t="shared" ref="G43" si="14">2^-F43</f>
        <v>2.601926123156419</v>
      </c>
    </row>
    <row r="46" spans="1:7">
      <c r="A46" t="s">
        <v>1</v>
      </c>
      <c r="B46" t="s">
        <v>2</v>
      </c>
      <c r="C46" t="s">
        <v>3</v>
      </c>
      <c r="E46" t="s">
        <v>4</v>
      </c>
      <c r="F46" t="s">
        <v>6</v>
      </c>
      <c r="G46" t="s">
        <v>216</v>
      </c>
    </row>
    <row r="47" spans="1:7">
      <c r="A47" t="s">
        <v>336</v>
      </c>
      <c r="B47" t="s">
        <v>313</v>
      </c>
      <c r="C47">
        <v>27.901126999999999</v>
      </c>
      <c r="D47">
        <v>27.329943</v>
      </c>
      <c r="E47">
        <f>AVERAGE(C47:D47)</f>
        <v>27.615535000000001</v>
      </c>
      <c r="F47">
        <f>E47-$E$47</f>
        <v>0</v>
      </c>
      <c r="G47">
        <f>2^-F47</f>
        <v>1</v>
      </c>
    </row>
    <row r="48" spans="1:7">
      <c r="A48" t="s">
        <v>337</v>
      </c>
      <c r="B48" t="s">
        <v>313</v>
      </c>
      <c r="C48">
        <v>26.438938</v>
      </c>
      <c r="D48">
        <v>26.476505</v>
      </c>
      <c r="E48">
        <f t="shared" ref="E48:E49" si="15">AVERAGE(C48:D48)</f>
        <v>26.457721499999998</v>
      </c>
      <c r="F48">
        <f t="shared" ref="F48:F49" si="16">E48-$E$47</f>
        <v>-1.1578135000000032</v>
      </c>
      <c r="G48">
        <f t="shared" ref="G48:G49" si="17">2^-F48</f>
        <v>2.2311901957005786</v>
      </c>
    </row>
    <row r="49" spans="1:7">
      <c r="A49" t="s">
        <v>338</v>
      </c>
      <c r="B49" t="s">
        <v>313</v>
      </c>
      <c r="C49">
        <v>28.998968000000001</v>
      </c>
      <c r="D49">
        <v>29.181889000000002</v>
      </c>
      <c r="E49">
        <f t="shared" si="15"/>
        <v>29.090428500000002</v>
      </c>
      <c r="F49">
        <f t="shared" si="16"/>
        <v>1.4748935000000003</v>
      </c>
      <c r="G49">
        <f t="shared" si="17"/>
        <v>0.35975995156497315</v>
      </c>
    </row>
    <row r="51" spans="1:7">
      <c r="B51" t="s">
        <v>312</v>
      </c>
      <c r="C51" t="s">
        <v>313</v>
      </c>
      <c r="D51" t="s">
        <v>12</v>
      </c>
      <c r="E51" t="s">
        <v>341</v>
      </c>
    </row>
    <row r="52" spans="1:7">
      <c r="A52" t="s">
        <v>342</v>
      </c>
      <c r="B52" s="3">
        <f>100*(G42/SUM($G$42:$G$43))</f>
        <v>9.2257093741520766</v>
      </c>
      <c r="C52" s="3">
        <f>100*(G48/SUM($G$48:$G$49))</f>
        <v>86.114748215257706</v>
      </c>
      <c r="D52" s="3">
        <v>10.566526222752435</v>
      </c>
      <c r="E52" s="3">
        <v>94.970461726047873</v>
      </c>
    </row>
    <row r="53" spans="1:7">
      <c r="A53" t="s">
        <v>343</v>
      </c>
      <c r="B53" s="3">
        <f>100*(G43/SUM($G$42:$G$43))</f>
        <v>90.774290625847925</v>
      </c>
      <c r="C53" s="3">
        <f>100*(G49/SUM($G$48:$G$49))</f>
        <v>13.885251784742294</v>
      </c>
      <c r="D53" s="3">
        <v>89.433473777247556</v>
      </c>
      <c r="E53" s="3">
        <v>5.0295382739521237</v>
      </c>
    </row>
    <row r="65" spans="1:8" ht="25">
      <c r="A65" s="31" t="s">
        <v>350</v>
      </c>
    </row>
    <row r="66" spans="1:8">
      <c r="A66" s="1" t="s">
        <v>1</v>
      </c>
      <c r="B66" s="1" t="s">
        <v>2</v>
      </c>
      <c r="C66" s="1" t="s">
        <v>3</v>
      </c>
      <c r="D66" s="1"/>
      <c r="E66" s="1" t="s">
        <v>4</v>
      </c>
      <c r="F66" s="1" t="s">
        <v>5</v>
      </c>
      <c r="G66" s="1" t="s">
        <v>344</v>
      </c>
      <c r="H66" s="1"/>
    </row>
    <row r="67" spans="1:8">
      <c r="A67" s="1" t="s">
        <v>345</v>
      </c>
      <c r="B67" s="1" t="s">
        <v>12</v>
      </c>
      <c r="C67" s="1">
        <v>12.398075</v>
      </c>
      <c r="D67" s="1">
        <v>12.193236000000001</v>
      </c>
      <c r="E67" s="1">
        <v>12.295655500000001</v>
      </c>
      <c r="F67" s="1">
        <v>0</v>
      </c>
      <c r="G67" s="1">
        <v>1</v>
      </c>
      <c r="H67" s="1"/>
    </row>
    <row r="68" spans="1:8">
      <c r="A68" s="1" t="s">
        <v>346</v>
      </c>
      <c r="B68" s="1" t="s">
        <v>12</v>
      </c>
      <c r="C68" s="1">
        <v>13.9164295</v>
      </c>
      <c r="D68" s="1">
        <v>13.717335</v>
      </c>
      <c r="E68" s="1">
        <v>13.816882250000001</v>
      </c>
      <c r="F68" s="1">
        <v>1.5212267500000001</v>
      </c>
      <c r="G68" s="1">
        <v>0.34838954900000002</v>
      </c>
      <c r="H68" s="1"/>
    </row>
    <row r="69" spans="1:8">
      <c r="A69" s="1" t="s">
        <v>347</v>
      </c>
      <c r="B69" s="1" t="s">
        <v>12</v>
      </c>
      <c r="C69" s="1">
        <v>10.587802</v>
      </c>
      <c r="D69" s="1">
        <v>10.883335000000001</v>
      </c>
      <c r="E69" s="1">
        <v>10.735568499999999</v>
      </c>
      <c r="F69" s="1">
        <v>-1.560087</v>
      </c>
      <c r="G69" s="1">
        <v>2.9487162480000002</v>
      </c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 t="s">
        <v>1</v>
      </c>
      <c r="B72" s="1" t="s">
        <v>2</v>
      </c>
      <c r="C72" s="1" t="s">
        <v>3</v>
      </c>
      <c r="D72" s="1"/>
      <c r="E72" s="1" t="s">
        <v>4</v>
      </c>
      <c r="F72" s="1" t="s">
        <v>5</v>
      </c>
      <c r="G72" s="1" t="s">
        <v>344</v>
      </c>
      <c r="H72" s="1"/>
    </row>
    <row r="73" spans="1:8">
      <c r="A73" s="1" t="s">
        <v>345</v>
      </c>
      <c r="B73" s="1" t="s">
        <v>348</v>
      </c>
      <c r="C73" s="1">
        <v>16.849644000000001</v>
      </c>
      <c r="D73" s="1">
        <v>17.024439000000001</v>
      </c>
      <c r="E73" s="1">
        <v>16.937041499999999</v>
      </c>
      <c r="F73" s="1">
        <v>0</v>
      </c>
      <c r="G73" s="1">
        <v>1</v>
      </c>
      <c r="H73" s="1"/>
    </row>
    <row r="74" spans="1:8">
      <c r="A74" s="1" t="s">
        <v>346</v>
      </c>
      <c r="B74" s="1" t="s">
        <v>348</v>
      </c>
      <c r="C74" s="1">
        <v>15.850941000000001</v>
      </c>
      <c r="D74" s="1">
        <v>15.913822</v>
      </c>
      <c r="E74" s="1">
        <v>15.882381499999999</v>
      </c>
      <c r="F74" s="1">
        <v>-1.0546599999999999</v>
      </c>
      <c r="G74" s="1">
        <v>2.077228608</v>
      </c>
      <c r="H74" s="1"/>
    </row>
    <row r="75" spans="1:8">
      <c r="A75" s="1" t="s">
        <v>347</v>
      </c>
      <c r="B75" s="1" t="s">
        <v>348</v>
      </c>
      <c r="C75" s="1">
        <v>20.156654</v>
      </c>
      <c r="D75" s="1">
        <v>20.086071</v>
      </c>
      <c r="E75" s="1">
        <v>20.1213625</v>
      </c>
      <c r="F75" s="1">
        <v>3.1843210000000002</v>
      </c>
      <c r="G75" s="1">
        <v>0.11000789699999999</v>
      </c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 t="s">
        <v>108</v>
      </c>
      <c r="B78" s="1" t="s">
        <v>12</v>
      </c>
      <c r="C78" s="1" t="s">
        <v>341</v>
      </c>
      <c r="D78" s="1"/>
      <c r="E78" s="1"/>
      <c r="F78" s="1"/>
      <c r="G78" s="1"/>
      <c r="H78" s="1"/>
    </row>
    <row r="79" spans="1:8">
      <c r="A79" s="1" t="s">
        <v>205</v>
      </c>
      <c r="B79" s="30">
        <v>1</v>
      </c>
      <c r="C79" s="30">
        <v>1</v>
      </c>
      <c r="D79" s="1"/>
      <c r="E79" s="1"/>
      <c r="F79" s="1"/>
      <c r="G79" s="1"/>
      <c r="H79" s="1"/>
    </row>
    <row r="80" spans="1:8">
      <c r="A80" s="1" t="s">
        <v>349</v>
      </c>
      <c r="B80" s="30">
        <v>0.35</v>
      </c>
      <c r="C80" s="30">
        <v>2.08</v>
      </c>
      <c r="D80" s="1"/>
      <c r="E80" s="1"/>
      <c r="F80" s="1"/>
      <c r="G80" s="1"/>
      <c r="H80" s="1"/>
    </row>
    <row r="81" spans="1:8">
      <c r="A81" s="1" t="s">
        <v>340</v>
      </c>
      <c r="B81" s="30">
        <v>2.95</v>
      </c>
      <c r="C81" s="30">
        <v>0.11</v>
      </c>
      <c r="D81" s="1"/>
      <c r="E81" s="1"/>
      <c r="F81" s="1"/>
      <c r="G81" s="1"/>
      <c r="H81" s="1"/>
    </row>
    <row r="108" spans="2:5">
      <c r="B108" s="3"/>
      <c r="C108" s="3"/>
      <c r="D108" s="3"/>
      <c r="E108" s="3"/>
    </row>
    <row r="109" spans="2:5">
      <c r="B109" s="3"/>
      <c r="C109" s="3"/>
      <c r="D109" s="3"/>
      <c r="E10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AC20" sqref="AC20"/>
    </sheetView>
  </sheetViews>
  <sheetFormatPr baseColWidth="10" defaultRowHeight="15" x14ac:dyDescent="0"/>
  <sheetData>
    <row r="1" spans="1:18">
      <c r="A1" t="s">
        <v>355</v>
      </c>
    </row>
    <row r="2" spans="1:18">
      <c r="A2" t="s">
        <v>356</v>
      </c>
      <c r="B2" t="s">
        <v>105</v>
      </c>
      <c r="C2" t="s">
        <v>357</v>
      </c>
      <c r="D2" t="s">
        <v>358</v>
      </c>
      <c r="E2" t="s">
        <v>359</v>
      </c>
      <c r="F2" t="s">
        <v>356</v>
      </c>
      <c r="G2" t="s">
        <v>105</v>
      </c>
      <c r="H2" t="s">
        <v>357</v>
      </c>
      <c r="I2" t="s">
        <v>358</v>
      </c>
      <c r="J2" t="s">
        <v>359</v>
      </c>
      <c r="K2" t="s">
        <v>5</v>
      </c>
      <c r="L2" t="s">
        <v>6</v>
      </c>
      <c r="M2" t="s">
        <v>23</v>
      </c>
      <c r="N2" t="s">
        <v>24</v>
      </c>
      <c r="Q2" t="s">
        <v>312</v>
      </c>
      <c r="R2" t="s">
        <v>313</v>
      </c>
    </row>
    <row r="3" spans="1:18">
      <c r="A3" t="s">
        <v>360</v>
      </c>
      <c r="B3" t="s">
        <v>361</v>
      </c>
      <c r="C3">
        <v>28.52675</v>
      </c>
      <c r="D3">
        <v>28.411524</v>
      </c>
      <c r="E3">
        <f>AVERAGE(D3,C3)</f>
        <v>28.469137</v>
      </c>
      <c r="F3" t="s">
        <v>360</v>
      </c>
      <c r="G3" t="s">
        <v>12</v>
      </c>
      <c r="H3">
        <v>15.685966000000001</v>
      </c>
      <c r="I3">
        <v>15.286042999999999</v>
      </c>
      <c r="J3">
        <f>AVERAGE(H3:I3)</f>
        <v>15.4860045</v>
      </c>
      <c r="K3">
        <f>E3-J3</f>
        <v>12.9831325</v>
      </c>
      <c r="L3">
        <f>K3-$K$3</f>
        <v>0</v>
      </c>
      <c r="M3">
        <f>2^-L3</f>
        <v>1</v>
      </c>
      <c r="N3">
        <f>LOG(M3,2)</f>
        <v>0</v>
      </c>
      <c r="P3" t="s">
        <v>362</v>
      </c>
      <c r="Q3">
        <f>N3</f>
        <v>0</v>
      </c>
      <c r="R3">
        <f>N10</f>
        <v>0</v>
      </c>
    </row>
    <row r="4" spans="1:18">
      <c r="A4" t="s">
        <v>363</v>
      </c>
      <c r="B4" t="s">
        <v>361</v>
      </c>
      <c r="C4">
        <v>28.104467</v>
      </c>
      <c r="D4">
        <v>27.781683000000001</v>
      </c>
      <c r="E4">
        <f>AVERAGE(D4,C4)</f>
        <v>27.943075</v>
      </c>
      <c r="F4" t="s">
        <v>363</v>
      </c>
      <c r="G4" t="s">
        <v>12</v>
      </c>
      <c r="H4">
        <v>14.957027</v>
      </c>
      <c r="I4">
        <v>14.810691</v>
      </c>
      <c r="J4">
        <f>AVERAGE(H4:I4)</f>
        <v>14.883859000000001</v>
      </c>
      <c r="K4">
        <f>E4-J4</f>
        <v>13.059215999999999</v>
      </c>
      <c r="L4">
        <f>K4-$K$3</f>
        <v>7.6083499999999304E-2</v>
      </c>
      <c r="M4">
        <f>2^-L4</f>
        <v>0.9486294089782269</v>
      </c>
      <c r="N4">
        <f>LOG(M4,2)</f>
        <v>-7.6083499999999304E-2</v>
      </c>
      <c r="P4" t="s">
        <v>364</v>
      </c>
      <c r="Q4">
        <f t="shared" ref="Q4:Q6" si="0">N4</f>
        <v>-7.6083499999999304E-2</v>
      </c>
      <c r="R4">
        <f t="shared" ref="R4:R6" si="1">N11</f>
        <v>-0.9003310000000011</v>
      </c>
    </row>
    <row r="5" spans="1:18">
      <c r="A5" t="s">
        <v>365</v>
      </c>
      <c r="B5" t="s">
        <v>361</v>
      </c>
      <c r="C5">
        <v>29.1065</v>
      </c>
      <c r="D5">
        <v>29.033439999999999</v>
      </c>
      <c r="E5">
        <f>AVERAGE(D5,C5)</f>
        <v>29.069969999999998</v>
      </c>
      <c r="F5" t="s">
        <v>365</v>
      </c>
      <c r="G5" t="s">
        <v>12</v>
      </c>
      <c r="H5">
        <v>16.209523999999998</v>
      </c>
      <c r="I5">
        <v>16.186146000000001</v>
      </c>
      <c r="J5">
        <f t="shared" ref="J5:J7" si="2">AVERAGE(H5:I5)</f>
        <v>16.197834999999998</v>
      </c>
      <c r="K5">
        <f t="shared" ref="K5:K7" si="3">E5-J5</f>
        <v>12.872135</v>
      </c>
      <c r="L5">
        <f t="shared" ref="L5:L7" si="4">K5-$K$3</f>
        <v>-0.11099749999999986</v>
      </c>
      <c r="M5">
        <f t="shared" ref="M5:M7" si="5">2^-L5</f>
        <v>1.079974688377735</v>
      </c>
      <c r="N5">
        <f t="shared" ref="N5:N7" si="6">LOG(M5,2)</f>
        <v>0.11099749999999994</v>
      </c>
      <c r="P5" t="s">
        <v>366</v>
      </c>
      <c r="Q5">
        <f t="shared" si="0"/>
        <v>0.11099749999999994</v>
      </c>
      <c r="R5">
        <f t="shared" si="1"/>
        <v>-1.8490710000000021</v>
      </c>
    </row>
    <row r="6" spans="1:18">
      <c r="A6" t="s">
        <v>367</v>
      </c>
      <c r="B6" t="s">
        <v>361</v>
      </c>
      <c r="C6">
        <v>28.38897</v>
      </c>
      <c r="D6">
        <v>28.265224</v>
      </c>
      <c r="E6">
        <f>AVERAGE(D6,C6)</f>
        <v>28.327097000000002</v>
      </c>
      <c r="F6" t="s">
        <v>367</v>
      </c>
      <c r="G6" t="s">
        <v>12</v>
      </c>
      <c r="H6">
        <v>15.156207999999999</v>
      </c>
      <c r="I6">
        <v>14.893141</v>
      </c>
      <c r="J6">
        <f t="shared" si="2"/>
        <v>15.0246745</v>
      </c>
      <c r="K6">
        <f t="shared" si="3"/>
        <v>13.302422500000002</v>
      </c>
      <c r="L6">
        <f t="shared" si="4"/>
        <v>0.31929000000000229</v>
      </c>
      <c r="M6">
        <f t="shared" si="5"/>
        <v>0.8014642087358711</v>
      </c>
      <c r="N6">
        <f t="shared" si="6"/>
        <v>-0.31929000000000241</v>
      </c>
      <c r="P6" t="s">
        <v>368</v>
      </c>
      <c r="Q6">
        <f t="shared" si="0"/>
        <v>-0.31929000000000241</v>
      </c>
      <c r="R6">
        <f t="shared" si="1"/>
        <v>-4.148418000000003</v>
      </c>
    </row>
    <row r="7" spans="1:18">
      <c r="A7" t="s">
        <v>369</v>
      </c>
      <c r="B7" t="s">
        <v>361</v>
      </c>
      <c r="C7" t="s">
        <v>225</v>
      </c>
      <c r="D7">
        <v>35.917850000000001</v>
      </c>
      <c r="E7">
        <f>AVERAGE(D7,C7)</f>
        <v>35.917850000000001</v>
      </c>
      <c r="F7" t="s">
        <v>369</v>
      </c>
      <c r="G7" t="s">
        <v>12</v>
      </c>
      <c r="H7">
        <v>35.454726999999998</v>
      </c>
      <c r="I7">
        <v>34.836517000000001</v>
      </c>
      <c r="J7">
        <f t="shared" si="2"/>
        <v>35.145622000000003</v>
      </c>
      <c r="K7">
        <f t="shared" si="3"/>
        <v>0.77222799999999836</v>
      </c>
      <c r="L7">
        <f t="shared" si="4"/>
        <v>-12.210904500000002</v>
      </c>
      <c r="M7">
        <f t="shared" si="5"/>
        <v>4740.76610075796</v>
      </c>
      <c r="N7">
        <f t="shared" si="6"/>
        <v>12.210904500000002</v>
      </c>
    </row>
    <row r="9" spans="1:18">
      <c r="A9" t="s">
        <v>356</v>
      </c>
      <c r="B9" t="s">
        <v>105</v>
      </c>
      <c r="C9" t="s">
        <v>357</v>
      </c>
      <c r="D9" t="s">
        <v>358</v>
      </c>
      <c r="E9" t="s">
        <v>359</v>
      </c>
      <c r="F9" t="s">
        <v>356</v>
      </c>
      <c r="G9" t="s">
        <v>105</v>
      </c>
      <c r="H9" t="s">
        <v>357</v>
      </c>
      <c r="I9" t="s">
        <v>358</v>
      </c>
      <c r="J9" t="s">
        <v>359</v>
      </c>
      <c r="K9" t="s">
        <v>5</v>
      </c>
      <c r="L9" t="s">
        <v>6</v>
      </c>
      <c r="M9" t="s">
        <v>23</v>
      </c>
      <c r="N9" t="s">
        <v>24</v>
      </c>
    </row>
    <row r="10" spans="1:18">
      <c r="A10" t="s">
        <v>360</v>
      </c>
      <c r="B10" t="s">
        <v>370</v>
      </c>
      <c r="C10">
        <v>28.905539999999998</v>
      </c>
      <c r="D10">
        <v>28.512215000000001</v>
      </c>
      <c r="E10">
        <f>AVERAGE(D10,C10)</f>
        <v>28.7088775</v>
      </c>
      <c r="F10" t="s">
        <v>360</v>
      </c>
      <c r="G10" t="s">
        <v>12</v>
      </c>
      <c r="H10">
        <v>15.685966000000001</v>
      </c>
      <c r="I10">
        <v>15.286042999999999</v>
      </c>
      <c r="J10">
        <f>AVERAGE(H10:I10)</f>
        <v>15.4860045</v>
      </c>
      <c r="K10">
        <f>E10-J10</f>
        <v>13.222873</v>
      </c>
      <c r="L10">
        <f>K10-$K$10</f>
        <v>0</v>
      </c>
      <c r="M10">
        <f>2^-L10</f>
        <v>1</v>
      </c>
      <c r="N10">
        <f>LOG(M10,2)</f>
        <v>0</v>
      </c>
    </row>
    <row r="11" spans="1:18">
      <c r="A11" t="s">
        <v>363</v>
      </c>
      <c r="B11" t="s">
        <v>370</v>
      </c>
      <c r="C11">
        <v>29.026308</v>
      </c>
      <c r="D11">
        <v>28.987818000000001</v>
      </c>
      <c r="E11">
        <f>AVERAGE(D11,C11)</f>
        <v>29.007063000000002</v>
      </c>
      <c r="F11" t="s">
        <v>363</v>
      </c>
      <c r="G11" t="s">
        <v>12</v>
      </c>
      <c r="H11">
        <v>14.957027</v>
      </c>
      <c r="I11">
        <v>14.810691</v>
      </c>
      <c r="J11">
        <f>AVERAGE(H11:I11)</f>
        <v>14.883859000000001</v>
      </c>
      <c r="K11">
        <f>E11-J11</f>
        <v>14.123204000000001</v>
      </c>
      <c r="L11">
        <f>K11-$K$10</f>
        <v>0.90033100000000132</v>
      </c>
      <c r="M11">
        <f>2^-L11</f>
        <v>0.53576379595856838</v>
      </c>
      <c r="N11">
        <f>LOG(M11,2)</f>
        <v>-0.9003310000000011</v>
      </c>
    </row>
    <row r="12" spans="1:18">
      <c r="A12" t="s">
        <v>365</v>
      </c>
      <c r="B12" t="s">
        <v>370</v>
      </c>
      <c r="C12">
        <v>31.259888</v>
      </c>
      <c r="D12">
        <v>31.279669999999999</v>
      </c>
      <c r="E12">
        <f>AVERAGE(D12,C12)</f>
        <v>31.269779</v>
      </c>
      <c r="F12" t="s">
        <v>365</v>
      </c>
      <c r="G12" t="s">
        <v>12</v>
      </c>
      <c r="H12">
        <v>16.209523999999998</v>
      </c>
      <c r="I12">
        <v>16.186146000000001</v>
      </c>
      <c r="J12">
        <f>AVERAGE(H12:I12)</f>
        <v>16.197834999999998</v>
      </c>
      <c r="K12">
        <f>E12-J12</f>
        <v>15.071944000000002</v>
      </c>
      <c r="L12">
        <f>K12-$K$10</f>
        <v>1.8490710000000021</v>
      </c>
      <c r="M12">
        <f>2^-L12</f>
        <v>0.27757104784218595</v>
      </c>
      <c r="N12">
        <f>LOG(M12,2)</f>
        <v>-1.8490710000000021</v>
      </c>
    </row>
    <row r="13" spans="1:18">
      <c r="A13" t="s">
        <v>367</v>
      </c>
      <c r="B13" t="s">
        <v>370</v>
      </c>
      <c r="C13">
        <v>32.043785</v>
      </c>
      <c r="D13">
        <v>32.748145999999998</v>
      </c>
      <c r="E13">
        <f>AVERAGE(D13,C13)</f>
        <v>32.395965500000003</v>
      </c>
      <c r="F13" t="s">
        <v>367</v>
      </c>
      <c r="G13" t="s">
        <v>12</v>
      </c>
      <c r="H13">
        <v>15.156207999999999</v>
      </c>
      <c r="I13">
        <v>14.893141</v>
      </c>
      <c r="J13">
        <f>AVERAGE(H13:I13)</f>
        <v>15.0246745</v>
      </c>
      <c r="K13">
        <f>E13-J13</f>
        <v>17.371291000000003</v>
      </c>
      <c r="L13">
        <f>K13-$K$10</f>
        <v>4.148418000000003</v>
      </c>
      <c r="M13">
        <f>2^-L13</f>
        <v>5.6389954926302159E-2</v>
      </c>
      <c r="N13">
        <f>LOG(M13,2)</f>
        <v>-4.148418000000003</v>
      </c>
    </row>
    <row r="22" spans="1:18">
      <c r="A22" t="s">
        <v>371</v>
      </c>
    </row>
    <row r="23" spans="1:18">
      <c r="A23" t="s">
        <v>356</v>
      </c>
      <c r="B23" t="s">
        <v>105</v>
      </c>
      <c r="C23" t="s">
        <v>357</v>
      </c>
      <c r="D23" t="s">
        <v>358</v>
      </c>
      <c r="E23" t="s">
        <v>359</v>
      </c>
      <c r="F23" t="s">
        <v>356</v>
      </c>
      <c r="G23" t="s">
        <v>105</v>
      </c>
      <c r="H23" t="s">
        <v>357</v>
      </c>
      <c r="I23" t="s">
        <v>358</v>
      </c>
      <c r="J23" t="s">
        <v>359</v>
      </c>
      <c r="K23" t="s">
        <v>5</v>
      </c>
      <c r="L23" t="s">
        <v>6</v>
      </c>
      <c r="M23" t="s">
        <v>23</v>
      </c>
      <c r="N23" t="s">
        <v>24</v>
      </c>
      <c r="Q23" t="s">
        <v>312</v>
      </c>
      <c r="R23" t="s">
        <v>313</v>
      </c>
    </row>
    <row r="24" spans="1:18">
      <c r="A24" t="s">
        <v>360</v>
      </c>
      <c r="B24" t="s">
        <v>361</v>
      </c>
      <c r="C24">
        <v>30.542968999999999</v>
      </c>
      <c r="D24">
        <v>30.203320999999999</v>
      </c>
      <c r="E24">
        <f>AVERAGE(C24:D24)</f>
        <v>30.373145000000001</v>
      </c>
      <c r="F24" t="s">
        <v>360</v>
      </c>
      <c r="G24" t="s">
        <v>12</v>
      </c>
      <c r="H24">
        <v>18.784405</v>
      </c>
      <c r="I24">
        <v>18.363989</v>
      </c>
      <c r="J24">
        <f>AVERAGE(H24:I24)</f>
        <v>18.574196999999998</v>
      </c>
      <c r="K24">
        <f>E24-J24</f>
        <v>11.798948000000003</v>
      </c>
      <c r="L24">
        <f>K24-$K$24</f>
        <v>0</v>
      </c>
      <c r="M24">
        <f>2^-L24</f>
        <v>1</v>
      </c>
      <c r="N24">
        <f>LOG(M24,2)</f>
        <v>0</v>
      </c>
      <c r="P24" t="s">
        <v>362</v>
      </c>
      <c r="Q24">
        <f>N24</f>
        <v>0</v>
      </c>
      <c r="R24">
        <f>N31</f>
        <v>0</v>
      </c>
    </row>
    <row r="25" spans="1:18">
      <c r="A25" t="s">
        <v>363</v>
      </c>
      <c r="B25" t="s">
        <v>361</v>
      </c>
      <c r="C25">
        <v>29.889392999999998</v>
      </c>
      <c r="D25">
        <v>29.626619999999999</v>
      </c>
      <c r="E25">
        <f>AVERAGE(C25:D25)</f>
        <v>29.7580065</v>
      </c>
      <c r="F25" t="s">
        <v>363</v>
      </c>
      <c r="G25" t="s">
        <v>12</v>
      </c>
      <c r="H25">
        <v>17.958615999999999</v>
      </c>
      <c r="I25">
        <v>17.852537000000002</v>
      </c>
      <c r="J25">
        <f>AVERAGE(H25:I25)</f>
        <v>17.905576500000002</v>
      </c>
      <c r="K25">
        <f>E25-J25</f>
        <v>11.852429999999998</v>
      </c>
      <c r="L25">
        <f>K25-$K$24</f>
        <v>5.3481999999995367E-2</v>
      </c>
      <c r="M25">
        <f>2^-L25</f>
        <v>0.96360781553181363</v>
      </c>
      <c r="N25">
        <f>LOG(M25,2)</f>
        <v>-5.3481999999995429E-2</v>
      </c>
      <c r="P25" t="s">
        <v>364</v>
      </c>
      <c r="Q25">
        <f t="shared" ref="Q25:Q27" si="7">N25</f>
        <v>-5.3481999999995429E-2</v>
      </c>
      <c r="R25">
        <f t="shared" ref="R25:R27" si="8">N32</f>
        <v>-1.3108009999999979</v>
      </c>
    </row>
    <row r="26" spans="1:18">
      <c r="A26" t="s">
        <v>365</v>
      </c>
      <c r="B26" t="s">
        <v>361</v>
      </c>
      <c r="C26">
        <v>29.930655000000002</v>
      </c>
      <c r="D26">
        <v>29.956772000000001</v>
      </c>
      <c r="E26">
        <f t="shared" ref="E26:E28" si="9">AVERAGE(C26:D26)</f>
        <v>29.943713500000001</v>
      </c>
      <c r="F26" t="s">
        <v>365</v>
      </c>
      <c r="G26" t="s">
        <v>12</v>
      </c>
      <c r="H26">
        <v>18.164753000000001</v>
      </c>
      <c r="I26">
        <v>18.215109999999999</v>
      </c>
      <c r="J26">
        <f t="shared" ref="J26:J28" si="10">AVERAGE(H26:I26)</f>
        <v>18.1899315</v>
      </c>
      <c r="K26">
        <f t="shared" ref="K26:K28" si="11">E26-J26</f>
        <v>11.753782000000001</v>
      </c>
      <c r="L26">
        <f t="shared" ref="L26:L28" si="12">K26-$K$24</f>
        <v>-4.5166000000001816E-2</v>
      </c>
      <c r="M26">
        <f t="shared" ref="M26:M28" si="13">2^-L26</f>
        <v>1.0318018941066724</v>
      </c>
      <c r="N26">
        <f t="shared" ref="N26:N28" si="14">LOG(M26,2)</f>
        <v>4.5166000000001968E-2</v>
      </c>
      <c r="P26" t="s">
        <v>366</v>
      </c>
      <c r="Q26">
        <f t="shared" si="7"/>
        <v>4.5166000000001968E-2</v>
      </c>
      <c r="R26">
        <f t="shared" si="8"/>
        <v>-2.9383674999999987</v>
      </c>
    </row>
    <row r="27" spans="1:18">
      <c r="A27" t="s">
        <v>367</v>
      </c>
      <c r="B27" t="s">
        <v>361</v>
      </c>
      <c r="C27">
        <v>30.175515999999998</v>
      </c>
      <c r="D27">
        <v>30.179914</v>
      </c>
      <c r="E27">
        <f t="shared" si="9"/>
        <v>30.177714999999999</v>
      </c>
      <c r="F27" t="s">
        <v>367</v>
      </c>
      <c r="G27" t="s">
        <v>12</v>
      </c>
      <c r="H27">
        <v>18.191557</v>
      </c>
      <c r="I27">
        <v>18.145890000000001</v>
      </c>
      <c r="J27">
        <f t="shared" si="10"/>
        <v>18.168723499999999</v>
      </c>
      <c r="K27">
        <f t="shared" si="11"/>
        <v>12.0089915</v>
      </c>
      <c r="L27">
        <f t="shared" si="12"/>
        <v>0.21004349999999761</v>
      </c>
      <c r="M27">
        <f t="shared" si="13"/>
        <v>0.86451116425867403</v>
      </c>
      <c r="N27">
        <f t="shared" si="14"/>
        <v>-0.21004349999999766</v>
      </c>
      <c r="P27" t="s">
        <v>368</v>
      </c>
      <c r="Q27">
        <f t="shared" si="7"/>
        <v>-0.21004349999999766</v>
      </c>
      <c r="R27">
        <f t="shared" si="8"/>
        <v>-4.0247585000000043</v>
      </c>
    </row>
    <row r="28" spans="1:18">
      <c r="A28" t="s">
        <v>220</v>
      </c>
      <c r="B28" t="s">
        <v>361</v>
      </c>
      <c r="C28" t="s">
        <v>225</v>
      </c>
      <c r="D28" t="s">
        <v>225</v>
      </c>
      <c r="E28" t="e">
        <f t="shared" si="9"/>
        <v>#DIV/0!</v>
      </c>
      <c r="F28" t="s">
        <v>220</v>
      </c>
      <c r="G28" t="s">
        <v>12</v>
      </c>
      <c r="H28">
        <v>36.953415</v>
      </c>
      <c r="I28">
        <v>35.938994999999998</v>
      </c>
      <c r="J28">
        <f t="shared" si="10"/>
        <v>36.446204999999999</v>
      </c>
      <c r="K28" t="e">
        <f t="shared" si="11"/>
        <v>#DIV/0!</v>
      </c>
      <c r="L28" t="e">
        <f t="shared" si="12"/>
        <v>#DIV/0!</v>
      </c>
      <c r="M28" t="e">
        <f t="shared" si="13"/>
        <v>#DIV/0!</v>
      </c>
      <c r="N28" t="e">
        <f t="shared" si="14"/>
        <v>#DIV/0!</v>
      </c>
    </row>
    <row r="30" spans="1:18">
      <c r="A30" t="s">
        <v>356</v>
      </c>
      <c r="B30" t="s">
        <v>105</v>
      </c>
      <c r="C30" t="s">
        <v>357</v>
      </c>
      <c r="D30" t="s">
        <v>358</v>
      </c>
      <c r="E30" t="s">
        <v>359</v>
      </c>
      <c r="F30" t="s">
        <v>356</v>
      </c>
      <c r="G30" t="s">
        <v>105</v>
      </c>
      <c r="H30" t="s">
        <v>357</v>
      </c>
      <c r="I30" t="s">
        <v>358</v>
      </c>
      <c r="J30" t="s">
        <v>359</v>
      </c>
      <c r="K30" t="s">
        <v>5</v>
      </c>
      <c r="L30" t="s">
        <v>6</v>
      </c>
      <c r="M30" t="s">
        <v>23</v>
      </c>
      <c r="N30" t="s">
        <v>24</v>
      </c>
    </row>
    <row r="31" spans="1:18">
      <c r="A31" t="s">
        <v>360</v>
      </c>
      <c r="B31" t="s">
        <v>370</v>
      </c>
      <c r="C31">
        <v>28.660447999999999</v>
      </c>
      <c r="D31">
        <v>28.792915000000001</v>
      </c>
      <c r="E31">
        <f>AVERAGE(C31:D31)</f>
        <v>28.726681499999998</v>
      </c>
      <c r="F31" t="s">
        <v>360</v>
      </c>
      <c r="G31" t="s">
        <v>12</v>
      </c>
      <c r="H31">
        <v>18.784405</v>
      </c>
      <c r="I31">
        <v>18.363989</v>
      </c>
      <c r="J31">
        <f>AVERAGE(H31:I31)</f>
        <v>18.574196999999998</v>
      </c>
      <c r="K31">
        <f>E31-J31</f>
        <v>10.1524845</v>
      </c>
      <c r="L31">
        <f>K31-$K$31</f>
        <v>0</v>
      </c>
      <c r="M31">
        <f>2^-L31</f>
        <v>1</v>
      </c>
      <c r="N31">
        <f>LOG(M31,2)</f>
        <v>0</v>
      </c>
    </row>
    <row r="32" spans="1:18">
      <c r="A32" t="s">
        <v>363</v>
      </c>
      <c r="B32" t="s">
        <v>370</v>
      </c>
      <c r="C32">
        <v>29.356691000000001</v>
      </c>
      <c r="D32">
        <v>29.381032999999999</v>
      </c>
      <c r="E32">
        <f>AVERAGE(C32:D32)</f>
        <v>29.368862</v>
      </c>
      <c r="F32" t="s">
        <v>363</v>
      </c>
      <c r="G32" t="s">
        <v>12</v>
      </c>
      <c r="H32">
        <v>17.958615999999999</v>
      </c>
      <c r="I32">
        <v>17.852537000000002</v>
      </c>
      <c r="J32">
        <f>AVERAGE(H32:I32)</f>
        <v>17.905576500000002</v>
      </c>
      <c r="K32">
        <f>E32-J32</f>
        <v>11.463285499999998</v>
      </c>
      <c r="L32">
        <f>K32-$K$31</f>
        <v>1.3108009999999979</v>
      </c>
      <c r="M32">
        <f>2^-L32</f>
        <v>0.403097013618052</v>
      </c>
      <c r="N32">
        <f>LOG(M32,2)</f>
        <v>-1.3108009999999979</v>
      </c>
    </row>
    <row r="33" spans="1:14">
      <c r="A33" t="s">
        <v>365</v>
      </c>
      <c r="B33" t="s">
        <v>370</v>
      </c>
      <c r="C33">
        <v>31.129572</v>
      </c>
      <c r="D33">
        <v>31.431995000000001</v>
      </c>
      <c r="E33">
        <f t="shared" ref="E33:E35" si="15">AVERAGE(C33:D33)</f>
        <v>31.280783499999998</v>
      </c>
      <c r="F33" t="s">
        <v>365</v>
      </c>
      <c r="G33" t="s">
        <v>12</v>
      </c>
      <c r="H33">
        <v>18.164753000000001</v>
      </c>
      <c r="I33">
        <v>18.215109999999999</v>
      </c>
      <c r="J33">
        <f t="shared" ref="J33:J35" si="16">AVERAGE(H33:I33)</f>
        <v>18.1899315</v>
      </c>
      <c r="K33">
        <f t="shared" ref="K33:K35" si="17">E33-J33</f>
        <v>13.090851999999998</v>
      </c>
      <c r="L33">
        <f>K33-$K$31</f>
        <v>2.9383674999999982</v>
      </c>
      <c r="M33">
        <f t="shared" ref="M33:M35" si="18">2^-L33</f>
        <v>0.13045575549296506</v>
      </c>
      <c r="N33">
        <f t="shared" ref="N33:N35" si="19">LOG(M33,2)</f>
        <v>-2.9383674999999987</v>
      </c>
    </row>
    <row r="34" spans="1:14">
      <c r="A34" t="s">
        <v>367</v>
      </c>
      <c r="B34" t="s">
        <v>370</v>
      </c>
      <c r="C34">
        <v>32.203685999999998</v>
      </c>
      <c r="D34">
        <v>32.488247000000001</v>
      </c>
      <c r="E34">
        <f t="shared" si="15"/>
        <v>32.345966500000003</v>
      </c>
      <c r="F34" t="s">
        <v>367</v>
      </c>
      <c r="G34" t="s">
        <v>12</v>
      </c>
      <c r="H34">
        <v>18.191557</v>
      </c>
      <c r="I34">
        <v>18.145890000000001</v>
      </c>
      <c r="J34">
        <f t="shared" si="16"/>
        <v>18.168723499999999</v>
      </c>
      <c r="K34">
        <f t="shared" si="17"/>
        <v>14.177243000000004</v>
      </c>
      <c r="L34">
        <f>K34-$K$31</f>
        <v>4.0247585000000043</v>
      </c>
      <c r="M34">
        <f t="shared" si="18"/>
        <v>6.1436570725832203E-2</v>
      </c>
      <c r="N34">
        <f t="shared" si="19"/>
        <v>-4.0247585000000043</v>
      </c>
    </row>
    <row r="35" spans="1:14">
      <c r="A35" t="s">
        <v>220</v>
      </c>
      <c r="B35" t="s">
        <v>370</v>
      </c>
      <c r="C35" t="s">
        <v>225</v>
      </c>
      <c r="D35" t="s">
        <v>225</v>
      </c>
      <c r="E35" t="e">
        <f t="shared" si="15"/>
        <v>#DIV/0!</v>
      </c>
      <c r="F35" t="s">
        <v>220</v>
      </c>
      <c r="G35" t="s">
        <v>12</v>
      </c>
      <c r="H35">
        <v>36.953415</v>
      </c>
      <c r="I35">
        <v>35.938994999999998</v>
      </c>
      <c r="J35">
        <f t="shared" si="16"/>
        <v>36.446204999999999</v>
      </c>
      <c r="K35" t="e">
        <f t="shared" si="17"/>
        <v>#DIV/0!</v>
      </c>
      <c r="L35" t="e">
        <f>K35-$K$31</f>
        <v>#DIV/0!</v>
      </c>
      <c r="M35" t="e">
        <f t="shared" si="18"/>
        <v>#DIV/0!</v>
      </c>
      <c r="N35" t="e">
        <f t="shared" si="19"/>
        <v>#DIV/0!</v>
      </c>
    </row>
    <row r="37" spans="1:14">
      <c r="A37" t="s">
        <v>312</v>
      </c>
      <c r="B37" t="s">
        <v>45</v>
      </c>
      <c r="C37" t="s">
        <v>48</v>
      </c>
      <c r="D37" t="s">
        <v>4</v>
      </c>
      <c r="E37" t="s">
        <v>149</v>
      </c>
    </row>
    <row r="38" spans="1:14">
      <c r="A38" t="s">
        <v>362</v>
      </c>
      <c r="B38">
        <f>N3</f>
        <v>0</v>
      </c>
      <c r="C38">
        <f>N24</f>
        <v>0</v>
      </c>
      <c r="D38">
        <f>AVERAGE(B38:C38)</f>
        <v>0</v>
      </c>
      <c r="E38">
        <f>STDEVA(B38:C38)</f>
        <v>0</v>
      </c>
    </row>
    <row r="39" spans="1:14">
      <c r="A39" t="s">
        <v>364</v>
      </c>
      <c r="B39">
        <f>N4</f>
        <v>-7.6083499999999304E-2</v>
      </c>
      <c r="C39">
        <f>N25</f>
        <v>-5.3481999999995429E-2</v>
      </c>
      <c r="D39">
        <f>AVERAGE(B39:C39)</f>
        <v>-6.4782749999997363E-2</v>
      </c>
      <c r="E39">
        <f>STDEVA(B39:C39)</f>
        <v>1.5981673914990537E-2</v>
      </c>
    </row>
    <row r="40" spans="1:14">
      <c r="A40" t="s">
        <v>366</v>
      </c>
      <c r="B40">
        <f>N5</f>
        <v>0.11099749999999994</v>
      </c>
      <c r="C40">
        <f>N26</f>
        <v>4.5166000000001968E-2</v>
      </c>
      <c r="D40">
        <f t="shared" ref="D40:D41" si="20">AVERAGE(B40:C40)</f>
        <v>7.8081750000000949E-2</v>
      </c>
      <c r="E40">
        <f t="shared" ref="E40:E41" si="21">STDEVA(B40:C40)</f>
        <v>4.6549900065680799E-2</v>
      </c>
      <c r="I40" t="s">
        <v>312</v>
      </c>
      <c r="J40" t="s">
        <v>313</v>
      </c>
    </row>
    <row r="41" spans="1:14">
      <c r="A41" t="s">
        <v>368</v>
      </c>
      <c r="B41">
        <f>N6</f>
        <v>-0.31929000000000241</v>
      </c>
      <c r="C41">
        <f>N27</f>
        <v>-0.21004349999999766</v>
      </c>
      <c r="D41">
        <f t="shared" si="20"/>
        <v>-0.26466675000000006</v>
      </c>
      <c r="E41">
        <f t="shared" si="21"/>
        <v>7.7248940970899335E-2</v>
      </c>
      <c r="H41" t="s">
        <v>362</v>
      </c>
      <c r="I41" s="3">
        <f>D38</f>
        <v>0</v>
      </c>
      <c r="J41" s="3">
        <f>D44</f>
        <v>0</v>
      </c>
    </row>
    <row r="42" spans="1:14">
      <c r="H42" t="s">
        <v>364</v>
      </c>
      <c r="I42" s="3">
        <f>D39</f>
        <v>-6.4782749999997363E-2</v>
      </c>
      <c r="J42" s="3">
        <f>D45</f>
        <v>-1.1055659999999996</v>
      </c>
    </row>
    <row r="43" spans="1:14">
      <c r="A43" t="s">
        <v>313</v>
      </c>
      <c r="B43" t="s">
        <v>45</v>
      </c>
      <c r="C43" t="s">
        <v>48</v>
      </c>
      <c r="D43" t="s">
        <v>4</v>
      </c>
      <c r="E43" t="s">
        <v>149</v>
      </c>
      <c r="H43" t="s">
        <v>366</v>
      </c>
      <c r="I43" s="3">
        <f>D40</f>
        <v>7.8081750000000949E-2</v>
      </c>
      <c r="J43" s="3">
        <f>D46</f>
        <v>-2.3937192500000002</v>
      </c>
    </row>
    <row r="44" spans="1:14">
      <c r="A44" t="s">
        <v>362</v>
      </c>
      <c r="B44">
        <f>N10</f>
        <v>0</v>
      </c>
      <c r="C44">
        <f>N31</f>
        <v>0</v>
      </c>
      <c r="D44">
        <f>AVERAGE(B44:C44)</f>
        <v>0</v>
      </c>
      <c r="E44">
        <f>STDEVA(B44:C44)</f>
        <v>0</v>
      </c>
      <c r="H44" t="s">
        <v>368</v>
      </c>
      <c r="I44" s="3">
        <f>D41</f>
        <v>-0.26466675000000006</v>
      </c>
      <c r="J44" s="3">
        <f>D47</f>
        <v>-4.0865882500000037</v>
      </c>
    </row>
    <row r="45" spans="1:14">
      <c r="A45" t="s">
        <v>364</v>
      </c>
      <c r="B45">
        <f>N11</f>
        <v>-0.9003310000000011</v>
      </c>
      <c r="C45">
        <f>N32</f>
        <v>-1.3108009999999979</v>
      </c>
      <c r="D45">
        <f>AVERAGE(B45:C45)</f>
        <v>-1.1055659999999996</v>
      </c>
      <c r="E45">
        <f>STDEVA(B45:C45)</f>
        <v>0.29024612047363857</v>
      </c>
    </row>
    <row r="46" spans="1:14">
      <c r="A46" t="s">
        <v>366</v>
      </c>
      <c r="B46">
        <f>N12</f>
        <v>-1.8490710000000021</v>
      </c>
      <c r="C46">
        <f>N33</f>
        <v>-2.9383674999999987</v>
      </c>
      <c r="D46">
        <f t="shared" ref="D46:D47" si="22">AVERAGE(B46:C46)</f>
        <v>-2.3937192500000002</v>
      </c>
      <c r="E46">
        <f t="shared" ref="E46:E47" si="23">STDEVA(B46:C46)</f>
        <v>0.77024894187277126</v>
      </c>
    </row>
    <row r="47" spans="1:14">
      <c r="A47" t="s">
        <v>368</v>
      </c>
      <c r="B47">
        <f>N13</f>
        <v>-4.148418000000003</v>
      </c>
      <c r="C47">
        <f>N34</f>
        <v>-4.0247585000000043</v>
      </c>
      <c r="D47">
        <f t="shared" si="22"/>
        <v>-4.0865882500000037</v>
      </c>
      <c r="E47">
        <f t="shared" si="23"/>
        <v>8.7440471008136955E-2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8"/>
  <sheetViews>
    <sheetView topLeftCell="B9" workbookViewId="0">
      <selection activeCell="A78" sqref="A78:L93"/>
    </sheetView>
  </sheetViews>
  <sheetFormatPr baseColWidth="10" defaultRowHeight="15" x14ac:dyDescent="0"/>
  <cols>
    <col min="4" max="4" width="17.5" bestFit="1" customWidth="1"/>
    <col min="8" max="8" width="14.1640625" bestFit="1" customWidth="1"/>
    <col min="9" max="9" width="13.6640625" bestFit="1" customWidth="1"/>
    <col min="10" max="10" width="13.1640625" bestFit="1" customWidth="1"/>
    <col min="11" max="11" width="16.1640625" bestFit="1" customWidth="1"/>
    <col min="12" max="12" width="16.6640625" bestFit="1" customWidth="1"/>
    <col min="13" max="14" width="12.1640625" bestFit="1" customWidth="1"/>
    <col min="20" max="20" width="12.5" bestFit="1" customWidth="1"/>
  </cols>
  <sheetData>
    <row r="2" spans="1:13">
      <c r="B2" t="s">
        <v>34</v>
      </c>
      <c r="C2" t="s">
        <v>34</v>
      </c>
      <c r="D2" t="s">
        <v>34</v>
      </c>
    </row>
    <row r="3" spans="1:13">
      <c r="A3" s="15" t="s">
        <v>106</v>
      </c>
      <c r="B3" t="s">
        <v>92</v>
      </c>
      <c r="C3" t="s">
        <v>74</v>
      </c>
      <c r="D3" t="s">
        <v>47</v>
      </c>
      <c r="E3" t="s">
        <v>93</v>
      </c>
      <c r="F3" t="s">
        <v>94</v>
      </c>
      <c r="G3" t="s">
        <v>95</v>
      </c>
      <c r="H3" t="s">
        <v>96</v>
      </c>
      <c r="I3" t="s">
        <v>97</v>
      </c>
      <c r="J3" t="s">
        <v>98</v>
      </c>
      <c r="K3" t="s">
        <v>102</v>
      </c>
      <c r="L3" t="s">
        <v>103</v>
      </c>
      <c r="M3" t="s">
        <v>104</v>
      </c>
    </row>
    <row r="4" spans="1:13">
      <c r="A4" t="s">
        <v>108</v>
      </c>
      <c r="B4" s="2">
        <f>T50</f>
        <v>1.1735964943585724</v>
      </c>
      <c r="C4" s="2">
        <f>T103</f>
        <v>1.1735964943585724</v>
      </c>
      <c r="D4" s="2">
        <f>T159</f>
        <v>1.1735964943585724</v>
      </c>
      <c r="E4" s="5">
        <f>U50</f>
        <v>0.17182052864452091</v>
      </c>
      <c r="F4" s="12">
        <f>U103</f>
        <v>0.20045097064564477</v>
      </c>
      <c r="G4" s="5">
        <f>U159</f>
        <v>0.20045097064564477</v>
      </c>
      <c r="H4" s="5">
        <f>V50</f>
        <v>0.20129048507598646</v>
      </c>
      <c r="I4" s="12">
        <f>V103</f>
        <v>0.24174036740459659</v>
      </c>
      <c r="J4" s="5">
        <f>V159</f>
        <v>0.24174036740459659</v>
      </c>
      <c r="K4">
        <v>5</v>
      </c>
      <c r="L4">
        <v>5</v>
      </c>
      <c r="M4">
        <v>5</v>
      </c>
    </row>
    <row r="5" spans="1:13">
      <c r="A5" t="s">
        <v>132</v>
      </c>
      <c r="B5" s="2">
        <f>T51</f>
        <v>3.2744858845810847E-2</v>
      </c>
      <c r="C5" s="2">
        <f>T104</f>
        <v>4.3175792119120037E-4</v>
      </c>
      <c r="D5" s="2">
        <f>T160</f>
        <v>1.7794700911956752E-3</v>
      </c>
      <c r="E5" s="5">
        <f>U51</f>
        <v>2.9727967450149381E-2</v>
      </c>
      <c r="F5" s="12">
        <f>U104</f>
        <v>3.789322692568306E-4</v>
      </c>
      <c r="G5" s="5">
        <f>U160</f>
        <v>1.7248723639179736E-3</v>
      </c>
      <c r="H5" s="5">
        <f>V51</f>
        <v>0.32266262528637368</v>
      </c>
      <c r="I5" s="12">
        <f>V104</f>
        <v>3.0971129149500579E-3</v>
      </c>
      <c r="J5" s="5">
        <f>V160</f>
        <v>5.6217702379996015E-2</v>
      </c>
      <c r="K5" s="16"/>
      <c r="L5" s="16"/>
      <c r="M5" s="16"/>
    </row>
    <row r="6" spans="1:13">
      <c r="A6" t="s">
        <v>37</v>
      </c>
      <c r="B6" s="2">
        <f>T52</f>
        <v>1.198371706669134E-2</v>
      </c>
      <c r="C6" s="2">
        <f>T105</f>
        <v>1.8266244945175877E-3</v>
      </c>
      <c r="D6" s="2">
        <f>T161</f>
        <v>2.0544449663166702E-3</v>
      </c>
      <c r="E6" s="5">
        <f>U52</f>
        <v>9.4246048406769443E-3</v>
      </c>
      <c r="F6" s="12">
        <f>U105</f>
        <v>1.3230996484017098E-3</v>
      </c>
      <c r="G6" s="5">
        <f>U161</f>
        <v>1.453442956836669E-3</v>
      </c>
      <c r="H6" s="5">
        <f>V52</f>
        <v>4.4133194600824315E-2</v>
      </c>
      <c r="I6" s="12">
        <f>V105</f>
        <v>4.7997755127698032E-3</v>
      </c>
      <c r="J6" s="5">
        <f>V161</f>
        <v>4.9684003038277334E-3</v>
      </c>
    </row>
    <row r="7" spans="1:13">
      <c r="A7" t="s">
        <v>90</v>
      </c>
      <c r="B7" s="2">
        <f>T53</f>
        <v>16.130754946910933</v>
      </c>
      <c r="C7" s="2">
        <f>T106</f>
        <v>26.262675634537135</v>
      </c>
      <c r="D7" s="2">
        <f>T162</f>
        <v>18.11613972638122</v>
      </c>
      <c r="E7" s="5">
        <f>U53</f>
        <v>2.0650605871547949</v>
      </c>
      <c r="F7" s="12">
        <f>U106</f>
        <v>6.4074889359078178</v>
      </c>
      <c r="G7" s="5">
        <f>U162</f>
        <v>6.658461928732029</v>
      </c>
      <c r="H7" s="5">
        <f>V53</f>
        <v>2.3682432896612085</v>
      </c>
      <c r="I7" s="12">
        <f>V106</f>
        <v>8.4752566727186398</v>
      </c>
      <c r="J7" s="5">
        <f>V162</f>
        <v>10.527929724856506</v>
      </c>
    </row>
    <row r="24" spans="1:14">
      <c r="A24" s="11" t="s">
        <v>41</v>
      </c>
      <c r="B24" s="11" t="s">
        <v>42</v>
      </c>
      <c r="C24" s="11" t="s">
        <v>43</v>
      </c>
      <c r="D24" s="9" t="s">
        <v>44</v>
      </c>
      <c r="E24" s="11" t="s">
        <v>3</v>
      </c>
      <c r="H24" s="11" t="s">
        <v>71</v>
      </c>
      <c r="I24" s="9" t="s">
        <v>44</v>
      </c>
      <c r="J24" s="11" t="s">
        <v>3</v>
      </c>
      <c r="M24" s="11" t="s">
        <v>71</v>
      </c>
      <c r="N24" s="11" t="s">
        <v>5</v>
      </c>
    </row>
    <row r="25" spans="1:14">
      <c r="A25" t="s">
        <v>113</v>
      </c>
      <c r="B25" t="s">
        <v>92</v>
      </c>
      <c r="C25" t="s">
        <v>66</v>
      </c>
      <c r="D25" t="s">
        <v>8</v>
      </c>
      <c r="E25" s="7">
        <v>30.828682000000001</v>
      </c>
      <c r="F25">
        <v>33.154890000000002</v>
      </c>
      <c r="G25">
        <v>40</v>
      </c>
      <c r="H25">
        <f>AVERAGE(E25:G25)</f>
        <v>34.66119066666667</v>
      </c>
      <c r="I25" t="s">
        <v>12</v>
      </c>
      <c r="J25">
        <v>19.693335999999999</v>
      </c>
      <c r="K25">
        <v>19.656265000000001</v>
      </c>
      <c r="L25">
        <v>19.586071</v>
      </c>
      <c r="M25">
        <f>AVERAGE(J25:L25)</f>
        <v>19.645223999999999</v>
      </c>
      <c r="N25">
        <f>H25-M25</f>
        <v>15.015966666666671</v>
      </c>
    </row>
    <row r="26" spans="1:14">
      <c r="A26" t="s">
        <v>114</v>
      </c>
      <c r="B26" t="s">
        <v>92</v>
      </c>
      <c r="C26" t="s">
        <v>66</v>
      </c>
      <c r="D26" t="s">
        <v>8</v>
      </c>
      <c r="E26" s="7">
        <v>38.291269999999997</v>
      </c>
      <c r="F26">
        <v>33.825812999999997</v>
      </c>
      <c r="G26">
        <v>33.274054999999997</v>
      </c>
      <c r="H26">
        <f t="shared" ref="H26:H47" si="0">AVERAGE(E26:G26)</f>
        <v>35.13037933333333</v>
      </c>
      <c r="I26" t="s">
        <v>12</v>
      </c>
      <c r="J26">
        <v>22.135553000000002</v>
      </c>
      <c r="K26">
        <v>22.310528000000001</v>
      </c>
      <c r="L26">
        <v>22.289086999999999</v>
      </c>
      <c r="M26">
        <f t="shared" ref="M26:M47" si="1">AVERAGE(J26:L26)</f>
        <v>22.245056000000002</v>
      </c>
      <c r="N26">
        <f t="shared" ref="N26:N47" si="2">H26-M26</f>
        <v>12.885323333333329</v>
      </c>
    </row>
    <row r="27" spans="1:14">
      <c r="A27" t="s">
        <v>115</v>
      </c>
      <c r="B27" t="s">
        <v>92</v>
      </c>
      <c r="C27" t="s">
        <v>66</v>
      </c>
      <c r="D27" t="s">
        <v>8</v>
      </c>
      <c r="E27" s="7">
        <v>32.927709999999998</v>
      </c>
      <c r="F27">
        <v>33.922885999999998</v>
      </c>
      <c r="G27">
        <v>40</v>
      </c>
      <c r="H27">
        <f t="shared" si="0"/>
        <v>35.61686533333333</v>
      </c>
      <c r="I27" t="s">
        <v>12</v>
      </c>
      <c r="J27">
        <v>20.249153</v>
      </c>
      <c r="K27">
        <v>20.320962999999999</v>
      </c>
      <c r="L27">
        <v>20.265136999999999</v>
      </c>
      <c r="M27">
        <f t="shared" si="1"/>
        <v>20.278417666666666</v>
      </c>
      <c r="N27">
        <f t="shared" si="2"/>
        <v>15.338447666666664</v>
      </c>
    </row>
    <row r="28" spans="1:14">
      <c r="A28" t="s">
        <v>116</v>
      </c>
      <c r="B28" t="s">
        <v>92</v>
      </c>
      <c r="C28" t="s">
        <v>66</v>
      </c>
      <c r="D28" t="s">
        <v>8</v>
      </c>
      <c r="E28" s="7">
        <v>40</v>
      </c>
      <c r="F28">
        <v>40</v>
      </c>
      <c r="G28">
        <v>40</v>
      </c>
      <c r="H28">
        <f t="shared" si="0"/>
        <v>40</v>
      </c>
      <c r="I28" t="s">
        <v>12</v>
      </c>
      <c r="J28">
        <v>23.778748</v>
      </c>
      <c r="K28">
        <v>23.735925999999999</v>
      </c>
      <c r="L28">
        <v>23.789035999999999</v>
      </c>
      <c r="M28">
        <f t="shared" si="1"/>
        <v>23.767903333333333</v>
      </c>
      <c r="N28">
        <f t="shared" si="2"/>
        <v>16.232096666666667</v>
      </c>
    </row>
    <row r="29" spans="1:14">
      <c r="A29" t="s">
        <v>117</v>
      </c>
      <c r="B29" t="s">
        <v>92</v>
      </c>
      <c r="C29" t="s">
        <v>66</v>
      </c>
      <c r="D29" t="s">
        <v>8</v>
      </c>
      <c r="E29" s="7">
        <v>33.681767000000001</v>
      </c>
      <c r="F29">
        <v>30.603052000000002</v>
      </c>
      <c r="G29">
        <v>35.206899999999997</v>
      </c>
      <c r="H29">
        <f t="shared" si="0"/>
        <v>33.16390633333333</v>
      </c>
      <c r="I29" t="s">
        <v>12</v>
      </c>
      <c r="J29">
        <v>21.812859</v>
      </c>
      <c r="K29">
        <v>21.836984999999999</v>
      </c>
      <c r="L29">
        <v>21.838311999999998</v>
      </c>
      <c r="M29">
        <f t="shared" si="1"/>
        <v>21.829385333333335</v>
      </c>
      <c r="N29">
        <f t="shared" si="2"/>
        <v>11.334520999999995</v>
      </c>
    </row>
    <row r="30" spans="1:14">
      <c r="A30" t="s">
        <v>118</v>
      </c>
      <c r="B30" t="s">
        <v>92</v>
      </c>
      <c r="C30" t="s">
        <v>66</v>
      </c>
      <c r="D30" t="s">
        <v>8</v>
      </c>
      <c r="E30" s="7">
        <v>40</v>
      </c>
      <c r="F30">
        <v>33.135868000000002</v>
      </c>
      <c r="G30">
        <v>40</v>
      </c>
      <c r="H30">
        <f t="shared" si="0"/>
        <v>37.711956000000001</v>
      </c>
      <c r="I30" t="s">
        <v>12</v>
      </c>
      <c r="J30">
        <v>30.222512999999999</v>
      </c>
      <c r="K30">
        <v>30.474108000000001</v>
      </c>
      <c r="L30">
        <v>30.135221000000001</v>
      </c>
      <c r="M30">
        <f t="shared" si="1"/>
        <v>30.277280666666666</v>
      </c>
      <c r="N30">
        <f t="shared" si="2"/>
        <v>7.4346753333333346</v>
      </c>
    </row>
    <row r="31" spans="1:14">
      <c r="A31" t="s">
        <v>119</v>
      </c>
      <c r="B31" t="s">
        <v>92</v>
      </c>
      <c r="C31" t="s">
        <v>37</v>
      </c>
      <c r="D31" t="s">
        <v>8</v>
      </c>
      <c r="E31" s="7">
        <v>36.512390000000003</v>
      </c>
      <c r="F31">
        <v>36.32734</v>
      </c>
      <c r="G31">
        <v>40</v>
      </c>
      <c r="H31">
        <f t="shared" si="0"/>
        <v>37.613243333333337</v>
      </c>
      <c r="I31" t="s">
        <v>12</v>
      </c>
      <c r="J31">
        <v>20.399156999999999</v>
      </c>
      <c r="K31">
        <v>20.419477000000001</v>
      </c>
      <c r="L31">
        <v>20.531960999999999</v>
      </c>
      <c r="M31">
        <f t="shared" si="1"/>
        <v>20.450198333333333</v>
      </c>
      <c r="N31">
        <f t="shared" si="2"/>
        <v>17.163045000000004</v>
      </c>
    </row>
    <row r="32" spans="1:14">
      <c r="A32" t="s">
        <v>120</v>
      </c>
      <c r="B32" t="s">
        <v>92</v>
      </c>
      <c r="C32" t="s">
        <v>37</v>
      </c>
      <c r="D32" t="s">
        <v>8</v>
      </c>
      <c r="E32" s="7">
        <v>32.601177</v>
      </c>
      <c r="F32">
        <v>40</v>
      </c>
      <c r="G32">
        <v>31.042460999999999</v>
      </c>
      <c r="H32">
        <f t="shared" si="0"/>
        <v>34.547879333333334</v>
      </c>
      <c r="I32" t="s">
        <v>12</v>
      </c>
      <c r="J32">
        <v>21.617025000000002</v>
      </c>
      <c r="K32">
        <v>21.612970000000001</v>
      </c>
      <c r="L32">
        <v>21.618525999999999</v>
      </c>
      <c r="M32">
        <f t="shared" si="1"/>
        <v>21.616173666666668</v>
      </c>
      <c r="N32">
        <f t="shared" si="2"/>
        <v>12.931705666666666</v>
      </c>
    </row>
    <row r="33" spans="1:14">
      <c r="A33" t="s">
        <v>121</v>
      </c>
      <c r="B33" t="s">
        <v>92</v>
      </c>
      <c r="C33" t="s">
        <v>37</v>
      </c>
      <c r="D33" t="s">
        <v>8</v>
      </c>
      <c r="E33" s="7">
        <v>35.486702000000001</v>
      </c>
      <c r="F33">
        <v>33.813339999999997</v>
      </c>
      <c r="G33">
        <v>32.747512999999998</v>
      </c>
      <c r="H33">
        <f t="shared" si="0"/>
        <v>34.015851666666663</v>
      </c>
      <c r="I33" t="s">
        <v>12</v>
      </c>
      <c r="J33">
        <v>20.571902999999999</v>
      </c>
      <c r="K33">
        <v>20.56446</v>
      </c>
      <c r="L33">
        <v>20.679698999999999</v>
      </c>
      <c r="M33">
        <f t="shared" si="1"/>
        <v>20.605354000000002</v>
      </c>
      <c r="N33">
        <f t="shared" si="2"/>
        <v>13.410497666666661</v>
      </c>
    </row>
    <row r="34" spans="1:14">
      <c r="A34" t="s">
        <v>122</v>
      </c>
      <c r="B34" t="s">
        <v>92</v>
      </c>
      <c r="C34" t="s">
        <v>37</v>
      </c>
      <c r="D34" t="s">
        <v>8</v>
      </c>
      <c r="E34" s="7">
        <v>34.629486</v>
      </c>
      <c r="F34">
        <v>40</v>
      </c>
      <c r="G34">
        <v>40</v>
      </c>
      <c r="H34">
        <f t="shared" si="0"/>
        <v>38.209828666666667</v>
      </c>
      <c r="I34" t="s">
        <v>12</v>
      </c>
      <c r="J34">
        <v>26.000544000000001</v>
      </c>
      <c r="K34">
        <v>26.026496999999999</v>
      </c>
      <c r="L34">
        <v>26.108608</v>
      </c>
      <c r="M34">
        <f t="shared" si="1"/>
        <v>26.045216333333332</v>
      </c>
      <c r="N34">
        <f t="shared" si="2"/>
        <v>12.164612333333334</v>
      </c>
    </row>
    <row r="35" spans="1:14">
      <c r="A35" t="s">
        <v>123</v>
      </c>
      <c r="B35" t="s">
        <v>92</v>
      </c>
      <c r="C35" t="s">
        <v>37</v>
      </c>
      <c r="D35" t="s">
        <v>8</v>
      </c>
      <c r="E35" s="7">
        <v>35.480156000000001</v>
      </c>
      <c r="F35">
        <v>40</v>
      </c>
      <c r="G35">
        <v>40</v>
      </c>
      <c r="H35">
        <f t="shared" si="0"/>
        <v>38.493385333333329</v>
      </c>
      <c r="I35" t="s">
        <v>12</v>
      </c>
      <c r="J35">
        <v>24.154872999999998</v>
      </c>
      <c r="K35">
        <v>24.288893000000002</v>
      </c>
      <c r="L35">
        <v>24.235866999999999</v>
      </c>
      <c r="M35">
        <f t="shared" si="1"/>
        <v>24.226544333333333</v>
      </c>
      <c r="N35">
        <f t="shared" si="2"/>
        <v>14.266840999999996</v>
      </c>
    </row>
    <row r="36" spans="1:14">
      <c r="A36" t="s">
        <v>124</v>
      </c>
      <c r="B36" t="s">
        <v>92</v>
      </c>
      <c r="C36" t="s">
        <v>37</v>
      </c>
      <c r="D36" t="s">
        <v>8</v>
      </c>
      <c r="E36" s="7">
        <v>40</v>
      </c>
      <c r="F36">
        <v>40</v>
      </c>
      <c r="G36">
        <v>40</v>
      </c>
      <c r="H36">
        <f t="shared" si="0"/>
        <v>40</v>
      </c>
      <c r="I36" t="s">
        <v>12</v>
      </c>
      <c r="J36">
        <v>22.864328</v>
      </c>
      <c r="K36">
        <v>22.94603</v>
      </c>
      <c r="L36">
        <v>23.173182000000001</v>
      </c>
      <c r="M36">
        <f t="shared" si="1"/>
        <v>22.994513333333334</v>
      </c>
      <c r="N36">
        <f t="shared" si="2"/>
        <v>17.005486666666666</v>
      </c>
    </row>
    <row r="37" spans="1:14">
      <c r="A37" t="s">
        <v>125</v>
      </c>
      <c r="B37" t="s">
        <v>92</v>
      </c>
      <c r="C37" t="s">
        <v>57</v>
      </c>
      <c r="D37" t="s">
        <v>8</v>
      </c>
      <c r="E37" s="7">
        <v>23.011873000000001</v>
      </c>
      <c r="F37">
        <v>23.165092000000001</v>
      </c>
      <c r="G37">
        <v>22.978649999999998</v>
      </c>
      <c r="H37">
        <f t="shared" si="0"/>
        <v>23.051871666666667</v>
      </c>
      <c r="I37" t="s">
        <v>12</v>
      </c>
      <c r="J37">
        <v>18.922405000000001</v>
      </c>
      <c r="K37">
        <v>18.991385999999999</v>
      </c>
      <c r="L37">
        <v>18.969781999999999</v>
      </c>
      <c r="M37">
        <f t="shared" si="1"/>
        <v>18.961190999999999</v>
      </c>
      <c r="N37">
        <f t="shared" si="2"/>
        <v>4.0906806666666675</v>
      </c>
    </row>
    <row r="38" spans="1:14">
      <c r="A38" t="s">
        <v>126</v>
      </c>
      <c r="B38" t="s">
        <v>92</v>
      </c>
      <c r="C38" t="s">
        <v>57</v>
      </c>
      <c r="D38" t="s">
        <v>8</v>
      </c>
      <c r="E38" s="7">
        <v>25.970493000000001</v>
      </c>
      <c r="F38">
        <v>26.000907999999999</v>
      </c>
      <c r="G38">
        <v>26.044927999999999</v>
      </c>
      <c r="H38">
        <f t="shared" si="0"/>
        <v>26.005443</v>
      </c>
      <c r="I38" t="s">
        <v>12</v>
      </c>
      <c r="J38">
        <v>22.120802000000001</v>
      </c>
      <c r="K38">
        <v>22.198961000000001</v>
      </c>
      <c r="L38">
        <v>22.168707000000001</v>
      </c>
      <c r="M38">
        <f t="shared" si="1"/>
        <v>22.162823333333336</v>
      </c>
      <c r="N38">
        <f t="shared" si="2"/>
        <v>3.8426196666666641</v>
      </c>
    </row>
    <row r="39" spans="1:14">
      <c r="A39" t="s">
        <v>127</v>
      </c>
      <c r="B39" t="s">
        <v>92</v>
      </c>
      <c r="C39" t="s">
        <v>57</v>
      </c>
      <c r="D39" t="s">
        <v>8</v>
      </c>
      <c r="E39" s="7">
        <v>23.510180999999999</v>
      </c>
      <c r="F39">
        <v>23.455418000000002</v>
      </c>
      <c r="G39">
        <v>23.416069</v>
      </c>
      <c r="H39">
        <f t="shared" si="0"/>
        <v>23.460555999999997</v>
      </c>
      <c r="I39" t="s">
        <v>12</v>
      </c>
      <c r="J39">
        <v>19.460062000000001</v>
      </c>
      <c r="K39">
        <v>19.144566000000001</v>
      </c>
      <c r="L39">
        <v>19.174318</v>
      </c>
      <c r="M39">
        <f t="shared" si="1"/>
        <v>19.259648666666667</v>
      </c>
      <c r="N39">
        <f t="shared" si="2"/>
        <v>4.2009073333333298</v>
      </c>
    </row>
    <row r="40" spans="1:14">
      <c r="A40" t="s">
        <v>128</v>
      </c>
      <c r="B40" t="s">
        <v>92</v>
      </c>
      <c r="C40" t="s">
        <v>57</v>
      </c>
      <c r="D40" t="s">
        <v>8</v>
      </c>
      <c r="E40" s="7">
        <v>25.304393999999998</v>
      </c>
      <c r="F40">
        <v>25.201560000000001</v>
      </c>
      <c r="G40">
        <v>25.427443</v>
      </c>
      <c r="H40">
        <f t="shared" si="0"/>
        <v>25.311132333333333</v>
      </c>
      <c r="I40" t="s">
        <v>12</v>
      </c>
      <c r="J40">
        <v>21.248915</v>
      </c>
      <c r="K40">
        <v>21.154892</v>
      </c>
      <c r="L40">
        <v>21.205369999999998</v>
      </c>
      <c r="M40">
        <f t="shared" si="1"/>
        <v>21.203059</v>
      </c>
      <c r="N40">
        <f t="shared" si="2"/>
        <v>4.1080733333333335</v>
      </c>
    </row>
    <row r="41" spans="1:14">
      <c r="A41" t="s">
        <v>129</v>
      </c>
      <c r="B41" t="s">
        <v>92</v>
      </c>
      <c r="C41" t="s">
        <v>57</v>
      </c>
      <c r="D41" t="s">
        <v>8</v>
      </c>
      <c r="E41" s="7">
        <v>26.16093</v>
      </c>
      <c r="F41">
        <v>26.225757999999999</v>
      </c>
      <c r="G41">
        <v>25.754691999999999</v>
      </c>
      <c r="H41">
        <f t="shared" si="0"/>
        <v>26.047126666666667</v>
      </c>
      <c r="I41" t="s">
        <v>12</v>
      </c>
      <c r="J41">
        <v>21.729089999999999</v>
      </c>
      <c r="K41">
        <v>21.674054999999999</v>
      </c>
      <c r="L41">
        <v>21.595514000000001</v>
      </c>
      <c r="M41">
        <f t="shared" si="1"/>
        <v>21.666219666666667</v>
      </c>
      <c r="N41">
        <f t="shared" si="2"/>
        <v>4.3809070000000006</v>
      </c>
    </row>
    <row r="42" spans="1:14">
      <c r="A42" t="s">
        <v>130</v>
      </c>
      <c r="B42" t="s">
        <v>92</v>
      </c>
      <c r="C42" t="s">
        <v>57</v>
      </c>
      <c r="D42" t="s">
        <v>8</v>
      </c>
      <c r="E42" s="7">
        <v>27.606847999999999</v>
      </c>
      <c r="F42">
        <v>28.225785999999999</v>
      </c>
      <c r="G42">
        <v>27.574283999999999</v>
      </c>
      <c r="H42">
        <f t="shared" si="0"/>
        <v>27.802305999999998</v>
      </c>
      <c r="I42" t="s">
        <v>12</v>
      </c>
      <c r="J42">
        <v>23.88813</v>
      </c>
      <c r="K42">
        <v>23.892306999999999</v>
      </c>
      <c r="L42">
        <v>23.770890000000001</v>
      </c>
      <c r="M42">
        <f t="shared" si="1"/>
        <v>23.850442333333334</v>
      </c>
      <c r="N42">
        <f t="shared" si="2"/>
        <v>3.9518636666666644</v>
      </c>
    </row>
    <row r="43" spans="1:14">
      <c r="A43" t="s">
        <v>107</v>
      </c>
      <c r="B43" t="s">
        <v>108</v>
      </c>
      <c r="C43" t="s">
        <v>66</v>
      </c>
      <c r="D43" t="s">
        <v>8</v>
      </c>
      <c r="E43" s="7">
        <v>25.619033999999999</v>
      </c>
      <c r="F43">
        <v>25.471782999999999</v>
      </c>
      <c r="G43">
        <v>25.648153000000001</v>
      </c>
      <c r="H43">
        <f>AVERAGE(E43:G43)</f>
        <v>25.579656666666665</v>
      </c>
      <c r="I43" t="s">
        <v>12</v>
      </c>
      <c r="J43">
        <v>17.419554000000002</v>
      </c>
      <c r="K43">
        <v>17.586414000000001</v>
      </c>
      <c r="L43">
        <v>17.410250000000001</v>
      </c>
      <c r="M43">
        <f>AVERAGE(J43:L43)</f>
        <v>17.472072666666666</v>
      </c>
      <c r="N43">
        <f t="shared" si="2"/>
        <v>8.1075839999999992</v>
      </c>
    </row>
    <row r="44" spans="1:14">
      <c r="A44" t="s">
        <v>109</v>
      </c>
      <c r="B44" t="s">
        <v>108</v>
      </c>
      <c r="C44" t="s">
        <v>66</v>
      </c>
      <c r="D44" t="s">
        <v>8</v>
      </c>
      <c r="E44">
        <v>25.610136000000001</v>
      </c>
      <c r="F44">
        <v>25.401039999999998</v>
      </c>
      <c r="G44">
        <v>25.35885</v>
      </c>
      <c r="H44">
        <f t="shared" si="0"/>
        <v>25.456675333333333</v>
      </c>
      <c r="I44" t="s">
        <v>12</v>
      </c>
      <c r="J44">
        <v>17.387333000000002</v>
      </c>
      <c r="K44">
        <v>17.378983999999999</v>
      </c>
      <c r="L44">
        <v>17.449003000000001</v>
      </c>
      <c r="M44">
        <f t="shared" si="1"/>
        <v>17.405106666666669</v>
      </c>
      <c r="N44">
        <f t="shared" si="2"/>
        <v>8.0515686666666646</v>
      </c>
    </row>
    <row r="45" spans="1:14">
      <c r="A45" t="s">
        <v>110</v>
      </c>
      <c r="B45" t="s">
        <v>108</v>
      </c>
      <c r="C45" t="s">
        <v>66</v>
      </c>
      <c r="D45" t="s">
        <v>8</v>
      </c>
      <c r="E45">
        <v>25.726402</v>
      </c>
      <c r="F45">
        <v>25.541069</v>
      </c>
      <c r="G45">
        <v>25.802776000000001</v>
      </c>
      <c r="H45">
        <f t="shared" si="0"/>
        <v>25.690082333333333</v>
      </c>
      <c r="I45" t="s">
        <v>12</v>
      </c>
      <c r="J45">
        <v>17.895826</v>
      </c>
      <c r="K45">
        <v>17.777934999999999</v>
      </c>
      <c r="L45">
        <v>17.742844000000002</v>
      </c>
      <c r="M45">
        <f t="shared" si="1"/>
        <v>17.805535000000003</v>
      </c>
      <c r="N45">
        <f t="shared" si="2"/>
        <v>7.8845473333333302</v>
      </c>
    </row>
    <row r="46" spans="1:14">
      <c r="A46" t="s">
        <v>111</v>
      </c>
      <c r="B46" t="s">
        <v>108</v>
      </c>
      <c r="C46" t="s">
        <v>66</v>
      </c>
      <c r="D46" t="s">
        <v>8</v>
      </c>
      <c r="E46">
        <v>26.754104999999999</v>
      </c>
      <c r="F46">
        <v>26.859266000000002</v>
      </c>
      <c r="G46">
        <v>26.963148</v>
      </c>
      <c r="H46">
        <f t="shared" si="0"/>
        <v>26.858839666666668</v>
      </c>
      <c r="I46" t="s">
        <v>12</v>
      </c>
      <c r="J46">
        <v>19.284136</v>
      </c>
      <c r="K46">
        <v>19.305465999999999</v>
      </c>
      <c r="L46">
        <v>19.276423999999999</v>
      </c>
      <c r="M46">
        <f t="shared" si="1"/>
        <v>19.288675333333334</v>
      </c>
      <c r="N46">
        <f t="shared" si="2"/>
        <v>7.5701643333333344</v>
      </c>
    </row>
    <row r="47" spans="1:14">
      <c r="A47" t="s">
        <v>112</v>
      </c>
      <c r="B47" t="s">
        <v>108</v>
      </c>
      <c r="C47" t="s">
        <v>66</v>
      </c>
      <c r="D47" t="s">
        <v>8</v>
      </c>
      <c r="E47">
        <v>29.203040000000001</v>
      </c>
      <c r="F47">
        <v>28.728114999999999</v>
      </c>
      <c r="G47">
        <v>29.306083999999998</v>
      </c>
      <c r="H47">
        <f t="shared" si="0"/>
        <v>29.079079666666669</v>
      </c>
      <c r="I47" t="s">
        <v>12</v>
      </c>
      <c r="J47">
        <v>21.311475999999999</v>
      </c>
      <c r="K47">
        <v>21.387270000000001</v>
      </c>
      <c r="L47">
        <v>21.230373</v>
      </c>
      <c r="M47">
        <f t="shared" si="1"/>
        <v>21.309706333333335</v>
      </c>
      <c r="N47">
        <f t="shared" si="2"/>
        <v>7.7693733333333341</v>
      </c>
    </row>
    <row r="49" spans="1:22">
      <c r="S49" t="s">
        <v>90</v>
      </c>
      <c r="T49" t="s">
        <v>32</v>
      </c>
      <c r="U49" t="s">
        <v>35</v>
      </c>
      <c r="V49" t="s">
        <v>36</v>
      </c>
    </row>
    <row r="50" spans="1:22">
      <c r="A50" s="11" t="s">
        <v>42</v>
      </c>
      <c r="B50" s="11" t="s">
        <v>43</v>
      </c>
      <c r="C50" s="9" t="s">
        <v>44</v>
      </c>
      <c r="D50" t="s">
        <v>5</v>
      </c>
      <c r="E50" t="s">
        <v>6</v>
      </c>
      <c r="F50" t="s">
        <v>23</v>
      </c>
      <c r="G50" t="s">
        <v>24</v>
      </c>
      <c r="H50" t="s">
        <v>25</v>
      </c>
      <c r="I50" t="s">
        <v>26</v>
      </c>
      <c r="J50" t="s">
        <v>27</v>
      </c>
      <c r="K50" t="s">
        <v>28</v>
      </c>
      <c r="L50" t="s">
        <v>29</v>
      </c>
      <c r="M50" t="s">
        <v>30</v>
      </c>
      <c r="N50" t="s">
        <v>31</v>
      </c>
      <c r="O50" t="s">
        <v>32</v>
      </c>
      <c r="S50" t="s">
        <v>131</v>
      </c>
      <c r="T50" s="17">
        <f>O69</f>
        <v>1.1735964943585724</v>
      </c>
      <c r="U50">
        <f>ABS(T50-M69)</f>
        <v>0.17182052864452091</v>
      </c>
      <c r="V50">
        <f>ABS(T50-N69)</f>
        <v>0.20129048507598646</v>
      </c>
    </row>
    <row r="51" spans="1:22">
      <c r="A51" t="s">
        <v>92</v>
      </c>
      <c r="B51" t="s">
        <v>66</v>
      </c>
      <c r="C51" t="s">
        <v>8</v>
      </c>
      <c r="D51">
        <f>N25</f>
        <v>15.015966666666671</v>
      </c>
      <c r="E51">
        <f>D51-D69</f>
        <v>6.9083826666666717</v>
      </c>
      <c r="F51">
        <f>2^-E51</f>
        <v>8.3247192481586633E-3</v>
      </c>
      <c r="G51">
        <f>LOG(F51,2)</f>
        <v>-6.9083826666666717</v>
      </c>
      <c r="H51">
        <f>AVERAGE(G51:G56)</f>
        <v>-4.9325877777777771</v>
      </c>
      <c r="I51">
        <f>STDEVA(G51:G56)</f>
        <v>3.2780797734611609</v>
      </c>
      <c r="J51">
        <f>_xlfn.CONFIDENCE.T(0.05,I51,6)</f>
        <v>3.4401337446922979</v>
      </c>
      <c r="K51">
        <f>H51-J51</f>
        <v>-8.3727215224700746</v>
      </c>
      <c r="L51">
        <f>H51+J51</f>
        <v>-1.4924540330854792</v>
      </c>
      <c r="M51">
        <f>2^K51</f>
        <v>3.0168913956614665E-3</v>
      </c>
      <c r="N51">
        <f>2^L51</f>
        <v>0.35540748413218454</v>
      </c>
      <c r="O51">
        <f>2^H51</f>
        <v>3.2744858845810847E-2</v>
      </c>
      <c r="S51" t="s">
        <v>66</v>
      </c>
      <c r="T51" s="17">
        <f>O51</f>
        <v>3.2744858845810847E-2</v>
      </c>
      <c r="U51">
        <f>ABS(T51-M51)</f>
        <v>2.9727967450149381E-2</v>
      </c>
      <c r="V51">
        <f>ABS(T51-N51)</f>
        <v>0.32266262528637368</v>
      </c>
    </row>
    <row r="52" spans="1:22">
      <c r="A52" t="s">
        <v>92</v>
      </c>
      <c r="B52" t="s">
        <v>66</v>
      </c>
      <c r="C52" t="s">
        <v>8</v>
      </c>
      <c r="D52">
        <f t="shared" ref="D52:D73" si="3">N26</f>
        <v>12.885323333333329</v>
      </c>
      <c r="E52">
        <f>D52-D69</f>
        <v>4.7777393333333293</v>
      </c>
      <c r="F52">
        <f t="shared" ref="F52:F73" si="4">2^-E52</f>
        <v>3.645500391429727E-2</v>
      </c>
      <c r="G52">
        <f t="shared" ref="G52:G73" si="5">LOG(F52,2)</f>
        <v>-4.7777393333333293</v>
      </c>
      <c r="S52" t="s">
        <v>37</v>
      </c>
      <c r="T52" s="17">
        <f>O57</f>
        <v>1.198371706669134E-2</v>
      </c>
      <c r="U52">
        <f>ABS(T52-M57)</f>
        <v>9.4246048406769443E-3</v>
      </c>
      <c r="V52">
        <f>ABS(T52-N57)</f>
        <v>4.4133194600824315E-2</v>
      </c>
    </row>
    <row r="53" spans="1:22">
      <c r="A53" t="s">
        <v>92</v>
      </c>
      <c r="B53" t="s">
        <v>66</v>
      </c>
      <c r="C53" t="s">
        <v>8</v>
      </c>
      <c r="D53">
        <f t="shared" si="3"/>
        <v>15.338447666666664</v>
      </c>
      <c r="E53">
        <f>D53-D69</f>
        <v>7.2308636666666644</v>
      </c>
      <c r="F53">
        <f t="shared" si="4"/>
        <v>6.6572235644550299E-3</v>
      </c>
      <c r="G53">
        <f t="shared" si="5"/>
        <v>-7.2308636666666644</v>
      </c>
      <c r="S53" t="s">
        <v>57</v>
      </c>
      <c r="T53" s="17">
        <f>O63</f>
        <v>16.130754946910933</v>
      </c>
      <c r="U53">
        <f>ABS(T53-M63)</f>
        <v>2.0650605871547949</v>
      </c>
      <c r="V53">
        <f>ABS(T53-N63)</f>
        <v>2.3682432896612085</v>
      </c>
    </row>
    <row r="54" spans="1:22">
      <c r="A54" t="s">
        <v>92</v>
      </c>
      <c r="B54" t="s">
        <v>66</v>
      </c>
      <c r="C54" t="s">
        <v>8</v>
      </c>
      <c r="D54">
        <f t="shared" si="3"/>
        <v>16.232096666666667</v>
      </c>
      <c r="E54">
        <f>D54-D69</f>
        <v>8.1245126666666678</v>
      </c>
      <c r="F54">
        <f t="shared" si="4"/>
        <v>3.5832572411728793E-3</v>
      </c>
      <c r="G54">
        <f t="shared" si="5"/>
        <v>-8.1245126666666678</v>
      </c>
    </row>
    <row r="55" spans="1:22">
      <c r="A55" t="s">
        <v>92</v>
      </c>
      <c r="B55" t="s">
        <v>66</v>
      </c>
      <c r="C55" t="s">
        <v>8</v>
      </c>
      <c r="D55">
        <f t="shared" si="3"/>
        <v>11.334520999999995</v>
      </c>
      <c r="E55">
        <f>D55-D69</f>
        <v>3.2269369999999959</v>
      </c>
      <c r="F55">
        <f t="shared" si="4"/>
        <v>0.10680588153770967</v>
      </c>
      <c r="G55">
        <f t="shared" si="5"/>
        <v>-3.2269369999999955</v>
      </c>
    </row>
    <row r="56" spans="1:22">
      <c r="A56" t="s">
        <v>92</v>
      </c>
      <c r="B56" t="s">
        <v>66</v>
      </c>
      <c r="C56" t="s">
        <v>8</v>
      </c>
      <c r="D56">
        <f t="shared" si="3"/>
        <v>7.4346753333333346</v>
      </c>
      <c r="E56">
        <f>D56-D69</f>
        <v>-0.6729086666666646</v>
      </c>
      <c r="F56">
        <f t="shared" si="4"/>
        <v>1.5942840198422903</v>
      </c>
      <c r="G56">
        <f t="shared" si="5"/>
        <v>0.67290866666666449</v>
      </c>
    </row>
    <row r="57" spans="1:22">
      <c r="A57" t="s">
        <v>92</v>
      </c>
      <c r="B57" t="s">
        <v>37</v>
      </c>
      <c r="C57" t="s">
        <v>8</v>
      </c>
      <c r="D57">
        <f t="shared" si="3"/>
        <v>17.163045000000004</v>
      </c>
      <c r="E57">
        <f>D57-D69</f>
        <v>9.0554610000000046</v>
      </c>
      <c r="F57">
        <f t="shared" si="4"/>
        <v>1.8794666093617893E-3</v>
      </c>
      <c r="G57">
        <f t="shared" si="5"/>
        <v>-9.0554610000000046</v>
      </c>
      <c r="H57">
        <f t="shared" ref="H57:H69" si="6">AVERAGE(G57:G62)</f>
        <v>-6.3827807222222219</v>
      </c>
      <c r="I57">
        <f t="shared" ref="I57:I69" si="7">STDEVA(G57:G62)</f>
        <v>2.1224361569011352</v>
      </c>
      <c r="J57">
        <f t="shared" ref="J57:J69" si="8">_xlfn.CONFIDENCE.T(0.05,I57,6)</f>
        <v>2.2273601464559172</v>
      </c>
      <c r="K57">
        <f t="shared" ref="K57:K69" si="9">H57-J57</f>
        <v>-8.6101408686781387</v>
      </c>
      <c r="L57">
        <f t="shared" ref="L57:L69" si="10">H57+J57</f>
        <v>-4.1554205757663052</v>
      </c>
      <c r="M57">
        <f t="shared" ref="M57:N69" si="11">2^K57</f>
        <v>2.5591122260143961E-3</v>
      </c>
      <c r="N57">
        <f t="shared" si="11"/>
        <v>5.6116911667515652E-2</v>
      </c>
      <c r="O57">
        <f t="shared" ref="O57:O69" si="12">2^H57</f>
        <v>1.198371706669134E-2</v>
      </c>
    </row>
    <row r="58" spans="1:22">
      <c r="A58" t="s">
        <v>92</v>
      </c>
      <c r="B58" t="s">
        <v>37</v>
      </c>
      <c r="C58" t="s">
        <v>8</v>
      </c>
      <c r="D58">
        <f t="shared" si="3"/>
        <v>12.931705666666666</v>
      </c>
      <c r="E58">
        <f>D58-D69</f>
        <v>4.8241216666666666</v>
      </c>
      <c r="F58">
        <f t="shared" si="4"/>
        <v>3.5301623241270952E-2</v>
      </c>
      <c r="G58">
        <f t="shared" si="5"/>
        <v>-4.8241216666666666</v>
      </c>
    </row>
    <row r="59" spans="1:22">
      <c r="A59" t="s">
        <v>92</v>
      </c>
      <c r="B59" t="s">
        <v>37</v>
      </c>
      <c r="C59" t="s">
        <v>8</v>
      </c>
      <c r="D59">
        <f t="shared" si="3"/>
        <v>13.410497666666661</v>
      </c>
      <c r="E59">
        <f>D59-D69</f>
        <v>5.3029136666666616</v>
      </c>
      <c r="F59">
        <f t="shared" si="4"/>
        <v>2.5331675841773271E-2</v>
      </c>
      <c r="G59">
        <f t="shared" si="5"/>
        <v>-5.3029136666666616</v>
      </c>
    </row>
    <row r="60" spans="1:22">
      <c r="A60" t="s">
        <v>92</v>
      </c>
      <c r="B60" t="s">
        <v>37</v>
      </c>
      <c r="C60" t="s">
        <v>8</v>
      </c>
      <c r="D60">
        <f t="shared" si="3"/>
        <v>12.164612333333334</v>
      </c>
      <c r="E60">
        <f>D60-D69</f>
        <v>4.057028333333335</v>
      </c>
      <c r="F60">
        <f t="shared" si="4"/>
        <v>6.0077628137952407E-2</v>
      </c>
      <c r="G60">
        <f t="shared" si="5"/>
        <v>-4.057028333333335</v>
      </c>
    </row>
    <row r="61" spans="1:22">
      <c r="A61" t="s">
        <v>92</v>
      </c>
      <c r="B61" t="s">
        <v>37</v>
      </c>
      <c r="C61" t="s">
        <v>8</v>
      </c>
      <c r="D61">
        <f t="shared" si="3"/>
        <v>14.266840999999996</v>
      </c>
      <c r="E61">
        <f>D61-D69</f>
        <v>6.1592569999999967</v>
      </c>
      <c r="F61">
        <f t="shared" si="4"/>
        <v>1.3991970859895618E-2</v>
      </c>
      <c r="G61">
        <f t="shared" si="5"/>
        <v>-6.1592569999999958</v>
      </c>
    </row>
    <row r="62" spans="1:22">
      <c r="A62" t="s">
        <v>92</v>
      </c>
      <c r="B62" t="s">
        <v>37</v>
      </c>
      <c r="C62" t="s">
        <v>8</v>
      </c>
      <c r="D62">
        <f t="shared" si="3"/>
        <v>17.005486666666666</v>
      </c>
      <c r="E62">
        <f>D62-D69</f>
        <v>8.897902666666667</v>
      </c>
      <c r="F62">
        <f t="shared" si="4"/>
        <v>2.0963529253203105E-3</v>
      </c>
      <c r="G62">
        <f t="shared" si="5"/>
        <v>-8.897902666666667</v>
      </c>
    </row>
    <row r="63" spans="1:22">
      <c r="A63" t="s">
        <v>92</v>
      </c>
      <c r="B63" t="s">
        <v>57</v>
      </c>
      <c r="C63" t="s">
        <v>8</v>
      </c>
      <c r="D63">
        <f t="shared" si="3"/>
        <v>4.0906806666666675</v>
      </c>
      <c r="E63">
        <f>D63-D69</f>
        <v>-4.0169033333333317</v>
      </c>
      <c r="F63">
        <f t="shared" si="4"/>
        <v>16.18856647769978</v>
      </c>
      <c r="G63">
        <f t="shared" si="5"/>
        <v>4.0169033333333317</v>
      </c>
      <c r="H63">
        <f t="shared" si="6"/>
        <v>4.0117420555555556</v>
      </c>
      <c r="I63">
        <f t="shared" si="7"/>
        <v>0.1883233038891037</v>
      </c>
      <c r="J63">
        <f t="shared" si="8"/>
        <v>0.19763318692418752</v>
      </c>
      <c r="K63">
        <f t="shared" si="9"/>
        <v>3.8141088686313682</v>
      </c>
      <c r="L63">
        <f t="shared" si="10"/>
        <v>4.2093752424797435</v>
      </c>
      <c r="M63">
        <f t="shared" si="11"/>
        <v>14.065694359756138</v>
      </c>
      <c r="N63">
        <f t="shared" si="11"/>
        <v>18.498998236572142</v>
      </c>
      <c r="O63">
        <f t="shared" si="12"/>
        <v>16.130754946910933</v>
      </c>
    </row>
    <row r="64" spans="1:22">
      <c r="A64" t="s">
        <v>92</v>
      </c>
      <c r="B64" t="s">
        <v>57</v>
      </c>
      <c r="C64" t="s">
        <v>8</v>
      </c>
      <c r="D64">
        <f t="shared" si="3"/>
        <v>3.8426196666666641</v>
      </c>
      <c r="E64">
        <f>D64-D69</f>
        <v>-4.2649643333333351</v>
      </c>
      <c r="F64">
        <f t="shared" si="4"/>
        <v>19.225701483966567</v>
      </c>
      <c r="G64">
        <f t="shared" si="5"/>
        <v>4.2649643333333351</v>
      </c>
    </row>
    <row r="65" spans="1:15">
      <c r="A65" t="s">
        <v>92</v>
      </c>
      <c r="B65" t="s">
        <v>57</v>
      </c>
      <c r="C65" t="s">
        <v>8</v>
      </c>
      <c r="D65">
        <f t="shared" si="3"/>
        <v>4.2009073333333298</v>
      </c>
      <c r="E65">
        <f>D65-D69</f>
        <v>-3.9066766666666695</v>
      </c>
      <c r="F65">
        <f t="shared" si="4"/>
        <v>14.997775901260232</v>
      </c>
      <c r="G65">
        <f t="shared" si="5"/>
        <v>3.9066766666666695</v>
      </c>
    </row>
    <row r="66" spans="1:15">
      <c r="A66" t="s">
        <v>92</v>
      </c>
      <c r="B66" t="s">
        <v>57</v>
      </c>
      <c r="C66" t="s">
        <v>8</v>
      </c>
      <c r="D66">
        <f t="shared" si="3"/>
        <v>4.1080733333333335</v>
      </c>
      <c r="E66">
        <f>D66-D69</f>
        <v>-3.9995106666666658</v>
      </c>
      <c r="F66">
        <f t="shared" si="4"/>
        <v>15.994574039914971</v>
      </c>
      <c r="G66">
        <f t="shared" si="5"/>
        <v>3.9995106666666658</v>
      </c>
    </row>
    <row r="67" spans="1:15">
      <c r="A67" t="s">
        <v>92</v>
      </c>
      <c r="B67" t="s">
        <v>57</v>
      </c>
      <c r="C67" t="s">
        <v>8</v>
      </c>
      <c r="D67">
        <f t="shared" si="3"/>
        <v>4.3809070000000006</v>
      </c>
      <c r="E67">
        <f>D67-D69</f>
        <v>-3.7266769999999987</v>
      </c>
      <c r="F67">
        <f t="shared" si="4"/>
        <v>13.238584784500365</v>
      </c>
      <c r="G67">
        <f t="shared" si="5"/>
        <v>3.7266769999999987</v>
      </c>
    </row>
    <row r="68" spans="1:15">
      <c r="A68" t="s">
        <v>92</v>
      </c>
      <c r="B68" t="s">
        <v>57</v>
      </c>
      <c r="C68" t="s">
        <v>8</v>
      </c>
      <c r="D68">
        <f t="shared" si="3"/>
        <v>3.9518636666666644</v>
      </c>
      <c r="E68">
        <f>D68-D69</f>
        <v>-4.1557203333333348</v>
      </c>
      <c r="F68">
        <f t="shared" si="4"/>
        <v>17.823642962133619</v>
      </c>
      <c r="G68">
        <f t="shared" si="5"/>
        <v>4.1557203333333348</v>
      </c>
    </row>
    <row r="69" spans="1:15">
      <c r="A69" t="s">
        <v>108</v>
      </c>
      <c r="B69" t="s">
        <v>66</v>
      </c>
      <c r="C69" t="s">
        <v>8</v>
      </c>
      <c r="D69">
        <f t="shared" si="3"/>
        <v>8.1075839999999992</v>
      </c>
      <c r="E69">
        <f>D69-D69</f>
        <v>0</v>
      </c>
      <c r="F69">
        <f t="shared" si="4"/>
        <v>1</v>
      </c>
      <c r="G69">
        <f t="shared" si="5"/>
        <v>0</v>
      </c>
      <c r="H69">
        <f t="shared" si="6"/>
        <v>0.23093646666666673</v>
      </c>
      <c r="I69">
        <f t="shared" si="7"/>
        <v>0.21761845465804378</v>
      </c>
      <c r="J69">
        <f t="shared" si="8"/>
        <v>0.22837656221723948</v>
      </c>
      <c r="K69">
        <f t="shared" si="9"/>
        <v>2.5599044494272472E-3</v>
      </c>
      <c r="L69">
        <f t="shared" si="10"/>
        <v>0.45931302888390624</v>
      </c>
      <c r="M69">
        <f t="shared" si="11"/>
        <v>1.0017759657140515</v>
      </c>
      <c r="N69">
        <f t="shared" si="11"/>
        <v>1.3748869794345588</v>
      </c>
      <c r="O69">
        <f t="shared" si="12"/>
        <v>1.1735964943585724</v>
      </c>
    </row>
    <row r="70" spans="1:15">
      <c r="A70" t="s">
        <v>108</v>
      </c>
      <c r="B70" t="s">
        <v>66</v>
      </c>
      <c r="C70" t="s">
        <v>8</v>
      </c>
      <c r="D70">
        <f t="shared" si="3"/>
        <v>8.0515686666666646</v>
      </c>
      <c r="E70">
        <f>D70-D69</f>
        <v>-5.6015333333334638E-2</v>
      </c>
      <c r="F70">
        <f t="shared" si="4"/>
        <v>1.0395904841511636</v>
      </c>
      <c r="G70">
        <f t="shared" si="5"/>
        <v>5.6015333333334694E-2</v>
      </c>
    </row>
    <row r="71" spans="1:15">
      <c r="A71" t="s">
        <v>108</v>
      </c>
      <c r="B71" t="s">
        <v>66</v>
      </c>
      <c r="C71" t="s">
        <v>8</v>
      </c>
      <c r="D71">
        <f t="shared" si="3"/>
        <v>7.8845473333333302</v>
      </c>
      <c r="E71">
        <f>D71-D69</f>
        <v>-0.22303666666666899</v>
      </c>
      <c r="F71">
        <f t="shared" si="4"/>
        <v>1.1671877659815075</v>
      </c>
      <c r="G71">
        <f t="shared" si="5"/>
        <v>0.22303666666666891</v>
      </c>
    </row>
    <row r="72" spans="1:15">
      <c r="A72" t="s">
        <v>108</v>
      </c>
      <c r="B72" t="s">
        <v>66</v>
      </c>
      <c r="C72" t="s">
        <v>8</v>
      </c>
      <c r="D72">
        <f t="shared" si="3"/>
        <v>7.5701643333333344</v>
      </c>
      <c r="E72">
        <f>D72-D69</f>
        <v>-0.53741966666666485</v>
      </c>
      <c r="F72">
        <f t="shared" si="4"/>
        <v>1.4513743378283497</v>
      </c>
      <c r="G72">
        <f t="shared" si="5"/>
        <v>0.53741966666666485</v>
      </c>
    </row>
    <row r="73" spans="1:15">
      <c r="A73" t="s">
        <v>108</v>
      </c>
      <c r="B73" t="s">
        <v>66</v>
      </c>
      <c r="C73" t="s">
        <v>8</v>
      </c>
      <c r="D73">
        <f t="shared" si="3"/>
        <v>7.7693733333333341</v>
      </c>
      <c r="E73">
        <f>D73-D69</f>
        <v>-0.33821066666666511</v>
      </c>
      <c r="F73">
        <f t="shared" si="4"/>
        <v>1.2641876854615297</v>
      </c>
      <c r="G73">
        <f t="shared" si="5"/>
        <v>0.33821066666666511</v>
      </c>
    </row>
    <row r="78" spans="1:15">
      <c r="A78" s="11" t="s">
        <v>41</v>
      </c>
      <c r="B78" s="11" t="s">
        <v>42</v>
      </c>
      <c r="C78" s="11" t="s">
        <v>43</v>
      </c>
      <c r="D78" t="s">
        <v>2</v>
      </c>
      <c r="E78" t="s">
        <v>3</v>
      </c>
      <c r="H78" s="11" t="s">
        <v>71</v>
      </c>
      <c r="I78" t="s">
        <v>2</v>
      </c>
      <c r="J78" t="s">
        <v>3</v>
      </c>
      <c r="M78" s="11" t="s">
        <v>71</v>
      </c>
      <c r="N78" s="11" t="s">
        <v>5</v>
      </c>
    </row>
    <row r="79" spans="1:15">
      <c r="A79" t="s">
        <v>73</v>
      </c>
      <c r="B79" t="s">
        <v>74</v>
      </c>
      <c r="C79" t="s">
        <v>66</v>
      </c>
      <c r="D79" t="s">
        <v>8</v>
      </c>
      <c r="E79">
        <v>36.699669999999998</v>
      </c>
      <c r="F79">
        <v>40</v>
      </c>
      <c r="G79">
        <v>40</v>
      </c>
      <c r="H79">
        <f>AVERAGE(E79:G79)</f>
        <v>38.899889999999999</v>
      </c>
      <c r="I79" t="s">
        <v>12</v>
      </c>
      <c r="J79">
        <v>18.527988000000001</v>
      </c>
      <c r="K79">
        <v>18.641603</v>
      </c>
      <c r="L79">
        <v>18.355228</v>
      </c>
      <c r="M79">
        <f>AVERAGE(J79:L79)</f>
        <v>18.508272999999999</v>
      </c>
      <c r="N79">
        <f>H79-L79</f>
        <v>20.544661999999999</v>
      </c>
    </row>
    <row r="80" spans="1:15">
      <c r="A80" t="s">
        <v>75</v>
      </c>
      <c r="B80" t="s">
        <v>74</v>
      </c>
      <c r="C80" t="s">
        <v>66</v>
      </c>
      <c r="D80" t="s">
        <v>8</v>
      </c>
      <c r="E80">
        <v>40</v>
      </c>
      <c r="F80">
        <v>40</v>
      </c>
      <c r="G80">
        <v>35.228164999999997</v>
      </c>
      <c r="H80">
        <f t="shared" ref="H80:H83" si="13">AVERAGE(E80:G80)</f>
        <v>38.409388333333332</v>
      </c>
      <c r="I80" t="s">
        <v>12</v>
      </c>
      <c r="J80">
        <v>17.202797</v>
      </c>
      <c r="K80">
        <v>17.574708999999999</v>
      </c>
      <c r="L80">
        <v>17.345459000000002</v>
      </c>
      <c r="M80">
        <f t="shared" ref="M80:M83" si="14">AVERAGE(J80:L80)</f>
        <v>17.37432166666667</v>
      </c>
      <c r="N80">
        <f>H80-L80</f>
        <v>21.063929333333331</v>
      </c>
    </row>
    <row r="81" spans="1:14">
      <c r="A81" t="s">
        <v>76</v>
      </c>
      <c r="B81" t="s">
        <v>74</v>
      </c>
      <c r="C81" t="s">
        <v>66</v>
      </c>
      <c r="D81" t="s">
        <v>8</v>
      </c>
      <c r="E81">
        <v>40</v>
      </c>
      <c r="F81">
        <v>40</v>
      </c>
      <c r="G81">
        <v>40</v>
      </c>
      <c r="H81">
        <f t="shared" si="13"/>
        <v>40</v>
      </c>
      <c r="I81" t="s">
        <v>12</v>
      </c>
      <c r="J81">
        <v>18.76069</v>
      </c>
      <c r="K81">
        <v>19.004111999999999</v>
      </c>
      <c r="L81">
        <v>18.710523999999999</v>
      </c>
      <c r="M81">
        <f t="shared" si="14"/>
        <v>18.825108666666669</v>
      </c>
      <c r="N81">
        <f>H81-L81</f>
        <v>21.289476000000001</v>
      </c>
    </row>
    <row r="82" spans="1:14">
      <c r="A82" t="s">
        <v>77</v>
      </c>
      <c r="B82" t="s">
        <v>74</v>
      </c>
      <c r="C82" t="s">
        <v>66</v>
      </c>
      <c r="D82" t="s">
        <v>8</v>
      </c>
      <c r="E82">
        <v>34.685720000000003</v>
      </c>
      <c r="F82">
        <v>37.208793999999997</v>
      </c>
      <c r="G82">
        <v>40</v>
      </c>
      <c r="H82">
        <f t="shared" si="13"/>
        <v>37.298171333333336</v>
      </c>
      <c r="I82" t="s">
        <v>12</v>
      </c>
      <c r="J82">
        <v>19.498093000000001</v>
      </c>
      <c r="K82">
        <v>19.644746999999999</v>
      </c>
      <c r="L82">
        <v>19.45045</v>
      </c>
      <c r="M82">
        <f t="shared" si="14"/>
        <v>19.531096666666667</v>
      </c>
      <c r="N82">
        <f>H82-L82</f>
        <v>17.847721333333336</v>
      </c>
    </row>
    <row r="83" spans="1:14">
      <c r="A83" t="s">
        <v>78</v>
      </c>
      <c r="B83" t="s">
        <v>74</v>
      </c>
      <c r="C83" t="s">
        <v>66</v>
      </c>
      <c r="D83" t="s">
        <v>8</v>
      </c>
      <c r="E83">
        <v>35.515630000000002</v>
      </c>
      <c r="F83">
        <v>40</v>
      </c>
      <c r="G83">
        <v>31.298458</v>
      </c>
      <c r="H83">
        <f t="shared" si="13"/>
        <v>35.604695999999997</v>
      </c>
      <c r="I83" t="s">
        <v>12</v>
      </c>
      <c r="J83">
        <v>19.946850000000001</v>
      </c>
      <c r="K83">
        <v>20.032705</v>
      </c>
      <c r="L83">
        <v>19.925115999999999</v>
      </c>
      <c r="M83">
        <f t="shared" si="14"/>
        <v>19.96822366666667</v>
      </c>
      <c r="N83">
        <f>H83-L83</f>
        <v>15.679579999999998</v>
      </c>
    </row>
    <row r="84" spans="1:14">
      <c r="A84" t="s">
        <v>79</v>
      </c>
      <c r="B84" t="s">
        <v>74</v>
      </c>
      <c r="C84" t="s">
        <v>37</v>
      </c>
      <c r="D84" t="s">
        <v>8</v>
      </c>
      <c r="E84">
        <v>40</v>
      </c>
      <c r="F84">
        <v>35.603450000000002</v>
      </c>
      <c r="G84">
        <v>31.794682000000002</v>
      </c>
      <c r="H84">
        <f>AVERAGE(E84:G84)</f>
        <v>35.799377333333332</v>
      </c>
      <c r="I84" t="s">
        <v>12</v>
      </c>
      <c r="J84">
        <v>20.831985</v>
      </c>
      <c r="K84">
        <v>20.982233000000001</v>
      </c>
      <c r="L84">
        <v>20.702870000000001</v>
      </c>
      <c r="M84">
        <f>AVERAGE(J84:L84)</f>
        <v>20.839029333333333</v>
      </c>
      <c r="N84">
        <f>H84-M84</f>
        <v>14.960348</v>
      </c>
    </row>
    <row r="85" spans="1:14">
      <c r="A85" t="s">
        <v>80</v>
      </c>
      <c r="B85" t="s">
        <v>74</v>
      </c>
      <c r="C85" t="s">
        <v>37</v>
      </c>
      <c r="D85" t="s">
        <v>8</v>
      </c>
      <c r="E85">
        <v>40</v>
      </c>
      <c r="F85">
        <v>34.301246999999996</v>
      </c>
      <c r="G85">
        <v>40</v>
      </c>
      <c r="H85">
        <f t="shared" ref="H85:H93" si="15">AVERAGE(E85:G85)</f>
        <v>38.100415666666663</v>
      </c>
      <c r="I85" t="s">
        <v>12</v>
      </c>
      <c r="J85">
        <v>19.488486999999999</v>
      </c>
      <c r="K85">
        <v>19.892181000000001</v>
      </c>
      <c r="L85">
        <v>19.471523000000001</v>
      </c>
      <c r="M85">
        <f t="shared" ref="M85:M93" si="16">AVERAGE(J85:L85)</f>
        <v>19.617397</v>
      </c>
      <c r="N85">
        <f t="shared" ref="N85:N93" si="17">H85-M85</f>
        <v>18.483018666666663</v>
      </c>
    </row>
    <row r="86" spans="1:14">
      <c r="A86" t="s">
        <v>81</v>
      </c>
      <c r="B86" t="s">
        <v>74</v>
      </c>
      <c r="C86" t="s">
        <v>37</v>
      </c>
      <c r="D86" t="s">
        <v>8</v>
      </c>
      <c r="E86">
        <v>40</v>
      </c>
      <c r="F86">
        <v>40</v>
      </c>
      <c r="G86">
        <v>40</v>
      </c>
      <c r="H86">
        <f t="shared" si="15"/>
        <v>40</v>
      </c>
      <c r="I86" t="s">
        <v>12</v>
      </c>
      <c r="J86">
        <v>21.482005999999998</v>
      </c>
      <c r="K86">
        <v>21.455978000000002</v>
      </c>
      <c r="L86">
        <v>21.265509000000002</v>
      </c>
      <c r="M86">
        <f t="shared" si="16"/>
        <v>21.401164333333337</v>
      </c>
      <c r="N86">
        <f t="shared" si="17"/>
        <v>18.598835666666663</v>
      </c>
    </row>
    <row r="87" spans="1:14">
      <c r="A87" t="s">
        <v>82</v>
      </c>
      <c r="B87" t="s">
        <v>74</v>
      </c>
      <c r="C87" t="s">
        <v>37</v>
      </c>
      <c r="D87" t="s">
        <v>8</v>
      </c>
      <c r="E87">
        <v>40</v>
      </c>
      <c r="F87">
        <v>40</v>
      </c>
      <c r="G87">
        <v>36.714188</v>
      </c>
      <c r="H87">
        <f t="shared" si="15"/>
        <v>38.904729333333336</v>
      </c>
      <c r="I87" t="s">
        <v>12</v>
      </c>
      <c r="J87">
        <v>21.521996999999999</v>
      </c>
      <c r="K87">
        <v>21.741192000000002</v>
      </c>
      <c r="L87">
        <v>21.40306</v>
      </c>
      <c r="M87">
        <f t="shared" si="16"/>
        <v>21.55541633333333</v>
      </c>
      <c r="N87">
        <f t="shared" si="17"/>
        <v>17.349313000000006</v>
      </c>
    </row>
    <row r="88" spans="1:14">
      <c r="A88" t="s">
        <v>83</v>
      </c>
      <c r="B88" t="s">
        <v>74</v>
      </c>
      <c r="C88" t="s">
        <v>37</v>
      </c>
      <c r="D88" t="s">
        <v>8</v>
      </c>
      <c r="E88">
        <v>40</v>
      </c>
      <c r="F88">
        <v>40</v>
      </c>
      <c r="G88">
        <v>40</v>
      </c>
      <c r="H88">
        <f t="shared" si="15"/>
        <v>40</v>
      </c>
      <c r="I88" t="s">
        <v>12</v>
      </c>
      <c r="J88">
        <v>23.220953000000002</v>
      </c>
      <c r="K88">
        <v>23.450406999999998</v>
      </c>
      <c r="L88">
        <v>23.440363000000001</v>
      </c>
      <c r="M88">
        <f t="shared" si="16"/>
        <v>23.370574333333334</v>
      </c>
      <c r="N88">
        <f t="shared" si="17"/>
        <v>16.629425666666666</v>
      </c>
    </row>
    <row r="89" spans="1:14">
      <c r="A89" t="s">
        <v>84</v>
      </c>
      <c r="B89" t="s">
        <v>74</v>
      </c>
      <c r="C89" t="s">
        <v>57</v>
      </c>
      <c r="D89" t="s">
        <v>8</v>
      </c>
      <c r="E89">
        <v>23.448264999999999</v>
      </c>
      <c r="F89">
        <v>23.336137999999998</v>
      </c>
      <c r="G89">
        <v>23.335654999999999</v>
      </c>
      <c r="H89">
        <f t="shared" si="15"/>
        <v>23.373352666666666</v>
      </c>
      <c r="I89" t="s">
        <v>12</v>
      </c>
      <c r="J89">
        <v>20.013304000000002</v>
      </c>
      <c r="K89">
        <v>20.203178000000001</v>
      </c>
      <c r="L89">
        <v>20.047096</v>
      </c>
      <c r="M89">
        <f t="shared" si="16"/>
        <v>20.087859333333331</v>
      </c>
      <c r="N89">
        <f t="shared" si="17"/>
        <v>3.2854933333333349</v>
      </c>
    </row>
    <row r="90" spans="1:14">
      <c r="A90" t="s">
        <v>85</v>
      </c>
      <c r="B90" t="s">
        <v>74</v>
      </c>
      <c r="C90" t="s">
        <v>57</v>
      </c>
      <c r="D90" t="s">
        <v>8</v>
      </c>
      <c r="E90">
        <v>22.479393000000002</v>
      </c>
      <c r="F90">
        <v>22.212340999999999</v>
      </c>
      <c r="G90">
        <v>22.389133000000001</v>
      </c>
      <c r="H90">
        <f t="shared" si="15"/>
        <v>22.360288999999998</v>
      </c>
      <c r="I90" t="s">
        <v>12</v>
      </c>
      <c r="J90">
        <v>18.400917</v>
      </c>
      <c r="K90">
        <v>18.454357000000002</v>
      </c>
      <c r="L90">
        <v>18.411524</v>
      </c>
      <c r="M90">
        <f t="shared" si="16"/>
        <v>18.422266</v>
      </c>
      <c r="N90">
        <f t="shared" si="17"/>
        <v>3.9380229999999976</v>
      </c>
    </row>
    <row r="91" spans="1:14">
      <c r="A91" t="s">
        <v>86</v>
      </c>
      <c r="B91" t="s">
        <v>74</v>
      </c>
      <c r="C91" t="s">
        <v>57</v>
      </c>
      <c r="D91" t="s">
        <v>8</v>
      </c>
      <c r="E91">
        <v>23.626656000000001</v>
      </c>
      <c r="F91">
        <v>23.648394</v>
      </c>
      <c r="G91">
        <v>23.632359999999998</v>
      </c>
      <c r="H91">
        <f t="shared" si="15"/>
        <v>23.635803333333332</v>
      </c>
      <c r="I91" t="s">
        <v>12</v>
      </c>
      <c r="J91">
        <v>20.227722</v>
      </c>
      <c r="K91">
        <v>20.394459000000001</v>
      </c>
      <c r="L91">
        <v>20.464113000000001</v>
      </c>
      <c r="M91">
        <f t="shared" si="16"/>
        <v>20.362098</v>
      </c>
      <c r="N91">
        <f t="shared" si="17"/>
        <v>3.2737053333333321</v>
      </c>
    </row>
    <row r="92" spans="1:14">
      <c r="A92" t="s">
        <v>87</v>
      </c>
      <c r="B92" t="s">
        <v>74</v>
      </c>
      <c r="C92" t="s">
        <v>57</v>
      </c>
      <c r="D92" t="s">
        <v>8</v>
      </c>
      <c r="E92">
        <v>25.640747000000001</v>
      </c>
      <c r="F92">
        <v>25.626656000000001</v>
      </c>
      <c r="G92">
        <v>25.467220000000001</v>
      </c>
      <c r="H92">
        <f t="shared" si="15"/>
        <v>25.578207666666668</v>
      </c>
      <c r="I92" t="s">
        <v>12</v>
      </c>
      <c r="J92">
        <v>22.317081000000002</v>
      </c>
      <c r="K92">
        <v>22.698584</v>
      </c>
      <c r="L92">
        <v>22.486512999999999</v>
      </c>
      <c r="M92">
        <f t="shared" si="16"/>
        <v>22.500726</v>
      </c>
      <c r="N92">
        <f t="shared" si="17"/>
        <v>3.0774816666666673</v>
      </c>
    </row>
    <row r="93" spans="1:14">
      <c r="A93" t="s">
        <v>88</v>
      </c>
      <c r="B93" t="s">
        <v>74</v>
      </c>
      <c r="C93" t="s">
        <v>57</v>
      </c>
      <c r="D93" t="s">
        <v>8</v>
      </c>
      <c r="E93">
        <v>23.928460000000001</v>
      </c>
      <c r="F93">
        <v>23.948049999999999</v>
      </c>
      <c r="G93">
        <v>23.975366999999999</v>
      </c>
      <c r="H93">
        <f t="shared" si="15"/>
        <v>23.950625666666667</v>
      </c>
      <c r="I93" t="s">
        <v>12</v>
      </c>
      <c r="J93">
        <v>20.505108</v>
      </c>
      <c r="K93">
        <v>20.640636000000001</v>
      </c>
      <c r="L93">
        <v>20.540613</v>
      </c>
      <c r="M93">
        <f t="shared" si="16"/>
        <v>20.562118999999999</v>
      </c>
      <c r="N93">
        <f t="shared" si="17"/>
        <v>3.3885066666666681</v>
      </c>
    </row>
    <row r="94" spans="1:14">
      <c r="A94" t="s">
        <v>107</v>
      </c>
      <c r="B94" t="s">
        <v>108</v>
      </c>
      <c r="C94" t="s">
        <v>66</v>
      </c>
      <c r="D94" t="s">
        <v>8</v>
      </c>
      <c r="E94">
        <v>25.619033999999999</v>
      </c>
      <c r="F94">
        <v>25.471782999999999</v>
      </c>
      <c r="G94">
        <v>25.648153000000001</v>
      </c>
      <c r="H94">
        <f>AVERAGE(E94:G94)</f>
        <v>25.579656666666665</v>
      </c>
      <c r="I94" t="s">
        <v>12</v>
      </c>
      <c r="J94">
        <v>17.419554000000002</v>
      </c>
      <c r="K94">
        <v>17.586414000000001</v>
      </c>
      <c r="L94">
        <v>17.410250000000001</v>
      </c>
      <c r="M94">
        <f>AVERAGE(J94:L94)</f>
        <v>17.472072666666666</v>
      </c>
      <c r="N94">
        <f>H94-M94</f>
        <v>8.1075839999999992</v>
      </c>
    </row>
    <row r="95" spans="1:14">
      <c r="A95" t="s">
        <v>109</v>
      </c>
      <c r="B95" t="s">
        <v>108</v>
      </c>
      <c r="C95" t="s">
        <v>66</v>
      </c>
      <c r="D95" t="s">
        <v>8</v>
      </c>
      <c r="E95">
        <v>25.610136000000001</v>
      </c>
      <c r="F95">
        <v>25.401039999999998</v>
      </c>
      <c r="G95">
        <v>25.35885</v>
      </c>
      <c r="H95">
        <f t="shared" ref="H95:H96" si="18">AVERAGE(E95:G95)</f>
        <v>25.456675333333333</v>
      </c>
      <c r="I95" t="s">
        <v>12</v>
      </c>
      <c r="J95">
        <v>17.387333000000002</v>
      </c>
      <c r="K95">
        <v>17.378983999999999</v>
      </c>
      <c r="L95">
        <v>17.449003000000001</v>
      </c>
      <c r="M95">
        <f t="shared" ref="M95:M96" si="19">AVERAGE(J95:L95)</f>
        <v>17.405106666666669</v>
      </c>
      <c r="N95">
        <f t="shared" ref="N95:N96" si="20">H95-M95</f>
        <v>8.0515686666666646</v>
      </c>
    </row>
    <row r="96" spans="1:14">
      <c r="A96" t="s">
        <v>110</v>
      </c>
      <c r="B96" t="s">
        <v>108</v>
      </c>
      <c r="C96" t="s">
        <v>66</v>
      </c>
      <c r="D96" t="s">
        <v>8</v>
      </c>
      <c r="E96">
        <v>25.726402</v>
      </c>
      <c r="F96">
        <v>25.541069</v>
      </c>
      <c r="G96">
        <v>25.802776000000001</v>
      </c>
      <c r="H96">
        <f t="shared" si="18"/>
        <v>25.690082333333333</v>
      </c>
      <c r="I96" t="s">
        <v>12</v>
      </c>
      <c r="J96">
        <v>17.895826</v>
      </c>
      <c r="K96">
        <v>17.777934999999999</v>
      </c>
      <c r="L96">
        <v>17.742844000000002</v>
      </c>
      <c r="M96">
        <f t="shared" si="19"/>
        <v>17.805535000000003</v>
      </c>
      <c r="N96">
        <f t="shared" si="20"/>
        <v>7.8845473333333302</v>
      </c>
    </row>
    <row r="97" spans="1:22">
      <c r="A97" t="s">
        <v>111</v>
      </c>
      <c r="B97" t="s">
        <v>108</v>
      </c>
      <c r="C97" t="s">
        <v>66</v>
      </c>
      <c r="D97" t="s">
        <v>8</v>
      </c>
      <c r="E97">
        <v>26.754104999999999</v>
      </c>
      <c r="F97">
        <v>26.859266000000002</v>
      </c>
      <c r="G97">
        <v>26.963148</v>
      </c>
      <c r="H97">
        <f>AVERAGE(E97:G97)</f>
        <v>26.858839666666668</v>
      </c>
      <c r="I97" t="s">
        <v>12</v>
      </c>
      <c r="J97">
        <v>19.284136</v>
      </c>
      <c r="K97">
        <v>19.305465999999999</v>
      </c>
      <c r="L97">
        <v>19.276423999999999</v>
      </c>
      <c r="M97">
        <f>AVERAGE(J97:L97)</f>
        <v>19.288675333333334</v>
      </c>
      <c r="N97">
        <f>H97-M97</f>
        <v>7.5701643333333344</v>
      </c>
    </row>
    <row r="98" spans="1:22">
      <c r="A98" t="s">
        <v>112</v>
      </c>
      <c r="B98" t="s">
        <v>108</v>
      </c>
      <c r="C98" t="s">
        <v>66</v>
      </c>
      <c r="D98" t="s">
        <v>8</v>
      </c>
      <c r="E98">
        <v>29.203040000000001</v>
      </c>
      <c r="F98">
        <v>28.728114999999999</v>
      </c>
      <c r="G98">
        <v>29.306083999999998</v>
      </c>
      <c r="H98">
        <f>AVERAGE(E98:G98)</f>
        <v>29.079079666666669</v>
      </c>
      <c r="I98" t="s">
        <v>12</v>
      </c>
      <c r="J98">
        <v>21.311475999999999</v>
      </c>
      <c r="K98">
        <v>21.387270000000001</v>
      </c>
      <c r="L98">
        <v>21.230373</v>
      </c>
      <c r="M98">
        <f>AVERAGE(J98:L98)</f>
        <v>21.309706333333335</v>
      </c>
      <c r="N98">
        <f>H98-M98</f>
        <v>7.7693733333333341</v>
      </c>
    </row>
    <row r="102" spans="1:22">
      <c r="A102" s="11" t="s">
        <v>42</v>
      </c>
      <c r="B102" s="11" t="s">
        <v>43</v>
      </c>
      <c r="C102" t="s">
        <v>2</v>
      </c>
      <c r="D102" t="s">
        <v>5</v>
      </c>
      <c r="E102" t="s">
        <v>6</v>
      </c>
      <c r="F102" t="s">
        <v>23</v>
      </c>
      <c r="G102" t="s">
        <v>24</v>
      </c>
      <c r="H102" t="s">
        <v>25</v>
      </c>
      <c r="I102" t="s">
        <v>26</v>
      </c>
      <c r="J102" t="s">
        <v>27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S102" t="s">
        <v>90</v>
      </c>
      <c r="T102" t="s">
        <v>32</v>
      </c>
      <c r="U102" t="s">
        <v>35</v>
      </c>
      <c r="V102" t="s">
        <v>36</v>
      </c>
    </row>
    <row r="103" spans="1:22">
      <c r="A103" t="s">
        <v>74</v>
      </c>
      <c r="B103" t="s">
        <v>66</v>
      </c>
      <c r="C103" t="s">
        <v>8</v>
      </c>
      <c r="D103">
        <f>N79</f>
        <v>20.544661999999999</v>
      </c>
      <c r="E103">
        <f>D103-D118</f>
        <v>12.437078</v>
      </c>
      <c r="F103">
        <f>2^-E103</f>
        <v>1.8032936923218453E-4</v>
      </c>
      <c r="G103">
        <f>LOG(F103,2)</f>
        <v>-12.437078</v>
      </c>
      <c r="H103">
        <f>AVERAGE(G103:G107)</f>
        <v>-11.177489733333335</v>
      </c>
      <c r="I103">
        <f>STDEVA(G103:G107)</f>
        <v>2.4410082587265998</v>
      </c>
      <c r="J103">
        <f>_xlfn.CONFIDENCE.T(0.05,I103,5)</f>
        <v>3.0309120741788784</v>
      </c>
      <c r="K103">
        <f>H103-J103</f>
        <v>-14.208401807512214</v>
      </c>
      <c r="L103">
        <f>H103+J103</f>
        <v>-8.1465776591544561</v>
      </c>
      <c r="M103">
        <f>2^K103</f>
        <v>5.282565193436978E-5</v>
      </c>
      <c r="N103">
        <f>2^L103</f>
        <v>3.5288708361412582E-3</v>
      </c>
      <c r="O103">
        <f>2^H103</f>
        <v>4.3175792119120037E-4</v>
      </c>
      <c r="S103" t="s">
        <v>108</v>
      </c>
      <c r="T103" s="17">
        <f>O118</f>
        <v>1.1735964943585724</v>
      </c>
      <c r="U103">
        <f>ABS(T103-M118)</f>
        <v>0.20045097064564477</v>
      </c>
      <c r="V103">
        <f>ABS(T103-N118)</f>
        <v>0.24174036740459659</v>
      </c>
    </row>
    <row r="104" spans="1:22">
      <c r="A104" t="s">
        <v>74</v>
      </c>
      <c r="B104" t="s">
        <v>66</v>
      </c>
      <c r="C104" t="s">
        <v>8</v>
      </c>
      <c r="D104">
        <f t="shared" ref="D104:D122" si="21">N80</f>
        <v>21.063929333333331</v>
      </c>
      <c r="E104">
        <f>D104-D118</f>
        <v>12.956345333333331</v>
      </c>
      <c r="F104">
        <f t="shared" ref="F104:F122" si="22">2^-E104</f>
        <v>1.2582050399332517E-4</v>
      </c>
      <c r="G104">
        <f t="shared" ref="G104:G122" si="23">LOG(F104,2)</f>
        <v>-12.956345333333331</v>
      </c>
      <c r="S104" t="s">
        <v>66</v>
      </c>
      <c r="T104" s="17">
        <f>O103</f>
        <v>4.3175792119120037E-4</v>
      </c>
      <c r="U104">
        <f>ABS(T104-M103)</f>
        <v>3.789322692568306E-4</v>
      </c>
      <c r="V104">
        <f>ABS(T104-N103)</f>
        <v>3.0971129149500579E-3</v>
      </c>
    </row>
    <row r="105" spans="1:22">
      <c r="A105" t="s">
        <v>74</v>
      </c>
      <c r="B105" t="s">
        <v>66</v>
      </c>
      <c r="C105" t="s">
        <v>8</v>
      </c>
      <c r="D105">
        <f t="shared" si="21"/>
        <v>21.289476000000001</v>
      </c>
      <c r="E105">
        <f>D105-D118</f>
        <v>13.181892000000001</v>
      </c>
      <c r="F105">
        <f t="shared" si="22"/>
        <v>1.0761061375606033E-4</v>
      </c>
      <c r="G105">
        <f t="shared" si="23"/>
        <v>-13.181892000000003</v>
      </c>
      <c r="S105" t="s">
        <v>37</v>
      </c>
      <c r="T105" s="17">
        <f>O108</f>
        <v>1.8266244945175877E-3</v>
      </c>
      <c r="U105">
        <f>ABS(T105-M108)</f>
        <v>1.3230996484017098E-3</v>
      </c>
      <c r="V105">
        <f>ABS(T105-N108)</f>
        <v>4.7997755127698032E-3</v>
      </c>
    </row>
    <row r="106" spans="1:22">
      <c r="A106" t="s">
        <v>74</v>
      </c>
      <c r="B106" t="s">
        <v>66</v>
      </c>
      <c r="C106" t="s">
        <v>8</v>
      </c>
      <c r="D106">
        <f t="shared" si="21"/>
        <v>17.847721333333336</v>
      </c>
      <c r="E106">
        <f>D106-D118</f>
        <v>9.7401373333333368</v>
      </c>
      <c r="F106">
        <f t="shared" si="22"/>
        <v>1.1693014837857378E-3</v>
      </c>
      <c r="G106">
        <f t="shared" si="23"/>
        <v>-9.7401373333333368</v>
      </c>
      <c r="S106" t="s">
        <v>90</v>
      </c>
      <c r="T106" s="17">
        <f>O113</f>
        <v>26.262675634537135</v>
      </c>
      <c r="U106">
        <f>ABS(T106-M113)</f>
        <v>6.4074889359078178</v>
      </c>
      <c r="V106">
        <f>ABS(T106-N113)</f>
        <v>8.4752566727186398</v>
      </c>
    </row>
    <row r="107" spans="1:22">
      <c r="A107" t="s">
        <v>74</v>
      </c>
      <c r="B107" t="s">
        <v>66</v>
      </c>
      <c r="C107" t="s">
        <v>8</v>
      </c>
      <c r="D107">
        <f t="shared" si="21"/>
        <v>15.679579999999998</v>
      </c>
      <c r="E107">
        <f>D107-D118</f>
        <v>7.5719959999999986</v>
      </c>
      <c r="F107">
        <f t="shared" si="22"/>
        <v>5.2553552292068303E-3</v>
      </c>
      <c r="G107">
        <f t="shared" si="23"/>
        <v>-7.5719959999999986</v>
      </c>
    </row>
    <row r="108" spans="1:22">
      <c r="A108" t="s">
        <v>74</v>
      </c>
      <c r="B108" t="s">
        <v>37</v>
      </c>
      <c r="C108" t="s">
        <v>8</v>
      </c>
      <c r="D108">
        <f t="shared" si="21"/>
        <v>14.960348</v>
      </c>
      <c r="E108">
        <f>D108-D118</f>
        <v>6.8527640000000005</v>
      </c>
      <c r="F108">
        <f t="shared" si="22"/>
        <v>8.6519197552232859E-3</v>
      </c>
      <c r="G108">
        <f t="shared" si="23"/>
        <v>-6.8527640000000005</v>
      </c>
      <c r="H108">
        <f t="shared" ref="H108:H118" si="24">AVERAGE(G108:G112)</f>
        <v>-9.0966041999999998</v>
      </c>
      <c r="I108">
        <f t="shared" ref="I108:I118" si="25">STDEVA(G108:G112)</f>
        <v>1.4972208370168223</v>
      </c>
      <c r="J108">
        <f t="shared" ref="J108:J118" si="26">_xlfn.CONFIDENCE.T(0.05,I108,5)</f>
        <v>1.8590452106842938</v>
      </c>
      <c r="K108">
        <f t="shared" ref="K108:K118" si="27">H108-J108</f>
        <v>-10.955649410684293</v>
      </c>
      <c r="L108">
        <f t="shared" ref="L108:L118" si="28">H108+J108</f>
        <v>-7.2375589893157057</v>
      </c>
      <c r="M108">
        <f t="shared" ref="M108:M118" si="29">2^K108</f>
        <v>5.0352484611587776E-4</v>
      </c>
      <c r="N108">
        <f t="shared" ref="N108:N118" si="30">2^L108</f>
        <v>6.6264000072873905E-3</v>
      </c>
      <c r="O108">
        <f t="shared" ref="O108:O118" si="31">2^H108</f>
        <v>1.8266244945175877E-3</v>
      </c>
    </row>
    <row r="109" spans="1:22">
      <c r="A109" t="s">
        <v>74</v>
      </c>
      <c r="B109" t="s">
        <v>37</v>
      </c>
      <c r="C109" t="s">
        <v>8</v>
      </c>
      <c r="D109">
        <f t="shared" si="21"/>
        <v>18.483018666666663</v>
      </c>
      <c r="E109">
        <f>D109-D118</f>
        <v>10.375434666666663</v>
      </c>
      <c r="F109">
        <f t="shared" si="22"/>
        <v>7.5280578409265956E-4</v>
      </c>
      <c r="G109">
        <f t="shared" si="23"/>
        <v>-10.375434666666663</v>
      </c>
    </row>
    <row r="110" spans="1:22">
      <c r="A110" t="s">
        <v>74</v>
      </c>
      <c r="B110" t="s">
        <v>37</v>
      </c>
      <c r="C110" t="s">
        <v>8</v>
      </c>
      <c r="D110">
        <f t="shared" si="21"/>
        <v>18.598835666666663</v>
      </c>
      <c r="E110">
        <f>D110-D118</f>
        <v>10.491251666666663</v>
      </c>
      <c r="F110">
        <f t="shared" si="22"/>
        <v>6.9473400429268244E-4</v>
      </c>
      <c r="G110">
        <f t="shared" si="23"/>
        <v>-10.491251666666663</v>
      </c>
    </row>
    <row r="111" spans="1:22">
      <c r="A111" t="s">
        <v>74</v>
      </c>
      <c r="B111" t="s">
        <v>37</v>
      </c>
      <c r="C111" t="s">
        <v>8</v>
      </c>
      <c r="D111">
        <f t="shared" si="21"/>
        <v>17.349313000000006</v>
      </c>
      <c r="E111">
        <f>D111-D118</f>
        <v>9.2417290000000065</v>
      </c>
      <c r="F111">
        <f t="shared" si="22"/>
        <v>1.6518186270217969E-3</v>
      </c>
      <c r="G111">
        <f t="shared" si="23"/>
        <v>-9.2417290000000065</v>
      </c>
    </row>
    <row r="112" spans="1:22">
      <c r="A112" t="s">
        <v>74</v>
      </c>
      <c r="B112" t="s">
        <v>37</v>
      </c>
      <c r="C112" t="s">
        <v>8</v>
      </c>
      <c r="D112">
        <f t="shared" si="21"/>
        <v>16.629425666666666</v>
      </c>
      <c r="E112">
        <f>D112-D118</f>
        <v>8.521841666666667</v>
      </c>
      <c r="F112">
        <f t="shared" si="22"/>
        <v>2.7206334917081166E-3</v>
      </c>
      <c r="G112">
        <f t="shared" si="23"/>
        <v>-8.521841666666667</v>
      </c>
    </row>
    <row r="113" spans="1:15">
      <c r="A113" t="s">
        <v>74</v>
      </c>
      <c r="B113" t="s">
        <v>57</v>
      </c>
      <c r="C113" t="s">
        <v>8</v>
      </c>
      <c r="D113">
        <f t="shared" si="21"/>
        <v>3.2854933333333349</v>
      </c>
      <c r="E113">
        <f>D113-D118</f>
        <v>-4.8220906666666643</v>
      </c>
      <c r="F113">
        <f t="shared" si="22"/>
        <v>28.28745867325911</v>
      </c>
      <c r="G113">
        <f t="shared" si="23"/>
        <v>4.8220906666666643</v>
      </c>
      <c r="H113">
        <f t="shared" si="24"/>
        <v>4.7149419999999989</v>
      </c>
      <c r="I113">
        <f t="shared" si="25"/>
        <v>0.32496551328401552</v>
      </c>
      <c r="J113">
        <f t="shared" si="26"/>
        <v>0.40349797850256913</v>
      </c>
      <c r="K113">
        <f t="shared" si="27"/>
        <v>4.3114440214974294</v>
      </c>
      <c r="L113">
        <f t="shared" si="28"/>
        <v>5.1184399785025683</v>
      </c>
      <c r="M113">
        <f t="shared" si="29"/>
        <v>19.855186698629318</v>
      </c>
      <c r="N113">
        <f t="shared" si="30"/>
        <v>34.737932307255775</v>
      </c>
      <c r="O113">
        <f t="shared" si="31"/>
        <v>26.262675634537135</v>
      </c>
    </row>
    <row r="114" spans="1:15">
      <c r="A114" t="s">
        <v>74</v>
      </c>
      <c r="B114" t="s">
        <v>57</v>
      </c>
      <c r="C114" t="s">
        <v>8</v>
      </c>
      <c r="D114">
        <f t="shared" si="21"/>
        <v>3.9380229999999976</v>
      </c>
      <c r="E114">
        <f>D114-D118</f>
        <v>-4.1695610000000016</v>
      </c>
      <c r="F114">
        <f t="shared" si="22"/>
        <v>17.995459054557045</v>
      </c>
      <c r="G114">
        <f t="shared" si="23"/>
        <v>4.1695610000000016</v>
      </c>
    </row>
    <row r="115" spans="1:15">
      <c r="A115" t="s">
        <v>74</v>
      </c>
      <c r="B115" t="s">
        <v>57</v>
      </c>
      <c r="C115" t="s">
        <v>8</v>
      </c>
      <c r="D115">
        <f t="shared" si="21"/>
        <v>3.2737053333333321</v>
      </c>
      <c r="E115">
        <f>D115-D118</f>
        <v>-4.8338786666666671</v>
      </c>
      <c r="F115">
        <f t="shared" si="22"/>
        <v>28.519537221772136</v>
      </c>
      <c r="G115">
        <f t="shared" si="23"/>
        <v>4.8338786666666671</v>
      </c>
    </row>
    <row r="116" spans="1:15">
      <c r="A116" t="s">
        <v>74</v>
      </c>
      <c r="B116" t="s">
        <v>57</v>
      </c>
      <c r="C116" t="s">
        <v>8</v>
      </c>
      <c r="D116">
        <f t="shared" si="21"/>
        <v>3.0774816666666673</v>
      </c>
      <c r="E116">
        <f>D116-D118</f>
        <v>-5.0301023333333319</v>
      </c>
      <c r="F116">
        <f t="shared" si="22"/>
        <v>32.674705624661158</v>
      </c>
      <c r="G116">
        <f t="shared" si="23"/>
        <v>5.0301023333333319</v>
      </c>
    </row>
    <row r="117" spans="1:15">
      <c r="A117" t="s">
        <v>74</v>
      </c>
      <c r="B117" t="s">
        <v>57</v>
      </c>
      <c r="C117" t="s">
        <v>8</v>
      </c>
      <c r="D117">
        <f t="shared" si="21"/>
        <v>3.3885066666666681</v>
      </c>
      <c r="E117">
        <f>D117-D118</f>
        <v>-4.7190773333333311</v>
      </c>
      <c r="F117">
        <f t="shared" si="22"/>
        <v>26.338062820321952</v>
      </c>
      <c r="G117">
        <f t="shared" si="23"/>
        <v>4.7190773333333311</v>
      </c>
    </row>
    <row r="118" spans="1:15">
      <c r="A118" t="s">
        <v>108</v>
      </c>
      <c r="B118" t="s">
        <v>66</v>
      </c>
      <c r="C118" t="s">
        <v>8</v>
      </c>
      <c r="D118">
        <f t="shared" si="21"/>
        <v>8.1075839999999992</v>
      </c>
      <c r="E118">
        <f>D118-D118</f>
        <v>0</v>
      </c>
      <c r="F118">
        <f t="shared" si="22"/>
        <v>1</v>
      </c>
      <c r="G118">
        <f t="shared" si="23"/>
        <v>0</v>
      </c>
      <c r="H118">
        <f t="shared" si="24"/>
        <v>0.23093646666666673</v>
      </c>
      <c r="I118">
        <f t="shared" si="25"/>
        <v>0.21761845465804378</v>
      </c>
      <c r="J118">
        <f t="shared" si="26"/>
        <v>0.27020900049363117</v>
      </c>
      <c r="K118">
        <f t="shared" si="27"/>
        <v>-3.927253382696444E-2</v>
      </c>
      <c r="L118">
        <f t="shared" si="28"/>
        <v>0.50114546716029795</v>
      </c>
      <c r="M118">
        <f t="shared" si="29"/>
        <v>0.97314552371292762</v>
      </c>
      <c r="N118">
        <f t="shared" si="30"/>
        <v>1.415336861763169</v>
      </c>
      <c r="O118">
        <f t="shared" si="31"/>
        <v>1.1735964943585724</v>
      </c>
    </row>
    <row r="119" spans="1:15">
      <c r="A119" t="s">
        <v>108</v>
      </c>
      <c r="B119" t="s">
        <v>66</v>
      </c>
      <c r="C119" t="s">
        <v>8</v>
      </c>
      <c r="D119">
        <f t="shared" si="21"/>
        <v>8.0515686666666646</v>
      </c>
      <c r="E119">
        <f>D119-D118</f>
        <v>-5.6015333333334638E-2</v>
      </c>
      <c r="F119">
        <f t="shared" si="22"/>
        <v>1.0395904841511636</v>
      </c>
      <c r="G119">
        <f t="shared" si="23"/>
        <v>5.6015333333334694E-2</v>
      </c>
    </row>
    <row r="120" spans="1:15">
      <c r="A120" t="s">
        <v>108</v>
      </c>
      <c r="B120" t="s">
        <v>66</v>
      </c>
      <c r="C120" t="s">
        <v>8</v>
      </c>
      <c r="D120">
        <f t="shared" si="21"/>
        <v>7.8845473333333302</v>
      </c>
      <c r="E120">
        <f>D120-D118</f>
        <v>-0.22303666666666899</v>
      </c>
      <c r="F120">
        <f t="shared" si="22"/>
        <v>1.1671877659815075</v>
      </c>
      <c r="G120">
        <f t="shared" si="23"/>
        <v>0.22303666666666891</v>
      </c>
    </row>
    <row r="121" spans="1:15">
      <c r="A121" t="s">
        <v>108</v>
      </c>
      <c r="B121" t="s">
        <v>66</v>
      </c>
      <c r="C121" t="s">
        <v>8</v>
      </c>
      <c r="D121">
        <f t="shared" si="21"/>
        <v>7.5701643333333344</v>
      </c>
      <c r="E121">
        <f>D121-D118</f>
        <v>-0.53741966666666485</v>
      </c>
      <c r="F121">
        <f t="shared" si="22"/>
        <v>1.4513743378283497</v>
      </c>
      <c r="G121">
        <f t="shared" si="23"/>
        <v>0.53741966666666485</v>
      </c>
    </row>
    <row r="122" spans="1:15">
      <c r="A122" t="s">
        <v>108</v>
      </c>
      <c r="B122" t="s">
        <v>66</v>
      </c>
      <c r="C122" t="s">
        <v>8</v>
      </c>
      <c r="D122">
        <f t="shared" si="21"/>
        <v>7.7693733333333341</v>
      </c>
      <c r="E122">
        <f>D122-$D$118</f>
        <v>-0.33821066666666511</v>
      </c>
      <c r="F122">
        <f t="shared" si="22"/>
        <v>1.2641876854615297</v>
      </c>
      <c r="G122">
        <f t="shared" si="23"/>
        <v>0.33821066666666511</v>
      </c>
    </row>
    <row r="134" spans="1:14">
      <c r="A134" s="11" t="s">
        <v>41</v>
      </c>
      <c r="B134" s="11" t="s">
        <v>42</v>
      </c>
      <c r="C134" s="11" t="s">
        <v>43</v>
      </c>
      <c r="D134" t="s">
        <v>2</v>
      </c>
      <c r="E134" t="s">
        <v>3</v>
      </c>
      <c r="H134" s="11" t="s">
        <v>71</v>
      </c>
      <c r="I134" t="s">
        <v>2</v>
      </c>
      <c r="J134" t="s">
        <v>3</v>
      </c>
      <c r="M134" s="11" t="s">
        <v>71</v>
      </c>
      <c r="N134" s="11" t="s">
        <v>5</v>
      </c>
    </row>
    <row r="135" spans="1:14">
      <c r="A135" t="s">
        <v>65</v>
      </c>
      <c r="B135" t="s">
        <v>47</v>
      </c>
      <c r="C135" t="s">
        <v>66</v>
      </c>
      <c r="D135" t="s">
        <v>8</v>
      </c>
      <c r="E135">
        <v>40</v>
      </c>
      <c r="F135">
        <v>40</v>
      </c>
      <c r="G135">
        <v>32.518734000000002</v>
      </c>
      <c r="H135">
        <f>AVERAGE(E135:G135)</f>
        <v>37.506244666666667</v>
      </c>
      <c r="I135" t="s">
        <v>12</v>
      </c>
      <c r="J135">
        <v>22.512063999999999</v>
      </c>
      <c r="K135">
        <v>22.254370000000002</v>
      </c>
      <c r="L135">
        <v>22.232984999999999</v>
      </c>
      <c r="M135">
        <f>AVERAGE(J135:L135)</f>
        <v>22.333139666666668</v>
      </c>
      <c r="N135">
        <f>H135-M135</f>
        <v>15.173105</v>
      </c>
    </row>
    <row r="136" spans="1:14">
      <c r="A136" t="s">
        <v>67</v>
      </c>
      <c r="B136" t="s">
        <v>47</v>
      </c>
      <c r="C136" t="s">
        <v>66</v>
      </c>
      <c r="D136" t="s">
        <v>8</v>
      </c>
      <c r="E136">
        <v>40</v>
      </c>
      <c r="F136">
        <v>36.726013000000002</v>
      </c>
      <c r="G136">
        <v>40</v>
      </c>
      <c r="H136">
        <f t="shared" ref="H136:H139" si="32">AVERAGE(E136:G136)</f>
        <v>38.908670999999998</v>
      </c>
      <c r="I136" t="s">
        <v>12</v>
      </c>
      <c r="J136">
        <v>27.79871</v>
      </c>
      <c r="K136">
        <v>27.847683</v>
      </c>
      <c r="L136">
        <v>27.791118999999998</v>
      </c>
      <c r="M136">
        <f t="shared" ref="M136:M139" si="33">AVERAGE(J136:L136)</f>
        <v>27.812504000000001</v>
      </c>
      <c r="N136">
        <f t="shared" ref="N136:N139" si="34">H136-M136</f>
        <v>11.096166999999998</v>
      </c>
    </row>
    <row r="137" spans="1:14">
      <c r="A137" t="s">
        <v>68</v>
      </c>
      <c r="B137" t="s">
        <v>47</v>
      </c>
      <c r="C137" t="s">
        <v>66</v>
      </c>
      <c r="D137" t="s">
        <v>8</v>
      </c>
      <c r="E137">
        <v>40</v>
      </c>
      <c r="F137">
        <v>40</v>
      </c>
      <c r="G137">
        <v>40</v>
      </c>
      <c r="H137">
        <f t="shared" si="32"/>
        <v>40</v>
      </c>
      <c r="I137" t="s">
        <v>12</v>
      </c>
      <c r="J137">
        <v>19.600719999999999</v>
      </c>
      <c r="K137">
        <v>19.551532999999999</v>
      </c>
      <c r="L137">
        <v>19.606079999999999</v>
      </c>
      <c r="M137">
        <f t="shared" si="33"/>
        <v>19.586110999999999</v>
      </c>
      <c r="N137">
        <f t="shared" si="34"/>
        <v>20.413889000000001</v>
      </c>
    </row>
    <row r="138" spans="1:14">
      <c r="A138" t="s">
        <v>69</v>
      </c>
      <c r="B138" t="s">
        <v>47</v>
      </c>
      <c r="C138" t="s">
        <v>66</v>
      </c>
      <c r="D138" t="s">
        <v>8</v>
      </c>
      <c r="E138">
        <v>40</v>
      </c>
      <c r="F138">
        <v>36.042920000000002</v>
      </c>
      <c r="G138">
        <v>40</v>
      </c>
      <c r="H138">
        <f t="shared" si="32"/>
        <v>38.680973333333334</v>
      </c>
      <c r="I138" t="s">
        <v>12</v>
      </c>
      <c r="J138">
        <v>19.431284000000002</v>
      </c>
      <c r="K138">
        <v>19.575233000000001</v>
      </c>
      <c r="L138">
        <v>19.553025999999999</v>
      </c>
      <c r="M138">
        <f t="shared" si="33"/>
        <v>19.519847666666667</v>
      </c>
      <c r="N138">
        <f t="shared" si="34"/>
        <v>19.161125666666667</v>
      </c>
    </row>
    <row r="139" spans="1:14">
      <c r="A139" t="s">
        <v>70</v>
      </c>
      <c r="B139" t="s">
        <v>47</v>
      </c>
      <c r="C139" t="s">
        <v>66</v>
      </c>
      <c r="D139" t="s">
        <v>8</v>
      </c>
      <c r="E139">
        <v>40</v>
      </c>
      <c r="F139">
        <v>40</v>
      </c>
      <c r="G139">
        <v>40</v>
      </c>
      <c r="H139">
        <f t="shared" si="32"/>
        <v>40</v>
      </c>
      <c r="I139" t="s">
        <v>12</v>
      </c>
      <c r="J139">
        <v>19.559757000000001</v>
      </c>
      <c r="K139">
        <v>19.721641999999999</v>
      </c>
      <c r="L139">
        <v>19.622651999999999</v>
      </c>
      <c r="M139">
        <f t="shared" si="33"/>
        <v>19.634683666666664</v>
      </c>
      <c r="N139">
        <f t="shared" si="34"/>
        <v>20.365316333333336</v>
      </c>
    </row>
    <row r="140" spans="1:14">
      <c r="A140" t="s">
        <v>46</v>
      </c>
      <c r="B140" t="s">
        <v>47</v>
      </c>
      <c r="C140" t="s">
        <v>37</v>
      </c>
      <c r="D140" t="s">
        <v>8</v>
      </c>
      <c r="E140">
        <v>40</v>
      </c>
      <c r="F140">
        <v>31.58765</v>
      </c>
      <c r="G140">
        <v>40</v>
      </c>
      <c r="H140">
        <f>AVERAGE(E140:G140)</f>
        <v>37.195883333333335</v>
      </c>
      <c r="I140" t="s">
        <v>12</v>
      </c>
      <c r="J140">
        <v>20.684170000000002</v>
      </c>
      <c r="K140">
        <v>21.011019000000001</v>
      </c>
      <c r="L140">
        <v>20.749573000000002</v>
      </c>
      <c r="M140">
        <f>AVERAGE(J140:L140)</f>
        <v>20.814920666666666</v>
      </c>
      <c r="N140">
        <f>H140-M140</f>
        <v>16.380962666666669</v>
      </c>
    </row>
    <row r="141" spans="1:14">
      <c r="A141" t="s">
        <v>49</v>
      </c>
      <c r="B141" t="s">
        <v>47</v>
      </c>
      <c r="C141" t="s">
        <v>37</v>
      </c>
      <c r="D141" t="s">
        <v>8</v>
      </c>
      <c r="E141">
        <v>35.268120000000003</v>
      </c>
      <c r="F141">
        <v>40</v>
      </c>
      <c r="G141">
        <v>40</v>
      </c>
      <c r="H141">
        <f t="shared" ref="H141:H149" si="35">AVERAGE(E141:G141)</f>
        <v>38.42270666666667</v>
      </c>
      <c r="I141" t="s">
        <v>12</v>
      </c>
      <c r="J141">
        <v>19.672916000000001</v>
      </c>
      <c r="K141">
        <v>19.762233999999999</v>
      </c>
      <c r="L141">
        <v>19.764565000000001</v>
      </c>
      <c r="M141">
        <f t="shared" ref="M141:M149" si="36">AVERAGE(J141:L141)</f>
        <v>19.733238333333333</v>
      </c>
      <c r="N141">
        <f t="shared" ref="N141:N149" si="37">H141-M141</f>
        <v>18.689468333333338</v>
      </c>
    </row>
    <row r="142" spans="1:14">
      <c r="A142" t="s">
        <v>51</v>
      </c>
      <c r="B142" t="s">
        <v>47</v>
      </c>
      <c r="C142" t="s">
        <v>37</v>
      </c>
      <c r="D142" t="s">
        <v>8</v>
      </c>
      <c r="E142">
        <v>40</v>
      </c>
      <c r="F142">
        <v>33.937655999999997</v>
      </c>
      <c r="G142">
        <v>40</v>
      </c>
      <c r="H142">
        <f t="shared" si="35"/>
        <v>37.979218666666668</v>
      </c>
      <c r="I142" t="s">
        <v>12</v>
      </c>
      <c r="J142">
        <v>21.351133000000001</v>
      </c>
      <c r="K142">
        <v>21.243984000000001</v>
      </c>
      <c r="L142">
        <v>21.264983999999998</v>
      </c>
      <c r="M142">
        <f t="shared" si="36"/>
        <v>21.286700333333332</v>
      </c>
      <c r="N142">
        <f t="shared" si="37"/>
        <v>16.692518333333336</v>
      </c>
    </row>
    <row r="143" spans="1:14">
      <c r="A143" t="s">
        <v>53</v>
      </c>
      <c r="B143" t="s">
        <v>47</v>
      </c>
      <c r="C143" t="s">
        <v>37</v>
      </c>
      <c r="D143" t="s">
        <v>8</v>
      </c>
      <c r="E143">
        <v>40</v>
      </c>
      <c r="F143">
        <v>40</v>
      </c>
      <c r="G143">
        <v>36.467052000000002</v>
      </c>
      <c r="H143">
        <f t="shared" si="35"/>
        <v>38.822350666666665</v>
      </c>
      <c r="I143" t="s">
        <v>12</v>
      </c>
      <c r="J143">
        <v>20.706786999999998</v>
      </c>
      <c r="K143">
        <v>20.602222000000001</v>
      </c>
      <c r="L143">
        <v>20.464182000000001</v>
      </c>
      <c r="M143">
        <f t="shared" si="36"/>
        <v>20.591063666666667</v>
      </c>
      <c r="N143">
        <f t="shared" si="37"/>
        <v>18.231286999999998</v>
      </c>
    </row>
    <row r="144" spans="1:14">
      <c r="A144" t="s">
        <v>55</v>
      </c>
      <c r="B144" t="s">
        <v>47</v>
      </c>
      <c r="C144" t="s">
        <v>37</v>
      </c>
      <c r="D144" t="s">
        <v>8</v>
      </c>
      <c r="E144">
        <v>32.884632000000003</v>
      </c>
      <c r="F144">
        <v>34.516193000000001</v>
      </c>
      <c r="G144">
        <v>40</v>
      </c>
      <c r="H144">
        <f t="shared" si="35"/>
        <v>35.800274999999999</v>
      </c>
      <c r="I144" t="s">
        <v>12</v>
      </c>
      <c r="J144">
        <v>20.661110000000001</v>
      </c>
      <c r="K144">
        <v>20.675986999999999</v>
      </c>
      <c r="L144">
        <v>20.527142999999999</v>
      </c>
      <c r="M144">
        <f t="shared" si="36"/>
        <v>20.621413333333333</v>
      </c>
      <c r="N144">
        <f t="shared" si="37"/>
        <v>15.178861666666666</v>
      </c>
    </row>
    <row r="145" spans="1:22">
      <c r="A145" t="s">
        <v>56</v>
      </c>
      <c r="B145" t="s">
        <v>47</v>
      </c>
      <c r="C145" t="s">
        <v>57</v>
      </c>
      <c r="D145" t="s">
        <v>8</v>
      </c>
      <c r="E145">
        <v>23.367453000000001</v>
      </c>
      <c r="F145">
        <v>22.646545</v>
      </c>
      <c r="G145">
        <v>22.774656</v>
      </c>
      <c r="H145">
        <f t="shared" si="35"/>
        <v>22.929551333333336</v>
      </c>
      <c r="I145" t="s">
        <v>12</v>
      </c>
      <c r="J145">
        <v>18.364784</v>
      </c>
      <c r="K145">
        <v>18.415073</v>
      </c>
      <c r="L145">
        <v>18.373003000000001</v>
      </c>
      <c r="M145">
        <f t="shared" si="36"/>
        <v>18.384286666666668</v>
      </c>
      <c r="N145">
        <f t="shared" si="37"/>
        <v>4.5452646666666681</v>
      </c>
    </row>
    <row r="146" spans="1:22">
      <c r="A146" t="s">
        <v>58</v>
      </c>
      <c r="B146" t="s">
        <v>47</v>
      </c>
      <c r="C146" t="s">
        <v>57</v>
      </c>
      <c r="D146" t="s">
        <v>8</v>
      </c>
      <c r="E146">
        <v>23.164947999999999</v>
      </c>
      <c r="F146">
        <v>23.314109999999999</v>
      </c>
      <c r="G146">
        <v>23.256682999999999</v>
      </c>
      <c r="H146">
        <f t="shared" si="35"/>
        <v>23.245246999999996</v>
      </c>
      <c r="I146" t="s">
        <v>12</v>
      </c>
      <c r="J146">
        <v>18.742757999999998</v>
      </c>
      <c r="K146">
        <v>18.977063999999999</v>
      </c>
      <c r="L146">
        <v>18.906089999999999</v>
      </c>
      <c r="M146">
        <f t="shared" si="36"/>
        <v>18.875303999999996</v>
      </c>
      <c r="N146">
        <f t="shared" si="37"/>
        <v>4.3699429999999992</v>
      </c>
    </row>
    <row r="147" spans="1:22">
      <c r="A147" t="s">
        <v>59</v>
      </c>
      <c r="B147" t="s">
        <v>47</v>
      </c>
      <c r="C147" t="s">
        <v>57</v>
      </c>
      <c r="D147" t="s">
        <v>8</v>
      </c>
      <c r="E147">
        <v>23.510149999999999</v>
      </c>
      <c r="F147">
        <v>23.525997</v>
      </c>
      <c r="G147">
        <v>23.52713</v>
      </c>
      <c r="H147">
        <f t="shared" si="35"/>
        <v>23.521092333333332</v>
      </c>
      <c r="I147" t="s">
        <v>12</v>
      </c>
      <c r="J147">
        <v>19.73302</v>
      </c>
      <c r="K147">
        <v>19.642040000000001</v>
      </c>
      <c r="L147">
        <v>19.498283000000001</v>
      </c>
      <c r="M147">
        <f t="shared" si="36"/>
        <v>19.624447666666669</v>
      </c>
      <c r="N147">
        <f t="shared" si="37"/>
        <v>3.8966446666666634</v>
      </c>
    </row>
    <row r="148" spans="1:22">
      <c r="A148" t="s">
        <v>60</v>
      </c>
      <c r="B148" t="s">
        <v>47</v>
      </c>
      <c r="C148" t="s">
        <v>57</v>
      </c>
      <c r="D148" t="s">
        <v>8</v>
      </c>
      <c r="E148">
        <v>23.729939999999999</v>
      </c>
      <c r="F148">
        <v>23.776683999999999</v>
      </c>
      <c r="G148">
        <v>23.824137</v>
      </c>
      <c r="H148">
        <f t="shared" si="35"/>
        <v>23.776920333333333</v>
      </c>
      <c r="I148" t="s">
        <v>12</v>
      </c>
      <c r="J148">
        <v>20.153369999999999</v>
      </c>
      <c r="K148">
        <v>20.380344000000001</v>
      </c>
      <c r="L148">
        <v>20.185448000000001</v>
      </c>
      <c r="M148">
        <f t="shared" si="36"/>
        <v>20.239720666666667</v>
      </c>
      <c r="N148">
        <f t="shared" si="37"/>
        <v>3.5371996666666661</v>
      </c>
    </row>
    <row r="149" spans="1:22">
      <c r="A149" t="s">
        <v>61</v>
      </c>
      <c r="B149" t="s">
        <v>47</v>
      </c>
      <c r="C149" t="s">
        <v>57</v>
      </c>
      <c r="D149" t="s">
        <v>8</v>
      </c>
      <c r="E149">
        <v>25.569492</v>
      </c>
      <c r="F149">
        <v>25.822873999999999</v>
      </c>
      <c r="G149">
        <v>25.735931000000001</v>
      </c>
      <c r="H149">
        <f t="shared" si="35"/>
        <v>25.709432333333336</v>
      </c>
      <c r="I149" t="s">
        <v>12</v>
      </c>
      <c r="J149">
        <v>22.398626</v>
      </c>
      <c r="K149">
        <v>22.507211999999999</v>
      </c>
      <c r="L149">
        <v>22.343910000000001</v>
      </c>
      <c r="M149">
        <f t="shared" si="36"/>
        <v>22.41658266666667</v>
      </c>
      <c r="N149">
        <f t="shared" si="37"/>
        <v>3.2928496666666653</v>
      </c>
    </row>
    <row r="150" spans="1:22">
      <c r="A150" t="s">
        <v>107</v>
      </c>
      <c r="B150" t="s">
        <v>108</v>
      </c>
      <c r="C150" t="s">
        <v>66</v>
      </c>
      <c r="D150" t="s">
        <v>8</v>
      </c>
      <c r="E150">
        <v>25.619033999999999</v>
      </c>
      <c r="F150">
        <v>25.471782999999999</v>
      </c>
      <c r="G150">
        <v>25.648153000000001</v>
      </c>
      <c r="H150">
        <f>AVERAGE(E150:G150)</f>
        <v>25.579656666666665</v>
      </c>
      <c r="I150" t="s">
        <v>12</v>
      </c>
      <c r="J150">
        <v>17.419554000000002</v>
      </c>
      <c r="K150">
        <v>17.586414000000001</v>
      </c>
      <c r="L150">
        <v>17.410250000000001</v>
      </c>
      <c r="M150">
        <f>AVERAGE(J150:L150)</f>
        <v>17.472072666666666</v>
      </c>
      <c r="N150">
        <f>H150-M150</f>
        <v>8.1075839999999992</v>
      </c>
    </row>
    <row r="151" spans="1:22">
      <c r="A151" t="s">
        <v>109</v>
      </c>
      <c r="B151" t="s">
        <v>108</v>
      </c>
      <c r="C151" t="s">
        <v>66</v>
      </c>
      <c r="D151" t="s">
        <v>8</v>
      </c>
      <c r="E151">
        <v>25.610136000000001</v>
      </c>
      <c r="F151">
        <v>25.401039999999998</v>
      </c>
      <c r="G151">
        <v>25.35885</v>
      </c>
      <c r="H151">
        <f>AVERAGE(E151:G151)</f>
        <v>25.456675333333333</v>
      </c>
      <c r="I151" t="s">
        <v>12</v>
      </c>
      <c r="J151">
        <v>17.387333000000002</v>
      </c>
      <c r="K151">
        <v>17.378983999999999</v>
      </c>
      <c r="L151">
        <v>17.449003000000001</v>
      </c>
      <c r="M151">
        <f>AVERAGE(J151:L151)</f>
        <v>17.405106666666669</v>
      </c>
      <c r="N151">
        <f>H151-M151</f>
        <v>8.0515686666666646</v>
      </c>
    </row>
    <row r="152" spans="1:22">
      <c r="A152" t="s">
        <v>110</v>
      </c>
      <c r="B152" t="s">
        <v>108</v>
      </c>
      <c r="C152" t="s">
        <v>66</v>
      </c>
      <c r="D152" t="s">
        <v>8</v>
      </c>
      <c r="E152">
        <v>25.726402</v>
      </c>
      <c r="F152">
        <v>25.541069</v>
      </c>
      <c r="G152">
        <v>25.802776000000001</v>
      </c>
      <c r="H152">
        <f>AVERAGE(E152:G152)</f>
        <v>25.690082333333333</v>
      </c>
      <c r="I152" t="s">
        <v>12</v>
      </c>
      <c r="J152">
        <v>17.895826</v>
      </c>
      <c r="K152">
        <v>17.777934999999999</v>
      </c>
      <c r="L152">
        <v>17.742844000000002</v>
      </c>
      <c r="M152">
        <f>AVERAGE(J152:L152)</f>
        <v>17.805535000000003</v>
      </c>
      <c r="N152">
        <f>H152-M152</f>
        <v>7.8845473333333302</v>
      </c>
    </row>
    <row r="153" spans="1:22">
      <c r="A153" t="s">
        <v>111</v>
      </c>
      <c r="B153" t="s">
        <v>108</v>
      </c>
      <c r="C153" t="s">
        <v>66</v>
      </c>
      <c r="D153" t="s">
        <v>8</v>
      </c>
      <c r="E153">
        <v>26.754104999999999</v>
      </c>
      <c r="F153">
        <v>26.859266000000002</v>
      </c>
      <c r="G153">
        <v>26.963148</v>
      </c>
      <c r="H153">
        <f>AVERAGE(E153:G153)</f>
        <v>26.858839666666668</v>
      </c>
      <c r="I153" t="s">
        <v>12</v>
      </c>
      <c r="J153">
        <v>19.284136</v>
      </c>
      <c r="K153">
        <v>19.305465999999999</v>
      </c>
      <c r="L153">
        <v>19.276423999999999</v>
      </c>
      <c r="M153">
        <f>AVERAGE(J153:L153)</f>
        <v>19.288675333333334</v>
      </c>
      <c r="N153">
        <f>H153-M153</f>
        <v>7.5701643333333344</v>
      </c>
    </row>
    <row r="154" spans="1:22">
      <c r="A154" t="s">
        <v>112</v>
      </c>
      <c r="B154" t="s">
        <v>108</v>
      </c>
      <c r="C154" t="s">
        <v>66</v>
      </c>
      <c r="D154" t="s">
        <v>8</v>
      </c>
      <c r="E154">
        <v>29.203040000000001</v>
      </c>
      <c r="F154">
        <v>28.728114999999999</v>
      </c>
      <c r="G154">
        <v>29.306083999999998</v>
      </c>
      <c r="H154">
        <f>AVERAGE(E154:G154)</f>
        <v>29.079079666666669</v>
      </c>
      <c r="I154" t="s">
        <v>12</v>
      </c>
      <c r="J154">
        <v>21.311475999999999</v>
      </c>
      <c r="K154">
        <v>21.387270000000001</v>
      </c>
      <c r="L154">
        <v>21.230373</v>
      </c>
      <c r="M154">
        <f>AVERAGE(J154:L154)</f>
        <v>21.309706333333335</v>
      </c>
      <c r="N154">
        <f>H154-M154</f>
        <v>7.7693733333333341</v>
      </c>
    </row>
    <row r="158" spans="1:22">
      <c r="A158" s="11" t="s">
        <v>42</v>
      </c>
      <c r="B158" s="11" t="s">
        <v>43</v>
      </c>
      <c r="C158" t="s">
        <v>2</v>
      </c>
      <c r="D158" t="s">
        <v>5</v>
      </c>
      <c r="E158" t="s">
        <v>6</v>
      </c>
      <c r="F158" t="s">
        <v>23</v>
      </c>
      <c r="G158" t="s">
        <v>24</v>
      </c>
      <c r="H158" t="s">
        <v>25</v>
      </c>
      <c r="I158" t="s">
        <v>26</v>
      </c>
      <c r="J158" t="s">
        <v>27</v>
      </c>
      <c r="K158" t="s">
        <v>28</v>
      </c>
      <c r="L158" t="s">
        <v>29</v>
      </c>
      <c r="M158" t="s">
        <v>30</v>
      </c>
      <c r="N158" t="s">
        <v>31</v>
      </c>
      <c r="O158" t="s">
        <v>32</v>
      </c>
      <c r="S158" t="s">
        <v>90</v>
      </c>
      <c r="T158" t="s">
        <v>32</v>
      </c>
      <c r="U158" t="s">
        <v>35</v>
      </c>
      <c r="V158" t="s">
        <v>36</v>
      </c>
    </row>
    <row r="159" spans="1:22">
      <c r="A159" t="s">
        <v>47</v>
      </c>
      <c r="B159" t="s">
        <v>66</v>
      </c>
      <c r="C159" t="s">
        <v>8</v>
      </c>
      <c r="D159">
        <f t="shared" ref="D159:D178" si="38">N135</f>
        <v>15.173105</v>
      </c>
      <c r="E159">
        <f>D159-D174</f>
        <v>7.0655210000000004</v>
      </c>
      <c r="F159">
        <f t="shared" ref="F159:F178" si="39">2^-E159</f>
        <v>7.4656262476031996E-3</v>
      </c>
      <c r="G159">
        <f t="shared" ref="G159:G178" si="40">LOG(F159,2)</f>
        <v>-7.0655210000000004</v>
      </c>
      <c r="H159">
        <f>AVERAGE(G159:G163)</f>
        <v>-9.134336600000001</v>
      </c>
      <c r="I159">
        <f>STDEVA(G159:G163)</f>
        <v>4.0481668019067216</v>
      </c>
      <c r="J159">
        <f>_xlfn.CONFIDENCE.T(0.05,I159,5)</f>
        <v>5.0264629766512448</v>
      </c>
      <c r="K159">
        <f>H159-J159</f>
        <v>-14.160799576651247</v>
      </c>
      <c r="L159">
        <f>H159+J159</f>
        <v>-4.1078736233487563</v>
      </c>
      <c r="M159">
        <f>2^K159</f>
        <v>5.4597727277701508E-5</v>
      </c>
      <c r="N159">
        <f>2^L159</f>
        <v>5.7997172471191689E-2</v>
      </c>
      <c r="O159">
        <f>2^H159</f>
        <v>1.7794700911956752E-3</v>
      </c>
      <c r="S159" t="s">
        <v>108</v>
      </c>
      <c r="T159" s="17">
        <f>O174</f>
        <v>1.1735964943585724</v>
      </c>
      <c r="U159">
        <f>ABS(T159-M174)</f>
        <v>0.20045097064564477</v>
      </c>
      <c r="V159">
        <f>ABS(T159-N174)</f>
        <v>0.24174036740459659</v>
      </c>
    </row>
    <row r="160" spans="1:22">
      <c r="A160" t="s">
        <v>47</v>
      </c>
      <c r="B160" t="s">
        <v>66</v>
      </c>
      <c r="C160" t="s">
        <v>8</v>
      </c>
      <c r="D160">
        <f t="shared" si="38"/>
        <v>11.096166999999998</v>
      </c>
      <c r="E160">
        <f>D160-D174</f>
        <v>2.9885829999999984</v>
      </c>
      <c r="F160">
        <f t="shared" si="39"/>
        <v>0.1259931321428002</v>
      </c>
      <c r="G160">
        <f t="shared" si="40"/>
        <v>-2.9885829999999984</v>
      </c>
      <c r="S160" t="s">
        <v>66</v>
      </c>
      <c r="T160" s="17">
        <f>O159</f>
        <v>1.7794700911956752E-3</v>
      </c>
      <c r="U160">
        <f>ABS(T160-M159)</f>
        <v>1.7248723639179736E-3</v>
      </c>
      <c r="V160">
        <f>ABS(T160-N159)</f>
        <v>5.6217702379996015E-2</v>
      </c>
    </row>
    <row r="161" spans="1:22">
      <c r="A161" t="s">
        <v>47</v>
      </c>
      <c r="B161" t="s">
        <v>66</v>
      </c>
      <c r="C161" t="s">
        <v>8</v>
      </c>
      <c r="D161">
        <f t="shared" si="38"/>
        <v>20.413889000000001</v>
      </c>
      <c r="E161">
        <f>D161-D174</f>
        <v>12.306305000000002</v>
      </c>
      <c r="F161">
        <f t="shared" si="39"/>
        <v>1.9743905295890022E-4</v>
      </c>
      <c r="G161">
        <f t="shared" si="40"/>
        <v>-12.306305000000004</v>
      </c>
      <c r="S161" t="s">
        <v>37</v>
      </c>
      <c r="T161" s="17">
        <f>O164</f>
        <v>2.0544449663166702E-3</v>
      </c>
      <c r="U161">
        <f>ABS(T161-M164)</f>
        <v>1.453442956836669E-3</v>
      </c>
      <c r="V161">
        <f>ABS(T161-N164)</f>
        <v>4.9684003038277334E-3</v>
      </c>
    </row>
    <row r="162" spans="1:22">
      <c r="A162" t="s">
        <v>47</v>
      </c>
      <c r="B162" t="s">
        <v>66</v>
      </c>
      <c r="C162" t="s">
        <v>8</v>
      </c>
      <c r="D162">
        <f t="shared" si="38"/>
        <v>19.161125666666667</v>
      </c>
      <c r="E162">
        <f>D162-D174</f>
        <v>11.053541666666668</v>
      </c>
      <c r="F162">
        <f t="shared" si="39"/>
        <v>4.704921697627724E-4</v>
      </c>
      <c r="G162">
        <f t="shared" si="40"/>
        <v>-11.053541666666668</v>
      </c>
      <c r="S162" t="s">
        <v>90</v>
      </c>
      <c r="T162" s="17">
        <f>O169</f>
        <v>18.11613972638122</v>
      </c>
      <c r="U162">
        <f>ABS(T162-M169)</f>
        <v>6.658461928732029</v>
      </c>
      <c r="V162">
        <f>ABS(T162-N169)</f>
        <v>10.527929724856506</v>
      </c>
    </row>
    <row r="163" spans="1:22">
      <c r="A163" t="s">
        <v>47</v>
      </c>
      <c r="B163" t="s">
        <v>66</v>
      </c>
      <c r="C163" t="s">
        <v>8</v>
      </c>
      <c r="D163">
        <f t="shared" si="38"/>
        <v>20.365316333333336</v>
      </c>
      <c r="E163">
        <f>D163-D174</f>
        <v>12.257732333333337</v>
      </c>
      <c r="F163">
        <f t="shared" si="39"/>
        <v>2.0419960085580143E-4</v>
      </c>
      <c r="G163">
        <f t="shared" si="40"/>
        <v>-12.257732333333337</v>
      </c>
    </row>
    <row r="164" spans="1:22">
      <c r="A164" t="s">
        <v>47</v>
      </c>
      <c r="B164" t="s">
        <v>37</v>
      </c>
      <c r="C164" t="s">
        <v>8</v>
      </c>
      <c r="D164">
        <f t="shared" si="38"/>
        <v>16.380962666666669</v>
      </c>
      <c r="E164">
        <f>D164-D174</f>
        <v>8.2733786666666695</v>
      </c>
      <c r="F164">
        <f t="shared" si="39"/>
        <v>3.2319516555189215E-3</v>
      </c>
      <c r="G164">
        <f t="shared" si="40"/>
        <v>-8.2733786666666695</v>
      </c>
      <c r="H164">
        <f>AVERAGE(G164:G168)</f>
        <v>-8.9270356000000017</v>
      </c>
      <c r="I164">
        <f>STDEVA(G164:G168)</f>
        <v>1.4281697524031394</v>
      </c>
      <c r="J164">
        <f t="shared" ref="J164:J174" si="41">_xlfn.CONFIDENCE.T(0.05,I164,5)</f>
        <v>1.7733069648825619</v>
      </c>
      <c r="K164">
        <f t="shared" ref="K164:K174" si="42">H164-J164</f>
        <v>-10.700342564882563</v>
      </c>
      <c r="L164">
        <f t="shared" ref="L164:L174" si="43">H164+J164</f>
        <v>-7.1537286351174396</v>
      </c>
      <c r="M164">
        <f t="shared" ref="M164:M174" si="44">2^K164</f>
        <v>6.0100200948000121E-4</v>
      </c>
      <c r="N164">
        <f t="shared" ref="N164:N174" si="45">2^L164</f>
        <v>7.0228452701444032E-3</v>
      </c>
      <c r="O164">
        <f t="shared" ref="O164:O174" si="46">2^H164</f>
        <v>2.0544449663166702E-3</v>
      </c>
    </row>
    <row r="165" spans="1:22">
      <c r="A165" t="s">
        <v>47</v>
      </c>
      <c r="B165" t="s">
        <v>37</v>
      </c>
      <c r="C165" t="s">
        <v>8</v>
      </c>
      <c r="D165">
        <f t="shared" si="38"/>
        <v>18.689468333333338</v>
      </c>
      <c r="E165">
        <f>D165-D174</f>
        <v>10.581884333333338</v>
      </c>
      <c r="F165">
        <f t="shared" si="39"/>
        <v>6.5243222710905323E-4</v>
      </c>
      <c r="G165">
        <f t="shared" si="40"/>
        <v>-10.581884333333338</v>
      </c>
    </row>
    <row r="166" spans="1:22">
      <c r="A166" t="s">
        <v>47</v>
      </c>
      <c r="B166" t="s">
        <v>37</v>
      </c>
      <c r="C166" t="s">
        <v>8</v>
      </c>
      <c r="D166">
        <f t="shared" si="38"/>
        <v>16.692518333333336</v>
      </c>
      <c r="E166">
        <f>D166-D174</f>
        <v>8.5849343333333366</v>
      </c>
      <c r="F166">
        <f t="shared" si="39"/>
        <v>2.6042175112917939E-3</v>
      </c>
      <c r="G166">
        <f t="shared" si="40"/>
        <v>-8.5849343333333366</v>
      </c>
    </row>
    <row r="167" spans="1:22">
      <c r="A167" t="s">
        <v>47</v>
      </c>
      <c r="B167" t="s">
        <v>37</v>
      </c>
      <c r="C167" t="s">
        <v>8</v>
      </c>
      <c r="D167">
        <f t="shared" si="38"/>
        <v>18.231286999999998</v>
      </c>
      <c r="E167">
        <f>D167-D174</f>
        <v>10.123702999999999</v>
      </c>
      <c r="F167">
        <f t="shared" si="39"/>
        <v>8.963171986604338E-4</v>
      </c>
      <c r="G167">
        <f t="shared" si="40"/>
        <v>-10.123702999999999</v>
      </c>
    </row>
    <row r="168" spans="1:22">
      <c r="A168" t="s">
        <v>47</v>
      </c>
      <c r="B168" t="s">
        <v>37</v>
      </c>
      <c r="C168" t="s">
        <v>8</v>
      </c>
      <c r="D168">
        <f t="shared" si="38"/>
        <v>15.178861666666666</v>
      </c>
      <c r="E168">
        <f>D168-D174</f>
        <v>7.071277666666667</v>
      </c>
      <c r="F168">
        <f t="shared" si="39"/>
        <v>7.4358961310816273E-3</v>
      </c>
      <c r="G168">
        <f t="shared" si="40"/>
        <v>-7.0712776666666661</v>
      </c>
    </row>
    <row r="169" spans="1:22">
      <c r="A169" t="s">
        <v>47</v>
      </c>
      <c r="B169" t="s">
        <v>57</v>
      </c>
      <c r="C169" t="s">
        <v>8</v>
      </c>
      <c r="D169">
        <f t="shared" si="38"/>
        <v>4.5452646666666681</v>
      </c>
      <c r="E169">
        <f>D169-D174</f>
        <v>-3.5623193333333312</v>
      </c>
      <c r="F169">
        <f t="shared" si="39"/>
        <v>11.813129733296854</v>
      </c>
      <c r="G169">
        <f t="shared" si="40"/>
        <v>3.5623193333333312</v>
      </c>
      <c r="H169">
        <f>AVERAGE(G169:G173)</f>
        <v>4.179203666666667</v>
      </c>
      <c r="I169">
        <f>STDEVA(G169:G173)</f>
        <v>0.5323186461350532</v>
      </c>
      <c r="J169">
        <f t="shared" si="41"/>
        <v>0.66096089847846484</v>
      </c>
      <c r="K169">
        <f t="shared" si="42"/>
        <v>3.5182427681882023</v>
      </c>
      <c r="L169">
        <f t="shared" si="43"/>
        <v>4.8401645651451322</v>
      </c>
      <c r="M169">
        <f t="shared" si="44"/>
        <v>11.457677797649191</v>
      </c>
      <c r="N169">
        <f t="shared" si="45"/>
        <v>28.644069451237726</v>
      </c>
      <c r="O169">
        <f t="shared" si="46"/>
        <v>18.11613972638122</v>
      </c>
    </row>
    <row r="170" spans="1:22">
      <c r="A170" t="s">
        <v>47</v>
      </c>
      <c r="B170" t="s">
        <v>57</v>
      </c>
      <c r="C170" t="s">
        <v>8</v>
      </c>
      <c r="D170">
        <f t="shared" si="38"/>
        <v>4.3699429999999992</v>
      </c>
      <c r="E170">
        <f>D170-D174</f>
        <v>-3.737641</v>
      </c>
      <c r="F170">
        <f t="shared" si="39"/>
        <v>13.33957687001849</v>
      </c>
      <c r="G170">
        <f t="shared" si="40"/>
        <v>3.737641</v>
      </c>
    </row>
    <row r="171" spans="1:22">
      <c r="A171" t="s">
        <v>47</v>
      </c>
      <c r="B171" t="s">
        <v>57</v>
      </c>
      <c r="C171" t="s">
        <v>8</v>
      </c>
      <c r="D171">
        <f t="shared" si="38"/>
        <v>3.8966446666666634</v>
      </c>
      <c r="E171">
        <f>D171-D174</f>
        <v>-4.2109393333333358</v>
      </c>
      <c r="F171">
        <f t="shared" si="39"/>
        <v>18.519064711593831</v>
      </c>
      <c r="G171">
        <f t="shared" si="40"/>
        <v>4.2109393333333358</v>
      </c>
    </row>
    <row r="172" spans="1:22">
      <c r="A172" t="s">
        <v>47</v>
      </c>
      <c r="B172" t="s">
        <v>57</v>
      </c>
      <c r="C172" t="s">
        <v>8</v>
      </c>
      <c r="D172">
        <f t="shared" si="38"/>
        <v>3.5371996666666661</v>
      </c>
      <c r="E172">
        <f>D172-D174</f>
        <v>-4.5703843333333332</v>
      </c>
      <c r="F172">
        <f t="shared" si="39"/>
        <v>23.758705595945941</v>
      </c>
      <c r="G172">
        <f t="shared" si="40"/>
        <v>4.5703843333333332</v>
      </c>
    </row>
    <row r="173" spans="1:22">
      <c r="A173" t="s">
        <v>47</v>
      </c>
      <c r="B173" t="s">
        <v>57</v>
      </c>
      <c r="C173" t="s">
        <v>8</v>
      </c>
      <c r="D173">
        <f t="shared" si="38"/>
        <v>3.2928496666666653</v>
      </c>
      <c r="E173">
        <f>D173-D174</f>
        <v>-4.8147343333333339</v>
      </c>
      <c r="F173">
        <f t="shared" si="39"/>
        <v>28.143587420426385</v>
      </c>
      <c r="G173">
        <f t="shared" si="40"/>
        <v>4.8147343333333339</v>
      </c>
    </row>
    <row r="174" spans="1:22">
      <c r="A174" t="s">
        <v>108</v>
      </c>
      <c r="B174" t="s">
        <v>66</v>
      </c>
      <c r="C174" t="s">
        <v>8</v>
      </c>
      <c r="D174">
        <f t="shared" si="38"/>
        <v>8.1075839999999992</v>
      </c>
      <c r="E174">
        <f>D174-D174</f>
        <v>0</v>
      </c>
      <c r="F174">
        <f t="shared" si="39"/>
        <v>1</v>
      </c>
      <c r="G174">
        <f t="shared" si="40"/>
        <v>0</v>
      </c>
      <c r="H174">
        <f>AVERAGE(G174:G178)</f>
        <v>0.23093646666666673</v>
      </c>
      <c r="I174">
        <f>STDEVA(G174:G178)</f>
        <v>0.21761845465804378</v>
      </c>
      <c r="J174">
        <f t="shared" si="41"/>
        <v>0.27020900049363117</v>
      </c>
      <c r="K174">
        <f t="shared" si="42"/>
        <v>-3.927253382696444E-2</v>
      </c>
      <c r="L174">
        <f t="shared" si="43"/>
        <v>0.50114546716029795</v>
      </c>
      <c r="M174">
        <f t="shared" si="44"/>
        <v>0.97314552371292762</v>
      </c>
      <c r="N174">
        <f t="shared" si="45"/>
        <v>1.415336861763169</v>
      </c>
      <c r="O174">
        <f t="shared" si="46"/>
        <v>1.1735964943585724</v>
      </c>
    </row>
    <row r="175" spans="1:22">
      <c r="A175" t="s">
        <v>108</v>
      </c>
      <c r="B175" t="s">
        <v>66</v>
      </c>
      <c r="C175" t="s">
        <v>8</v>
      </c>
      <c r="D175">
        <f t="shared" si="38"/>
        <v>8.0515686666666646</v>
      </c>
      <c r="E175">
        <f>D175-D174</f>
        <v>-5.6015333333334638E-2</v>
      </c>
      <c r="F175">
        <f t="shared" si="39"/>
        <v>1.0395904841511636</v>
      </c>
      <c r="G175">
        <f t="shared" si="40"/>
        <v>5.6015333333334694E-2</v>
      </c>
    </row>
    <row r="176" spans="1:22">
      <c r="A176" t="s">
        <v>108</v>
      </c>
      <c r="B176" t="s">
        <v>66</v>
      </c>
      <c r="C176" t="s">
        <v>8</v>
      </c>
      <c r="D176">
        <f t="shared" si="38"/>
        <v>7.8845473333333302</v>
      </c>
      <c r="E176">
        <f>D176-D174</f>
        <v>-0.22303666666666899</v>
      </c>
      <c r="F176">
        <f t="shared" si="39"/>
        <v>1.1671877659815075</v>
      </c>
      <c r="G176">
        <f t="shared" si="40"/>
        <v>0.22303666666666891</v>
      </c>
    </row>
    <row r="177" spans="1:7">
      <c r="A177" t="s">
        <v>108</v>
      </c>
      <c r="B177" t="s">
        <v>66</v>
      </c>
      <c r="C177" t="s">
        <v>8</v>
      </c>
      <c r="D177">
        <f t="shared" si="38"/>
        <v>7.5701643333333344</v>
      </c>
      <c r="E177">
        <f>D177-D174</f>
        <v>-0.53741966666666485</v>
      </c>
      <c r="F177">
        <f t="shared" si="39"/>
        <v>1.4513743378283497</v>
      </c>
      <c r="G177">
        <f t="shared" si="40"/>
        <v>0.53741966666666485</v>
      </c>
    </row>
    <row r="178" spans="1:7">
      <c r="A178" t="s">
        <v>108</v>
      </c>
      <c r="B178" t="s">
        <v>66</v>
      </c>
      <c r="C178" t="s">
        <v>8</v>
      </c>
      <c r="D178">
        <f t="shared" si="38"/>
        <v>7.7693733333333341</v>
      </c>
      <c r="E178">
        <f>D178-D174</f>
        <v>-0.33821066666666511</v>
      </c>
      <c r="F178">
        <f t="shared" si="39"/>
        <v>1.2641876854615297</v>
      </c>
      <c r="G178">
        <f t="shared" si="40"/>
        <v>0.33821066666666511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AC60" sqref="AC60"/>
    </sheetView>
  </sheetViews>
  <sheetFormatPr baseColWidth="10" defaultRowHeight="15" x14ac:dyDescent="0"/>
  <cols>
    <col min="1" max="1" width="18.33203125" bestFit="1" customWidth="1"/>
  </cols>
  <sheetData>
    <row r="1" spans="1:7">
      <c r="B1" t="s">
        <v>133</v>
      </c>
      <c r="C1" t="s">
        <v>134</v>
      </c>
      <c r="D1" t="s">
        <v>135</v>
      </c>
      <c r="E1" t="s">
        <v>155</v>
      </c>
      <c r="F1" t="s">
        <v>156</v>
      </c>
      <c r="G1" t="s">
        <v>157</v>
      </c>
    </row>
    <row r="2" spans="1:7">
      <c r="A2" t="s">
        <v>136</v>
      </c>
      <c r="B2" s="3">
        <f>O69</f>
        <v>40.553333333333335</v>
      </c>
      <c r="C2" s="3">
        <f t="shared" ref="C2:D2" si="0">P69</f>
        <v>22.633333333333336</v>
      </c>
      <c r="D2" s="3">
        <f t="shared" si="0"/>
        <v>36.81666666666667</v>
      </c>
      <c r="E2">
        <f>H63</f>
        <v>4.6835274771938282</v>
      </c>
      <c r="F2">
        <f>H75</f>
        <v>4.5117257170476304</v>
      </c>
      <c r="G2">
        <f>H69</f>
        <v>0.39616609944261622</v>
      </c>
    </row>
    <row r="3" spans="1:7">
      <c r="A3" t="s">
        <v>137</v>
      </c>
      <c r="B3" s="3">
        <f>O70</f>
        <v>49.293333333333329</v>
      </c>
      <c r="C3" s="3">
        <f t="shared" ref="C3:D3" si="1">P70</f>
        <v>17.41</v>
      </c>
      <c r="D3" s="3">
        <f t="shared" si="1"/>
        <v>33.296666666666674</v>
      </c>
      <c r="E3">
        <f>H64</f>
        <v>2.6215990857455198</v>
      </c>
      <c r="F3">
        <f>H76</f>
        <v>4.2289480617999704</v>
      </c>
      <c r="G3">
        <f>H70</f>
        <v>6.4031671294562766</v>
      </c>
    </row>
    <row r="4" spans="1:7">
      <c r="A4" t="s">
        <v>38</v>
      </c>
      <c r="B4" s="3">
        <f>O47</f>
        <v>34.790000000000006</v>
      </c>
      <c r="C4" s="3">
        <f t="shared" ref="C4:D4" si="2">P47</f>
        <v>23.544</v>
      </c>
      <c r="D4" s="3">
        <f t="shared" si="2"/>
        <v>41.597999999999999</v>
      </c>
      <c r="E4">
        <f>J40</f>
        <v>4.7861114181339408</v>
      </c>
      <c r="F4">
        <f>J45</f>
        <v>1.1955683405412474</v>
      </c>
      <c r="G4">
        <f>J50</f>
        <v>5.7029182729194803</v>
      </c>
    </row>
    <row r="5" spans="1:7">
      <c r="A5" t="s">
        <v>138</v>
      </c>
      <c r="B5" s="3">
        <f>O48</f>
        <v>42.702000000000005</v>
      </c>
      <c r="C5" s="3">
        <f t="shared" ref="C5:D5" si="3">P48</f>
        <v>20.241999999999997</v>
      </c>
      <c r="D5" s="3">
        <f t="shared" si="3"/>
        <v>37.058000000000007</v>
      </c>
      <c r="E5">
        <f>J41</f>
        <v>2.4017838940156579</v>
      </c>
      <c r="F5">
        <f>J46</f>
        <v>3.2885043779412571</v>
      </c>
      <c r="G5">
        <f>J51</f>
        <v>2.0842653388863903</v>
      </c>
    </row>
    <row r="7" spans="1:7">
      <c r="A7" t="s">
        <v>139</v>
      </c>
      <c r="B7">
        <f>I64</f>
        <v>5.1296311829247794E-3</v>
      </c>
      <c r="C7">
        <f>I76</f>
        <v>2.2233487105348861E-2</v>
      </c>
      <c r="D7">
        <f>I70</f>
        <v>0.14119156688509232</v>
      </c>
    </row>
    <row r="8" spans="1:7">
      <c r="A8" t="s">
        <v>140</v>
      </c>
      <c r="B8">
        <v>3</v>
      </c>
      <c r="C8">
        <v>3</v>
      </c>
      <c r="D8">
        <v>3</v>
      </c>
    </row>
    <row r="9" spans="1:7">
      <c r="A9" t="s">
        <v>141</v>
      </c>
      <c r="B9">
        <f>K41</f>
        <v>6.5860132994512389E-3</v>
      </c>
      <c r="C9">
        <f>K46</f>
        <v>4.6737559386077224E-2</v>
      </c>
      <c r="D9">
        <f>K51</f>
        <v>9.1980455054951463E-2</v>
      </c>
    </row>
    <row r="10" spans="1:7">
      <c r="A10" t="s">
        <v>142</v>
      </c>
      <c r="B10">
        <v>5</v>
      </c>
      <c r="C10">
        <v>5</v>
      </c>
      <c r="D10">
        <v>5</v>
      </c>
    </row>
    <row r="37" spans="1:18">
      <c r="A37" s="18"/>
      <c r="B37">
        <v>140423</v>
      </c>
      <c r="D37">
        <v>140430</v>
      </c>
      <c r="F37">
        <v>140430</v>
      </c>
    </row>
    <row r="38" spans="1:18">
      <c r="B38" t="s">
        <v>143</v>
      </c>
      <c r="C38" t="s">
        <v>144</v>
      </c>
      <c r="D38" t="s">
        <v>145</v>
      </c>
      <c r="E38" t="s">
        <v>146</v>
      </c>
      <c r="F38" t="s">
        <v>147</v>
      </c>
    </row>
    <row r="39" spans="1:18">
      <c r="A39" t="s">
        <v>148</v>
      </c>
      <c r="B39" t="s">
        <v>133</v>
      </c>
      <c r="C39" t="s">
        <v>133</v>
      </c>
      <c r="D39" t="s">
        <v>133</v>
      </c>
      <c r="E39" t="s">
        <v>133</v>
      </c>
      <c r="F39" t="s">
        <v>133</v>
      </c>
      <c r="G39" t="s">
        <v>4</v>
      </c>
      <c r="H39" t="s">
        <v>149</v>
      </c>
      <c r="I39" t="s">
        <v>150</v>
      </c>
      <c r="J39" t="s">
        <v>152</v>
      </c>
      <c r="K39" t="s">
        <v>33</v>
      </c>
    </row>
    <row r="40" spans="1:18">
      <c r="A40" t="s">
        <v>37</v>
      </c>
      <c r="B40" s="1">
        <v>31.24</v>
      </c>
      <c r="C40" s="1">
        <v>30.67</v>
      </c>
      <c r="D40">
        <v>39.799999999999997</v>
      </c>
      <c r="E40">
        <v>35.340000000000003</v>
      </c>
      <c r="F40">
        <v>36.9</v>
      </c>
      <c r="G40">
        <f>AVERAGE(B40:F40)</f>
        <v>34.790000000000006</v>
      </c>
      <c r="H40">
        <f>STDEV(B40:F40)</f>
        <v>3.854594660920911</v>
      </c>
      <c r="I40">
        <f>H40/SQRT(5)</f>
        <v>1.7238271375053817</v>
      </c>
      <c r="J40">
        <f>_xlfn.CONFIDENCE.T(0.05,H40,5)</f>
        <v>4.7861114181339408</v>
      </c>
      <c r="K40" s="4"/>
    </row>
    <row r="41" spans="1:18">
      <c r="A41" t="s">
        <v>151</v>
      </c>
      <c r="B41">
        <v>42.92</v>
      </c>
      <c r="C41">
        <v>41.82</v>
      </c>
      <c r="D41">
        <v>39.880000000000003</v>
      </c>
      <c r="E41">
        <v>44.67</v>
      </c>
      <c r="F41" s="2">
        <v>44.22</v>
      </c>
      <c r="G41">
        <f>AVERAGE(B41:F41)</f>
        <v>42.702000000000005</v>
      </c>
      <c r="H41">
        <f>STDEV(B41:F41)</f>
        <v>1.9343267562643074</v>
      </c>
      <c r="I41">
        <f>H41/SQRT(5)</f>
        <v>0.86505722354073167</v>
      </c>
      <c r="J41">
        <f>_xlfn.CONFIDENCE.T(0.05,H41,5)</f>
        <v>2.4017838940156579</v>
      </c>
      <c r="K41">
        <f>TTEST(B40:F40,B41:F41,2,3)</f>
        <v>6.5860132994512389E-3</v>
      </c>
    </row>
    <row r="43" spans="1:18">
      <c r="B43" t="s">
        <v>143</v>
      </c>
      <c r="C43" t="s">
        <v>144</v>
      </c>
      <c r="D43" t="s">
        <v>145</v>
      </c>
      <c r="E43" t="s">
        <v>146</v>
      </c>
      <c r="F43" t="s">
        <v>147</v>
      </c>
    </row>
    <row r="44" spans="1:18">
      <c r="A44" s="1" t="s">
        <v>148</v>
      </c>
      <c r="B44" t="s">
        <v>134</v>
      </c>
      <c r="C44" t="s">
        <v>134</v>
      </c>
      <c r="D44" t="s">
        <v>134</v>
      </c>
      <c r="E44" t="s">
        <v>134</v>
      </c>
      <c r="F44" t="s">
        <v>134</v>
      </c>
      <c r="G44" t="s">
        <v>4</v>
      </c>
      <c r="H44" t="s">
        <v>149</v>
      </c>
      <c r="I44" t="s">
        <v>150</v>
      </c>
      <c r="J44" t="s">
        <v>152</v>
      </c>
      <c r="K44" t="s">
        <v>33</v>
      </c>
    </row>
    <row r="45" spans="1:18">
      <c r="A45" s="1" t="s">
        <v>37</v>
      </c>
      <c r="B45">
        <v>23.05</v>
      </c>
      <c r="C45">
        <v>22.31</v>
      </c>
      <c r="D45">
        <v>24.9</v>
      </c>
      <c r="E45">
        <v>23.86</v>
      </c>
      <c r="F45">
        <v>23.6</v>
      </c>
      <c r="G45" s="2">
        <f>AVERAGE(B45:F45)</f>
        <v>23.544</v>
      </c>
      <c r="H45">
        <f>STDEV(B45:F45)</f>
        <v>0.96287590062271244</v>
      </c>
      <c r="I45">
        <f>H45/SQRT(5)</f>
        <v>0.43061119353774341</v>
      </c>
      <c r="J45">
        <f>_xlfn.CONFIDENCE.T(0.05,H45,5)</f>
        <v>1.1955683405412474</v>
      </c>
      <c r="O45" t="s">
        <v>4</v>
      </c>
      <c r="P45" t="s">
        <v>4</v>
      </c>
      <c r="Q45" t="s">
        <v>4</v>
      </c>
    </row>
    <row r="46" spans="1:18">
      <c r="A46" s="1" t="s">
        <v>151</v>
      </c>
      <c r="B46">
        <v>20.05</v>
      </c>
      <c r="C46">
        <v>19.34</v>
      </c>
      <c r="D46">
        <v>20.21</v>
      </c>
      <c r="E46">
        <v>24.45</v>
      </c>
      <c r="F46">
        <v>17.16</v>
      </c>
      <c r="G46" s="2">
        <f>AVERAGE(B46:F46)</f>
        <v>20.241999999999997</v>
      </c>
      <c r="H46">
        <f>STDEV(B46:F46)</f>
        <v>2.6484655935088122</v>
      </c>
      <c r="I46">
        <f>H46/SQRT(5)</f>
        <v>1.184429820631006</v>
      </c>
      <c r="J46">
        <f>_xlfn.CONFIDENCE.T(0.05,H46,5)</f>
        <v>3.2885043779412571</v>
      </c>
      <c r="K46">
        <f>TTEST(B45:F45,B46:F46,2,3)</f>
        <v>4.6737559386077224E-2</v>
      </c>
      <c r="N46" t="s">
        <v>92</v>
      </c>
      <c r="O46" t="s">
        <v>133</v>
      </c>
      <c r="P46" t="s">
        <v>134</v>
      </c>
      <c r="Q46" t="s">
        <v>135</v>
      </c>
    </row>
    <row r="47" spans="1:18">
      <c r="N47" t="s">
        <v>37</v>
      </c>
      <c r="O47" s="2">
        <f>G40</f>
        <v>34.790000000000006</v>
      </c>
      <c r="P47" s="2">
        <f>G45</f>
        <v>23.544</v>
      </c>
      <c r="Q47" s="2">
        <f>G50</f>
        <v>41.597999999999999</v>
      </c>
      <c r="R47" s="2"/>
    </row>
    <row r="48" spans="1:18">
      <c r="B48" t="s">
        <v>143</v>
      </c>
      <c r="C48" t="s">
        <v>144</v>
      </c>
      <c r="D48" t="s">
        <v>145</v>
      </c>
      <c r="E48" t="s">
        <v>146</v>
      </c>
      <c r="F48" t="s">
        <v>147</v>
      </c>
      <c r="N48" t="s">
        <v>90</v>
      </c>
      <c r="O48" s="2">
        <f>G41</f>
        <v>42.702000000000005</v>
      </c>
      <c r="P48" s="2">
        <f>G46</f>
        <v>20.241999999999997</v>
      </c>
      <c r="Q48" s="2">
        <f>G51</f>
        <v>37.058000000000007</v>
      </c>
    </row>
    <row r="49" spans="1:11">
      <c r="A49" s="1" t="s">
        <v>148</v>
      </c>
      <c r="B49" t="s">
        <v>135</v>
      </c>
      <c r="C49" t="s">
        <v>135</v>
      </c>
      <c r="D49" t="s">
        <v>135</v>
      </c>
      <c r="E49" t="s">
        <v>135</v>
      </c>
      <c r="F49" t="s">
        <v>135</v>
      </c>
      <c r="G49" t="s">
        <v>4</v>
      </c>
      <c r="H49" t="s">
        <v>149</v>
      </c>
      <c r="I49" t="s">
        <v>150</v>
      </c>
      <c r="J49" t="s">
        <v>152</v>
      </c>
      <c r="K49" t="s">
        <v>33</v>
      </c>
    </row>
    <row r="50" spans="1:11">
      <c r="A50" s="1" t="s">
        <v>37</v>
      </c>
      <c r="B50">
        <v>45.17</v>
      </c>
      <c r="C50">
        <v>47.02</v>
      </c>
      <c r="D50">
        <v>35.5</v>
      </c>
      <c r="E50">
        <v>40.799999999999997</v>
      </c>
      <c r="F50">
        <v>39.5</v>
      </c>
      <c r="G50">
        <f>AVERAGE(B50:F50)</f>
        <v>41.597999999999999</v>
      </c>
      <c r="H50">
        <f>STDEV(B50:F50)</f>
        <v>4.5929641844891425</v>
      </c>
      <c r="I50">
        <f>H50/SQRT(5)</f>
        <v>2.0540360269479216</v>
      </c>
      <c r="J50">
        <f>_xlfn.CONFIDENCE.T(0.05,H50,5)</f>
        <v>5.7029182729194803</v>
      </c>
    </row>
    <row r="51" spans="1:11">
      <c r="A51" s="1" t="s">
        <v>151</v>
      </c>
      <c r="B51">
        <v>37.03</v>
      </c>
      <c r="C51">
        <v>38.840000000000003</v>
      </c>
      <c r="D51">
        <v>35.119999999999997</v>
      </c>
      <c r="E51">
        <v>35.68</v>
      </c>
      <c r="F51">
        <v>38.619999999999997</v>
      </c>
      <c r="G51">
        <f>AVERAGE(B51:F51)</f>
        <v>37.058000000000007</v>
      </c>
      <c r="H51">
        <f>STDEV(B51:F51)</f>
        <v>1.6786065649818016</v>
      </c>
      <c r="I51">
        <f>H51/SQRT(5)</f>
        <v>0.75069567735534526</v>
      </c>
      <c r="J51">
        <f>_xlfn.CONFIDENCE.T(0.05,H51,5)</f>
        <v>2.0842653388863903</v>
      </c>
      <c r="K51">
        <f>TTEST(B50:F50,B51:F51,2,3)</f>
        <v>9.1980455054951463E-2</v>
      </c>
    </row>
    <row r="61" spans="1:11">
      <c r="B61" t="s">
        <v>147</v>
      </c>
      <c r="C61" t="s">
        <v>153</v>
      </c>
      <c r="D61" t="s">
        <v>154</v>
      </c>
    </row>
    <row r="62" spans="1:11">
      <c r="A62" t="s">
        <v>74</v>
      </c>
      <c r="B62" t="s">
        <v>133</v>
      </c>
      <c r="C62" t="s">
        <v>133</v>
      </c>
      <c r="D62" t="s">
        <v>133</v>
      </c>
      <c r="E62" t="s">
        <v>4</v>
      </c>
      <c r="F62" t="s">
        <v>149</v>
      </c>
      <c r="G62" t="s">
        <v>150</v>
      </c>
      <c r="H62" t="s">
        <v>152</v>
      </c>
      <c r="I62" t="s">
        <v>33</v>
      </c>
    </row>
    <row r="63" spans="1:11">
      <c r="A63" s="10" t="s">
        <v>37</v>
      </c>
      <c r="B63">
        <v>39.43</v>
      </c>
      <c r="C63">
        <v>42.73</v>
      </c>
      <c r="D63">
        <v>39.5</v>
      </c>
      <c r="E63">
        <f>AVERAGE(B63:D63)</f>
        <v>40.553333333333335</v>
      </c>
      <c r="F63">
        <f>STDEVA(B63:D63)</f>
        <v>1.8853735262099462</v>
      </c>
      <c r="G63">
        <f>F63/SQRT(3)</f>
        <v>1.0885209128803064</v>
      </c>
      <c r="H63">
        <f>_xlfn.CONFIDENCE.T(0.05,F63,3)</f>
        <v>4.6835274771938282</v>
      </c>
    </row>
    <row r="64" spans="1:11">
      <c r="A64" s="10" t="s">
        <v>57</v>
      </c>
      <c r="B64">
        <v>48.46</v>
      </c>
      <c r="C64">
        <v>50.48</v>
      </c>
      <c r="D64">
        <v>48.94</v>
      </c>
      <c r="E64">
        <f>AVERAGE(B64:D64)</f>
        <v>49.293333333333329</v>
      </c>
      <c r="F64">
        <f>STDEVA(B64:D64)</f>
        <v>1.0553356496079007</v>
      </c>
      <c r="G64">
        <f>F64/SQRT(3)</f>
        <v>0.60929832138653006</v>
      </c>
      <c r="H64">
        <f>_xlfn.CONFIDENCE.T(0.05,F64,3)</f>
        <v>2.6215990857455198</v>
      </c>
      <c r="I64">
        <f>TTEST(B63:D63,B64:D64,2,3)</f>
        <v>5.1296311829247794E-3</v>
      </c>
    </row>
    <row r="65" spans="1:17">
      <c r="A65" s="10"/>
      <c r="B65" s="10"/>
    </row>
    <row r="67" spans="1:17">
      <c r="B67" t="s">
        <v>147</v>
      </c>
      <c r="C67" t="s">
        <v>153</v>
      </c>
      <c r="D67" t="s">
        <v>154</v>
      </c>
      <c r="N67" s="1"/>
      <c r="O67" s="1" t="s">
        <v>4</v>
      </c>
      <c r="P67" s="1" t="s">
        <v>4</v>
      </c>
      <c r="Q67" s="1" t="s">
        <v>4</v>
      </c>
    </row>
    <row r="68" spans="1:17">
      <c r="A68" t="s">
        <v>74</v>
      </c>
      <c r="B68" t="s">
        <v>135</v>
      </c>
      <c r="C68" t="s">
        <v>135</v>
      </c>
      <c r="D68" t="s">
        <v>135</v>
      </c>
      <c r="E68" t="s">
        <v>4</v>
      </c>
      <c r="F68" t="s">
        <v>149</v>
      </c>
      <c r="G68" t="s">
        <v>150</v>
      </c>
      <c r="H68" t="s">
        <v>152</v>
      </c>
      <c r="I68" t="s">
        <v>33</v>
      </c>
      <c r="N68" s="1" t="s">
        <v>74</v>
      </c>
      <c r="O68" s="1" t="s">
        <v>133</v>
      </c>
      <c r="P68" s="1" t="s">
        <v>134</v>
      </c>
      <c r="Q68" s="1" t="s">
        <v>135</v>
      </c>
    </row>
    <row r="69" spans="1:17">
      <c r="A69" s="10" t="s">
        <v>37</v>
      </c>
      <c r="B69">
        <v>37</v>
      </c>
      <c r="C69">
        <v>36.74</v>
      </c>
      <c r="D69">
        <v>36.71</v>
      </c>
      <c r="E69">
        <f>AVERAGE(B69:D69)</f>
        <v>36.81666666666667</v>
      </c>
      <c r="F69">
        <f>STDEVA(B69:D69)</f>
        <v>0.15947831618540839</v>
      </c>
      <c r="G69">
        <f>F69/SQRT(3)</f>
        <v>9.2074848779553797E-2</v>
      </c>
      <c r="H69">
        <f>_xlfn.CONFIDENCE.T(0.05,F69,3)</f>
        <v>0.39616609944261622</v>
      </c>
      <c r="N69" s="1" t="s">
        <v>37</v>
      </c>
      <c r="O69" s="19">
        <f>E63</f>
        <v>40.553333333333335</v>
      </c>
      <c r="P69" s="19">
        <f>E75</f>
        <v>22.633333333333336</v>
      </c>
      <c r="Q69" s="19">
        <f>E69</f>
        <v>36.81666666666667</v>
      </c>
    </row>
    <row r="70" spans="1:17">
      <c r="A70" s="10" t="s">
        <v>57</v>
      </c>
      <c r="B70">
        <v>36.090000000000003</v>
      </c>
      <c r="C70">
        <v>31.01</v>
      </c>
      <c r="D70">
        <v>32.79</v>
      </c>
      <c r="E70">
        <f>AVERAGE(B70:D70)</f>
        <v>33.296666666666674</v>
      </c>
      <c r="F70">
        <f>STDEVA(B70:D70)</f>
        <v>2.5776216427810619</v>
      </c>
      <c r="G70">
        <f>F70/SQRT(3)</f>
        <v>1.4881905493286516</v>
      </c>
      <c r="H70">
        <f>_xlfn.CONFIDENCE.T(0.05,F70,3)</f>
        <v>6.4031671294562766</v>
      </c>
      <c r="I70">
        <f>TTEST(B69:D69,B70:D70,2,3)</f>
        <v>0.14119156688509232</v>
      </c>
      <c r="N70" s="1" t="s">
        <v>90</v>
      </c>
      <c r="O70" s="19">
        <f>E64</f>
        <v>49.293333333333329</v>
      </c>
      <c r="P70" s="19">
        <f>E76</f>
        <v>17.41</v>
      </c>
      <c r="Q70" s="19">
        <f>E70</f>
        <v>33.296666666666674</v>
      </c>
    </row>
    <row r="73" spans="1:17">
      <c r="B73" t="s">
        <v>147</v>
      </c>
      <c r="C73" t="s">
        <v>153</v>
      </c>
      <c r="D73" t="s">
        <v>154</v>
      </c>
    </row>
    <row r="74" spans="1:17">
      <c r="A74" t="s">
        <v>74</v>
      </c>
      <c r="B74" t="s">
        <v>134</v>
      </c>
      <c r="C74" t="s">
        <v>134</v>
      </c>
      <c r="D74" t="s">
        <v>134</v>
      </c>
      <c r="E74" t="s">
        <v>4</v>
      </c>
      <c r="F74" t="s">
        <v>149</v>
      </c>
      <c r="G74" t="s">
        <v>150</v>
      </c>
      <c r="H74" t="s">
        <v>152</v>
      </c>
      <c r="I74" t="s">
        <v>33</v>
      </c>
    </row>
    <row r="75" spans="1:17">
      <c r="A75" s="10" t="s">
        <v>37</v>
      </c>
      <c r="B75">
        <v>23.57</v>
      </c>
      <c r="C75">
        <v>20.54</v>
      </c>
      <c r="D75">
        <v>23.79</v>
      </c>
      <c r="E75">
        <f>AVERAGE(B75:D75)</f>
        <v>22.633333333333336</v>
      </c>
      <c r="F75">
        <f>STDEVA(B75:D75)</f>
        <v>1.8162140108845475</v>
      </c>
      <c r="G75">
        <f>F75/SQRT(3)</f>
        <v>1.0485916480901634</v>
      </c>
      <c r="H75">
        <f>_xlfn.CONFIDENCE.T(0.05,F75,3)</f>
        <v>4.5117257170476304</v>
      </c>
    </row>
    <row r="76" spans="1:17">
      <c r="A76" s="10" t="s">
        <v>57</v>
      </c>
      <c r="B76">
        <v>15.45</v>
      </c>
      <c r="C76">
        <v>18.52</v>
      </c>
      <c r="D76">
        <v>18.260000000000002</v>
      </c>
      <c r="E76">
        <f>AVERAGE(B76:D76)</f>
        <v>17.41</v>
      </c>
      <c r="F76">
        <f>STDEVA(B76:D76)</f>
        <v>1.7023806859806658</v>
      </c>
      <c r="G76">
        <f>F76/SQRT(3)</f>
        <v>0.98286994731415722</v>
      </c>
      <c r="H76">
        <f>_xlfn.CONFIDENCE.T(0.05,F76,3)</f>
        <v>4.2289480617999704</v>
      </c>
      <c r="I76">
        <f>TTEST(B75:D75,B76:D76,2,3)</f>
        <v>2.2233487105348861E-2</v>
      </c>
    </row>
    <row r="78" spans="1:17">
      <c r="B78" s="10"/>
    </row>
    <row r="79" spans="1:17">
      <c r="A79" s="10"/>
      <c r="B79" s="10"/>
    </row>
    <row r="80" spans="1:17">
      <c r="A80" s="10"/>
      <c r="B80" s="10"/>
    </row>
    <row r="81" spans="1:2">
      <c r="A81" s="10"/>
      <c r="B81" s="10"/>
    </row>
    <row r="82" spans="1:2">
      <c r="A82" s="10"/>
      <c r="B82" s="10"/>
    </row>
    <row r="83" spans="1:2">
      <c r="A83" s="10"/>
      <c r="B8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>
      <selection activeCell="P65" sqref="P65"/>
    </sheetView>
  </sheetViews>
  <sheetFormatPr baseColWidth="10" defaultRowHeight="15" x14ac:dyDescent="0"/>
  <cols>
    <col min="1" max="1" width="21.83203125" bestFit="1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>
        <v>140623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1</v>
      </c>
      <c r="B3" s="1" t="s">
        <v>2</v>
      </c>
      <c r="C3" s="1" t="s">
        <v>158</v>
      </c>
      <c r="D3" s="1" t="s">
        <v>159</v>
      </c>
      <c r="E3" s="1" t="s">
        <v>160</v>
      </c>
      <c r="F3" s="1"/>
      <c r="G3" s="1" t="s">
        <v>4</v>
      </c>
      <c r="H3" s="1" t="s">
        <v>161</v>
      </c>
      <c r="I3" s="1"/>
      <c r="J3" s="1"/>
      <c r="K3" s="1"/>
      <c r="L3" s="1"/>
      <c r="M3" s="1" t="s">
        <v>162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163</v>
      </c>
      <c r="B4" s="1" t="s">
        <v>164</v>
      </c>
      <c r="C4" s="1" t="s">
        <v>165</v>
      </c>
      <c r="D4" s="1" t="s">
        <v>166</v>
      </c>
      <c r="E4" s="1">
        <v>1.5000883</v>
      </c>
      <c r="F4" s="1">
        <v>1.3186138000000001</v>
      </c>
      <c r="G4" s="1">
        <v>1.4093510499999999</v>
      </c>
      <c r="H4" s="1">
        <v>1</v>
      </c>
      <c r="I4" s="1"/>
      <c r="J4" s="1"/>
      <c r="K4" s="1"/>
      <c r="L4" s="1" t="s">
        <v>167</v>
      </c>
      <c r="M4" s="1" t="s">
        <v>154</v>
      </c>
      <c r="N4" s="1" t="s">
        <v>153</v>
      </c>
      <c r="O4" s="1" t="s">
        <v>147</v>
      </c>
      <c r="P4" s="1" t="s">
        <v>168</v>
      </c>
      <c r="Q4" s="1" t="s">
        <v>4</v>
      </c>
      <c r="R4" s="1" t="s">
        <v>149</v>
      </c>
      <c r="S4" s="1" t="s">
        <v>169</v>
      </c>
      <c r="T4" s="1" t="s">
        <v>152</v>
      </c>
      <c r="U4" s="1" t="s">
        <v>35</v>
      </c>
      <c r="V4" s="1" t="s">
        <v>36</v>
      </c>
      <c r="W4" s="1"/>
    </row>
    <row r="5" spans="1:23">
      <c r="A5" s="1" t="s">
        <v>170</v>
      </c>
      <c r="B5" s="1" t="s">
        <v>164</v>
      </c>
      <c r="C5" s="1" t="s">
        <v>165</v>
      </c>
      <c r="D5" s="1" t="s">
        <v>166</v>
      </c>
      <c r="E5" s="20">
        <v>2.42E-4</v>
      </c>
      <c r="F5" s="20">
        <v>5.0199999999999995E-4</v>
      </c>
      <c r="G5" s="1">
        <v>3.7243699999999999E-4</v>
      </c>
      <c r="H5" s="1">
        <v>2.6426100000000001E-4</v>
      </c>
      <c r="I5" s="1"/>
      <c r="J5" s="1"/>
      <c r="K5" s="1"/>
      <c r="L5" s="1" t="s">
        <v>37</v>
      </c>
      <c r="M5" s="1">
        <v>2.6426100000000001E-4</v>
      </c>
      <c r="N5" s="1">
        <v>4.5006199999999999E-4</v>
      </c>
      <c r="O5" s="21">
        <v>5.1219099999999999E-5</v>
      </c>
      <c r="P5" s="1">
        <v>6.1711000000000003E-4</v>
      </c>
      <c r="Q5" s="1">
        <v>3.4566300000000001E-4</v>
      </c>
      <c r="R5" s="1">
        <v>2.4352E-4</v>
      </c>
      <c r="S5" s="1">
        <v>1.2176E-4</v>
      </c>
      <c r="T5" s="1">
        <v>3.8749500000000002E-4</v>
      </c>
      <c r="U5" s="21">
        <v>-4.1831500000000001E-5</v>
      </c>
      <c r="V5" s="1">
        <v>7.3315800000000003E-4</v>
      </c>
      <c r="W5" s="1"/>
    </row>
    <row r="6" spans="1:23">
      <c r="A6" s="1" t="s">
        <v>172</v>
      </c>
      <c r="B6" s="1" t="s">
        <v>164</v>
      </c>
      <c r="C6" s="1" t="s">
        <v>165</v>
      </c>
      <c r="D6" s="1" t="s">
        <v>166</v>
      </c>
      <c r="E6" s="1">
        <v>1.5825389999999999</v>
      </c>
      <c r="F6" s="1">
        <v>1.4559218</v>
      </c>
      <c r="G6" s="1">
        <v>1.5192304000000001</v>
      </c>
      <c r="H6" s="1">
        <v>1</v>
      </c>
      <c r="I6" s="1"/>
      <c r="J6" s="1"/>
      <c r="K6" s="1"/>
      <c r="L6" s="1" t="s">
        <v>171</v>
      </c>
      <c r="M6" s="1">
        <v>9.12961E-4</v>
      </c>
      <c r="N6" s="1">
        <v>9.4734599999999995E-4</v>
      </c>
      <c r="O6" s="1">
        <v>1.4195899999999999E-4</v>
      </c>
      <c r="P6" s="1">
        <v>3.6396010000000001E-3</v>
      </c>
      <c r="Q6" s="1">
        <v>1.4104670000000001E-3</v>
      </c>
      <c r="R6" s="1">
        <v>1.531899E-3</v>
      </c>
      <c r="S6" s="1">
        <v>7.6595000000000005E-4</v>
      </c>
      <c r="T6" s="1">
        <v>2.4375930000000001E-3</v>
      </c>
      <c r="U6" s="1">
        <v>-1.027126E-3</v>
      </c>
      <c r="V6" s="1">
        <v>3.8480599999999999E-3</v>
      </c>
      <c r="W6" s="1"/>
    </row>
    <row r="7" spans="1:23">
      <c r="A7" s="1" t="s">
        <v>173</v>
      </c>
      <c r="B7" s="1" t="s">
        <v>164</v>
      </c>
      <c r="C7" s="1" t="s">
        <v>165</v>
      </c>
      <c r="D7" s="1" t="s">
        <v>166</v>
      </c>
      <c r="E7" s="1">
        <v>1.5474029999999999E-3</v>
      </c>
      <c r="F7" s="1">
        <v>1.226593E-3</v>
      </c>
      <c r="G7" s="1">
        <v>1.386998E-3</v>
      </c>
      <c r="H7" s="1">
        <v>9.12961E-4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0"/>
      <c r="V8" s="1"/>
      <c r="W8" s="1"/>
    </row>
    <row r="9" spans="1:23"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174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 t="s">
        <v>175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167</v>
      </c>
      <c r="M11" s="1" t="s">
        <v>154</v>
      </c>
      <c r="N11" s="1" t="s">
        <v>153</v>
      </c>
      <c r="O11" s="1" t="s">
        <v>147</v>
      </c>
      <c r="P11" s="1" t="s">
        <v>168</v>
      </c>
      <c r="Q11" s="1"/>
      <c r="R11" s="1"/>
      <c r="S11" s="1"/>
      <c r="T11" s="1"/>
      <c r="U11" s="1"/>
      <c r="V11" s="1"/>
      <c r="W11" s="1"/>
    </row>
    <row r="12" spans="1:23">
      <c r="A12" s="1" t="s">
        <v>1</v>
      </c>
      <c r="B12" s="1" t="s">
        <v>2</v>
      </c>
      <c r="C12" s="1" t="s">
        <v>158</v>
      </c>
      <c r="D12" s="1" t="s">
        <v>159</v>
      </c>
      <c r="E12" s="1" t="s">
        <v>160</v>
      </c>
      <c r="F12" s="1"/>
      <c r="G12" s="1" t="s">
        <v>4</v>
      </c>
      <c r="H12" s="1" t="s">
        <v>161</v>
      </c>
      <c r="I12" s="1"/>
      <c r="J12" s="1"/>
      <c r="K12" s="1"/>
      <c r="L12" s="1" t="s">
        <v>37</v>
      </c>
      <c r="M12" s="1">
        <v>-11.8857473</v>
      </c>
      <c r="N12" s="1">
        <v>-11.11758837</v>
      </c>
      <c r="O12" s="1">
        <v>-14.25295831</v>
      </c>
      <c r="P12" s="1">
        <v>-10.66218572</v>
      </c>
      <c r="Q12" s="1"/>
      <c r="R12" s="1"/>
      <c r="S12" s="1"/>
      <c r="T12" s="1"/>
      <c r="U12" s="1"/>
      <c r="V12" s="1"/>
      <c r="W12" s="1"/>
    </row>
    <row r="13" spans="1:23">
      <c r="A13" s="1" t="s">
        <v>176</v>
      </c>
      <c r="B13" s="1" t="s">
        <v>164</v>
      </c>
      <c r="C13" s="1" t="s">
        <v>165</v>
      </c>
      <c r="D13" s="1" t="s">
        <v>166</v>
      </c>
      <c r="E13" s="1">
        <v>0.12349488</v>
      </c>
      <c r="F13" s="1">
        <v>0.17910390000000001</v>
      </c>
      <c r="G13" s="1">
        <v>0.15129939000000001</v>
      </c>
      <c r="H13" s="1">
        <v>1</v>
      </c>
      <c r="I13" s="1"/>
      <c r="J13" s="1"/>
      <c r="K13" s="1"/>
      <c r="L13" s="1" t="s">
        <v>171</v>
      </c>
      <c r="M13" s="1">
        <v>-10.097159720000001</v>
      </c>
      <c r="N13" s="1">
        <v>-10.043820910000001</v>
      </c>
      <c r="O13" s="1">
        <v>-12.78223513</v>
      </c>
      <c r="P13" s="1">
        <v>-8.1020039530000005</v>
      </c>
      <c r="Q13" s="1"/>
      <c r="R13" s="1"/>
      <c r="S13" s="1"/>
      <c r="T13" s="1"/>
      <c r="U13" s="1"/>
      <c r="V13" s="1"/>
      <c r="W13" s="1"/>
    </row>
    <row r="14" spans="1:23">
      <c r="A14" s="1" t="s">
        <v>177</v>
      </c>
      <c r="B14" s="1" t="s">
        <v>164</v>
      </c>
      <c r="C14" s="1" t="s">
        <v>165</v>
      </c>
      <c r="D14" s="1" t="s">
        <v>166</v>
      </c>
      <c r="E14" s="20">
        <v>4.1E-5</v>
      </c>
      <c r="F14" s="20">
        <v>9.5199999999999997E-5</v>
      </c>
      <c r="G14" s="21">
        <v>6.8094099999999996E-5</v>
      </c>
      <c r="H14" s="1">
        <v>4.5006199999999999E-4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 t="s">
        <v>178</v>
      </c>
      <c r="B15" s="1" t="s">
        <v>164</v>
      </c>
      <c r="C15" s="1" t="s">
        <v>165</v>
      </c>
      <c r="D15" s="1" t="s">
        <v>166</v>
      </c>
      <c r="E15" s="1">
        <v>0.14581838</v>
      </c>
      <c r="F15" s="1">
        <v>0.17469983</v>
      </c>
      <c r="G15" s="1">
        <v>0.16025910500000001</v>
      </c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 t="s">
        <v>180</v>
      </c>
      <c r="B16" s="1" t="s">
        <v>164</v>
      </c>
      <c r="C16" s="1" t="s">
        <v>165</v>
      </c>
      <c r="D16" s="1" t="s">
        <v>166</v>
      </c>
      <c r="E16" s="20">
        <v>1.2799999999999999E-4</v>
      </c>
      <c r="F16" s="20">
        <v>1.76E-4</v>
      </c>
      <c r="G16" s="1">
        <v>1.5182100000000001E-4</v>
      </c>
      <c r="H16" s="1">
        <v>9.4734599999999995E-4</v>
      </c>
      <c r="I16" s="1"/>
      <c r="J16" s="1"/>
      <c r="K16" s="1"/>
      <c r="L16" s="1"/>
      <c r="M16" s="1" t="s">
        <v>179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167</v>
      </c>
      <c r="M17" s="1" t="s">
        <v>154</v>
      </c>
      <c r="N17" s="1" t="s">
        <v>153</v>
      </c>
      <c r="O17" s="1" t="s">
        <v>147</v>
      </c>
      <c r="P17" s="1" t="s">
        <v>168</v>
      </c>
      <c r="Q17" s="1" t="s">
        <v>4</v>
      </c>
      <c r="R17" s="1" t="s">
        <v>149</v>
      </c>
      <c r="S17" s="1" t="s">
        <v>152</v>
      </c>
      <c r="T17" s="1" t="s">
        <v>35</v>
      </c>
      <c r="U17" s="1" t="s">
        <v>36</v>
      </c>
      <c r="V17" s="1" t="s">
        <v>33</v>
      </c>
      <c r="W17" s="1"/>
    </row>
    <row r="18" spans="1:23">
      <c r="I18" s="1"/>
      <c r="J18" s="1"/>
      <c r="K18" s="1"/>
      <c r="L18" s="1" t="s">
        <v>37</v>
      </c>
      <c r="M18" s="1">
        <v>0</v>
      </c>
      <c r="N18" s="1">
        <v>0</v>
      </c>
      <c r="O18" s="1">
        <v>0</v>
      </c>
      <c r="P18" s="1">
        <v>0</v>
      </c>
      <c r="Q18" s="1">
        <f>AVERAGE(M18:P18)</f>
        <v>0</v>
      </c>
      <c r="R18" s="1">
        <f>STDEVA(M18:P18)</f>
        <v>0</v>
      </c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171</v>
      </c>
      <c r="M19" s="1">
        <v>1.7885875710000001</v>
      </c>
      <c r="N19" s="1">
        <v>1.073767454</v>
      </c>
      <c r="O19" s="1">
        <v>1.47072318</v>
      </c>
      <c r="P19" s="1">
        <v>2.5601817690000002</v>
      </c>
      <c r="Q19" s="1">
        <f>AVERAGE(M19:P19)</f>
        <v>1.7233149935000003</v>
      </c>
      <c r="R19" s="1">
        <f>STDEVA(M19:P19)</f>
        <v>0.62989976441414364</v>
      </c>
      <c r="S19" s="1">
        <f>_xlfn.CONFIDENCE.T(0.05,R19,4)</f>
        <v>1.0023110889794351</v>
      </c>
      <c r="T19" s="1">
        <f>Q19-S19</f>
        <v>0.72100390452056518</v>
      </c>
      <c r="U19" s="1">
        <f>Q19+S19</f>
        <v>2.7256260824794354</v>
      </c>
      <c r="V19" s="1">
        <f>TTEST(M18:P18,M19:P19,2,3)</f>
        <v>1.200047113256371E-2</v>
      </c>
      <c r="W19" s="1"/>
    </row>
    <row r="20" spans="1:23">
      <c r="A20" s="1">
        <v>140715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 t="s">
        <v>1</v>
      </c>
      <c r="B21" s="1" t="s">
        <v>2</v>
      </c>
      <c r="C21" s="1" t="s">
        <v>158</v>
      </c>
      <c r="D21" s="1" t="s">
        <v>159</v>
      </c>
      <c r="E21" s="1" t="s">
        <v>160</v>
      </c>
      <c r="F21" s="1"/>
      <c r="G21" s="1" t="s">
        <v>4</v>
      </c>
      <c r="H21" s="1" t="s">
        <v>161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 t="s">
        <v>176</v>
      </c>
      <c r="B22" s="1" t="s">
        <v>164</v>
      </c>
      <c r="C22" s="1" t="s">
        <v>165</v>
      </c>
      <c r="D22" s="1" t="s">
        <v>166</v>
      </c>
      <c r="E22" s="1">
        <v>0.49443805000000002</v>
      </c>
      <c r="F22" s="1">
        <v>0.52636163999999996</v>
      </c>
      <c r="G22" s="1">
        <v>0.51039984500000002</v>
      </c>
      <c r="H22" s="1">
        <v>1</v>
      </c>
      <c r="I22" s="1"/>
      <c r="J22" s="1"/>
      <c r="K22" s="1"/>
      <c r="L22" s="1"/>
      <c r="M22" s="1" t="s">
        <v>181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 t="s">
        <v>177</v>
      </c>
      <c r="B23" s="1" t="s">
        <v>164</v>
      </c>
      <c r="C23" s="1" t="s">
        <v>165</v>
      </c>
      <c r="D23" s="1" t="s">
        <v>166</v>
      </c>
      <c r="E23" s="20">
        <v>1.3699999999999999E-5</v>
      </c>
      <c r="F23" s="20">
        <v>3.8600000000000003E-5</v>
      </c>
      <c r="G23" s="21">
        <v>2.6142199999999998E-5</v>
      </c>
      <c r="H23" s="21">
        <v>5.1219099999999999E-5</v>
      </c>
      <c r="I23" s="1"/>
      <c r="J23" s="1"/>
      <c r="K23" s="1"/>
      <c r="L23" s="1" t="s">
        <v>167</v>
      </c>
      <c r="M23" s="1" t="s">
        <v>154</v>
      </c>
      <c r="N23" s="1" t="s">
        <v>153</v>
      </c>
      <c r="O23" s="1" t="s">
        <v>147</v>
      </c>
      <c r="P23" s="1" t="s">
        <v>168</v>
      </c>
      <c r="Q23" s="1" t="s">
        <v>4</v>
      </c>
      <c r="R23" s="1" t="s">
        <v>149</v>
      </c>
      <c r="S23" s="1" t="s">
        <v>150</v>
      </c>
      <c r="T23" s="1" t="s">
        <v>152</v>
      </c>
      <c r="U23" s="1" t="s">
        <v>35</v>
      </c>
      <c r="V23" s="1" t="s">
        <v>36</v>
      </c>
      <c r="W23" s="1"/>
    </row>
    <row r="24" spans="1:23">
      <c r="A24" s="1" t="s">
        <v>178</v>
      </c>
      <c r="B24" s="1" t="s">
        <v>164</v>
      </c>
      <c r="C24" s="1" t="s">
        <v>165</v>
      </c>
      <c r="D24" s="1" t="s">
        <v>166</v>
      </c>
      <c r="E24" s="1">
        <v>0.56495046999999998</v>
      </c>
      <c r="F24" s="1">
        <v>0.64263855999999997</v>
      </c>
      <c r="G24" s="1">
        <v>0.60379451500000003</v>
      </c>
      <c r="H24" s="1">
        <v>1</v>
      </c>
      <c r="I24" s="1"/>
      <c r="J24" s="1"/>
      <c r="K24" s="1"/>
      <c r="L24" s="1" t="s">
        <v>37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/>
      <c r="U24" s="1"/>
      <c r="V24" s="1"/>
      <c r="W24" s="1"/>
    </row>
    <row r="25" spans="1:23">
      <c r="A25" s="1" t="s">
        <v>180</v>
      </c>
      <c r="B25" s="1" t="s">
        <v>164</v>
      </c>
      <c r="C25" s="1" t="s">
        <v>165</v>
      </c>
      <c r="D25" s="1" t="s">
        <v>166</v>
      </c>
      <c r="E25" s="20">
        <v>6.2199999999999994E-5</v>
      </c>
      <c r="F25" s="20">
        <v>1.0900000000000001E-4</v>
      </c>
      <c r="G25" s="21">
        <v>8.57142E-5</v>
      </c>
      <c r="H25" s="1">
        <v>1.4195899999999999E-4</v>
      </c>
      <c r="I25" s="1"/>
      <c r="J25" s="1"/>
      <c r="K25" s="1"/>
      <c r="L25" s="1" t="s">
        <v>171</v>
      </c>
      <c r="M25" s="1">
        <v>3.4547649809999998</v>
      </c>
      <c r="N25" s="1">
        <v>2.1049229930000002</v>
      </c>
      <c r="O25" s="1">
        <v>2.771607913</v>
      </c>
      <c r="P25" s="1">
        <v>5.8978199030000003</v>
      </c>
      <c r="Q25" s="1">
        <v>3.557278948</v>
      </c>
      <c r="R25" s="1">
        <v>1.6548169960000001</v>
      </c>
      <c r="S25" s="1">
        <v>0.82740849800000005</v>
      </c>
      <c r="T25" s="1">
        <f>2^S19</f>
        <v>2.0032064171541499</v>
      </c>
      <c r="U25" s="1">
        <f t="shared" ref="U25:V25" si="0">2^T19</f>
        <v>1.6483286309492837</v>
      </c>
      <c r="V25" s="1">
        <f t="shared" si="0"/>
        <v>6.6144723872385089</v>
      </c>
      <c r="W25" s="22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 t="s">
        <v>167</v>
      </c>
      <c r="M28" s="1" t="s">
        <v>4</v>
      </c>
      <c r="N28" s="1" t="s">
        <v>35</v>
      </c>
      <c r="O28" s="1" t="s">
        <v>36</v>
      </c>
      <c r="P28" s="1"/>
      <c r="Q28" s="1"/>
      <c r="R28" s="1"/>
      <c r="S28" s="1"/>
      <c r="T28" s="1"/>
      <c r="U28" s="1"/>
      <c r="V28" s="1"/>
      <c r="W28" s="1"/>
    </row>
    <row r="29" spans="1:23">
      <c r="A29" s="1" t="s">
        <v>182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38</v>
      </c>
      <c r="M29" s="19">
        <v>1</v>
      </c>
      <c r="N29" s="1">
        <v>0</v>
      </c>
      <c r="O29" s="1">
        <v>0</v>
      </c>
      <c r="P29" s="1"/>
      <c r="Q29" s="1"/>
      <c r="R29" s="1"/>
      <c r="S29" s="1"/>
      <c r="T29" s="1"/>
      <c r="U29" s="1"/>
      <c r="V29" s="1"/>
      <c r="W29" s="1"/>
    </row>
    <row r="30" spans="1:23">
      <c r="A30" s="1" t="s">
        <v>1</v>
      </c>
      <c r="B30" s="1" t="s">
        <v>2</v>
      </c>
      <c r="C30" s="1" t="s">
        <v>158</v>
      </c>
      <c r="D30" s="1" t="s">
        <v>159</v>
      </c>
      <c r="E30" s="1" t="s">
        <v>160</v>
      </c>
      <c r="F30" s="1"/>
      <c r="G30" s="1" t="s">
        <v>4</v>
      </c>
      <c r="H30" s="1" t="s">
        <v>161</v>
      </c>
      <c r="I30" s="1"/>
      <c r="J30" s="1"/>
      <c r="K30" s="1"/>
      <c r="L30" s="1" t="s">
        <v>39</v>
      </c>
      <c r="M30" s="19">
        <v>3.6</v>
      </c>
      <c r="N30" s="1">
        <f>ABS(M30-U25)</f>
        <v>1.9516713690507164</v>
      </c>
      <c r="O30" s="1">
        <f>ABS(M30-V25)</f>
        <v>3.0144723872385089</v>
      </c>
      <c r="P30" s="1"/>
      <c r="Q30" s="1"/>
      <c r="R30" s="1"/>
      <c r="S30" s="1"/>
      <c r="T30" s="1"/>
      <c r="U30" s="1"/>
      <c r="V30" s="1"/>
      <c r="W30" s="1"/>
    </row>
    <row r="31" spans="1:23">
      <c r="A31" s="1" t="s">
        <v>176</v>
      </c>
      <c r="B31" s="1" t="s">
        <v>164</v>
      </c>
      <c r="C31" s="1" t="s">
        <v>165</v>
      </c>
      <c r="D31" s="1" t="s">
        <v>166</v>
      </c>
      <c r="E31" s="1">
        <v>0.70027596000000003</v>
      </c>
      <c r="F31" s="1">
        <v>0.74841329999999995</v>
      </c>
      <c r="G31" s="1">
        <v>0.72434463000000004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 t="s">
        <v>177</v>
      </c>
      <c r="B32" s="1" t="s">
        <v>164</v>
      </c>
      <c r="C32" s="1" t="s">
        <v>165</v>
      </c>
      <c r="D32" s="1" t="s">
        <v>166</v>
      </c>
      <c r="E32" s="20">
        <v>4.4200000000000001E-4</v>
      </c>
      <c r="F32" s="20">
        <v>4.5199999999999998E-4</v>
      </c>
      <c r="G32" s="1">
        <v>4.4700000000000002E-4</v>
      </c>
      <c r="H32" s="1">
        <v>6.1711000000000003E-4</v>
      </c>
      <c r="I32" s="1"/>
      <c r="J32" s="1"/>
      <c r="K32" s="1"/>
      <c r="L32" s="1"/>
      <c r="M32" s="1"/>
      <c r="N32" s="1"/>
      <c r="O32" s="23"/>
      <c r="P32" s="1"/>
      <c r="Q32" s="1"/>
      <c r="R32" s="1"/>
      <c r="S32" s="1"/>
      <c r="T32" s="1"/>
      <c r="U32" s="1"/>
      <c r="V32" s="1"/>
      <c r="W32" s="1"/>
    </row>
    <row r="33" spans="1:23">
      <c r="A33" s="1" t="s">
        <v>178</v>
      </c>
      <c r="B33" s="1" t="s">
        <v>164</v>
      </c>
      <c r="C33" s="1" t="s">
        <v>165</v>
      </c>
      <c r="D33" s="1" t="s">
        <v>166</v>
      </c>
      <c r="E33" s="1">
        <v>0.51422210000000002</v>
      </c>
      <c r="F33" s="1">
        <v>0.74794150000000004</v>
      </c>
      <c r="G33" s="1">
        <v>0.63108180000000003</v>
      </c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 t="s">
        <v>180</v>
      </c>
      <c r="B34" s="1" t="s">
        <v>164</v>
      </c>
      <c r="C34" s="1" t="s">
        <v>165</v>
      </c>
      <c r="D34" s="1" t="s">
        <v>166</v>
      </c>
      <c r="E34" s="1">
        <v>2.6430830000000001E-3</v>
      </c>
      <c r="F34" s="1">
        <v>1.950689E-3</v>
      </c>
      <c r="G34" s="1">
        <v>2.2968860000000002E-3</v>
      </c>
      <c r="H34" s="1">
        <v>3.6396010000000001E-3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20"/>
      <c r="F44" s="2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20"/>
      <c r="F53" s="2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20"/>
      <c r="F56" s="2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20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20"/>
      <c r="F65" s="2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12"/>
  <sheetViews>
    <sheetView topLeftCell="A50" workbookViewId="0">
      <selection activeCell="N107" sqref="N107"/>
    </sheetView>
  </sheetViews>
  <sheetFormatPr baseColWidth="10" defaultRowHeight="15" x14ac:dyDescent="0"/>
  <cols>
    <col min="2" max="2" width="14.1640625" bestFit="1" customWidth="1"/>
    <col min="3" max="3" width="12.5" bestFit="1" customWidth="1"/>
    <col min="4" max="4" width="13.6640625" bestFit="1" customWidth="1"/>
    <col min="5" max="5" width="13.1640625" bestFit="1" customWidth="1"/>
    <col min="6" max="6" width="16.1640625" bestFit="1" customWidth="1"/>
    <col min="7" max="7" width="16.6640625" bestFit="1" customWidth="1"/>
    <col min="8" max="8" width="13.6640625" bestFit="1" customWidth="1"/>
    <col min="9" max="9" width="10.1640625" bestFit="1" customWidth="1"/>
    <col min="10" max="10" width="11.5" bestFit="1" customWidth="1"/>
  </cols>
  <sheetData>
    <row r="6" spans="1:15">
      <c r="A6" t="s">
        <v>62</v>
      </c>
      <c r="B6" t="s">
        <v>198</v>
      </c>
      <c r="C6" t="s">
        <v>1</v>
      </c>
      <c r="D6" t="s">
        <v>2</v>
      </c>
      <c r="E6" t="s">
        <v>3</v>
      </c>
      <c r="G6" t="s">
        <v>183</v>
      </c>
      <c r="H6" t="s">
        <v>2</v>
      </c>
      <c r="I6" t="s">
        <v>3</v>
      </c>
      <c r="K6" s="1" t="s">
        <v>183</v>
      </c>
      <c r="L6" t="s">
        <v>5</v>
      </c>
      <c r="M6" t="s">
        <v>6</v>
      </c>
      <c r="N6" t="s">
        <v>23</v>
      </c>
      <c r="O6" t="s">
        <v>24</v>
      </c>
    </row>
    <row r="7" spans="1:15">
      <c r="A7" t="s">
        <v>38</v>
      </c>
      <c r="B7">
        <v>1</v>
      </c>
      <c r="C7" t="s">
        <v>185</v>
      </c>
      <c r="D7" t="s">
        <v>186</v>
      </c>
      <c r="E7">
        <v>25.123519999999999</v>
      </c>
      <c r="F7">
        <v>25.125865999999998</v>
      </c>
      <c r="G7">
        <f>AVERAGE(E7:F7)</f>
        <v>25.124693000000001</v>
      </c>
      <c r="H7" t="s">
        <v>12</v>
      </c>
      <c r="I7">
        <v>17.326052000000001</v>
      </c>
      <c r="J7">
        <v>17.241599999999998</v>
      </c>
      <c r="K7">
        <f>AVERAGE(I7:J7)</f>
        <v>17.283825999999998</v>
      </c>
      <c r="L7">
        <f>G7-K7</f>
        <v>7.8408670000000029</v>
      </c>
      <c r="M7">
        <f>L7-$L$8</f>
        <v>-0.29198999999999842</v>
      </c>
      <c r="N7">
        <f>2^-M7</f>
        <v>1.2243279059764303</v>
      </c>
      <c r="O7">
        <f>LOG(N7,2)</f>
        <v>0.29198999999999831</v>
      </c>
    </row>
    <row r="8" spans="1:15">
      <c r="A8" t="s">
        <v>38</v>
      </c>
      <c r="B8">
        <v>2</v>
      </c>
      <c r="C8" t="s">
        <v>187</v>
      </c>
      <c r="D8" t="s">
        <v>186</v>
      </c>
      <c r="E8">
        <v>25.913039999999999</v>
      </c>
      <c r="F8">
        <v>25.932428000000002</v>
      </c>
      <c r="G8">
        <f t="shared" ref="G8:G18" si="0">AVERAGE(E8:F8)</f>
        <v>25.922733999999998</v>
      </c>
      <c r="H8" t="s">
        <v>12</v>
      </c>
      <c r="I8">
        <v>17.725936999999998</v>
      </c>
      <c r="J8">
        <v>17.853816999999999</v>
      </c>
      <c r="K8">
        <f t="shared" ref="K8:K18" si="1">AVERAGE(I8:J8)</f>
        <v>17.789876999999997</v>
      </c>
      <c r="L8">
        <f t="shared" ref="L8:L18" si="2">G8-K8</f>
        <v>8.1328570000000013</v>
      </c>
      <c r="M8">
        <f>L8-$L$8</f>
        <v>0</v>
      </c>
      <c r="N8">
        <f t="shared" ref="N8:N18" si="3">2^-M8</f>
        <v>1</v>
      </c>
      <c r="O8">
        <f t="shared" ref="O8:O18" si="4">LOG(N8,2)</f>
        <v>0</v>
      </c>
    </row>
    <row r="9" spans="1:15">
      <c r="A9" t="s">
        <v>38</v>
      </c>
      <c r="B9">
        <v>3</v>
      </c>
      <c r="C9" t="s">
        <v>188</v>
      </c>
      <c r="D9" t="s">
        <v>186</v>
      </c>
      <c r="E9">
        <v>26.34254</v>
      </c>
      <c r="F9">
        <v>26.177530000000001</v>
      </c>
      <c r="G9">
        <f t="shared" si="0"/>
        <v>26.260035000000002</v>
      </c>
      <c r="H9" t="s">
        <v>12</v>
      </c>
      <c r="I9">
        <v>18.185721999999998</v>
      </c>
      <c r="J9">
        <v>17.822012000000001</v>
      </c>
      <c r="K9">
        <f t="shared" si="1"/>
        <v>18.003867</v>
      </c>
      <c r="L9">
        <f t="shared" si="2"/>
        <v>8.2561680000000024</v>
      </c>
      <c r="M9">
        <f t="shared" ref="M9:M18" si="5">L9-$L$8</f>
        <v>0.12331100000000106</v>
      </c>
      <c r="N9">
        <f t="shared" si="3"/>
        <v>0.9180782319697649</v>
      </c>
      <c r="O9">
        <f t="shared" si="4"/>
        <v>-0.12331100000000123</v>
      </c>
    </row>
    <row r="10" spans="1:15">
      <c r="A10" t="s">
        <v>38</v>
      </c>
      <c r="B10">
        <v>4</v>
      </c>
      <c r="C10" t="s">
        <v>189</v>
      </c>
      <c r="D10" t="s">
        <v>186</v>
      </c>
      <c r="E10">
        <v>25.332788000000001</v>
      </c>
      <c r="F10">
        <v>25.224679999999999</v>
      </c>
      <c r="G10">
        <f t="shared" si="0"/>
        <v>25.278734</v>
      </c>
      <c r="H10" t="s">
        <v>12</v>
      </c>
      <c r="I10">
        <v>17.612069999999999</v>
      </c>
      <c r="J10">
        <v>17.259104000000001</v>
      </c>
      <c r="K10">
        <f t="shared" si="1"/>
        <v>17.435586999999998</v>
      </c>
      <c r="L10">
        <f t="shared" si="2"/>
        <v>7.8431470000000019</v>
      </c>
      <c r="M10">
        <f t="shared" si="5"/>
        <v>-0.28970999999999947</v>
      </c>
      <c r="N10">
        <f t="shared" si="3"/>
        <v>1.2223945361896915</v>
      </c>
      <c r="O10">
        <f t="shared" si="4"/>
        <v>0.28970999999999936</v>
      </c>
    </row>
    <row r="11" spans="1:15">
      <c r="A11" t="s">
        <v>38</v>
      </c>
      <c r="B11">
        <v>5</v>
      </c>
      <c r="C11" t="s">
        <v>190</v>
      </c>
      <c r="D11" t="s">
        <v>186</v>
      </c>
      <c r="E11">
        <v>25.208448000000001</v>
      </c>
      <c r="F11">
        <v>25.320696000000002</v>
      </c>
      <c r="G11">
        <f t="shared" si="0"/>
        <v>25.264572000000001</v>
      </c>
      <c r="H11" t="s">
        <v>12</v>
      </c>
      <c r="I11">
        <v>17.246462000000001</v>
      </c>
      <c r="J11">
        <v>16.969647999999999</v>
      </c>
      <c r="K11">
        <f t="shared" si="1"/>
        <v>17.108055</v>
      </c>
      <c r="L11">
        <f t="shared" si="2"/>
        <v>8.1565170000000009</v>
      </c>
      <c r="M11">
        <f t="shared" si="5"/>
        <v>2.365999999999957E-2</v>
      </c>
      <c r="N11">
        <f t="shared" si="3"/>
        <v>0.9837338833149214</v>
      </c>
      <c r="O11">
        <f t="shared" si="4"/>
        <v>-2.3659999999999497E-2</v>
      </c>
    </row>
    <row r="12" spans="1:15">
      <c r="A12" t="s">
        <v>38</v>
      </c>
      <c r="B12">
        <v>6</v>
      </c>
      <c r="C12" t="s">
        <v>191</v>
      </c>
      <c r="D12" t="s">
        <v>186</v>
      </c>
      <c r="E12">
        <v>24.648046000000001</v>
      </c>
      <c r="F12">
        <v>24.671135</v>
      </c>
      <c r="G12">
        <f t="shared" si="0"/>
        <v>24.6595905</v>
      </c>
      <c r="H12" t="s">
        <v>12</v>
      </c>
      <c r="I12">
        <v>17.148437999999999</v>
      </c>
      <c r="J12">
        <v>16.685019</v>
      </c>
      <c r="K12">
        <f t="shared" si="1"/>
        <v>16.916728499999998</v>
      </c>
      <c r="L12">
        <f t="shared" si="2"/>
        <v>7.7428620000000024</v>
      </c>
      <c r="M12">
        <f t="shared" si="5"/>
        <v>-0.38999499999999898</v>
      </c>
      <c r="N12">
        <f t="shared" si="3"/>
        <v>1.3103888623887656</v>
      </c>
      <c r="O12">
        <f t="shared" si="4"/>
        <v>0.38999499999999904</v>
      </c>
    </row>
    <row r="13" spans="1:15">
      <c r="A13" t="s">
        <v>184</v>
      </c>
      <c r="B13">
        <v>1</v>
      </c>
      <c r="C13" t="s">
        <v>192</v>
      </c>
      <c r="D13" t="s">
        <v>186</v>
      </c>
      <c r="E13">
        <v>25.441255999999999</v>
      </c>
      <c r="F13">
        <v>25.205418000000002</v>
      </c>
      <c r="G13">
        <f t="shared" si="0"/>
        <v>25.323337000000002</v>
      </c>
      <c r="H13" t="s">
        <v>12</v>
      </c>
      <c r="I13">
        <v>16.809260999999999</v>
      </c>
      <c r="J13">
        <v>16.605370000000001</v>
      </c>
      <c r="K13">
        <f t="shared" si="1"/>
        <v>16.7073155</v>
      </c>
      <c r="L13">
        <f t="shared" si="2"/>
        <v>8.6160215000000022</v>
      </c>
      <c r="M13">
        <f t="shared" si="5"/>
        <v>0.48316450000000088</v>
      </c>
      <c r="N13">
        <f t="shared" si="3"/>
        <v>0.7154066827511345</v>
      </c>
      <c r="O13">
        <f t="shared" si="4"/>
        <v>-0.48316450000000105</v>
      </c>
    </row>
    <row r="14" spans="1:15">
      <c r="A14" t="s">
        <v>184</v>
      </c>
      <c r="B14">
        <v>2</v>
      </c>
      <c r="C14" t="s">
        <v>193</v>
      </c>
      <c r="D14" t="s">
        <v>186</v>
      </c>
      <c r="E14">
        <v>25.896419999999999</v>
      </c>
      <c r="F14">
        <v>25.632683</v>
      </c>
      <c r="G14">
        <f t="shared" si="0"/>
        <v>25.7645515</v>
      </c>
      <c r="H14" t="s">
        <v>12</v>
      </c>
      <c r="I14">
        <v>17.116978</v>
      </c>
      <c r="J14">
        <v>16.993960999999999</v>
      </c>
      <c r="K14">
        <f t="shared" si="1"/>
        <v>17.055469500000001</v>
      </c>
      <c r="L14">
        <f t="shared" si="2"/>
        <v>8.7090819999999987</v>
      </c>
      <c r="M14">
        <f t="shared" si="5"/>
        <v>0.57622499999999732</v>
      </c>
      <c r="N14">
        <f t="shared" si="3"/>
        <v>0.67071650060225807</v>
      </c>
      <c r="O14">
        <f t="shared" si="4"/>
        <v>-0.57622499999999743</v>
      </c>
    </row>
    <row r="15" spans="1:15">
      <c r="A15" t="s">
        <v>184</v>
      </c>
      <c r="B15">
        <v>3</v>
      </c>
      <c r="C15" t="s">
        <v>194</v>
      </c>
      <c r="D15" t="s">
        <v>186</v>
      </c>
      <c r="E15">
        <v>25.605872999999999</v>
      </c>
      <c r="F15">
        <v>25.565467999999999</v>
      </c>
      <c r="G15">
        <f t="shared" si="0"/>
        <v>25.585670499999999</v>
      </c>
      <c r="H15" t="s">
        <v>12</v>
      </c>
      <c r="I15">
        <v>17.197512</v>
      </c>
      <c r="J15">
        <v>17.080776</v>
      </c>
      <c r="K15">
        <f t="shared" si="1"/>
        <v>17.139144000000002</v>
      </c>
      <c r="L15">
        <f t="shared" si="2"/>
        <v>8.4465264999999974</v>
      </c>
      <c r="M15">
        <f t="shared" si="5"/>
        <v>0.31366949999999605</v>
      </c>
      <c r="N15">
        <f t="shared" si="3"/>
        <v>0.80459267005803514</v>
      </c>
      <c r="O15">
        <f t="shared" si="4"/>
        <v>-0.31366949999999599</v>
      </c>
    </row>
    <row r="16" spans="1:15">
      <c r="A16" t="s">
        <v>184</v>
      </c>
      <c r="B16">
        <v>4</v>
      </c>
      <c r="C16" t="s">
        <v>195</v>
      </c>
      <c r="D16" t="s">
        <v>186</v>
      </c>
      <c r="E16">
        <v>25.234596</v>
      </c>
      <c r="F16">
        <v>25.191155999999999</v>
      </c>
      <c r="G16">
        <f t="shared" si="0"/>
        <v>25.212876000000001</v>
      </c>
      <c r="H16" t="s">
        <v>12</v>
      </c>
      <c r="I16">
        <v>16.85633</v>
      </c>
      <c r="J16">
        <v>16.715412000000001</v>
      </c>
      <c r="K16">
        <f t="shared" si="1"/>
        <v>16.785871</v>
      </c>
      <c r="L16">
        <f t="shared" si="2"/>
        <v>8.4270050000000012</v>
      </c>
      <c r="M16">
        <f t="shared" si="5"/>
        <v>0.29414799999999985</v>
      </c>
      <c r="N16">
        <f t="shared" si="3"/>
        <v>0.81555382482001115</v>
      </c>
      <c r="O16">
        <f t="shared" si="4"/>
        <v>-0.29414799999999974</v>
      </c>
    </row>
    <row r="17" spans="1:15">
      <c r="A17" t="s">
        <v>184</v>
      </c>
      <c r="B17">
        <v>5</v>
      </c>
      <c r="C17" t="s">
        <v>196</v>
      </c>
      <c r="D17" t="s">
        <v>186</v>
      </c>
      <c r="E17">
        <v>25.474637999999999</v>
      </c>
      <c r="F17">
        <v>25.400421000000001</v>
      </c>
      <c r="G17">
        <f t="shared" si="0"/>
        <v>25.4375295</v>
      </c>
      <c r="H17" t="s">
        <v>12</v>
      </c>
      <c r="I17">
        <v>16.677371999999998</v>
      </c>
      <c r="J17">
        <v>16.815092</v>
      </c>
      <c r="K17">
        <f t="shared" si="1"/>
        <v>16.746231999999999</v>
      </c>
      <c r="L17">
        <f t="shared" si="2"/>
        <v>8.691297500000001</v>
      </c>
      <c r="M17">
        <f t="shared" si="5"/>
        <v>0.55844049999999967</v>
      </c>
      <c r="N17">
        <f t="shared" si="3"/>
        <v>0.67903577971913964</v>
      </c>
      <c r="O17">
        <f t="shared" si="4"/>
        <v>-0.55844049999999956</v>
      </c>
    </row>
    <row r="18" spans="1:15">
      <c r="A18" t="s">
        <v>184</v>
      </c>
      <c r="B18">
        <v>6</v>
      </c>
      <c r="C18" t="s">
        <v>197</v>
      </c>
      <c r="D18" t="s">
        <v>186</v>
      </c>
      <c r="E18">
        <v>26.113014</v>
      </c>
      <c r="F18">
        <v>26.150476000000001</v>
      </c>
      <c r="G18">
        <f t="shared" si="0"/>
        <v>26.131745000000002</v>
      </c>
      <c r="H18" t="s">
        <v>12</v>
      </c>
      <c r="I18">
        <v>17.742543999999999</v>
      </c>
      <c r="J18">
        <v>17.467296999999999</v>
      </c>
      <c r="K18">
        <f t="shared" si="1"/>
        <v>17.604920499999999</v>
      </c>
      <c r="L18">
        <f t="shared" si="2"/>
        <v>8.5268245000000036</v>
      </c>
      <c r="M18">
        <f t="shared" si="5"/>
        <v>0.39396750000000225</v>
      </c>
      <c r="N18">
        <f t="shared" si="3"/>
        <v>0.76103383425141213</v>
      </c>
      <c r="O18">
        <f t="shared" si="4"/>
        <v>-0.39396750000000225</v>
      </c>
    </row>
    <row r="22" spans="1:15">
      <c r="B22" t="s">
        <v>25</v>
      </c>
      <c r="C22" t="s">
        <v>199</v>
      </c>
      <c r="D22" t="s">
        <v>200</v>
      </c>
      <c r="E22" t="s">
        <v>27</v>
      </c>
      <c r="F22" t="s">
        <v>28</v>
      </c>
      <c r="G22" t="s">
        <v>29</v>
      </c>
      <c r="H22" t="s">
        <v>35</v>
      </c>
      <c r="I22" t="s">
        <v>36</v>
      </c>
      <c r="J22" t="s">
        <v>201</v>
      </c>
    </row>
    <row r="23" spans="1:15">
      <c r="A23" t="s">
        <v>38</v>
      </c>
      <c r="B23">
        <f>AVERAGE(O7:O12)</f>
        <v>0.13745399999999933</v>
      </c>
      <c r="C23">
        <f>STDEVA(O7:O12)</f>
        <v>0.21151355977809044</v>
      </c>
      <c r="D23">
        <f>C23/SQRT(6)</f>
        <v>8.6350049189331535E-2</v>
      </c>
      <c r="E23">
        <f>_xlfn.CONFIDENCE.T(0.05,C23,6)</f>
        <v>0.22196986795239795</v>
      </c>
      <c r="F23">
        <f>B23-E23</f>
        <v>-8.4515867952398627E-2</v>
      </c>
      <c r="G23">
        <f>B23+E23</f>
        <v>0.35942386795239728</v>
      </c>
      <c r="H23">
        <f>2^F23</f>
        <v>0.94310096370582797</v>
      </c>
      <c r="I23">
        <f>2^G23</f>
        <v>1.2829134710646712</v>
      </c>
      <c r="J23">
        <f>2^B23</f>
        <v>1.0999622406756882</v>
      </c>
    </row>
    <row r="24" spans="1:15">
      <c r="A24" t="s">
        <v>184</v>
      </c>
      <c r="B24">
        <f>AVERAGE(O13:O18)</f>
        <v>-0.43660249999999934</v>
      </c>
      <c r="C24">
        <f>STDEVA(O13:O18)</f>
        <v>0.1214335298659312</v>
      </c>
      <c r="D24">
        <f>C24/SQRT(6)</f>
        <v>4.9575030972758873E-2</v>
      </c>
      <c r="E24">
        <f>_xlfn.CONFIDENCE.T(0.05,C24,6)</f>
        <v>0.12743667411968168</v>
      </c>
      <c r="F24">
        <f>B24-E24</f>
        <v>-0.56403917411968107</v>
      </c>
      <c r="G24">
        <f>B24+E24</f>
        <v>-0.30916582588031766</v>
      </c>
      <c r="H24">
        <f>2^F24</f>
        <v>0.67640574853921931</v>
      </c>
      <c r="I24">
        <f>2^G24</f>
        <v>0.80710829873960266</v>
      </c>
      <c r="J24">
        <f>2^B24</f>
        <v>0.73887258235853948</v>
      </c>
    </row>
    <row r="27" spans="1:15">
      <c r="B27" t="s">
        <v>4</v>
      </c>
      <c r="C27" t="s">
        <v>35</v>
      </c>
      <c r="D27" t="s">
        <v>36</v>
      </c>
    </row>
    <row r="28" spans="1:15">
      <c r="A28" t="s">
        <v>38</v>
      </c>
      <c r="B28" s="2">
        <f>J23</f>
        <v>1.0999622406756882</v>
      </c>
      <c r="C28">
        <f>ABS(B28-H23)</f>
        <v>0.15686127696986019</v>
      </c>
      <c r="D28">
        <f>ABS(B28-I23)</f>
        <v>0.18295123038898309</v>
      </c>
    </row>
    <row r="29" spans="1:15">
      <c r="A29" t="s">
        <v>184</v>
      </c>
      <c r="B29" s="2">
        <f>J24</f>
        <v>0.73887258235853948</v>
      </c>
      <c r="C29">
        <f>ABS(B29-H24)</f>
        <v>6.2466833819320167E-2</v>
      </c>
      <c r="D29">
        <f>ABS(B29-I24)</f>
        <v>6.8235716381063183E-2</v>
      </c>
    </row>
    <row r="50" spans="1:15">
      <c r="A50" t="s">
        <v>62</v>
      </c>
      <c r="B50" t="s">
        <v>198</v>
      </c>
      <c r="C50" t="s">
        <v>1</v>
      </c>
      <c r="D50" t="s">
        <v>2</v>
      </c>
      <c r="E50" t="s">
        <v>290</v>
      </c>
      <c r="F50" t="s">
        <v>291</v>
      </c>
      <c r="G50" t="s">
        <v>183</v>
      </c>
      <c r="H50" t="s">
        <v>2</v>
      </c>
      <c r="I50" t="s">
        <v>3</v>
      </c>
      <c r="K50" t="s">
        <v>183</v>
      </c>
      <c r="L50" t="s">
        <v>5</v>
      </c>
      <c r="M50" t="s">
        <v>6</v>
      </c>
      <c r="N50" t="s">
        <v>216</v>
      </c>
      <c r="O50" t="s">
        <v>24</v>
      </c>
    </row>
    <row r="51" spans="1:15">
      <c r="A51" t="s">
        <v>38</v>
      </c>
      <c r="B51">
        <v>1</v>
      </c>
      <c r="C51" t="s">
        <v>185</v>
      </c>
      <c r="D51" s="1" t="s">
        <v>289</v>
      </c>
      <c r="E51">
        <v>19.978964000000001</v>
      </c>
      <c r="F51">
        <v>19.962273</v>
      </c>
      <c r="G51">
        <f>AVERAGE(E51:F51)</f>
        <v>19.9706185</v>
      </c>
      <c r="H51" t="s">
        <v>12</v>
      </c>
      <c r="I51">
        <v>17.326052000000001</v>
      </c>
      <c r="J51">
        <v>17.241599999999998</v>
      </c>
      <c r="K51" s="1">
        <f>AVERAGE(I51:J51)</f>
        <v>17.283825999999998</v>
      </c>
      <c r="L51">
        <f>G51-K51</f>
        <v>2.6867925000000028</v>
      </c>
      <c r="M51">
        <f>L51-$L$52</f>
        <v>-1.5562500000001478E-2</v>
      </c>
      <c r="N51">
        <f>2^-M51</f>
        <v>1.0108454935591356</v>
      </c>
      <c r="O51">
        <f>LOG(N51,2)</f>
        <v>1.5562500000001388E-2</v>
      </c>
    </row>
    <row r="52" spans="1:15">
      <c r="A52" t="s">
        <v>38</v>
      </c>
      <c r="B52">
        <v>2</v>
      </c>
      <c r="C52" t="s">
        <v>187</v>
      </c>
      <c r="D52" t="s">
        <v>289</v>
      </c>
      <c r="E52">
        <v>20.443527</v>
      </c>
      <c r="F52">
        <v>20.540937</v>
      </c>
      <c r="G52">
        <f t="shared" ref="G52:G62" si="6">AVERAGE(E52:F52)</f>
        <v>20.492232000000001</v>
      </c>
      <c r="H52" t="s">
        <v>12</v>
      </c>
      <c r="I52">
        <v>17.725936999999998</v>
      </c>
      <c r="J52">
        <v>17.853816999999999</v>
      </c>
      <c r="K52" s="1">
        <f t="shared" ref="K52:K62" si="7">AVERAGE(I52:J52)</f>
        <v>17.789876999999997</v>
      </c>
      <c r="L52">
        <f t="shared" ref="L52:L62" si="8">G52-K52</f>
        <v>2.7023550000000043</v>
      </c>
      <c r="M52">
        <f>L52-$L$52</f>
        <v>0</v>
      </c>
      <c r="N52">
        <f t="shared" ref="N52:N62" si="9">2^-M52</f>
        <v>1</v>
      </c>
      <c r="O52">
        <f t="shared" ref="O52:O62" si="10">LOG(N52,2)</f>
        <v>0</v>
      </c>
    </row>
    <row r="53" spans="1:15">
      <c r="A53" t="s">
        <v>38</v>
      </c>
      <c r="B53">
        <v>3</v>
      </c>
      <c r="C53" t="s">
        <v>188</v>
      </c>
      <c r="D53" t="s">
        <v>289</v>
      </c>
      <c r="E53">
        <v>20.668993</v>
      </c>
      <c r="F53">
        <v>20.727446</v>
      </c>
      <c r="G53">
        <f t="shared" si="6"/>
        <v>20.6982195</v>
      </c>
      <c r="H53" t="s">
        <v>12</v>
      </c>
      <c r="I53">
        <v>18.185721999999998</v>
      </c>
      <c r="J53">
        <v>17.822012000000001</v>
      </c>
      <c r="K53" s="1">
        <f t="shared" si="7"/>
        <v>18.003867</v>
      </c>
      <c r="L53">
        <f t="shared" si="8"/>
        <v>2.6943525000000008</v>
      </c>
      <c r="M53">
        <f t="shared" ref="M53:M62" si="11">L53-$L$52</f>
        <v>-8.0025000000034652E-3</v>
      </c>
      <c r="N53">
        <f t="shared" si="9"/>
        <v>1.0055623229036834</v>
      </c>
      <c r="O53">
        <f t="shared" si="10"/>
        <v>8.0025000000036092E-3</v>
      </c>
    </row>
    <row r="54" spans="1:15">
      <c r="A54" t="s">
        <v>38</v>
      </c>
      <c r="B54">
        <v>4</v>
      </c>
      <c r="C54" t="s">
        <v>189</v>
      </c>
      <c r="D54" t="s">
        <v>289</v>
      </c>
      <c r="E54">
        <v>20.176735000000001</v>
      </c>
      <c r="F54">
        <v>20.033280999999999</v>
      </c>
      <c r="G54">
        <f t="shared" si="6"/>
        <v>20.105007999999998</v>
      </c>
      <c r="H54" t="s">
        <v>12</v>
      </c>
      <c r="I54">
        <v>17.612069999999999</v>
      </c>
      <c r="J54">
        <v>17.259104000000001</v>
      </c>
      <c r="K54" s="1">
        <f t="shared" si="7"/>
        <v>17.435586999999998</v>
      </c>
      <c r="L54">
        <f t="shared" si="8"/>
        <v>2.6694209999999998</v>
      </c>
      <c r="M54">
        <f t="shared" si="11"/>
        <v>-3.293400000000446E-2</v>
      </c>
      <c r="N54">
        <f t="shared" si="9"/>
        <v>1.0230906646047941</v>
      </c>
      <c r="O54">
        <f t="shared" si="10"/>
        <v>3.2934000000004578E-2</v>
      </c>
    </row>
    <row r="55" spans="1:15">
      <c r="A55" t="s">
        <v>38</v>
      </c>
      <c r="B55">
        <v>5</v>
      </c>
      <c r="C55" t="s">
        <v>190</v>
      </c>
      <c r="D55" t="s">
        <v>289</v>
      </c>
      <c r="E55">
        <v>19.625330000000002</v>
      </c>
      <c r="F55">
        <v>19.695843</v>
      </c>
      <c r="G55">
        <f t="shared" si="6"/>
        <v>19.660586500000001</v>
      </c>
      <c r="H55" t="s">
        <v>12</v>
      </c>
      <c r="I55">
        <v>17.246462000000001</v>
      </c>
      <c r="J55">
        <v>16.969647999999999</v>
      </c>
      <c r="K55" s="1">
        <f t="shared" si="7"/>
        <v>17.108055</v>
      </c>
      <c r="L55">
        <f t="shared" si="8"/>
        <v>2.5525315000000006</v>
      </c>
      <c r="M55">
        <f t="shared" si="11"/>
        <v>-0.14982350000000366</v>
      </c>
      <c r="N55">
        <f t="shared" si="9"/>
        <v>1.1094337351121923</v>
      </c>
      <c r="O55">
        <f t="shared" si="10"/>
        <v>0.14982350000000355</v>
      </c>
    </row>
    <row r="56" spans="1:15">
      <c r="A56" t="s">
        <v>38</v>
      </c>
      <c r="B56">
        <v>6</v>
      </c>
      <c r="C56" t="s">
        <v>191</v>
      </c>
      <c r="D56" t="s">
        <v>289</v>
      </c>
      <c r="E56">
        <v>19.610835999999999</v>
      </c>
      <c r="F56">
        <v>19.941126000000001</v>
      </c>
      <c r="G56">
        <f t="shared" si="6"/>
        <v>19.775981000000002</v>
      </c>
      <c r="H56" t="s">
        <v>12</v>
      </c>
      <c r="I56">
        <v>17.148437999999999</v>
      </c>
      <c r="J56">
        <v>16.685019</v>
      </c>
      <c r="K56" s="1">
        <f t="shared" si="7"/>
        <v>16.916728499999998</v>
      </c>
      <c r="L56">
        <f t="shared" si="8"/>
        <v>2.8592525000000037</v>
      </c>
      <c r="M56">
        <f t="shared" si="11"/>
        <v>0.15689749999999947</v>
      </c>
      <c r="N56">
        <f t="shared" si="9"/>
        <v>0.89695188366436918</v>
      </c>
      <c r="O56">
        <f t="shared" si="10"/>
        <v>-0.1568974999999995</v>
      </c>
    </row>
    <row r="57" spans="1:15">
      <c r="A57" t="s">
        <v>184</v>
      </c>
      <c r="B57">
        <v>1</v>
      </c>
      <c r="C57" t="s">
        <v>192</v>
      </c>
      <c r="D57" t="s">
        <v>289</v>
      </c>
      <c r="E57">
        <v>19.610289000000002</v>
      </c>
      <c r="F57">
        <v>19.620719999999999</v>
      </c>
      <c r="G57">
        <f t="shared" si="6"/>
        <v>19.6155045</v>
      </c>
      <c r="H57" t="s">
        <v>12</v>
      </c>
      <c r="I57">
        <v>16.809260999999999</v>
      </c>
      <c r="J57">
        <v>16.605370000000001</v>
      </c>
      <c r="K57" s="1">
        <f t="shared" si="7"/>
        <v>16.7073155</v>
      </c>
      <c r="L57">
        <f t="shared" si="8"/>
        <v>2.9081890000000001</v>
      </c>
      <c r="M57">
        <f t="shared" si="11"/>
        <v>0.20583399999999585</v>
      </c>
      <c r="N57">
        <f t="shared" si="9"/>
        <v>0.86703732119818666</v>
      </c>
      <c r="O57">
        <f t="shared" si="10"/>
        <v>-0.2058339999999958</v>
      </c>
    </row>
    <row r="58" spans="1:15">
      <c r="A58" t="s">
        <v>184</v>
      </c>
      <c r="B58">
        <v>2</v>
      </c>
      <c r="C58" t="s">
        <v>193</v>
      </c>
      <c r="D58" t="s">
        <v>289</v>
      </c>
      <c r="E58">
        <v>19.828499000000001</v>
      </c>
      <c r="F58">
        <v>19.851185000000001</v>
      </c>
      <c r="G58">
        <f t="shared" si="6"/>
        <v>19.839842000000001</v>
      </c>
      <c r="H58" t="s">
        <v>12</v>
      </c>
      <c r="I58">
        <v>17.116978</v>
      </c>
      <c r="J58">
        <v>16.993960999999999</v>
      </c>
      <c r="K58" s="1">
        <f t="shared" si="7"/>
        <v>17.055469500000001</v>
      </c>
      <c r="L58">
        <f t="shared" si="8"/>
        <v>2.7843724999999999</v>
      </c>
      <c r="M58">
        <f t="shared" si="11"/>
        <v>8.2017499999995636E-2</v>
      </c>
      <c r="N58">
        <f t="shared" si="9"/>
        <v>0.94473558121362655</v>
      </c>
      <c r="O58">
        <f t="shared" si="10"/>
        <v>-8.2017499999995538E-2</v>
      </c>
    </row>
    <row r="59" spans="1:15">
      <c r="A59" t="s">
        <v>184</v>
      </c>
      <c r="B59">
        <v>3</v>
      </c>
      <c r="C59" t="s">
        <v>194</v>
      </c>
      <c r="D59" t="s">
        <v>289</v>
      </c>
      <c r="E59">
        <v>19.901247000000001</v>
      </c>
      <c r="F59">
        <v>19.896758999999999</v>
      </c>
      <c r="G59">
        <f t="shared" si="6"/>
        <v>19.899003</v>
      </c>
      <c r="H59" t="s">
        <v>12</v>
      </c>
      <c r="I59">
        <v>17.197512</v>
      </c>
      <c r="J59">
        <v>17.080776</v>
      </c>
      <c r="K59" s="1">
        <f t="shared" si="7"/>
        <v>17.139144000000002</v>
      </c>
      <c r="L59">
        <f t="shared" si="8"/>
        <v>2.7598589999999987</v>
      </c>
      <c r="M59">
        <f t="shared" si="11"/>
        <v>5.7503999999994448E-2</v>
      </c>
      <c r="N59">
        <f t="shared" si="9"/>
        <v>0.96092517420704326</v>
      </c>
      <c r="O59">
        <f t="shared" si="10"/>
        <v>-5.7503999999994407E-2</v>
      </c>
    </row>
    <row r="60" spans="1:15">
      <c r="A60" t="s">
        <v>184</v>
      </c>
      <c r="B60">
        <v>4</v>
      </c>
      <c r="C60" t="s">
        <v>195</v>
      </c>
      <c r="D60" t="s">
        <v>289</v>
      </c>
      <c r="E60">
        <v>19.967217999999999</v>
      </c>
      <c r="F60">
        <v>19.968783999999999</v>
      </c>
      <c r="G60">
        <f t="shared" si="6"/>
        <v>19.968001000000001</v>
      </c>
      <c r="H60" t="s">
        <v>12</v>
      </c>
      <c r="I60">
        <v>16.85633</v>
      </c>
      <c r="J60">
        <v>16.715412000000001</v>
      </c>
      <c r="K60" s="1">
        <f t="shared" si="7"/>
        <v>16.785871</v>
      </c>
      <c r="L60">
        <f t="shared" si="8"/>
        <v>3.1821300000000008</v>
      </c>
      <c r="M60">
        <f t="shared" si="11"/>
        <v>0.47977499999999651</v>
      </c>
      <c r="N60">
        <f t="shared" si="9"/>
        <v>0.7170894512070547</v>
      </c>
      <c r="O60">
        <f t="shared" si="10"/>
        <v>-0.47977499999999645</v>
      </c>
    </row>
    <row r="61" spans="1:15">
      <c r="A61" t="s">
        <v>184</v>
      </c>
      <c r="B61">
        <v>5</v>
      </c>
      <c r="C61" t="s">
        <v>196</v>
      </c>
      <c r="D61" t="s">
        <v>289</v>
      </c>
      <c r="E61">
        <v>19.866237999999999</v>
      </c>
      <c r="F61">
        <v>19.751118000000002</v>
      </c>
      <c r="G61">
        <f t="shared" si="6"/>
        <v>19.808678</v>
      </c>
      <c r="H61" t="s">
        <v>12</v>
      </c>
      <c r="I61">
        <v>16.677371999999998</v>
      </c>
      <c r="J61">
        <v>16.815092</v>
      </c>
      <c r="K61" s="1">
        <f t="shared" si="7"/>
        <v>16.746231999999999</v>
      </c>
      <c r="L61">
        <f t="shared" si="8"/>
        <v>3.0624460000000013</v>
      </c>
      <c r="M61">
        <f t="shared" si="11"/>
        <v>0.36009099999999705</v>
      </c>
      <c r="N61">
        <f t="shared" si="9"/>
        <v>0.77911543431889907</v>
      </c>
      <c r="O61">
        <f t="shared" si="10"/>
        <v>-0.36009099999999705</v>
      </c>
    </row>
    <row r="62" spans="1:15">
      <c r="A62" t="s">
        <v>184</v>
      </c>
      <c r="B62">
        <v>6</v>
      </c>
      <c r="C62" t="s">
        <v>197</v>
      </c>
      <c r="D62" t="s">
        <v>289</v>
      </c>
      <c r="E62">
        <v>20.645997999999999</v>
      </c>
      <c r="F62">
        <v>20.527802999999999</v>
      </c>
      <c r="G62">
        <f t="shared" si="6"/>
        <v>20.586900499999999</v>
      </c>
      <c r="H62" t="s">
        <v>12</v>
      </c>
      <c r="I62">
        <v>17.742543999999999</v>
      </c>
      <c r="J62">
        <v>17.467296999999999</v>
      </c>
      <c r="K62" s="1">
        <f t="shared" si="7"/>
        <v>17.604920499999999</v>
      </c>
      <c r="L62">
        <f t="shared" si="8"/>
        <v>2.9819800000000001</v>
      </c>
      <c r="M62">
        <f t="shared" si="11"/>
        <v>0.27962499999999579</v>
      </c>
      <c r="N62">
        <f t="shared" si="9"/>
        <v>0.82380512126424921</v>
      </c>
      <c r="O62">
        <f t="shared" si="10"/>
        <v>-0.27962499999999574</v>
      </c>
    </row>
    <row r="65" spans="1:11">
      <c r="B65" t="s">
        <v>25</v>
      </c>
      <c r="C65" t="s">
        <v>199</v>
      </c>
      <c r="D65" t="s">
        <v>200</v>
      </c>
      <c r="E65" t="s">
        <v>27</v>
      </c>
      <c r="F65" t="s">
        <v>28</v>
      </c>
      <c r="G65" t="s">
        <v>29</v>
      </c>
      <c r="H65" t="s">
        <v>35</v>
      </c>
      <c r="I65" t="s">
        <v>36</v>
      </c>
      <c r="J65" t="s">
        <v>201</v>
      </c>
      <c r="K65" t="s">
        <v>33</v>
      </c>
    </row>
    <row r="66" spans="1:11">
      <c r="A66" t="s">
        <v>38</v>
      </c>
      <c r="B66">
        <f>AVERAGE(O51:O56)</f>
        <v>8.2375000000022708E-3</v>
      </c>
      <c r="C66">
        <f>STDEVA(O51:O56)</f>
        <v>9.8028208174485251E-2</v>
      </c>
      <c r="D66">
        <f>C66/SQRT(6)</f>
        <v>4.0019848404469288E-2</v>
      </c>
      <c r="E66">
        <f>_xlfn.CONFIDENCE.T(0.05,D66,6)</f>
        <v>4.1998255218884527E-2</v>
      </c>
      <c r="F66">
        <f>B66-E66</f>
        <v>-3.3760755218882256E-2</v>
      </c>
      <c r="G66">
        <f>B66+E66</f>
        <v>5.0235755218886798E-2</v>
      </c>
      <c r="H66">
        <f>2^F66</f>
        <v>0.97687051177067918</v>
      </c>
      <c r="I66">
        <f>2^G66</f>
        <v>1.0354341134794749</v>
      </c>
      <c r="J66">
        <f>2^B66</f>
        <v>1.0057261318766229</v>
      </c>
    </row>
    <row r="67" spans="1:11">
      <c r="A67" t="s">
        <v>184</v>
      </c>
      <c r="B67">
        <f>AVERAGE(O57:O62)</f>
        <v>-0.24414108333332918</v>
      </c>
      <c r="C67">
        <f>STDEVA(O57:O62)</f>
        <v>0.16297958398658988</v>
      </c>
      <c r="D67">
        <f>C67/SQRT(6)</f>
        <v>6.6536136543036903E-2</v>
      </c>
      <c r="E67">
        <f>_xlfn.CONFIDENCE.T(0.05,D67,6)</f>
        <v>6.9825393029248534E-2</v>
      </c>
      <c r="F67">
        <f>B67-E67</f>
        <v>-0.31396647636257768</v>
      </c>
      <c r="G67">
        <f>B67+E67</f>
        <v>-0.17431569030408064</v>
      </c>
      <c r="H67">
        <f>2^F67</f>
        <v>0.80442706304739542</v>
      </c>
      <c r="I67">
        <f>2^G67</f>
        <v>0.88618776250891607</v>
      </c>
      <c r="J67">
        <f>2^B67</f>
        <v>0.84431831621941633</v>
      </c>
      <c r="K67">
        <f>_xlfn.T.TEST(O51:O56,O57:O62,2,3)</f>
        <v>1.1311318955578428E-2</v>
      </c>
    </row>
    <row r="70" spans="1:11">
      <c r="B70" t="s">
        <v>4</v>
      </c>
      <c r="C70" t="s">
        <v>35</v>
      </c>
      <c r="D70" t="s">
        <v>36</v>
      </c>
    </row>
    <row r="71" spans="1:11">
      <c r="A71" t="s">
        <v>38</v>
      </c>
      <c r="B71" s="2">
        <f>J66</f>
        <v>1.0057261318766229</v>
      </c>
      <c r="C71">
        <f>ABS(B71-H66)</f>
        <v>2.8855620105943669E-2</v>
      </c>
      <c r="D71">
        <f>ABS(B71-I66)</f>
        <v>2.970798160285204E-2</v>
      </c>
    </row>
    <row r="72" spans="1:11">
      <c r="A72" t="s">
        <v>184</v>
      </c>
      <c r="B72" s="2">
        <f>J67</f>
        <v>0.84431831621941633</v>
      </c>
      <c r="C72">
        <f>ABS(B72-H67)</f>
        <v>3.9891253172020913E-2</v>
      </c>
      <c r="D72">
        <f>ABS(B72-I67)</f>
        <v>4.1869446289499734E-2</v>
      </c>
    </row>
    <row r="90" spans="1:13">
      <c r="A90" t="s">
        <v>62</v>
      </c>
      <c r="B90" t="s">
        <v>105</v>
      </c>
      <c r="C90" t="s">
        <v>290</v>
      </c>
      <c r="D90" t="s">
        <v>291</v>
      </c>
      <c r="E90" t="s">
        <v>353</v>
      </c>
      <c r="F90" t="s">
        <v>105</v>
      </c>
      <c r="G90" t="s">
        <v>290</v>
      </c>
      <c r="H90" t="s">
        <v>291</v>
      </c>
      <c r="I90" t="s">
        <v>353</v>
      </c>
      <c r="J90" t="s">
        <v>5</v>
      </c>
      <c r="K90" t="s">
        <v>6</v>
      </c>
      <c r="L90" t="s">
        <v>216</v>
      </c>
      <c r="M90" t="s">
        <v>24</v>
      </c>
    </row>
    <row r="91" spans="1:13">
      <c r="A91" s="32" t="s">
        <v>351</v>
      </c>
      <c r="B91" t="s">
        <v>289</v>
      </c>
      <c r="C91">
        <v>30.631312999999999</v>
      </c>
      <c r="D91">
        <v>30.599741000000002</v>
      </c>
      <c r="E91">
        <f>AVERAGE(C91:D91)</f>
        <v>30.615527</v>
      </c>
      <c r="F91" s="1" t="s">
        <v>12</v>
      </c>
      <c r="G91">
        <v>27.007694000000001</v>
      </c>
      <c r="H91">
        <v>27.021063000000002</v>
      </c>
      <c r="I91">
        <f>AVERAGE(G91:H91)</f>
        <v>27.014378499999999</v>
      </c>
      <c r="J91">
        <f>E91-I91</f>
        <v>3.6011485000000008</v>
      </c>
      <c r="K91">
        <f t="shared" ref="K91:K92" si="12">J91-$J$93</f>
        <v>-1.9302589999999995</v>
      </c>
      <c r="L91">
        <f>2^-K91</f>
        <v>3.8112361433878408</v>
      </c>
      <c r="M91">
        <f>LOG(L91,2)</f>
        <v>1.9302589999999995</v>
      </c>
    </row>
    <row r="92" spans="1:13">
      <c r="A92" s="32" t="s">
        <v>351</v>
      </c>
      <c r="B92" t="s">
        <v>289</v>
      </c>
      <c r="C92">
        <v>23.378405000000001</v>
      </c>
      <c r="D92">
        <v>23.225100000000001</v>
      </c>
      <c r="E92">
        <f t="shared" ref="E92:E102" si="13">AVERAGE(C92:D92)</f>
        <v>23.301752499999999</v>
      </c>
      <c r="F92" t="s">
        <v>12</v>
      </c>
      <c r="G92">
        <v>17.916015999999999</v>
      </c>
      <c r="H92">
        <v>17.743974999999999</v>
      </c>
      <c r="I92">
        <f t="shared" ref="I92:I102" si="14">AVERAGE(G92:H92)</f>
        <v>17.829995499999999</v>
      </c>
      <c r="J92">
        <f t="shared" ref="J92:J102" si="15">E92-I92</f>
        <v>5.4717570000000002</v>
      </c>
      <c r="K92">
        <f t="shared" si="12"/>
        <v>-5.9650500000000051E-2</v>
      </c>
      <c r="L92">
        <f t="shared" ref="L92:L102" si="16">2^-K92</f>
        <v>1.0422132489485494</v>
      </c>
      <c r="M92">
        <f t="shared" ref="M92:M102" si="17">LOG(L92,2)</f>
        <v>5.9650499999999988E-2</v>
      </c>
    </row>
    <row r="93" spans="1:13">
      <c r="A93" s="32" t="s">
        <v>351</v>
      </c>
      <c r="B93" t="s">
        <v>289</v>
      </c>
      <c r="C93">
        <v>24.070081999999999</v>
      </c>
      <c r="D93">
        <v>24.051262000000001</v>
      </c>
      <c r="E93">
        <f t="shared" si="13"/>
        <v>24.060672</v>
      </c>
      <c r="F93" t="s">
        <v>12</v>
      </c>
      <c r="G93">
        <v>18.510216</v>
      </c>
      <c r="H93">
        <v>18.548313</v>
      </c>
      <c r="I93">
        <f t="shared" si="14"/>
        <v>18.5292645</v>
      </c>
      <c r="J93">
        <f t="shared" si="15"/>
        <v>5.5314075000000003</v>
      </c>
      <c r="K93">
        <f>J93-$J$93</f>
        <v>0</v>
      </c>
      <c r="L93">
        <f t="shared" si="16"/>
        <v>1</v>
      </c>
      <c r="M93">
        <f t="shared" si="17"/>
        <v>0</v>
      </c>
    </row>
    <row r="94" spans="1:13">
      <c r="A94" s="32" t="s">
        <v>351</v>
      </c>
      <c r="B94" t="s">
        <v>289</v>
      </c>
      <c r="C94">
        <v>23.382458</v>
      </c>
      <c r="D94">
        <v>23.447527000000001</v>
      </c>
      <c r="E94">
        <f t="shared" si="13"/>
        <v>23.4149925</v>
      </c>
      <c r="F94" t="s">
        <v>12</v>
      </c>
      <c r="G94">
        <v>17.725612999999999</v>
      </c>
      <c r="H94">
        <v>17.797391999999999</v>
      </c>
      <c r="I94">
        <f t="shared" si="14"/>
        <v>17.761502499999999</v>
      </c>
      <c r="J94">
        <f t="shared" si="15"/>
        <v>5.6534900000000015</v>
      </c>
      <c r="K94">
        <f t="shared" ref="K94:K102" si="18">J94-$J$93</f>
        <v>0.1220825000000012</v>
      </c>
      <c r="L94">
        <f t="shared" si="16"/>
        <v>0.91886033727684635</v>
      </c>
      <c r="M94">
        <f t="shared" si="17"/>
        <v>-0.12208250000000118</v>
      </c>
    </row>
    <row r="95" spans="1:13">
      <c r="A95" s="32" t="s">
        <v>351</v>
      </c>
      <c r="B95" t="s">
        <v>289</v>
      </c>
      <c r="C95">
        <v>23.128606999999999</v>
      </c>
      <c r="D95">
        <v>23.245121000000001</v>
      </c>
      <c r="E95">
        <f t="shared" si="13"/>
        <v>23.186864</v>
      </c>
      <c r="F95" t="s">
        <v>12</v>
      </c>
      <c r="G95">
        <v>17.667147</v>
      </c>
      <c r="H95">
        <v>17.206880000000002</v>
      </c>
      <c r="I95">
        <f t="shared" si="14"/>
        <v>17.437013499999999</v>
      </c>
      <c r="J95">
        <f t="shared" si="15"/>
        <v>5.7498505000000009</v>
      </c>
      <c r="K95">
        <f t="shared" si="18"/>
        <v>0.21844300000000061</v>
      </c>
      <c r="L95">
        <f t="shared" si="16"/>
        <v>0.85949252633290707</v>
      </c>
      <c r="M95">
        <f t="shared" si="17"/>
        <v>-0.21844300000000061</v>
      </c>
    </row>
    <row r="96" spans="1:13">
      <c r="A96" s="32" t="s">
        <v>351</v>
      </c>
      <c r="B96" t="s">
        <v>289</v>
      </c>
      <c r="C96">
        <v>23.085979999999999</v>
      </c>
      <c r="D96">
        <v>23.073996999999999</v>
      </c>
      <c r="E96">
        <f t="shared" si="13"/>
        <v>23.079988499999999</v>
      </c>
      <c r="F96" t="s">
        <v>12</v>
      </c>
      <c r="G96">
        <v>17.075814999999999</v>
      </c>
      <c r="H96">
        <v>16.919588000000001</v>
      </c>
      <c r="I96">
        <f t="shared" si="14"/>
        <v>16.997701499999998</v>
      </c>
      <c r="J96">
        <f t="shared" si="15"/>
        <v>6.0822870000000009</v>
      </c>
      <c r="K96">
        <f t="shared" si="18"/>
        <v>0.55087950000000063</v>
      </c>
      <c r="L96">
        <f t="shared" si="16"/>
        <v>0.68260387052789484</v>
      </c>
      <c r="M96">
        <f t="shared" si="17"/>
        <v>-0.55087950000000063</v>
      </c>
    </row>
    <row r="97" spans="1:13">
      <c r="A97" s="10" t="s">
        <v>352</v>
      </c>
      <c r="B97" t="s">
        <v>289</v>
      </c>
      <c r="C97">
        <v>23.080480000000001</v>
      </c>
      <c r="D97">
        <v>23.007957000000001</v>
      </c>
      <c r="E97">
        <f t="shared" si="13"/>
        <v>23.044218499999999</v>
      </c>
      <c r="F97" t="s">
        <v>12</v>
      </c>
      <c r="G97">
        <v>17.116181999999998</v>
      </c>
      <c r="H97">
        <v>17.145015999999998</v>
      </c>
      <c r="I97">
        <f t="shared" si="14"/>
        <v>17.130598999999997</v>
      </c>
      <c r="J97">
        <f t="shared" si="15"/>
        <v>5.9136195000000029</v>
      </c>
      <c r="K97">
        <f t="shared" si="18"/>
        <v>0.38221200000000266</v>
      </c>
      <c r="L97">
        <f t="shared" si="16"/>
        <v>0.76726029296265585</v>
      </c>
      <c r="M97">
        <f t="shared" si="17"/>
        <v>-0.38221200000000255</v>
      </c>
    </row>
    <row r="98" spans="1:13">
      <c r="A98" s="10" t="s">
        <v>352</v>
      </c>
      <c r="B98" t="s">
        <v>289</v>
      </c>
      <c r="C98">
        <v>22.976148999999999</v>
      </c>
      <c r="D98">
        <v>22.989077000000002</v>
      </c>
      <c r="E98">
        <f t="shared" si="13"/>
        <v>22.982613000000001</v>
      </c>
      <c r="F98" t="s">
        <v>12</v>
      </c>
      <c r="G98">
        <v>16.916924999999999</v>
      </c>
      <c r="H98">
        <v>16.983253000000001</v>
      </c>
      <c r="I98">
        <f t="shared" si="14"/>
        <v>16.950088999999998</v>
      </c>
      <c r="J98">
        <f t="shared" si="15"/>
        <v>6.0325240000000022</v>
      </c>
      <c r="K98">
        <f t="shared" si="18"/>
        <v>0.50111650000000196</v>
      </c>
      <c r="L98">
        <f t="shared" si="16"/>
        <v>0.70655976377332408</v>
      </c>
      <c r="M98">
        <f t="shared" si="17"/>
        <v>-0.50111650000000207</v>
      </c>
    </row>
    <row r="99" spans="1:13">
      <c r="A99" s="10" t="s">
        <v>352</v>
      </c>
      <c r="B99" t="s">
        <v>289</v>
      </c>
      <c r="C99">
        <v>23.371386999999999</v>
      </c>
      <c r="D99">
        <v>23.415565000000001</v>
      </c>
      <c r="E99">
        <f t="shared" si="13"/>
        <v>23.393476</v>
      </c>
      <c r="F99" t="s">
        <v>12</v>
      </c>
      <c r="G99">
        <v>17.331503000000001</v>
      </c>
      <c r="H99">
        <v>17.334581</v>
      </c>
      <c r="I99">
        <f t="shared" si="14"/>
        <v>17.333041999999999</v>
      </c>
      <c r="J99">
        <f t="shared" si="15"/>
        <v>6.0604340000000008</v>
      </c>
      <c r="K99">
        <f t="shared" si="18"/>
        <v>0.52902650000000051</v>
      </c>
      <c r="L99">
        <f t="shared" si="16"/>
        <v>0.69302221299887945</v>
      </c>
      <c r="M99">
        <f t="shared" si="17"/>
        <v>-0.52902650000000062</v>
      </c>
    </row>
    <row r="100" spans="1:13">
      <c r="A100" s="10" t="s">
        <v>352</v>
      </c>
      <c r="B100" t="s">
        <v>289</v>
      </c>
      <c r="C100">
        <v>22.904177000000001</v>
      </c>
      <c r="D100">
        <v>22.907990999999999</v>
      </c>
      <c r="E100">
        <f t="shared" si="13"/>
        <v>22.906084</v>
      </c>
      <c r="F100" t="s">
        <v>12</v>
      </c>
      <c r="G100">
        <v>16.930406999999999</v>
      </c>
      <c r="H100">
        <v>17.108913000000001</v>
      </c>
      <c r="I100">
        <f t="shared" si="14"/>
        <v>17.019660000000002</v>
      </c>
      <c r="J100">
        <f t="shared" si="15"/>
        <v>5.8864239999999981</v>
      </c>
      <c r="K100">
        <f t="shared" si="18"/>
        <v>0.35501649999999785</v>
      </c>
      <c r="L100">
        <f t="shared" si="16"/>
        <v>0.78186070099254157</v>
      </c>
      <c r="M100">
        <f t="shared" si="17"/>
        <v>-0.35501649999999785</v>
      </c>
    </row>
    <row r="101" spans="1:13">
      <c r="A101" s="10" t="s">
        <v>352</v>
      </c>
      <c r="B101" t="s">
        <v>289</v>
      </c>
      <c r="C101">
        <v>22.831759999999999</v>
      </c>
      <c r="D101">
        <v>22.829896999999999</v>
      </c>
      <c r="E101">
        <f t="shared" si="13"/>
        <v>22.830828499999999</v>
      </c>
      <c r="F101" t="s">
        <v>12</v>
      </c>
      <c r="G101">
        <v>16.907827000000001</v>
      </c>
      <c r="H101">
        <v>17.089586000000001</v>
      </c>
      <c r="I101">
        <f t="shared" si="14"/>
        <v>16.998706500000001</v>
      </c>
      <c r="J101">
        <f t="shared" si="15"/>
        <v>5.8321219999999983</v>
      </c>
      <c r="K101">
        <f t="shared" si="18"/>
        <v>0.300714499999998</v>
      </c>
      <c r="L101">
        <f t="shared" si="16"/>
        <v>0.81185022498032644</v>
      </c>
      <c r="M101">
        <f t="shared" si="17"/>
        <v>-0.300714499999998</v>
      </c>
    </row>
    <row r="102" spans="1:13">
      <c r="A102" s="10" t="s">
        <v>352</v>
      </c>
      <c r="B102" t="s">
        <v>289</v>
      </c>
      <c r="C102">
        <v>22.996689</v>
      </c>
      <c r="D102">
        <v>23.009492999999999</v>
      </c>
      <c r="E102">
        <f t="shared" si="13"/>
        <v>23.003090999999998</v>
      </c>
      <c r="F102" t="s">
        <v>12</v>
      </c>
      <c r="G102">
        <v>16.913729</v>
      </c>
      <c r="H102">
        <v>16.919727000000002</v>
      </c>
      <c r="I102">
        <f t="shared" si="14"/>
        <v>16.916727999999999</v>
      </c>
      <c r="J102">
        <f t="shared" si="15"/>
        <v>6.0863629999999986</v>
      </c>
      <c r="K102">
        <f t="shared" si="18"/>
        <v>0.55495549999999838</v>
      </c>
      <c r="L102">
        <f t="shared" si="16"/>
        <v>0.68067805347421317</v>
      </c>
      <c r="M102">
        <f t="shared" si="17"/>
        <v>-0.55495549999999838</v>
      </c>
    </row>
    <row r="103" spans="1:13">
      <c r="B103" s="10"/>
    </row>
    <row r="104" spans="1:13">
      <c r="B104" s="10"/>
    </row>
    <row r="106" spans="1:13">
      <c r="B106" t="s">
        <v>25</v>
      </c>
      <c r="C106" t="s">
        <v>199</v>
      </c>
      <c r="D106" t="s">
        <v>200</v>
      </c>
      <c r="E106" t="s">
        <v>27</v>
      </c>
      <c r="F106" t="s">
        <v>28</v>
      </c>
      <c r="G106" t="s">
        <v>29</v>
      </c>
      <c r="H106" t="s">
        <v>35</v>
      </c>
      <c r="I106" t="s">
        <v>36</v>
      </c>
      <c r="J106" t="s">
        <v>201</v>
      </c>
      <c r="K106" t="s">
        <v>33</v>
      </c>
    </row>
    <row r="107" spans="1:13">
      <c r="A107" t="s">
        <v>351</v>
      </c>
      <c r="B107">
        <f>AVERAGE(M91:M96)</f>
        <v>0.18308408333333284</v>
      </c>
      <c r="C107">
        <f>STDEVA(M91:M96)</f>
        <v>0.88254507016771777</v>
      </c>
      <c r="D107">
        <f>C107/SQRT(6)</f>
        <v>0.36029751615328082</v>
      </c>
      <c r="E107">
        <f>_xlfn.CONFIDENCE.T(0.05,C107,6)</f>
        <v>0.92617425044850543</v>
      </c>
      <c r="F107">
        <f>B107-E107</f>
        <v>-0.74309016711517262</v>
      </c>
      <c r="G107">
        <f>B107+E107</f>
        <v>1.1092583337818382</v>
      </c>
      <c r="H107">
        <f>2^F107</f>
        <v>0.59745826066886776</v>
      </c>
      <c r="I107">
        <f>2^G107</f>
        <v>2.1573471305713392</v>
      </c>
      <c r="J107">
        <f>2^B107</f>
        <v>1.1353082683967932</v>
      </c>
    </row>
    <row r="108" spans="1:13">
      <c r="A108" t="s">
        <v>352</v>
      </c>
      <c r="B108">
        <f>AVERAGE(M97:M102)</f>
        <v>-0.43717358333333323</v>
      </c>
      <c r="C108">
        <f>STDEVA(M97:M102)</f>
        <v>0.10468034982193065</v>
      </c>
      <c r="D108">
        <f>C108/SQRT(6)</f>
        <v>4.2735573859962343E-2</v>
      </c>
      <c r="E108">
        <f>_xlfn.CONFIDENCE.T(0.05,C108,6)</f>
        <v>0.10985528989991332</v>
      </c>
      <c r="F108">
        <f>B108-E108</f>
        <v>-0.54702887323324656</v>
      </c>
      <c r="G108">
        <f>B108+E108</f>
        <v>-0.32731829343341989</v>
      </c>
      <c r="H108">
        <f>2^F108</f>
        <v>0.6844282086731881</v>
      </c>
      <c r="I108">
        <f>2^G108</f>
        <v>0.79701661599162898</v>
      </c>
      <c r="J108">
        <f>2^B108</f>
        <v>0.73858016136768578</v>
      </c>
      <c r="K108">
        <f>_xlfn.T.TEST(M92:M96,M97:M102,2,3)</f>
        <v>6.3819998193769906E-2</v>
      </c>
    </row>
    <row r="110" spans="1:13">
      <c r="B110" t="s">
        <v>4</v>
      </c>
      <c r="C110" t="s">
        <v>35</v>
      </c>
      <c r="D110" t="s">
        <v>354</v>
      </c>
    </row>
    <row r="111" spans="1:13">
      <c r="A111" t="s">
        <v>351</v>
      </c>
      <c r="B111">
        <f>J107</f>
        <v>1.1353082683967932</v>
      </c>
      <c r="C111">
        <f>H107</f>
        <v>0.59745826066886776</v>
      </c>
      <c r="D111">
        <f>I107</f>
        <v>2.1573471305713392</v>
      </c>
    </row>
    <row r="112" spans="1:13">
      <c r="A112" t="s">
        <v>352</v>
      </c>
      <c r="B112">
        <f>J108</f>
        <v>0.73858016136768578</v>
      </c>
      <c r="C112">
        <f>H108</f>
        <v>0.6844282086731881</v>
      </c>
      <c r="D112">
        <f>I108</f>
        <v>0.79701661599162898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26"/>
  <sheetViews>
    <sheetView workbookViewId="0">
      <selection activeCell="K10" sqref="K10"/>
    </sheetView>
  </sheetViews>
  <sheetFormatPr baseColWidth="10" defaultRowHeight="15" x14ac:dyDescent="0"/>
  <cols>
    <col min="10" max="10" width="13.6640625" bestFit="1" customWidth="1"/>
    <col min="11" max="11" width="12.6640625" bestFit="1" customWidth="1"/>
    <col min="12" max="12" width="13.5" bestFit="1" customWidth="1"/>
  </cols>
  <sheetData>
    <row r="9" spans="1:19">
      <c r="A9" s="24" t="s">
        <v>206</v>
      </c>
      <c r="B9" t="s">
        <v>207</v>
      </c>
      <c r="C9" t="s">
        <v>202</v>
      </c>
      <c r="D9" t="s">
        <v>203</v>
      </c>
      <c r="E9" t="s">
        <v>204</v>
      </c>
      <c r="F9" t="s">
        <v>205</v>
      </c>
      <c r="J9" t="s">
        <v>208</v>
      </c>
      <c r="K9" t="s">
        <v>209</v>
      </c>
      <c r="M9" t="s">
        <v>210</v>
      </c>
      <c r="N9" t="s">
        <v>211</v>
      </c>
      <c r="O9" t="s">
        <v>212</v>
      </c>
      <c r="P9" t="s">
        <v>152</v>
      </c>
      <c r="Q9" t="s">
        <v>35</v>
      </c>
      <c r="R9" t="s">
        <v>36</v>
      </c>
      <c r="S9" t="s">
        <v>213</v>
      </c>
    </row>
    <row r="10" spans="1:19">
      <c r="A10" t="s">
        <v>37</v>
      </c>
      <c r="B10">
        <v>1</v>
      </c>
      <c r="C10">
        <v>1818</v>
      </c>
      <c r="D10">
        <v>108.44</v>
      </c>
      <c r="E10">
        <v>30</v>
      </c>
      <c r="F10">
        <f>(D10-E10)*C10</f>
        <v>142603.91999999998</v>
      </c>
      <c r="H10" t="s">
        <v>37</v>
      </c>
      <c r="I10">
        <v>1</v>
      </c>
      <c r="J10">
        <f>F10/F18</f>
        <v>0.4131201738185768</v>
      </c>
      <c r="K10">
        <f>J10/$J$11</f>
        <v>1.3490898725939946</v>
      </c>
      <c r="M10">
        <f>AVERAGE(K10:K12)</f>
        <v>1.0929900064951423</v>
      </c>
      <c r="N10">
        <f>STDEVA(K10:K12)</f>
        <v>0.22454299034233849</v>
      </c>
      <c r="O10">
        <f>N10/SQRT(3)</f>
        <v>0.12963995591879268</v>
      </c>
      <c r="P10">
        <f>_xlfn.CONFIDENCE.T(0.05,N10,3)</f>
        <v>0.55779571021859342</v>
      </c>
      <c r="Q10">
        <f>M10-P10</f>
        <v>0.53519429627654891</v>
      </c>
      <c r="R10">
        <f>M10+P10</f>
        <v>1.6507857167137359</v>
      </c>
    </row>
    <row r="11" spans="1:19">
      <c r="B11">
        <v>2</v>
      </c>
      <c r="C11">
        <v>1818</v>
      </c>
      <c r="D11">
        <v>112.7</v>
      </c>
      <c r="E11">
        <v>42</v>
      </c>
      <c r="F11">
        <f t="shared" ref="F11:F15" si="0">(D11-E11)*C11</f>
        <v>128532.6</v>
      </c>
      <c r="I11">
        <v>2</v>
      </c>
      <c r="J11">
        <f t="shared" ref="J11:J15" si="1">F11/F19</f>
        <v>0.30622138836772983</v>
      </c>
      <c r="K11">
        <f>J11/$J$11</f>
        <v>1</v>
      </c>
    </row>
    <row r="12" spans="1:19">
      <c r="B12">
        <v>3</v>
      </c>
      <c r="C12">
        <v>1818</v>
      </c>
      <c r="D12">
        <v>116.53</v>
      </c>
      <c r="E12">
        <v>54.2</v>
      </c>
      <c r="F12">
        <f t="shared" si="0"/>
        <v>113315.94</v>
      </c>
      <c r="I12">
        <v>3</v>
      </c>
      <c r="J12">
        <f t="shared" si="1"/>
        <v>0.28474918959668299</v>
      </c>
      <c r="K12">
        <f t="shared" ref="K12:K15" si="2">J12/$J$11</f>
        <v>0.92988014689143239</v>
      </c>
    </row>
    <row r="13" spans="1:19">
      <c r="A13" t="s">
        <v>90</v>
      </c>
      <c r="B13">
        <v>1</v>
      </c>
      <c r="C13">
        <v>1818</v>
      </c>
      <c r="D13">
        <v>64.8</v>
      </c>
      <c r="E13">
        <v>47.4</v>
      </c>
      <c r="F13">
        <f t="shared" si="0"/>
        <v>31633.199999999997</v>
      </c>
      <c r="H13" t="s">
        <v>90</v>
      </c>
      <c r="I13">
        <v>1</v>
      </c>
      <c r="J13">
        <f t="shared" si="1"/>
        <v>0.10433543599257884</v>
      </c>
      <c r="K13">
        <f t="shared" si="2"/>
        <v>0.34071896985616928</v>
      </c>
      <c r="M13">
        <f>AVERAGE(K13:K15)</f>
        <v>0.24368195818546681</v>
      </c>
      <c r="N13">
        <f>STDEVA(K13:K15)</f>
        <v>8.404894422774882E-2</v>
      </c>
      <c r="O13">
        <f>N13/SQRT(3)</f>
        <v>4.852568057499463E-2</v>
      </c>
      <c r="P13">
        <f>_xlfn.CONFIDENCE.T(0.05,N13,3)</f>
        <v>0.20878915198895118</v>
      </c>
      <c r="Q13">
        <f>M13-P13</f>
        <v>3.4892806196515636E-2</v>
      </c>
      <c r="R13">
        <f>M13+P13</f>
        <v>0.45247111017441799</v>
      </c>
      <c r="S13">
        <f>TTEST(J10:J12,J13:J15,2,3)</f>
        <v>1.3744696015156084E-2</v>
      </c>
    </row>
    <row r="14" spans="1:19">
      <c r="B14">
        <v>2</v>
      </c>
      <c r="C14">
        <v>1818</v>
      </c>
      <c r="D14">
        <v>49.7</v>
      </c>
      <c r="E14">
        <v>35</v>
      </c>
      <c r="F14">
        <f t="shared" si="0"/>
        <v>26724.600000000006</v>
      </c>
      <c r="I14">
        <v>2</v>
      </c>
      <c r="J14">
        <f t="shared" si="1"/>
        <v>6.0205795387344781E-2</v>
      </c>
      <c r="K14">
        <f t="shared" si="2"/>
        <v>0.19660872060003168</v>
      </c>
    </row>
    <row r="15" spans="1:19">
      <c r="B15">
        <v>3</v>
      </c>
      <c r="C15">
        <v>1818</v>
      </c>
      <c r="D15">
        <v>44.34</v>
      </c>
      <c r="E15">
        <v>25.74</v>
      </c>
      <c r="F15">
        <f t="shared" si="0"/>
        <v>33814.80000000001</v>
      </c>
      <c r="I15">
        <v>3</v>
      </c>
      <c r="J15">
        <f t="shared" si="1"/>
        <v>5.9320651287238568E-2</v>
      </c>
      <c r="K15">
        <f t="shared" si="2"/>
        <v>0.19371818410019948</v>
      </c>
    </row>
    <row r="17" spans="1:17">
      <c r="A17" s="24" t="s">
        <v>214</v>
      </c>
      <c r="B17" t="s">
        <v>215</v>
      </c>
      <c r="C17" t="s">
        <v>202</v>
      </c>
      <c r="D17" t="s">
        <v>203</v>
      </c>
      <c r="E17" t="s">
        <v>204</v>
      </c>
      <c r="F17" t="s">
        <v>205</v>
      </c>
    </row>
    <row r="18" spans="1:17">
      <c r="A18" t="s">
        <v>37</v>
      </c>
      <c r="B18">
        <v>1</v>
      </c>
      <c r="C18">
        <v>2625</v>
      </c>
      <c r="D18">
        <v>143.19999999999999</v>
      </c>
      <c r="E18">
        <v>11.7</v>
      </c>
      <c r="F18">
        <f t="shared" ref="F18:F23" si="3">(D18-E18)*C18</f>
        <v>345187.5</v>
      </c>
    </row>
    <row r="19" spans="1:17">
      <c r="B19">
        <v>2</v>
      </c>
      <c r="C19">
        <v>2625</v>
      </c>
      <c r="D19">
        <v>178</v>
      </c>
      <c r="E19">
        <v>18.100000000000001</v>
      </c>
      <c r="F19">
        <f t="shared" si="3"/>
        <v>419737.5</v>
      </c>
    </row>
    <row r="20" spans="1:17">
      <c r="B20">
        <v>3</v>
      </c>
      <c r="C20">
        <v>2625</v>
      </c>
      <c r="D20">
        <v>168.7</v>
      </c>
      <c r="E20">
        <v>17.100000000000001</v>
      </c>
      <c r="F20">
        <f t="shared" si="3"/>
        <v>397950</v>
      </c>
    </row>
    <row r="21" spans="1:17">
      <c r="A21" t="s">
        <v>90</v>
      </c>
      <c r="B21">
        <v>1</v>
      </c>
      <c r="C21">
        <v>2625</v>
      </c>
      <c r="D21">
        <v>129.4</v>
      </c>
      <c r="E21">
        <v>13.9</v>
      </c>
      <c r="F21">
        <f t="shared" si="3"/>
        <v>303187.5</v>
      </c>
      <c r="O21" t="s">
        <v>206</v>
      </c>
      <c r="P21" t="s">
        <v>35</v>
      </c>
      <c r="Q21" t="s">
        <v>36</v>
      </c>
    </row>
    <row r="22" spans="1:17">
      <c r="B22">
        <v>2</v>
      </c>
      <c r="C22">
        <v>2625</v>
      </c>
      <c r="D22">
        <v>184.2</v>
      </c>
      <c r="E22">
        <v>15.1</v>
      </c>
      <c r="F22">
        <f t="shared" si="3"/>
        <v>443887.5</v>
      </c>
      <c r="K22" s="3"/>
      <c r="L22" s="3"/>
      <c r="N22" t="s">
        <v>38</v>
      </c>
      <c r="O22" s="3">
        <f>M10</f>
        <v>1.0929900064951423</v>
      </c>
      <c r="P22">
        <f>ABS(O22-Q10)</f>
        <v>0.55779571021859342</v>
      </c>
      <c r="Q22">
        <f>ABS(O22-R10)</f>
        <v>0.55779571021859353</v>
      </c>
    </row>
    <row r="23" spans="1:17">
      <c r="B23">
        <v>3</v>
      </c>
      <c r="C23">
        <v>3534</v>
      </c>
      <c r="D23">
        <v>175.3</v>
      </c>
      <c r="E23">
        <v>14</v>
      </c>
      <c r="F23">
        <f t="shared" si="3"/>
        <v>570034.20000000007</v>
      </c>
      <c r="N23" t="s">
        <v>39</v>
      </c>
      <c r="O23" s="3">
        <f>M13</f>
        <v>0.24368195818546681</v>
      </c>
      <c r="P23">
        <f>ABS(O23-Q13)</f>
        <v>0.20878915198895118</v>
      </c>
      <c r="Q23">
        <f>ABS(O23-R13)</f>
        <v>0.20878915198895118</v>
      </c>
    </row>
    <row r="26" spans="1:17">
      <c r="A26" s="2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N15" sqref="N15"/>
    </sheetView>
  </sheetViews>
  <sheetFormatPr baseColWidth="10" defaultRowHeight="15" x14ac:dyDescent="0"/>
  <sheetData>
    <row r="1" spans="1:18">
      <c r="A1" t="s">
        <v>325</v>
      </c>
      <c r="B1" t="s">
        <v>62</v>
      </c>
      <c r="C1" t="s">
        <v>105</v>
      </c>
      <c r="D1" t="s">
        <v>327</v>
      </c>
      <c r="E1" t="s">
        <v>326</v>
      </c>
      <c r="F1" t="s">
        <v>333</v>
      </c>
      <c r="G1" t="s">
        <v>334</v>
      </c>
      <c r="H1" t="s">
        <v>335</v>
      </c>
      <c r="I1" t="s">
        <v>4</v>
      </c>
      <c r="J1" t="s">
        <v>149</v>
      </c>
      <c r="K1" t="s">
        <v>150</v>
      </c>
      <c r="L1" t="s">
        <v>33</v>
      </c>
    </row>
    <row r="2" spans="1:18">
      <c r="A2">
        <v>1</v>
      </c>
      <c r="B2" t="s">
        <v>108</v>
      </c>
      <c r="C2" t="s">
        <v>328</v>
      </c>
      <c r="D2" t="s">
        <v>15</v>
      </c>
      <c r="E2" t="s">
        <v>329</v>
      </c>
      <c r="F2" s="27">
        <v>877</v>
      </c>
      <c r="G2" s="27">
        <v>973</v>
      </c>
      <c r="H2" s="27">
        <v>935</v>
      </c>
      <c r="I2">
        <f>AVERAGE(F2:H2)</f>
        <v>928.33333333333337</v>
      </c>
      <c r="J2">
        <f>STDEVA(F2:H2)</f>
        <v>48.345975358175714</v>
      </c>
      <c r="K2">
        <f>J2/SQRT(3)</f>
        <v>27.912561887277764</v>
      </c>
      <c r="P2" t="s">
        <v>108</v>
      </c>
      <c r="Q2" t="s">
        <v>328</v>
      </c>
      <c r="R2" t="s">
        <v>332</v>
      </c>
    </row>
    <row r="3" spans="1:18">
      <c r="A3">
        <v>1</v>
      </c>
      <c r="B3" t="s">
        <v>108</v>
      </c>
      <c r="C3" t="s">
        <v>328</v>
      </c>
      <c r="D3" t="s">
        <v>15</v>
      </c>
      <c r="E3" t="s">
        <v>330</v>
      </c>
      <c r="F3" s="27">
        <v>12389</v>
      </c>
      <c r="G3" s="27">
        <v>15177</v>
      </c>
      <c r="H3" s="27">
        <v>17048</v>
      </c>
      <c r="I3">
        <f t="shared" ref="I3:I7" si="0">AVERAGE(F3:H3)</f>
        <v>14871.333333333334</v>
      </c>
      <c r="J3">
        <f t="shared" ref="J3:J7" si="1">STDEVA(F3:H3)</f>
        <v>2344.4923402163877</v>
      </c>
      <c r="K3">
        <f t="shared" ref="K3:K7" si="2">J3/SQRT(3)</f>
        <v>1353.5932837369471</v>
      </c>
      <c r="L3">
        <f>_xlfn.T.TEST(F2:H2,F3:H3,2,3)</f>
        <v>9.2706007818700448E-3</v>
      </c>
      <c r="P3" t="s">
        <v>329</v>
      </c>
      <c r="Q3" s="29">
        <f>I2</f>
        <v>928.33333333333337</v>
      </c>
      <c r="R3" s="29">
        <f>I5</f>
        <v>192</v>
      </c>
    </row>
    <row r="4" spans="1:18">
      <c r="A4">
        <v>1</v>
      </c>
      <c r="B4" t="s">
        <v>108</v>
      </c>
      <c r="C4" t="s">
        <v>328</v>
      </c>
      <c r="D4" t="s">
        <v>15</v>
      </c>
      <c r="E4" t="s">
        <v>331</v>
      </c>
      <c r="F4" s="27">
        <v>3125</v>
      </c>
      <c r="G4" s="27">
        <v>2773</v>
      </c>
      <c r="H4" s="27">
        <v>4585</v>
      </c>
      <c r="I4">
        <f t="shared" si="0"/>
        <v>3494.3333333333335</v>
      </c>
      <c r="J4">
        <f t="shared" si="1"/>
        <v>960.80244240599848</v>
      </c>
      <c r="K4">
        <f t="shared" si="2"/>
        <v>554.71954876115319</v>
      </c>
      <c r="L4">
        <f>_xlfn.T.TEST(F2:H2,F4:H4,2,3)</f>
        <v>4.3379256186602017E-2</v>
      </c>
      <c r="P4" t="s">
        <v>330</v>
      </c>
      <c r="Q4" s="29">
        <f t="shared" ref="Q4:Q5" si="3">I3</f>
        <v>14871.333333333334</v>
      </c>
      <c r="R4" s="29">
        <f t="shared" ref="R4:R5" si="4">I6</f>
        <v>2790</v>
      </c>
    </row>
    <row r="5" spans="1:18">
      <c r="A5">
        <v>1</v>
      </c>
      <c r="B5" t="s">
        <v>108</v>
      </c>
      <c r="C5" t="s">
        <v>332</v>
      </c>
      <c r="D5" t="s">
        <v>312</v>
      </c>
      <c r="E5" t="s">
        <v>329</v>
      </c>
      <c r="F5" s="27">
        <v>173</v>
      </c>
      <c r="G5" s="27">
        <v>211</v>
      </c>
      <c r="H5" s="27">
        <v>192</v>
      </c>
      <c r="I5">
        <f t="shared" si="0"/>
        <v>192</v>
      </c>
      <c r="J5">
        <f t="shared" si="1"/>
        <v>19</v>
      </c>
      <c r="K5">
        <f t="shared" si="2"/>
        <v>10.96965511460289</v>
      </c>
      <c r="P5" t="s">
        <v>331</v>
      </c>
      <c r="Q5" s="29">
        <f t="shared" si="3"/>
        <v>3494.3333333333335</v>
      </c>
      <c r="R5" s="29">
        <f t="shared" si="4"/>
        <v>3283</v>
      </c>
    </row>
    <row r="6" spans="1:18">
      <c r="A6">
        <v>1</v>
      </c>
      <c r="B6" t="s">
        <v>108</v>
      </c>
      <c r="C6" t="s">
        <v>332</v>
      </c>
      <c r="D6" t="s">
        <v>312</v>
      </c>
      <c r="E6" t="s">
        <v>330</v>
      </c>
      <c r="F6" s="27">
        <v>2638</v>
      </c>
      <c r="G6" s="27">
        <v>2517</v>
      </c>
      <c r="H6" s="27">
        <v>3215</v>
      </c>
      <c r="I6">
        <f t="shared" si="0"/>
        <v>2790</v>
      </c>
      <c r="J6">
        <f t="shared" si="1"/>
        <v>373</v>
      </c>
      <c r="K6">
        <f t="shared" si="2"/>
        <v>215.35165040773043</v>
      </c>
      <c r="L6">
        <f>_xlfn.T.TEST(F5:H5,F6:H6,2,3)</f>
        <v>6.6891036202193464E-3</v>
      </c>
    </row>
    <row r="7" spans="1:18">
      <c r="A7">
        <v>1</v>
      </c>
      <c r="B7" t="s">
        <v>108</v>
      </c>
      <c r="C7" t="s">
        <v>332</v>
      </c>
      <c r="D7" t="s">
        <v>312</v>
      </c>
      <c r="E7" t="s">
        <v>331</v>
      </c>
      <c r="F7" s="27">
        <v>2997</v>
      </c>
      <c r="G7" s="27">
        <v>3119</v>
      </c>
      <c r="H7" s="27">
        <v>3733</v>
      </c>
      <c r="I7">
        <f t="shared" si="0"/>
        <v>3283</v>
      </c>
      <c r="J7">
        <f t="shared" si="1"/>
        <v>394.45658823246953</v>
      </c>
      <c r="K7">
        <f t="shared" si="2"/>
        <v>227.73961739963767</v>
      </c>
      <c r="L7">
        <f>TTEST(F5:H5,F7:H7,2,3)</f>
        <v>5.2997561669950585E-3</v>
      </c>
    </row>
    <row r="21" spans="1:18">
      <c r="A21" t="s">
        <v>325</v>
      </c>
      <c r="B21" t="s">
        <v>62</v>
      </c>
      <c r="C21" t="s">
        <v>105</v>
      </c>
      <c r="D21" t="s">
        <v>327</v>
      </c>
      <c r="E21" t="s">
        <v>326</v>
      </c>
      <c r="F21" t="s">
        <v>333</v>
      </c>
      <c r="G21" t="s">
        <v>334</v>
      </c>
      <c r="H21" t="s">
        <v>335</v>
      </c>
      <c r="I21" t="s">
        <v>4</v>
      </c>
      <c r="J21" t="s">
        <v>149</v>
      </c>
      <c r="K21" t="s">
        <v>150</v>
      </c>
      <c r="L21" t="s">
        <v>33</v>
      </c>
    </row>
    <row r="22" spans="1:18">
      <c r="A22">
        <v>1</v>
      </c>
      <c r="B22" t="s">
        <v>305</v>
      </c>
      <c r="C22" t="s">
        <v>328</v>
      </c>
      <c r="D22" t="s">
        <v>15</v>
      </c>
      <c r="E22" t="s">
        <v>329</v>
      </c>
      <c r="F22" s="27">
        <v>301</v>
      </c>
      <c r="G22" s="27">
        <v>352</v>
      </c>
      <c r="H22" s="27">
        <v>295</v>
      </c>
      <c r="I22">
        <f>AVERAGE(F22:H22)</f>
        <v>316</v>
      </c>
      <c r="J22">
        <f>STDEVA(F22:H22)</f>
        <v>31.32091952673165</v>
      </c>
      <c r="K22">
        <f>J22/SQRT(3)</f>
        <v>18.083141320025124</v>
      </c>
      <c r="P22" s="1" t="s">
        <v>305</v>
      </c>
      <c r="Q22" s="1" t="s">
        <v>328</v>
      </c>
      <c r="R22" s="1" t="s">
        <v>332</v>
      </c>
    </row>
    <row r="23" spans="1:18">
      <c r="A23">
        <v>1</v>
      </c>
      <c r="B23" t="s">
        <v>305</v>
      </c>
      <c r="C23" t="s">
        <v>328</v>
      </c>
      <c r="D23" t="s">
        <v>15</v>
      </c>
      <c r="E23" t="s">
        <v>330</v>
      </c>
      <c r="F23" s="27">
        <v>34297</v>
      </c>
      <c r="G23" s="27">
        <v>36100</v>
      </c>
      <c r="H23" s="27">
        <v>48629</v>
      </c>
      <c r="I23">
        <f t="shared" ref="I23:I27" si="5">AVERAGE(F23:H23)</f>
        <v>39675.333333333336</v>
      </c>
      <c r="J23">
        <f t="shared" ref="J23:J27" si="6">STDEVA(F23:H23)</f>
        <v>7806.3315541509955</v>
      </c>
      <c r="K23">
        <f t="shared" ref="K23:K27" si="7">J23/SQRT(3)</f>
        <v>4506.9876241725469</v>
      </c>
      <c r="L23">
        <f>_xlfn.T.TEST(F22:H22,F23:H23,2,3)</f>
        <v>1.2858796573371838E-2</v>
      </c>
      <c r="P23" s="1" t="s">
        <v>329</v>
      </c>
      <c r="Q23" s="28">
        <f>I22</f>
        <v>316</v>
      </c>
      <c r="R23" s="28">
        <f>I25</f>
        <v>309.66666666666669</v>
      </c>
    </row>
    <row r="24" spans="1:18">
      <c r="A24">
        <v>1</v>
      </c>
      <c r="B24" t="s">
        <v>305</v>
      </c>
      <c r="C24" t="s">
        <v>328</v>
      </c>
      <c r="D24" t="s">
        <v>15</v>
      </c>
      <c r="E24" t="s">
        <v>331</v>
      </c>
      <c r="F24" s="27">
        <v>12248</v>
      </c>
      <c r="G24" s="27">
        <v>9178</v>
      </c>
      <c r="H24" s="27">
        <v>12568</v>
      </c>
      <c r="I24">
        <f t="shared" si="5"/>
        <v>11331.333333333334</v>
      </c>
      <c r="J24">
        <f t="shared" si="6"/>
        <v>1871.692638585017</v>
      </c>
      <c r="K24">
        <f t="shared" si="7"/>
        <v>1080.6222487273005</v>
      </c>
      <c r="L24">
        <f>_xlfn.T.TEST(F22:H22,F24:H24,2,3)</f>
        <v>9.4719343419352644E-3</v>
      </c>
      <c r="P24" s="1" t="s">
        <v>330</v>
      </c>
      <c r="Q24" s="28">
        <f t="shared" ref="Q24:Q25" si="8">I23</f>
        <v>39675.333333333336</v>
      </c>
      <c r="R24" s="28">
        <f t="shared" ref="R24:R25" si="9">I26</f>
        <v>20217.666666666668</v>
      </c>
    </row>
    <row r="25" spans="1:18">
      <c r="A25">
        <v>1</v>
      </c>
      <c r="B25" t="s">
        <v>305</v>
      </c>
      <c r="C25" t="s">
        <v>332</v>
      </c>
      <c r="D25" t="s">
        <v>312</v>
      </c>
      <c r="E25" t="s">
        <v>329</v>
      </c>
      <c r="F25" s="27">
        <v>263</v>
      </c>
      <c r="G25" s="27">
        <v>339</v>
      </c>
      <c r="H25" s="27">
        <v>327</v>
      </c>
      <c r="I25">
        <f t="shared" si="5"/>
        <v>309.66666666666669</v>
      </c>
      <c r="J25">
        <f t="shared" si="6"/>
        <v>40.857475856118953</v>
      </c>
      <c r="K25">
        <f t="shared" si="7"/>
        <v>23.589074683938914</v>
      </c>
      <c r="P25" s="1" t="s">
        <v>331</v>
      </c>
      <c r="Q25" s="28">
        <f t="shared" si="8"/>
        <v>11331.333333333334</v>
      </c>
      <c r="R25" s="28">
        <f t="shared" si="9"/>
        <v>21902.333333333332</v>
      </c>
    </row>
    <row r="26" spans="1:18">
      <c r="A26">
        <v>1</v>
      </c>
      <c r="B26" t="s">
        <v>305</v>
      </c>
      <c r="C26" t="s">
        <v>332</v>
      </c>
      <c r="D26" t="s">
        <v>312</v>
      </c>
      <c r="E26" t="s">
        <v>330</v>
      </c>
      <c r="F26" s="27">
        <v>17837</v>
      </c>
      <c r="G26" s="27">
        <v>21222</v>
      </c>
      <c r="H26" s="27">
        <v>21594</v>
      </c>
      <c r="I26">
        <f t="shared" si="5"/>
        <v>20217.666666666668</v>
      </c>
      <c r="J26">
        <f t="shared" si="6"/>
        <v>2070.0908997754987</v>
      </c>
      <c r="K26">
        <f t="shared" si="7"/>
        <v>1195.1675382323788</v>
      </c>
      <c r="L26">
        <f>_xlfn.T.TEST(F25:H25,F26:H26,2,3)</f>
        <v>3.5740895013853715E-3</v>
      </c>
    </row>
    <row r="27" spans="1:18">
      <c r="A27">
        <v>1</v>
      </c>
      <c r="B27" t="s">
        <v>305</v>
      </c>
      <c r="C27" t="s">
        <v>332</v>
      </c>
      <c r="D27" t="s">
        <v>312</v>
      </c>
      <c r="E27" t="s">
        <v>331</v>
      </c>
      <c r="F27" s="27">
        <v>23467</v>
      </c>
      <c r="G27" s="27">
        <v>18228</v>
      </c>
      <c r="H27" s="27">
        <v>24012</v>
      </c>
      <c r="I27">
        <f t="shared" si="5"/>
        <v>21902.333333333332</v>
      </c>
      <c r="J27">
        <f t="shared" si="6"/>
        <v>3193.7126253520955</v>
      </c>
      <c r="K27">
        <f t="shared" si="7"/>
        <v>1843.890843961339</v>
      </c>
      <c r="L27">
        <f>_xlfn.T.TEST(F25:H25,F27:H27,2,3)</f>
        <v>7.2059648084318358E-3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76"/>
  <sheetViews>
    <sheetView topLeftCell="J1" workbookViewId="0">
      <selection activeCell="AG49" sqref="AG49:AG51"/>
    </sheetView>
  </sheetViews>
  <sheetFormatPr baseColWidth="10" defaultRowHeight="15" x14ac:dyDescent="0"/>
  <cols>
    <col min="1" max="1" width="16.1640625" bestFit="1" customWidth="1"/>
    <col min="16" max="16" width="16.1640625" bestFit="1" customWidth="1"/>
    <col min="17" max="17" width="14.1640625" bestFit="1" customWidth="1"/>
    <col min="18" max="18" width="12.1640625" bestFit="1" customWidth="1"/>
    <col min="19" max="19" width="13.1640625" bestFit="1" customWidth="1"/>
    <col min="20" max="20" width="16.1640625" bestFit="1" customWidth="1"/>
    <col min="21" max="21" width="16.6640625" bestFit="1" customWidth="1"/>
    <col min="22" max="24" width="12.1640625" bestFit="1" customWidth="1"/>
    <col min="26" max="27" width="16.1640625" bestFit="1" customWidth="1"/>
    <col min="28" max="28" width="14.1640625" bestFit="1" customWidth="1"/>
    <col min="29" max="29" width="12.1640625" bestFit="1" customWidth="1"/>
    <col min="30" max="30" width="13.1640625" bestFit="1" customWidth="1"/>
    <col min="31" max="31" width="16.1640625" bestFit="1" customWidth="1"/>
    <col min="32" max="32" width="16.6640625" bestFit="1" customWidth="1"/>
    <col min="33" max="35" width="12.1640625" bestFit="1" customWidth="1"/>
  </cols>
  <sheetData>
    <row r="4" spans="1:22">
      <c r="A4">
        <v>130513</v>
      </c>
    </row>
    <row r="5" spans="1:22">
      <c r="A5" t="s">
        <v>1</v>
      </c>
      <c r="B5" t="s">
        <v>2</v>
      </c>
      <c r="C5" t="s">
        <v>3</v>
      </c>
      <c r="E5" t="s">
        <v>4</v>
      </c>
      <c r="F5" t="s">
        <v>2</v>
      </c>
      <c r="G5" t="s">
        <v>3</v>
      </c>
      <c r="I5" t="s">
        <v>4</v>
      </c>
      <c r="J5" t="s">
        <v>5</v>
      </c>
      <c r="K5" t="s">
        <v>6</v>
      </c>
      <c r="L5" t="s">
        <v>216</v>
      </c>
      <c r="Q5" t="s">
        <v>5</v>
      </c>
    </row>
    <row r="6" spans="1:22">
      <c r="A6" t="s">
        <v>217</v>
      </c>
      <c r="B6" t="s">
        <v>218</v>
      </c>
      <c r="C6">
        <v>24.007999999999999</v>
      </c>
      <c r="D6">
        <v>23.935226</v>
      </c>
      <c r="E6">
        <f>AVERAGE(C6:D6)</f>
        <v>23.971612999999998</v>
      </c>
      <c r="F6" t="s">
        <v>12</v>
      </c>
      <c r="G6">
        <v>18.689692000000001</v>
      </c>
      <c r="H6">
        <v>18.524519000000002</v>
      </c>
      <c r="I6">
        <f>AVERAGE(G6:H6)</f>
        <v>18.607105500000003</v>
      </c>
      <c r="J6">
        <f>E6-I6</f>
        <v>5.3645074999999949</v>
      </c>
      <c r="K6">
        <f>J6-J6</f>
        <v>0</v>
      </c>
      <c r="L6">
        <f>2^-K6</f>
        <v>1</v>
      </c>
      <c r="P6" t="s">
        <v>218</v>
      </c>
      <c r="Q6" t="s">
        <v>45</v>
      </c>
      <c r="R6" t="s">
        <v>48</v>
      </c>
      <c r="S6" t="s">
        <v>50</v>
      </c>
      <c r="T6" t="s">
        <v>89</v>
      </c>
      <c r="U6" t="s">
        <v>52</v>
      </c>
      <c r="V6" t="s">
        <v>54</v>
      </c>
    </row>
    <row r="7" spans="1:22">
      <c r="A7" t="s">
        <v>219</v>
      </c>
      <c r="B7" t="s">
        <v>218</v>
      </c>
      <c r="C7">
        <v>25.790749000000002</v>
      </c>
      <c r="D7">
        <v>25.662859000000001</v>
      </c>
      <c r="E7">
        <f>AVERAGE(C7:D7)</f>
        <v>25.726804000000001</v>
      </c>
      <c r="F7" t="s">
        <v>12</v>
      </c>
      <c r="G7">
        <v>18.54635</v>
      </c>
      <c r="H7">
        <v>18.298615000000002</v>
      </c>
      <c r="I7">
        <f>AVERAGE(G7:H7)</f>
        <v>18.422482500000001</v>
      </c>
      <c r="J7">
        <f>E7-I7</f>
        <v>7.3043215000000004</v>
      </c>
      <c r="K7">
        <f>J7-J6</f>
        <v>1.9398140000000055</v>
      </c>
      <c r="L7">
        <f>2^-K7</f>
        <v>0.26065004244876094</v>
      </c>
      <c r="P7" t="s">
        <v>222</v>
      </c>
      <c r="Q7">
        <f>J6</f>
        <v>5.3645074999999949</v>
      </c>
      <c r="R7">
        <f>J17</f>
        <v>7.2766809999999964</v>
      </c>
      <c r="S7">
        <f>J30</f>
        <v>6.6767515</v>
      </c>
      <c r="T7">
        <f>J32</f>
        <v>4.6527779999999996</v>
      </c>
      <c r="U7">
        <f>J47</f>
        <v>4.764206999999999</v>
      </c>
      <c r="V7">
        <f>J60</f>
        <v>6.1995895000000019</v>
      </c>
    </row>
    <row r="8" spans="1:22">
      <c r="A8" t="s">
        <v>220</v>
      </c>
      <c r="B8" t="s">
        <v>218</v>
      </c>
      <c r="C8">
        <v>34.325287000000003</v>
      </c>
      <c r="D8">
        <v>34.436405000000001</v>
      </c>
      <c r="E8">
        <f>AVERAGE(C8:D8)</f>
        <v>34.380846000000005</v>
      </c>
      <c r="F8" t="s">
        <v>12</v>
      </c>
      <c r="G8">
        <v>35.715096000000003</v>
      </c>
      <c r="H8">
        <v>35.425217000000004</v>
      </c>
      <c r="I8">
        <f>AVERAGE(G8:H8)</f>
        <v>35.570156500000003</v>
      </c>
      <c r="J8">
        <f>E8-I8</f>
        <v>-1.1893104999999977</v>
      </c>
      <c r="P8" t="s">
        <v>234</v>
      </c>
      <c r="Q8" t="s">
        <v>235</v>
      </c>
      <c r="R8" t="s">
        <v>235</v>
      </c>
      <c r="S8">
        <f>J31</f>
        <v>8.2373980000000007</v>
      </c>
      <c r="T8" t="s">
        <v>235</v>
      </c>
      <c r="U8">
        <f>J48</f>
        <v>5.9810574999999986</v>
      </c>
      <c r="V8">
        <f>J61</f>
        <v>7.8566395</v>
      </c>
    </row>
    <row r="9" spans="1:22">
      <c r="P9" t="s">
        <v>223</v>
      </c>
      <c r="Q9">
        <f>J7</f>
        <v>7.3043215000000004</v>
      </c>
      <c r="R9">
        <f>J18</f>
        <v>8.5967834999999972</v>
      </c>
      <c r="S9" t="s">
        <v>235</v>
      </c>
      <c r="T9">
        <f>J33</f>
        <v>5.3065435000000001</v>
      </c>
      <c r="U9" t="s">
        <v>235</v>
      </c>
      <c r="V9" t="s">
        <v>235</v>
      </c>
    </row>
    <row r="10" spans="1:22">
      <c r="A10" t="s">
        <v>1</v>
      </c>
      <c r="B10" t="s">
        <v>2</v>
      </c>
      <c r="C10" t="s">
        <v>3</v>
      </c>
      <c r="E10" t="s">
        <v>4</v>
      </c>
      <c r="F10" t="s">
        <v>2</v>
      </c>
      <c r="G10" t="s">
        <v>3</v>
      </c>
      <c r="I10" t="s">
        <v>4</v>
      </c>
      <c r="J10" t="s">
        <v>5</v>
      </c>
      <c r="K10" t="s">
        <v>6</v>
      </c>
      <c r="L10" t="s">
        <v>216</v>
      </c>
      <c r="P10" t="s">
        <v>224</v>
      </c>
      <c r="Q10" t="s">
        <v>235</v>
      </c>
      <c r="R10">
        <f>J19</f>
        <v>8.489495999999999</v>
      </c>
      <c r="S10" t="s">
        <v>235</v>
      </c>
      <c r="T10">
        <f>J34</f>
        <v>5.1523754999999998</v>
      </c>
      <c r="U10">
        <f>J49</f>
        <v>5.6615339999999996</v>
      </c>
      <c r="V10" t="s">
        <v>235</v>
      </c>
    </row>
    <row r="11" spans="1:22">
      <c r="A11" t="s">
        <v>217</v>
      </c>
      <c r="B11" t="s">
        <v>221</v>
      </c>
      <c r="C11">
        <v>24.791043999999999</v>
      </c>
      <c r="D11">
        <v>24.76023</v>
      </c>
      <c r="E11">
        <f>AVERAGE(C11:D11)</f>
        <v>24.775637</v>
      </c>
      <c r="F11" t="s">
        <v>12</v>
      </c>
      <c r="G11">
        <v>18.689692000000001</v>
      </c>
      <c r="H11">
        <v>18.524519000000002</v>
      </c>
      <c r="I11">
        <f>AVERAGE(G11:H11)</f>
        <v>18.607105500000003</v>
      </c>
      <c r="J11">
        <f>E11-I11</f>
        <v>6.1685314999999967</v>
      </c>
      <c r="K11">
        <f>J11-J11</f>
        <v>0</v>
      </c>
      <c r="L11">
        <f>2^-K11</f>
        <v>1</v>
      </c>
    </row>
    <row r="12" spans="1:22">
      <c r="A12" t="s">
        <v>219</v>
      </c>
      <c r="B12" t="s">
        <v>221</v>
      </c>
      <c r="C12">
        <v>28.391566999999998</v>
      </c>
      <c r="D12">
        <v>28.377241000000001</v>
      </c>
      <c r="E12">
        <f>AVERAGE(C12:D12)</f>
        <v>28.384404</v>
      </c>
      <c r="F12" t="s">
        <v>12</v>
      </c>
      <c r="G12">
        <v>18.54635</v>
      </c>
      <c r="H12">
        <v>18.298615000000002</v>
      </c>
      <c r="I12">
        <f>AVERAGE(G12:H12)</f>
        <v>18.422482500000001</v>
      </c>
      <c r="J12">
        <f>E12-I12</f>
        <v>9.961921499999999</v>
      </c>
      <c r="K12">
        <f>J12-J11</f>
        <v>3.7933900000000023</v>
      </c>
      <c r="L12">
        <f>2^-K12</f>
        <v>7.2123339044536272E-2</v>
      </c>
    </row>
    <row r="13" spans="1:22">
      <c r="A13" t="s">
        <v>220</v>
      </c>
      <c r="B13" t="s">
        <v>221</v>
      </c>
      <c r="C13">
        <v>35.428629999999998</v>
      </c>
      <c r="D13">
        <v>35.441209999999998</v>
      </c>
      <c r="E13">
        <f>AVERAGE(C13:D13)</f>
        <v>35.434919999999998</v>
      </c>
      <c r="F13" t="s">
        <v>12</v>
      </c>
      <c r="G13">
        <v>35.715096000000003</v>
      </c>
      <c r="H13">
        <v>35.425217000000004</v>
      </c>
      <c r="I13">
        <f>AVERAGE(G13:H13)</f>
        <v>35.570156500000003</v>
      </c>
      <c r="J13">
        <f>E13-I13</f>
        <v>-0.13523650000000487</v>
      </c>
      <c r="Q13" t="s">
        <v>5</v>
      </c>
    </row>
    <row r="14" spans="1:22">
      <c r="P14" t="s">
        <v>221</v>
      </c>
      <c r="Q14" t="s">
        <v>45</v>
      </c>
      <c r="R14" t="s">
        <v>48</v>
      </c>
      <c r="S14" t="s">
        <v>50</v>
      </c>
      <c r="T14" t="s">
        <v>89</v>
      </c>
      <c r="U14" t="s">
        <v>52</v>
      </c>
      <c r="V14" t="s">
        <v>54</v>
      </c>
    </row>
    <row r="15" spans="1:22">
      <c r="A15">
        <v>130520</v>
      </c>
      <c r="P15" t="s">
        <v>222</v>
      </c>
      <c r="Q15">
        <f>J11</f>
        <v>6.1685314999999967</v>
      </c>
      <c r="R15">
        <f>J23</f>
        <v>5.5807894999999981</v>
      </c>
      <c r="S15">
        <f>J38</f>
        <v>6.9020875000000004</v>
      </c>
      <c r="T15">
        <f>J40</f>
        <v>5.8167125000000004</v>
      </c>
      <c r="U15">
        <f>J53</f>
        <v>5.8842464999999997</v>
      </c>
      <c r="V15">
        <f>J65</f>
        <v>5.3900004999999993</v>
      </c>
    </row>
    <row r="16" spans="1:22">
      <c r="A16" t="s">
        <v>1</v>
      </c>
      <c r="B16" t="s">
        <v>2</v>
      </c>
      <c r="C16" t="s">
        <v>3</v>
      </c>
      <c r="E16" t="s">
        <v>4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L16" t="s">
        <v>216</v>
      </c>
      <c r="P16" t="s">
        <v>234</v>
      </c>
      <c r="Q16" t="s">
        <v>235</v>
      </c>
      <c r="R16" t="s">
        <v>235</v>
      </c>
      <c r="S16">
        <f>J39</f>
        <v>11.543334</v>
      </c>
      <c r="T16" t="s">
        <v>235</v>
      </c>
      <c r="U16">
        <f>J54</f>
        <v>9.639799</v>
      </c>
      <c r="V16">
        <f>J66</f>
        <v>8.5524009999999997</v>
      </c>
    </row>
    <row r="17" spans="1:45">
      <c r="A17" t="s">
        <v>222</v>
      </c>
      <c r="B17" t="s">
        <v>218</v>
      </c>
      <c r="C17">
        <v>31.892996</v>
      </c>
      <c r="D17">
        <v>31.883735999999999</v>
      </c>
      <c r="E17">
        <f>AVERAGE(C17:D17)</f>
        <v>31.888365999999998</v>
      </c>
      <c r="F17" t="s">
        <v>12</v>
      </c>
      <c r="G17">
        <v>24.621624000000001</v>
      </c>
      <c r="H17">
        <v>24.601745999999999</v>
      </c>
      <c r="I17">
        <f>AVERAGE(G17:H17)</f>
        <v>24.611685000000001</v>
      </c>
      <c r="J17">
        <f>E17-I17</f>
        <v>7.2766809999999964</v>
      </c>
      <c r="K17">
        <f>J17-J17</f>
        <v>0</v>
      </c>
      <c r="L17">
        <f>2^-K17</f>
        <v>1</v>
      </c>
      <c r="P17" t="s">
        <v>223</v>
      </c>
      <c r="Q17">
        <f>J12</f>
        <v>9.961921499999999</v>
      </c>
      <c r="R17">
        <f>J24</f>
        <v>11.2776025</v>
      </c>
      <c r="S17" t="s">
        <v>235</v>
      </c>
      <c r="T17">
        <f>J41</f>
        <v>7.9320069999999996</v>
      </c>
      <c r="U17" t="s">
        <v>235</v>
      </c>
      <c r="V17" t="s">
        <v>235</v>
      </c>
    </row>
    <row r="18" spans="1:45">
      <c r="A18" t="s">
        <v>223</v>
      </c>
      <c r="B18" t="s">
        <v>218</v>
      </c>
      <c r="C18">
        <v>27.512343999999999</v>
      </c>
      <c r="D18">
        <v>27.341004999999999</v>
      </c>
      <c r="E18">
        <f t="shared" ref="E18:E19" si="0">AVERAGE(C18:D18)</f>
        <v>27.426674499999997</v>
      </c>
      <c r="F18" t="s">
        <v>12</v>
      </c>
      <c r="G18">
        <v>18.949787000000001</v>
      </c>
      <c r="H18">
        <v>18.709994999999999</v>
      </c>
      <c r="I18">
        <f t="shared" ref="I18:I19" si="1">AVERAGE(G18:H18)</f>
        <v>18.829891</v>
      </c>
      <c r="J18">
        <f t="shared" ref="J18:J19" si="2">E18-I18</f>
        <v>8.5967834999999972</v>
      </c>
      <c r="K18">
        <f>J18-J17</f>
        <v>1.3201025000000008</v>
      </c>
      <c r="L18">
        <f t="shared" ref="L18:L19" si="3">2^-K18</f>
        <v>0.40050648276517592</v>
      </c>
      <c r="P18" t="s">
        <v>224</v>
      </c>
      <c r="Q18" t="s">
        <v>235</v>
      </c>
      <c r="R18">
        <f>J25</f>
        <v>11.883749499999997</v>
      </c>
      <c r="S18" t="s">
        <v>235</v>
      </c>
      <c r="T18">
        <f>J42</f>
        <v>8.3664885000000009</v>
      </c>
      <c r="U18">
        <f>J55</f>
        <v>9.1954124999999998</v>
      </c>
      <c r="V18" t="s">
        <v>235</v>
      </c>
    </row>
    <row r="19" spans="1:45">
      <c r="A19" t="s">
        <v>224</v>
      </c>
      <c r="B19" t="s">
        <v>218</v>
      </c>
      <c r="C19">
        <v>27.633623</v>
      </c>
      <c r="D19">
        <v>27.753568999999999</v>
      </c>
      <c r="E19">
        <f t="shared" si="0"/>
        <v>27.693595999999999</v>
      </c>
      <c r="F19" t="s">
        <v>12</v>
      </c>
      <c r="G19">
        <v>19.268380000000001</v>
      </c>
      <c r="H19">
        <v>19.13982</v>
      </c>
      <c r="I19">
        <f t="shared" si="1"/>
        <v>19.2041</v>
      </c>
      <c r="J19">
        <f t="shared" si="2"/>
        <v>8.489495999999999</v>
      </c>
      <c r="K19">
        <f>J19-J17</f>
        <v>1.2128150000000026</v>
      </c>
      <c r="L19">
        <f t="shared" si="3"/>
        <v>0.43142599144067495</v>
      </c>
    </row>
    <row r="20" spans="1:45">
      <c r="A20" t="s">
        <v>220</v>
      </c>
      <c r="B20" t="s">
        <v>218</v>
      </c>
      <c r="C20">
        <v>34.99689</v>
      </c>
      <c r="D20">
        <v>35.943240000000003</v>
      </c>
      <c r="E20">
        <f>AVERAGE(C20:D20)</f>
        <v>35.470065000000005</v>
      </c>
      <c r="F20" t="s">
        <v>12</v>
      </c>
      <c r="G20" t="s">
        <v>225</v>
      </c>
      <c r="H20" t="s">
        <v>225</v>
      </c>
      <c r="I20" t="e">
        <f>AVERAGE(G20:H20)</f>
        <v>#DIV/0!</v>
      </c>
      <c r="J20" t="e">
        <f>E20-I20</f>
        <v>#DIV/0!</v>
      </c>
    </row>
    <row r="21" spans="1:45">
      <c r="Q21" t="s">
        <v>5</v>
      </c>
      <c r="V21" t="s">
        <v>5</v>
      </c>
      <c r="AA21" t="s">
        <v>5</v>
      </c>
      <c r="AG21" t="s">
        <v>5</v>
      </c>
      <c r="AL21" t="s">
        <v>5</v>
      </c>
      <c r="AQ21" t="s">
        <v>5</v>
      </c>
    </row>
    <row r="22" spans="1:45">
      <c r="A22" t="s">
        <v>1</v>
      </c>
      <c r="B22" t="s">
        <v>2</v>
      </c>
      <c r="C22" t="s">
        <v>3</v>
      </c>
      <c r="E22" t="s">
        <v>4</v>
      </c>
      <c r="F22" t="s">
        <v>2</v>
      </c>
      <c r="G22" t="s">
        <v>3</v>
      </c>
      <c r="I22" t="s">
        <v>4</v>
      </c>
      <c r="J22" t="s">
        <v>5</v>
      </c>
      <c r="K22" t="s">
        <v>6</v>
      </c>
      <c r="L22" t="s">
        <v>216</v>
      </c>
      <c r="P22" t="s">
        <v>218</v>
      </c>
      <c r="Q22" t="s">
        <v>154</v>
      </c>
      <c r="R22" t="s">
        <v>153</v>
      </c>
      <c r="S22" t="s">
        <v>147</v>
      </c>
      <c r="U22" t="s">
        <v>218</v>
      </c>
      <c r="V22" t="s">
        <v>154</v>
      </c>
      <c r="W22" t="s">
        <v>153</v>
      </c>
      <c r="X22" t="s">
        <v>147</v>
      </c>
      <c r="Z22" t="s">
        <v>218</v>
      </c>
      <c r="AA22" t="s">
        <v>154</v>
      </c>
      <c r="AB22" t="s">
        <v>153</v>
      </c>
      <c r="AC22" t="s">
        <v>147</v>
      </c>
      <c r="AF22" t="s">
        <v>221</v>
      </c>
      <c r="AG22" t="s">
        <v>154</v>
      </c>
      <c r="AH22" t="s">
        <v>153</v>
      </c>
      <c r="AI22" t="s">
        <v>147</v>
      </c>
      <c r="AK22" t="s">
        <v>221</v>
      </c>
      <c r="AL22" t="s">
        <v>154</v>
      </c>
      <c r="AM22" t="s">
        <v>153</v>
      </c>
      <c r="AN22" t="s">
        <v>147</v>
      </c>
      <c r="AP22" t="s">
        <v>221</v>
      </c>
      <c r="AQ22" t="s">
        <v>154</v>
      </c>
      <c r="AR22" t="s">
        <v>153</v>
      </c>
      <c r="AS22" t="s">
        <v>147</v>
      </c>
    </row>
    <row r="23" spans="1:45">
      <c r="A23" t="s">
        <v>222</v>
      </c>
      <c r="B23" t="s">
        <v>221</v>
      </c>
      <c r="C23">
        <v>30.433018000000001</v>
      </c>
      <c r="D23">
        <v>29.951930999999998</v>
      </c>
      <c r="E23">
        <f>AVERAGE(C23:D23)</f>
        <v>30.192474499999999</v>
      </c>
      <c r="F23" t="s">
        <v>12</v>
      </c>
      <c r="G23">
        <v>24.621624000000001</v>
      </c>
      <c r="H23">
        <v>24.601745999999999</v>
      </c>
      <c r="I23">
        <f>AVERAGE(G23:H23)</f>
        <v>24.611685000000001</v>
      </c>
      <c r="J23">
        <f>E23-I23</f>
        <v>5.5807894999999981</v>
      </c>
      <c r="K23">
        <f>J23-J23</f>
        <v>0</v>
      </c>
      <c r="L23">
        <f>2^-K23</f>
        <v>1</v>
      </c>
      <c r="P23" t="s">
        <v>222</v>
      </c>
      <c r="Q23">
        <f>S7</f>
        <v>6.6767515</v>
      </c>
      <c r="R23">
        <f>U7</f>
        <v>4.764206999999999</v>
      </c>
      <c r="S23">
        <f>V7</f>
        <v>6.1995895000000019</v>
      </c>
      <c r="U23" t="s">
        <v>222</v>
      </c>
      <c r="V23">
        <f>Q7</f>
        <v>5.3645074999999949</v>
      </c>
      <c r="W23">
        <f>R7</f>
        <v>7.2766809999999964</v>
      </c>
      <c r="X23">
        <f>T7</f>
        <v>4.6527779999999996</v>
      </c>
      <c r="Z23" t="s">
        <v>222</v>
      </c>
      <c r="AA23">
        <f>R7</f>
        <v>7.2766809999999964</v>
      </c>
      <c r="AB23">
        <f>T7</f>
        <v>4.6527779999999996</v>
      </c>
      <c r="AC23">
        <f>U7</f>
        <v>4.764206999999999</v>
      </c>
      <c r="AF23" t="s">
        <v>222</v>
      </c>
      <c r="AG23">
        <f>S15</f>
        <v>6.9020875000000004</v>
      </c>
      <c r="AH23">
        <f>U15</f>
        <v>5.8842464999999997</v>
      </c>
      <c r="AI23">
        <f>V15</f>
        <v>5.3900004999999993</v>
      </c>
      <c r="AK23" t="s">
        <v>222</v>
      </c>
      <c r="AL23">
        <f>Q15</f>
        <v>6.1685314999999967</v>
      </c>
      <c r="AM23">
        <f>R15</f>
        <v>5.5807894999999981</v>
      </c>
      <c r="AN23">
        <f>S15</f>
        <v>6.9020875000000004</v>
      </c>
      <c r="AP23" t="s">
        <v>222</v>
      </c>
      <c r="AQ23">
        <f>R15</f>
        <v>5.5807894999999981</v>
      </c>
      <c r="AR23">
        <f>T15</f>
        <v>5.8167125000000004</v>
      </c>
      <c r="AS23">
        <f>U15</f>
        <v>5.8842464999999997</v>
      </c>
    </row>
    <row r="24" spans="1:45">
      <c r="A24" t="s">
        <v>223</v>
      </c>
      <c r="B24" t="s">
        <v>221</v>
      </c>
      <c r="C24">
        <v>30.105843</v>
      </c>
      <c r="D24">
        <v>30.109144000000001</v>
      </c>
      <c r="E24">
        <f>AVERAGE(C24:D24)</f>
        <v>30.1074935</v>
      </c>
      <c r="F24" t="s">
        <v>12</v>
      </c>
      <c r="G24">
        <v>18.949787000000001</v>
      </c>
      <c r="H24">
        <v>18.709994999999999</v>
      </c>
      <c r="I24">
        <f>AVERAGE(G24:H24)</f>
        <v>18.829891</v>
      </c>
      <c r="J24">
        <f>E24-I24</f>
        <v>11.2776025</v>
      </c>
      <c r="K24">
        <f>J24-J23</f>
        <v>5.6968130000000023</v>
      </c>
      <c r="L24">
        <f>2^-K24</f>
        <v>1.9279173304289861E-2</v>
      </c>
      <c r="P24" t="s">
        <v>234</v>
      </c>
      <c r="Q24">
        <f>S8</f>
        <v>8.2373980000000007</v>
      </c>
      <c r="R24">
        <f>U8</f>
        <v>5.9810574999999986</v>
      </c>
      <c r="S24">
        <f>V8</f>
        <v>7.8566395</v>
      </c>
      <c r="U24" t="s">
        <v>223</v>
      </c>
      <c r="V24">
        <f>Q9</f>
        <v>7.3043215000000004</v>
      </c>
      <c r="W24">
        <f>R9</f>
        <v>8.5967834999999972</v>
      </c>
      <c r="X24">
        <f>T9</f>
        <v>5.3065435000000001</v>
      </c>
      <c r="Z24" t="s">
        <v>224</v>
      </c>
      <c r="AA24">
        <f>R10</f>
        <v>8.489495999999999</v>
      </c>
      <c r="AB24">
        <f>T10</f>
        <v>5.1523754999999998</v>
      </c>
      <c r="AC24">
        <f>U10</f>
        <v>5.6615339999999996</v>
      </c>
      <c r="AF24" t="s">
        <v>234</v>
      </c>
      <c r="AG24">
        <f>S16</f>
        <v>11.543334</v>
      </c>
      <c r="AH24">
        <f>U16</f>
        <v>9.639799</v>
      </c>
      <c r="AI24">
        <f>V16</f>
        <v>8.5524009999999997</v>
      </c>
      <c r="AK24" t="s">
        <v>223</v>
      </c>
      <c r="AL24">
        <f>Q17</f>
        <v>9.961921499999999</v>
      </c>
      <c r="AM24">
        <f>R17</f>
        <v>11.2776025</v>
      </c>
      <c r="AN24">
        <f>T17</f>
        <v>7.9320069999999996</v>
      </c>
      <c r="AP24" t="s">
        <v>224</v>
      </c>
      <c r="AQ24">
        <f>R18</f>
        <v>11.883749499999997</v>
      </c>
      <c r="AR24">
        <f>T18</f>
        <v>8.3664885000000009</v>
      </c>
      <c r="AS24">
        <f>U18</f>
        <v>9.1954124999999998</v>
      </c>
    </row>
    <row r="25" spans="1:45">
      <c r="A25" t="s">
        <v>224</v>
      </c>
      <c r="B25" t="s">
        <v>221</v>
      </c>
      <c r="C25">
        <v>31.416858999999999</v>
      </c>
      <c r="D25">
        <v>30.758839999999999</v>
      </c>
      <c r="E25">
        <f>AVERAGE(C25:D25)</f>
        <v>31.087849499999997</v>
      </c>
      <c r="F25" t="s">
        <v>12</v>
      </c>
      <c r="G25">
        <v>19.268380000000001</v>
      </c>
      <c r="H25">
        <v>19.13982</v>
      </c>
      <c r="I25">
        <f>AVERAGE(G25:H25)</f>
        <v>19.2041</v>
      </c>
      <c r="J25">
        <f>E25-I25</f>
        <v>11.883749499999997</v>
      </c>
      <c r="K25">
        <f>J25-J23</f>
        <v>6.3029599999999988</v>
      </c>
      <c r="L25">
        <f>2^-K25</f>
        <v>1.2665431153655692E-2</v>
      </c>
    </row>
    <row r="26" spans="1:45">
      <c r="A26" t="s">
        <v>220</v>
      </c>
      <c r="B26" t="s">
        <v>221</v>
      </c>
      <c r="C26">
        <v>35.096245000000003</v>
      </c>
      <c r="D26" t="s">
        <v>225</v>
      </c>
      <c r="E26">
        <f>AVERAGE(C26:D26)</f>
        <v>35.096245000000003</v>
      </c>
      <c r="F26" t="s">
        <v>12</v>
      </c>
      <c r="G26" t="s">
        <v>225</v>
      </c>
      <c r="H26" t="s">
        <v>225</v>
      </c>
      <c r="I26" t="e">
        <f>AVERAGE(G26:H26)</f>
        <v>#DIV/0!</v>
      </c>
      <c r="J26" t="e">
        <f>E26-I26</f>
        <v>#DIV/0!</v>
      </c>
    </row>
    <row r="28" spans="1:45">
      <c r="A28">
        <v>130528</v>
      </c>
      <c r="Q28" t="s">
        <v>6</v>
      </c>
      <c r="V28" t="s">
        <v>6</v>
      </c>
      <c r="AA28" t="s">
        <v>6</v>
      </c>
      <c r="AG28" t="s">
        <v>6</v>
      </c>
      <c r="AL28" t="s">
        <v>6</v>
      </c>
      <c r="AQ28" t="s">
        <v>6</v>
      </c>
    </row>
    <row r="29" spans="1:45">
      <c r="A29" s="1" t="s">
        <v>1</v>
      </c>
      <c r="B29" s="1" t="s">
        <v>2</v>
      </c>
      <c r="C29" s="1" t="s">
        <v>3</v>
      </c>
      <c r="D29" s="1"/>
      <c r="E29" s="1" t="s">
        <v>4</v>
      </c>
      <c r="F29" s="1" t="s">
        <v>2</v>
      </c>
      <c r="G29" s="1" t="s">
        <v>3</v>
      </c>
      <c r="H29" s="1"/>
      <c r="I29" s="1" t="s">
        <v>4</v>
      </c>
      <c r="J29" s="1" t="s">
        <v>5</v>
      </c>
      <c r="K29" s="1" t="s">
        <v>6</v>
      </c>
      <c r="L29" s="1" t="s">
        <v>216</v>
      </c>
      <c r="P29" t="s">
        <v>218</v>
      </c>
      <c r="Q29" t="s">
        <v>154</v>
      </c>
      <c r="R29" t="s">
        <v>153</v>
      </c>
      <c r="S29" t="s">
        <v>147</v>
      </c>
      <c r="U29" t="s">
        <v>218</v>
      </c>
      <c r="V29" t="s">
        <v>154</v>
      </c>
      <c r="W29" t="s">
        <v>153</v>
      </c>
      <c r="X29" t="s">
        <v>147</v>
      </c>
      <c r="Z29" t="s">
        <v>218</v>
      </c>
      <c r="AA29" t="s">
        <v>154</v>
      </c>
      <c r="AB29" t="s">
        <v>153</v>
      </c>
      <c r="AC29" t="s">
        <v>147</v>
      </c>
      <c r="AF29" t="s">
        <v>221</v>
      </c>
      <c r="AG29" t="s">
        <v>154</v>
      </c>
      <c r="AH29" t="s">
        <v>153</v>
      </c>
      <c r="AI29" t="s">
        <v>147</v>
      </c>
      <c r="AK29" t="s">
        <v>221</v>
      </c>
      <c r="AL29" t="s">
        <v>154</v>
      </c>
      <c r="AM29" t="s">
        <v>153</v>
      </c>
      <c r="AN29" t="s">
        <v>147</v>
      </c>
      <c r="AP29" t="s">
        <v>221</v>
      </c>
      <c r="AQ29" t="s">
        <v>154</v>
      </c>
      <c r="AR29" t="s">
        <v>153</v>
      </c>
      <c r="AS29" t="s">
        <v>147</v>
      </c>
    </row>
    <row r="30" spans="1:45">
      <c r="A30" s="1" t="s">
        <v>222</v>
      </c>
      <c r="B30" s="1" t="s">
        <v>218</v>
      </c>
      <c r="C30" s="1">
        <v>24.622107</v>
      </c>
      <c r="D30" s="1">
        <v>24.310752999999998</v>
      </c>
      <c r="E30" s="1">
        <v>24.466429999999999</v>
      </c>
      <c r="F30" s="1" t="s">
        <v>12</v>
      </c>
      <c r="G30" s="1">
        <v>17.827196000000001</v>
      </c>
      <c r="H30" s="1">
        <v>17.752161000000001</v>
      </c>
      <c r="I30" s="1">
        <v>17.789678500000001</v>
      </c>
      <c r="J30" s="1">
        <v>6.6767515</v>
      </c>
      <c r="K30" s="1">
        <v>0</v>
      </c>
      <c r="L30" s="1">
        <v>1</v>
      </c>
      <c r="P30" t="s">
        <v>222</v>
      </c>
      <c r="Q30">
        <f>Q23-$Q$23</f>
        <v>0</v>
      </c>
      <c r="R30">
        <f>R23-$R$23</f>
        <v>0</v>
      </c>
      <c r="S30">
        <f>S23-$S$23</f>
        <v>0</v>
      </c>
      <c r="U30" t="s">
        <v>222</v>
      </c>
      <c r="V30">
        <f>V23-$V$23</f>
        <v>0</v>
      </c>
      <c r="W30">
        <f>W23-$W$23</f>
        <v>0</v>
      </c>
      <c r="X30">
        <f>X23-$X$23</f>
        <v>0</v>
      </c>
      <c r="Z30" t="s">
        <v>222</v>
      </c>
      <c r="AA30">
        <f>AA23-$AA$23</f>
        <v>0</v>
      </c>
      <c r="AB30">
        <f>AB23-$AB$23</f>
        <v>0</v>
      </c>
      <c r="AC30">
        <f>AC23-$AC$23</f>
        <v>0</v>
      </c>
      <c r="AF30" t="s">
        <v>222</v>
      </c>
      <c r="AG30">
        <f>AG23-$AG$23</f>
        <v>0</v>
      </c>
      <c r="AH30">
        <f>AH23-$AH$23</f>
        <v>0</v>
      </c>
      <c r="AI30">
        <f>AI23-$AI$23</f>
        <v>0</v>
      </c>
      <c r="AK30" t="s">
        <v>222</v>
      </c>
      <c r="AL30">
        <f>AL23-$AL$23</f>
        <v>0</v>
      </c>
      <c r="AM30">
        <f>AM23-$AM$23</f>
        <v>0</v>
      </c>
      <c r="AN30">
        <f>AN23-$AN$23</f>
        <v>0</v>
      </c>
      <c r="AP30" t="s">
        <v>222</v>
      </c>
      <c r="AQ30">
        <f>AQ23-$AQ$23</f>
        <v>0</v>
      </c>
      <c r="AR30">
        <f>AR23-$AR$23</f>
        <v>0</v>
      </c>
      <c r="AS30">
        <f>AS23-$AS$23</f>
        <v>0</v>
      </c>
    </row>
    <row r="31" spans="1:45">
      <c r="A31" s="1" t="s">
        <v>226</v>
      </c>
      <c r="B31" s="1" t="s">
        <v>218</v>
      </c>
      <c r="C31" s="1">
        <v>26.011783999999999</v>
      </c>
      <c r="D31" s="1">
        <v>26.116844</v>
      </c>
      <c r="E31" s="1">
        <v>26.064314</v>
      </c>
      <c r="F31" s="1" t="s">
        <v>12</v>
      </c>
      <c r="G31" s="1">
        <v>17.823822</v>
      </c>
      <c r="H31" s="1">
        <v>17.830010000000001</v>
      </c>
      <c r="I31" s="1">
        <v>17.826916000000001</v>
      </c>
      <c r="J31" s="1">
        <v>8.2373980000000007</v>
      </c>
      <c r="K31" s="1">
        <v>1.5606465</v>
      </c>
      <c r="L31" s="1">
        <v>0.33899913599999998</v>
      </c>
      <c r="P31" t="s">
        <v>234</v>
      </c>
      <c r="Q31">
        <f>Q24-$Q$23</f>
        <v>1.5606465000000007</v>
      </c>
      <c r="R31">
        <f>R24-$R$23</f>
        <v>1.2168504999999996</v>
      </c>
      <c r="S31">
        <f>S24-$S$23</f>
        <v>1.6570499999999981</v>
      </c>
      <c r="U31" t="s">
        <v>223</v>
      </c>
      <c r="V31">
        <f>V24-$V$23</f>
        <v>1.9398140000000055</v>
      </c>
      <c r="W31">
        <f>W24-$W$23</f>
        <v>1.3201025000000008</v>
      </c>
      <c r="X31">
        <f>X24-$X$23</f>
        <v>0.65376550000000044</v>
      </c>
      <c r="Z31" t="s">
        <v>224</v>
      </c>
      <c r="AA31">
        <f>AA24-$AA$23</f>
        <v>1.2128150000000026</v>
      </c>
      <c r="AB31">
        <f>AB24-$AB$23</f>
        <v>0.49959750000000014</v>
      </c>
      <c r="AC31">
        <f>AC24-$AC$23</f>
        <v>0.89732700000000065</v>
      </c>
      <c r="AF31" t="s">
        <v>234</v>
      </c>
      <c r="AG31">
        <f>AG24-$AG$23</f>
        <v>4.6412464999999994</v>
      </c>
      <c r="AH31">
        <f>AH24-$AH$23</f>
        <v>3.7555525000000003</v>
      </c>
      <c r="AI31">
        <f>AI24-$AI$23</f>
        <v>3.1624005000000004</v>
      </c>
      <c r="AK31" t="s">
        <v>223</v>
      </c>
      <c r="AL31">
        <f>AL24-$AL$23</f>
        <v>3.7933900000000023</v>
      </c>
      <c r="AM31">
        <f>AM24-$AM$23</f>
        <v>5.6968130000000023</v>
      </c>
      <c r="AN31">
        <f>AN24-$AN$23</f>
        <v>1.0299194999999992</v>
      </c>
      <c r="AP31" t="s">
        <v>224</v>
      </c>
      <c r="AQ31">
        <f>AQ24-$AQ$23</f>
        <v>6.3029599999999988</v>
      </c>
      <c r="AR31">
        <f>AR24-$AR$23</f>
        <v>2.5497760000000005</v>
      </c>
      <c r="AS31">
        <f>AS24-$AS$23</f>
        <v>3.3111660000000001</v>
      </c>
    </row>
    <row r="32" spans="1:45">
      <c r="A32" s="1" t="s">
        <v>222</v>
      </c>
      <c r="B32" s="1" t="s">
        <v>218</v>
      </c>
      <c r="C32" s="1">
        <v>22.290559999999999</v>
      </c>
      <c r="D32" s="1">
        <v>22.281269999999999</v>
      </c>
      <c r="E32" s="1">
        <v>22.285914999999999</v>
      </c>
      <c r="F32" s="1" t="s">
        <v>12</v>
      </c>
      <c r="G32" s="1">
        <v>17.734707</v>
      </c>
      <c r="H32" s="1">
        <v>17.531566999999999</v>
      </c>
      <c r="I32" s="1">
        <v>17.633137000000001</v>
      </c>
      <c r="J32" s="1">
        <v>4.6527779999999996</v>
      </c>
      <c r="K32" s="1">
        <v>0</v>
      </c>
      <c r="L32" s="1">
        <v>1</v>
      </c>
    </row>
    <row r="33" spans="1:45">
      <c r="A33" s="1" t="s">
        <v>227</v>
      </c>
      <c r="B33" s="1" t="s">
        <v>218</v>
      </c>
      <c r="C33" s="1">
        <v>23.310065999999999</v>
      </c>
      <c r="D33" s="1">
        <v>23.388729999999999</v>
      </c>
      <c r="E33" s="1">
        <v>23.349398000000001</v>
      </c>
      <c r="F33" s="1" t="s">
        <v>12</v>
      </c>
      <c r="G33" s="1">
        <v>18.007335999999999</v>
      </c>
      <c r="H33" s="1">
        <v>18.078372999999999</v>
      </c>
      <c r="I33" s="1">
        <v>18.042854500000001</v>
      </c>
      <c r="J33" s="1">
        <v>5.3065435000000001</v>
      </c>
      <c r="K33" s="1">
        <v>0.6537655</v>
      </c>
      <c r="L33" s="1">
        <v>0.63561915199999997</v>
      </c>
    </row>
    <row r="34" spans="1:45">
      <c r="A34" s="1" t="s">
        <v>228</v>
      </c>
      <c r="B34" s="1" t="s">
        <v>218</v>
      </c>
      <c r="C34" s="1">
        <v>23.28903</v>
      </c>
      <c r="D34" s="1">
        <v>23.188559000000001</v>
      </c>
      <c r="E34" s="1">
        <v>23.238794500000001</v>
      </c>
      <c r="F34" s="1" t="s">
        <v>12</v>
      </c>
      <c r="G34" s="1">
        <v>18.080739999999999</v>
      </c>
      <c r="H34" s="1">
        <v>18.092098</v>
      </c>
      <c r="I34" s="1">
        <v>18.086418999999999</v>
      </c>
      <c r="J34" s="1">
        <v>5.1523754999999998</v>
      </c>
      <c r="K34" s="1">
        <v>0.49959750000000003</v>
      </c>
      <c r="L34" s="1">
        <v>0.70730408600000005</v>
      </c>
      <c r="Q34" t="s">
        <v>23</v>
      </c>
      <c r="V34" t="s">
        <v>23</v>
      </c>
      <c r="AA34" t="s">
        <v>23</v>
      </c>
      <c r="AG34" t="s">
        <v>23</v>
      </c>
      <c r="AL34" t="s">
        <v>23</v>
      </c>
      <c r="AQ34" t="s">
        <v>23</v>
      </c>
    </row>
    <row r="35" spans="1:45">
      <c r="A35" s="1" t="s">
        <v>220</v>
      </c>
      <c r="B35" s="1" t="s">
        <v>218</v>
      </c>
      <c r="C35" s="1">
        <v>36.250354999999999</v>
      </c>
      <c r="D35" s="1" t="s">
        <v>225</v>
      </c>
      <c r="E35" s="1">
        <v>36.250354999999999</v>
      </c>
      <c r="F35" s="1" t="s">
        <v>12</v>
      </c>
      <c r="G35" s="1">
        <v>36.935271999999998</v>
      </c>
      <c r="H35" s="1">
        <v>35.972450000000002</v>
      </c>
      <c r="I35" s="1">
        <v>36.453861000000003</v>
      </c>
      <c r="J35" s="1">
        <v>-0.20350599999999999</v>
      </c>
      <c r="K35" s="1"/>
      <c r="L35" s="1"/>
      <c r="P35" t="s">
        <v>218</v>
      </c>
      <c r="Q35" t="s">
        <v>154</v>
      </c>
      <c r="R35" t="s">
        <v>153</v>
      </c>
      <c r="S35" t="s">
        <v>147</v>
      </c>
      <c r="U35" t="s">
        <v>218</v>
      </c>
      <c r="V35" t="s">
        <v>154</v>
      </c>
      <c r="W35" t="s">
        <v>153</v>
      </c>
      <c r="X35" t="s">
        <v>147</v>
      </c>
      <c r="Z35" t="s">
        <v>218</v>
      </c>
      <c r="AA35" t="s">
        <v>154</v>
      </c>
      <c r="AB35" t="s">
        <v>153</v>
      </c>
      <c r="AC35" t="s">
        <v>147</v>
      </c>
      <c r="AF35" t="s">
        <v>221</v>
      </c>
      <c r="AG35" t="s">
        <v>154</v>
      </c>
      <c r="AH35" t="s">
        <v>153</v>
      </c>
      <c r="AI35" t="s">
        <v>147</v>
      </c>
      <c r="AK35" t="s">
        <v>221</v>
      </c>
      <c r="AL35" t="s">
        <v>154</v>
      </c>
      <c r="AM35" t="s">
        <v>153</v>
      </c>
      <c r="AN35" t="s">
        <v>147</v>
      </c>
      <c r="AP35" t="s">
        <v>221</v>
      </c>
      <c r="AQ35" t="s">
        <v>154</v>
      </c>
      <c r="AR35" t="s">
        <v>153</v>
      </c>
      <c r="AS35" t="s">
        <v>147</v>
      </c>
    </row>
    <row r="36" spans="1:45">
      <c r="P36" t="s">
        <v>222</v>
      </c>
      <c r="Q36">
        <f>2^-Q30</f>
        <v>1</v>
      </c>
      <c r="R36">
        <f t="shared" ref="R36:S37" si="4">2^-R30</f>
        <v>1</v>
      </c>
      <c r="S36">
        <f t="shared" si="4"/>
        <v>1</v>
      </c>
      <c r="U36" t="s">
        <v>222</v>
      </c>
      <c r="V36">
        <f>2^-V30</f>
        <v>1</v>
      </c>
      <c r="W36">
        <f t="shared" ref="W36:X37" si="5">2^-W30</f>
        <v>1</v>
      </c>
      <c r="X36">
        <f t="shared" si="5"/>
        <v>1</v>
      </c>
      <c r="Z36" t="s">
        <v>222</v>
      </c>
      <c r="AA36">
        <f>2^-AA30</f>
        <v>1</v>
      </c>
      <c r="AB36">
        <f t="shared" ref="AB36:AC37" si="6">2^-AB30</f>
        <v>1</v>
      </c>
      <c r="AC36">
        <f t="shared" si="6"/>
        <v>1</v>
      </c>
      <c r="AF36" t="s">
        <v>222</v>
      </c>
      <c r="AG36">
        <f>2^-AG30</f>
        <v>1</v>
      </c>
      <c r="AH36">
        <f t="shared" ref="AH36:AI36" si="7">2^-AH30</f>
        <v>1</v>
      </c>
      <c r="AI36">
        <f t="shared" si="7"/>
        <v>1</v>
      </c>
      <c r="AK36" t="s">
        <v>222</v>
      </c>
      <c r="AL36">
        <f>2^-AL30</f>
        <v>1</v>
      </c>
      <c r="AM36">
        <f t="shared" ref="AM36:AN36" si="8">2^-AM30</f>
        <v>1</v>
      </c>
      <c r="AN36">
        <f t="shared" si="8"/>
        <v>1</v>
      </c>
      <c r="AP36" t="s">
        <v>222</v>
      </c>
      <c r="AQ36">
        <f>2^-AQ30</f>
        <v>1</v>
      </c>
      <c r="AR36">
        <f t="shared" ref="AR36:AS36" si="9">2^-AR30</f>
        <v>1</v>
      </c>
      <c r="AS36">
        <f t="shared" si="9"/>
        <v>1</v>
      </c>
    </row>
    <row r="37" spans="1:45">
      <c r="A37" s="1" t="s">
        <v>1</v>
      </c>
      <c r="B37" s="1" t="s">
        <v>2</v>
      </c>
      <c r="C37" s="1" t="s">
        <v>3</v>
      </c>
      <c r="D37" s="1"/>
      <c r="E37" s="1" t="s">
        <v>4</v>
      </c>
      <c r="F37" s="1" t="s">
        <v>2</v>
      </c>
      <c r="G37" s="1" t="s">
        <v>3</v>
      </c>
      <c r="H37" s="1"/>
      <c r="I37" s="1" t="s">
        <v>4</v>
      </c>
      <c r="J37" s="1" t="s">
        <v>5</v>
      </c>
      <c r="K37" s="1" t="s">
        <v>6</v>
      </c>
      <c r="L37" s="1" t="s">
        <v>216</v>
      </c>
      <c r="P37" t="s">
        <v>234</v>
      </c>
      <c r="Q37">
        <f>2^-Q31</f>
        <v>0.33899913564464546</v>
      </c>
      <c r="R37">
        <f t="shared" si="4"/>
        <v>0.43022089485273374</v>
      </c>
      <c r="S37">
        <f t="shared" si="4"/>
        <v>0.31708686024787469</v>
      </c>
      <c r="U37" t="s">
        <v>223</v>
      </c>
      <c r="V37">
        <f>2^-V31</f>
        <v>0.26065004244876094</v>
      </c>
      <c r="W37">
        <f t="shared" si="5"/>
        <v>0.40050648276517592</v>
      </c>
      <c r="X37">
        <f t="shared" si="5"/>
        <v>0.63561915170925953</v>
      </c>
      <c r="Z37" t="s">
        <v>224</v>
      </c>
      <c r="AA37">
        <f>2^-AA31</f>
        <v>0.43142599144067495</v>
      </c>
      <c r="AB37">
        <f t="shared" si="6"/>
        <v>0.70730408565979985</v>
      </c>
      <c r="AC37">
        <f t="shared" si="6"/>
        <v>0.53688053314456707</v>
      </c>
      <c r="AF37" t="s">
        <v>234</v>
      </c>
      <c r="AG37">
        <f>2^-AG31</f>
        <v>4.007242144617662E-2</v>
      </c>
      <c r="AH37">
        <f t="shared" ref="AH37:AI37" si="10">2^-AH31</f>
        <v>7.4039938136421096E-2</v>
      </c>
      <c r="AI37">
        <f t="shared" si="10"/>
        <v>0.11169213464560276</v>
      </c>
      <c r="AK37" t="s">
        <v>223</v>
      </c>
      <c r="AL37">
        <f>2^-AL31</f>
        <v>7.2123339044536272E-2</v>
      </c>
      <c r="AM37">
        <f t="shared" ref="AM37:AN37" si="11">2^-AM31</f>
        <v>1.9279173304289861E-2</v>
      </c>
      <c r="AN37">
        <f t="shared" si="11"/>
        <v>0.48973747457314204</v>
      </c>
      <c r="AP37" t="s">
        <v>224</v>
      </c>
      <c r="AQ37">
        <f>2^-AQ31</f>
        <v>1.2665431153655692E-2</v>
      </c>
      <c r="AR37">
        <f t="shared" ref="AR37:AS37" si="12">2^-AR31</f>
        <v>0.17078154642728968</v>
      </c>
      <c r="AS37">
        <f t="shared" si="12"/>
        <v>0.10074876087222642</v>
      </c>
    </row>
    <row r="38" spans="1:45">
      <c r="A38" s="1" t="s">
        <v>222</v>
      </c>
      <c r="B38" s="1" t="s">
        <v>221</v>
      </c>
      <c r="C38" s="1">
        <v>24.925177000000001</v>
      </c>
      <c r="D38" s="1">
        <v>24.458355000000001</v>
      </c>
      <c r="E38" s="1">
        <v>24.691766000000001</v>
      </c>
      <c r="F38" s="1" t="s">
        <v>12</v>
      </c>
      <c r="G38" s="1">
        <v>17.827196000000001</v>
      </c>
      <c r="H38" s="1">
        <v>17.752161000000001</v>
      </c>
      <c r="I38" s="1">
        <v>17.789678500000001</v>
      </c>
      <c r="J38" s="1">
        <v>6.9020875000000004</v>
      </c>
      <c r="K38" s="1">
        <v>0</v>
      </c>
      <c r="L38" s="1">
        <v>1</v>
      </c>
    </row>
    <row r="39" spans="1:45">
      <c r="A39" s="1" t="s">
        <v>226</v>
      </c>
      <c r="B39" s="1" t="s">
        <v>221</v>
      </c>
      <c r="C39" s="1">
        <v>29.477281999999999</v>
      </c>
      <c r="D39" s="1">
        <v>29.263217999999998</v>
      </c>
      <c r="E39" s="1">
        <v>29.370249999999999</v>
      </c>
      <c r="F39" s="1" t="s">
        <v>12</v>
      </c>
      <c r="G39" s="1">
        <v>17.823822</v>
      </c>
      <c r="H39" s="1">
        <v>17.830010000000001</v>
      </c>
      <c r="I39" s="1">
        <v>17.826916000000001</v>
      </c>
      <c r="J39" s="1">
        <v>11.543334</v>
      </c>
      <c r="K39" s="1">
        <v>4.6412465000000003</v>
      </c>
      <c r="L39" s="1">
        <v>4.0072420999999997E-2</v>
      </c>
    </row>
    <row r="40" spans="1:45">
      <c r="A40" s="1" t="s">
        <v>222</v>
      </c>
      <c r="B40" s="1" t="s">
        <v>221</v>
      </c>
      <c r="C40" s="1">
        <v>23.497699999999998</v>
      </c>
      <c r="D40" s="1">
        <v>23.401999</v>
      </c>
      <c r="E40" s="1">
        <v>23.449849499999999</v>
      </c>
      <c r="F40" s="1" t="s">
        <v>12</v>
      </c>
      <c r="G40" s="1">
        <v>17.734707</v>
      </c>
      <c r="H40" s="1">
        <v>17.531566999999999</v>
      </c>
      <c r="I40" s="1">
        <v>17.633137000000001</v>
      </c>
      <c r="J40" s="1">
        <v>5.8167125000000004</v>
      </c>
      <c r="K40" s="1">
        <v>0</v>
      </c>
      <c r="L40" s="1">
        <v>1</v>
      </c>
      <c r="Q40" t="s">
        <v>24</v>
      </c>
      <c r="V40" t="s">
        <v>24</v>
      </c>
      <c r="AA40" t="s">
        <v>24</v>
      </c>
      <c r="AG40" t="s">
        <v>24</v>
      </c>
      <c r="AL40" t="s">
        <v>24</v>
      </c>
      <c r="AQ40" t="s">
        <v>24</v>
      </c>
    </row>
    <row r="41" spans="1:45">
      <c r="A41" s="1" t="s">
        <v>227</v>
      </c>
      <c r="B41" s="1" t="s">
        <v>221</v>
      </c>
      <c r="C41" s="1">
        <v>26.01792</v>
      </c>
      <c r="D41" s="1">
        <v>25.931802999999999</v>
      </c>
      <c r="E41" s="1">
        <v>25.974861499999999</v>
      </c>
      <c r="F41" s="1" t="s">
        <v>12</v>
      </c>
      <c r="G41" s="1">
        <v>18.007335999999999</v>
      </c>
      <c r="H41" s="1">
        <v>18.078372999999999</v>
      </c>
      <c r="I41" s="1">
        <v>18.042854500000001</v>
      </c>
      <c r="J41" s="1">
        <v>7.9320069999999996</v>
      </c>
      <c r="K41" s="1">
        <v>2.1152945000000001</v>
      </c>
      <c r="L41" s="1">
        <v>0.23079846000000001</v>
      </c>
      <c r="P41" t="s">
        <v>218</v>
      </c>
      <c r="Q41" t="s">
        <v>154</v>
      </c>
      <c r="R41" t="s">
        <v>153</v>
      </c>
      <c r="S41" t="s">
        <v>147</v>
      </c>
      <c r="U41" t="s">
        <v>218</v>
      </c>
      <c r="V41" t="s">
        <v>154</v>
      </c>
      <c r="W41" t="s">
        <v>153</v>
      </c>
      <c r="X41" t="s">
        <v>147</v>
      </c>
      <c r="Z41" t="s">
        <v>218</v>
      </c>
      <c r="AA41" t="s">
        <v>154</v>
      </c>
      <c r="AB41" t="s">
        <v>153</v>
      </c>
      <c r="AC41" t="s">
        <v>147</v>
      </c>
      <c r="AF41" t="s">
        <v>221</v>
      </c>
      <c r="AG41" t="s">
        <v>154</v>
      </c>
      <c r="AH41" t="s">
        <v>153</v>
      </c>
      <c r="AI41" t="s">
        <v>147</v>
      </c>
      <c r="AK41" t="s">
        <v>221</v>
      </c>
      <c r="AL41" t="s">
        <v>154</v>
      </c>
      <c r="AM41" t="s">
        <v>153</v>
      </c>
      <c r="AN41" t="s">
        <v>147</v>
      </c>
      <c r="AP41" t="s">
        <v>221</v>
      </c>
      <c r="AQ41" t="s">
        <v>154</v>
      </c>
      <c r="AR41" t="s">
        <v>153</v>
      </c>
      <c r="AS41" t="s">
        <v>147</v>
      </c>
    </row>
    <row r="42" spans="1:45">
      <c r="A42" s="1" t="s">
        <v>228</v>
      </c>
      <c r="B42" s="1" t="s">
        <v>221</v>
      </c>
      <c r="C42" s="1">
        <v>26.516843999999999</v>
      </c>
      <c r="D42" s="1">
        <v>26.388971000000002</v>
      </c>
      <c r="E42" s="1">
        <v>26.452907499999998</v>
      </c>
      <c r="F42" s="1" t="s">
        <v>12</v>
      </c>
      <c r="G42" s="1">
        <v>18.080739999999999</v>
      </c>
      <c r="H42" s="1">
        <v>18.092098</v>
      </c>
      <c r="I42" s="1">
        <v>18.086418999999999</v>
      </c>
      <c r="J42" s="1">
        <v>8.3664885000000009</v>
      </c>
      <c r="K42" s="1">
        <v>2.549776</v>
      </c>
      <c r="L42" s="1">
        <v>0.17078154600000001</v>
      </c>
      <c r="P42" t="s">
        <v>222</v>
      </c>
      <c r="Q42">
        <f>LOG(Q36,2)</f>
        <v>0</v>
      </c>
      <c r="R42">
        <f t="shared" ref="R42:S42" si="13">LOG(R36,2)</f>
        <v>0</v>
      </c>
      <c r="S42">
        <f t="shared" si="13"/>
        <v>0</v>
      </c>
      <c r="U42" t="s">
        <v>222</v>
      </c>
      <c r="V42">
        <f>LOG(V36,2)</f>
        <v>0</v>
      </c>
      <c r="W42">
        <f t="shared" ref="W42:X43" si="14">LOG(W36,2)</f>
        <v>0</v>
      </c>
      <c r="X42">
        <f t="shared" si="14"/>
        <v>0</v>
      </c>
      <c r="Z42" t="s">
        <v>222</v>
      </c>
      <c r="AA42">
        <f>LOG(AA36,2)</f>
        <v>0</v>
      </c>
      <c r="AB42">
        <f t="shared" ref="AB42:AC42" si="15">LOG(AB36,2)</f>
        <v>0</v>
      </c>
      <c r="AC42">
        <f t="shared" si="15"/>
        <v>0</v>
      </c>
      <c r="AF42" t="s">
        <v>222</v>
      </c>
      <c r="AG42">
        <f>LOG(AG36,2)</f>
        <v>0</v>
      </c>
      <c r="AH42">
        <f t="shared" ref="AH42:AI42" si="16">LOG(AH36,2)</f>
        <v>0</v>
      </c>
      <c r="AI42">
        <f t="shared" si="16"/>
        <v>0</v>
      </c>
      <c r="AK42" t="s">
        <v>222</v>
      </c>
      <c r="AL42">
        <f>LOG(AL36,2)</f>
        <v>0</v>
      </c>
      <c r="AM42">
        <f t="shared" ref="AM42:AN43" si="17">LOG(AM36,2)</f>
        <v>0</v>
      </c>
      <c r="AN42">
        <f t="shared" si="17"/>
        <v>0</v>
      </c>
      <c r="AP42" t="s">
        <v>222</v>
      </c>
      <c r="AQ42">
        <f>LOG(AQ36,2)</f>
        <v>0</v>
      </c>
      <c r="AR42">
        <f t="shared" ref="AR42:AS42" si="18">LOG(AR36,2)</f>
        <v>0</v>
      </c>
      <c r="AS42">
        <f t="shared" si="18"/>
        <v>0</v>
      </c>
    </row>
    <row r="43" spans="1:45">
      <c r="A43" s="1" t="s">
        <v>220</v>
      </c>
      <c r="B43" s="1" t="s">
        <v>221</v>
      </c>
      <c r="C43" s="1" t="s">
        <v>225</v>
      </c>
      <c r="D43" s="1" t="s">
        <v>225</v>
      </c>
      <c r="E43" s="1" t="e">
        <v>#DIV/0!</v>
      </c>
      <c r="F43" s="1" t="s">
        <v>12</v>
      </c>
      <c r="G43" s="1">
        <v>36.935271999999998</v>
      </c>
      <c r="H43" s="1">
        <v>35.972450000000002</v>
      </c>
      <c r="I43" s="1">
        <v>36.453861000000003</v>
      </c>
      <c r="J43" s="1" t="e">
        <v>#DIV/0!</v>
      </c>
      <c r="K43" s="1"/>
      <c r="L43" s="1"/>
      <c r="P43" t="s">
        <v>234</v>
      </c>
      <c r="Q43">
        <f>LOG(Q37,2)</f>
        <v>-1.5606465000000007</v>
      </c>
      <c r="R43">
        <f t="shared" ref="R43:S43" si="19">LOG(R37,2)</f>
        <v>-1.2168504999999996</v>
      </c>
      <c r="S43">
        <f t="shared" si="19"/>
        <v>-1.6570499999999981</v>
      </c>
      <c r="U43" t="s">
        <v>223</v>
      </c>
      <c r="V43">
        <f>LOG(V37,2)</f>
        <v>-1.9398140000000055</v>
      </c>
      <c r="W43">
        <f t="shared" si="14"/>
        <v>-1.3201025000000008</v>
      </c>
      <c r="X43">
        <f t="shared" si="14"/>
        <v>-0.65376550000000044</v>
      </c>
      <c r="Z43" t="s">
        <v>224</v>
      </c>
      <c r="AA43">
        <f>LOG(AA37,2)</f>
        <v>-1.2128150000000024</v>
      </c>
      <c r="AB43">
        <f t="shared" ref="AB43:AC43" si="20">LOG(AB37,2)</f>
        <v>-0.49959750000000025</v>
      </c>
      <c r="AC43">
        <f t="shared" si="20"/>
        <v>-0.89732700000000065</v>
      </c>
      <c r="AF43" t="s">
        <v>234</v>
      </c>
      <c r="AG43">
        <f>LOG(AG37,2)</f>
        <v>-4.6412464999999994</v>
      </c>
      <c r="AH43">
        <f t="shared" ref="AH43:AI43" si="21">LOG(AH37,2)</f>
        <v>-3.7555525000000003</v>
      </c>
      <c r="AI43">
        <f t="shared" si="21"/>
        <v>-3.1624004999999999</v>
      </c>
      <c r="AK43" t="s">
        <v>223</v>
      </c>
      <c r="AL43">
        <f>LOG(AL37,2)</f>
        <v>-3.7933900000000023</v>
      </c>
      <c r="AM43">
        <f t="shared" si="17"/>
        <v>-5.6968130000000023</v>
      </c>
      <c r="AN43">
        <f t="shared" si="17"/>
        <v>-1.0299194999999992</v>
      </c>
      <c r="AP43" t="s">
        <v>224</v>
      </c>
      <c r="AQ43">
        <f>LOG(AQ37,2)</f>
        <v>-6.3029599999999979</v>
      </c>
      <c r="AR43">
        <f t="shared" ref="AR43:AS43" si="22">LOG(AR37,2)</f>
        <v>-2.5497760000000005</v>
      </c>
      <c r="AS43">
        <f t="shared" si="22"/>
        <v>-3.3111660000000001</v>
      </c>
    </row>
    <row r="45" spans="1:45">
      <c r="A45">
        <v>130727</v>
      </c>
    </row>
    <row r="46" spans="1:45">
      <c r="A46" t="s">
        <v>1</v>
      </c>
      <c r="B46" t="s">
        <v>2</v>
      </c>
      <c r="C46" t="s">
        <v>3</v>
      </c>
      <c r="E46" t="s">
        <v>4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L46" t="s">
        <v>216</v>
      </c>
    </row>
    <row r="47" spans="1:45">
      <c r="A47" t="s">
        <v>229</v>
      </c>
      <c r="B47" t="s">
        <v>218</v>
      </c>
      <c r="C47">
        <v>23.717682</v>
      </c>
      <c r="D47">
        <v>23.907831000000002</v>
      </c>
      <c r="E47">
        <f>AVERAGE(C47:D47)</f>
        <v>23.812756499999999</v>
      </c>
      <c r="F47" t="s">
        <v>12</v>
      </c>
      <c r="G47">
        <v>19.152007999999999</v>
      </c>
      <c r="H47">
        <v>18.945091000000001</v>
      </c>
      <c r="I47">
        <f>AVERAGE(G47:H47)</f>
        <v>19.0485495</v>
      </c>
      <c r="J47">
        <f>E47-I47</f>
        <v>4.764206999999999</v>
      </c>
      <c r="K47">
        <f>J47-J47</f>
        <v>0</v>
      </c>
      <c r="L47">
        <f>2^-K47</f>
        <v>1</v>
      </c>
      <c r="P47" t="s">
        <v>218</v>
      </c>
      <c r="Q47" t="s">
        <v>25</v>
      </c>
      <c r="R47" t="s">
        <v>199</v>
      </c>
      <c r="S47" t="s">
        <v>27</v>
      </c>
      <c r="T47" t="s">
        <v>28</v>
      </c>
      <c r="U47" t="s">
        <v>29</v>
      </c>
      <c r="V47" t="s">
        <v>33</v>
      </c>
      <c r="AA47" t="s">
        <v>221</v>
      </c>
      <c r="AB47" t="s">
        <v>25</v>
      </c>
      <c r="AC47" t="s">
        <v>199</v>
      </c>
      <c r="AD47" t="s">
        <v>27</v>
      </c>
      <c r="AE47" t="s">
        <v>28</v>
      </c>
      <c r="AF47" t="s">
        <v>29</v>
      </c>
      <c r="AG47" t="s">
        <v>33</v>
      </c>
    </row>
    <row r="48" spans="1:45">
      <c r="A48" t="s">
        <v>230</v>
      </c>
      <c r="B48" t="s">
        <v>218</v>
      </c>
      <c r="C48">
        <v>25.615563999999999</v>
      </c>
      <c r="D48">
        <v>25.887675999999999</v>
      </c>
      <c r="E48">
        <f t="shared" ref="E48:E49" si="23">AVERAGE(C48:D48)</f>
        <v>25.751619999999999</v>
      </c>
      <c r="F48" t="s">
        <v>12</v>
      </c>
      <c r="G48">
        <v>19.854752000000001</v>
      </c>
      <c r="H48">
        <v>19.686373</v>
      </c>
      <c r="I48">
        <f t="shared" ref="I48:I49" si="24">AVERAGE(G48:H48)</f>
        <v>19.7705625</v>
      </c>
      <c r="J48">
        <f>E48-I48</f>
        <v>5.9810574999999986</v>
      </c>
      <c r="K48">
        <f>J48-J47</f>
        <v>1.2168504999999996</v>
      </c>
      <c r="L48">
        <f t="shared" ref="L48:L49" si="25">2^-K48</f>
        <v>0.43022089485273374</v>
      </c>
      <c r="P48" t="s">
        <v>222</v>
      </c>
      <c r="Q48">
        <f>AVERAGE(Q42:S42)</f>
        <v>0</v>
      </c>
      <c r="R48">
        <f>STDEVA(Q42:S42)</f>
        <v>0</v>
      </c>
      <c r="S48" t="e">
        <f>_xlfn.CONFIDENCE.T(0.05,R48,3)</f>
        <v>#NUM!</v>
      </c>
      <c r="T48" t="e">
        <f>Q48-S48</f>
        <v>#NUM!</v>
      </c>
      <c r="U48" t="e">
        <f>Q48+S48</f>
        <v>#NUM!</v>
      </c>
      <c r="AA48" t="s">
        <v>222</v>
      </c>
      <c r="AB48">
        <f>AVERAGE(AG42:AI42)</f>
        <v>0</v>
      </c>
      <c r="AC48">
        <f>STDEVA(AG42:AI42)</f>
        <v>0</v>
      </c>
      <c r="AD48" t="e">
        <f>_xlfn.CONFIDENCE.T(0.05,AC48,3)</f>
        <v>#NUM!</v>
      </c>
      <c r="AE48" t="e">
        <f>AB48-AD48</f>
        <v>#NUM!</v>
      </c>
      <c r="AF48" t="e">
        <f>AB48+AD48</f>
        <v>#NUM!</v>
      </c>
    </row>
    <row r="49" spans="1:35">
      <c r="A49" t="s">
        <v>231</v>
      </c>
      <c r="B49" t="s">
        <v>218</v>
      </c>
      <c r="C49">
        <v>24.575700000000001</v>
      </c>
      <c r="D49">
        <v>24.522953000000001</v>
      </c>
      <c r="E49">
        <f t="shared" si="23"/>
        <v>24.549326499999999</v>
      </c>
      <c r="F49" t="s">
        <v>12</v>
      </c>
      <c r="G49">
        <v>18.94256</v>
      </c>
      <c r="H49">
        <v>18.833024999999999</v>
      </c>
      <c r="I49">
        <f t="shared" si="24"/>
        <v>18.8877925</v>
      </c>
      <c r="J49">
        <f>E49-I49</f>
        <v>5.6615339999999996</v>
      </c>
      <c r="K49">
        <f>J49-J47</f>
        <v>0.89732700000000065</v>
      </c>
      <c r="L49">
        <f t="shared" si="25"/>
        <v>0.53688053314456707</v>
      </c>
      <c r="P49" t="s">
        <v>234</v>
      </c>
      <c r="Q49">
        <f>AVERAGE(Q43:S43)</f>
        <v>-1.4781823333333328</v>
      </c>
      <c r="R49">
        <f>STDEVA(Q43:S43)</f>
        <v>0.23139609771576264</v>
      </c>
      <c r="S49">
        <f>_xlfn.CONFIDENCE.T(0.05,R49,3)</f>
        <v>0.57481977268759055</v>
      </c>
      <c r="T49">
        <f>Q49-S49</f>
        <v>-2.0530021060209234</v>
      </c>
      <c r="U49">
        <f>Q49+S49</f>
        <v>-0.90336256064574227</v>
      </c>
      <c r="V49" s="26">
        <f>TTEST(Q42:S42,Q43:S43,2,3)</f>
        <v>8.0696187381453649E-3</v>
      </c>
      <c r="AA49" t="s">
        <v>234</v>
      </c>
      <c r="AB49">
        <f>AVERAGE(AG43:AI43)</f>
        <v>-3.8530665000000002</v>
      </c>
      <c r="AC49">
        <f>STDEVA(AG43:AI43)</f>
        <v>0.74422987582869782</v>
      </c>
      <c r="AD49">
        <f>_xlfn.CONFIDENCE.T(0.05,AC49,3)</f>
        <v>1.8487695007573346</v>
      </c>
      <c r="AE49">
        <f>AB49-AD49</f>
        <v>-5.7018360007573348</v>
      </c>
      <c r="AF49">
        <f>AB49+AD49</f>
        <v>-2.0042969992426656</v>
      </c>
      <c r="AG49" s="26">
        <f>TTEST(AG42:AI42,AG43:AI43,2,3)</f>
        <v>1.2208703253458866E-2</v>
      </c>
    </row>
    <row r="50" spans="1:35">
      <c r="A50" t="s">
        <v>220</v>
      </c>
      <c r="B50" t="s">
        <v>218</v>
      </c>
      <c r="C50" t="s">
        <v>225</v>
      </c>
      <c r="D50">
        <v>35.548540000000003</v>
      </c>
      <c r="E50">
        <f>AVERAGE(C50:D50)</f>
        <v>35.548540000000003</v>
      </c>
      <c r="F50" t="s">
        <v>12</v>
      </c>
      <c r="G50">
        <v>36.937503999999997</v>
      </c>
      <c r="H50" t="s">
        <v>225</v>
      </c>
      <c r="I50">
        <f>AVERAGE(G50:H50)</f>
        <v>36.937503999999997</v>
      </c>
      <c r="J50">
        <f>E50-I50</f>
        <v>-1.3889639999999943</v>
      </c>
      <c r="K50" t="e">
        <f>J50-#REF!</f>
        <v>#REF!</v>
      </c>
      <c r="L50" t="e">
        <f>2^-K50</f>
        <v>#REF!</v>
      </c>
      <c r="P50" t="s">
        <v>223</v>
      </c>
      <c r="Q50">
        <f>AVERAGE(V43:X43)</f>
        <v>-1.3045606666666689</v>
      </c>
      <c r="R50">
        <f>STDEVA(V43:X43)</f>
        <v>0.64316510129638282</v>
      </c>
      <c r="S50">
        <f t="shared" ref="S50:S51" si="26">_xlfn.CONFIDENCE.T(0.05,R50,3)</f>
        <v>1.5977106830120664</v>
      </c>
      <c r="T50">
        <f t="shared" ref="T50:T51" si="27">Q50-S50</f>
        <v>-2.9022713496787356</v>
      </c>
      <c r="U50">
        <f t="shared" ref="U50:U51" si="28">Q50+S50</f>
        <v>0.2931500163453975</v>
      </c>
      <c r="V50" s="26">
        <f>TTEST(V42:X42,V43:X43,2,3)</f>
        <v>7.2339083205510635E-2</v>
      </c>
      <c r="AA50" t="s">
        <v>223</v>
      </c>
      <c r="AB50">
        <f>AVERAGE(AL43:AN43)</f>
        <v>-3.506707500000001</v>
      </c>
      <c r="AC50">
        <f>STDEVA(AL43:AN43)</f>
        <v>2.3466175395535287</v>
      </c>
      <c r="AD50">
        <f t="shared" ref="AD50:AD51" si="29">_xlfn.CONFIDENCE.T(0.05,AC50,3)</f>
        <v>5.8293211250596944</v>
      </c>
      <c r="AE50">
        <f t="shared" ref="AE50:AE51" si="30">AB50-AD50</f>
        <v>-9.3360286250596953</v>
      </c>
      <c r="AF50">
        <f t="shared" ref="AF50:AF51" si="31">AB50+AD50</f>
        <v>2.3226136250596934</v>
      </c>
      <c r="AG50" s="26">
        <f>TTEST(AL42:AN42,AL43:AN43,2,3)</f>
        <v>0.12244714806654844</v>
      </c>
    </row>
    <row r="51" spans="1:35">
      <c r="P51" t="s">
        <v>224</v>
      </c>
      <c r="Q51" s="1">
        <f>AVERAGE(AA43:AC43)</f>
        <v>-0.86991316666666785</v>
      </c>
      <c r="R51" s="1">
        <f>STDEVA(AA43:AC43)</f>
        <v>0.35739815230367933</v>
      </c>
      <c r="S51">
        <f t="shared" si="26"/>
        <v>0.88782622824745827</v>
      </c>
      <c r="T51">
        <f t="shared" si="27"/>
        <v>-1.7577393949141262</v>
      </c>
      <c r="U51">
        <f t="shared" si="28"/>
        <v>1.7913061580790424E-2</v>
      </c>
      <c r="V51" s="26">
        <f>TTEST(AA42:AC42,AA43:AC43,2,3)</f>
        <v>5.1921108121789628E-2</v>
      </c>
      <c r="AA51" t="s">
        <v>224</v>
      </c>
      <c r="AB51" s="1">
        <f>AVERAGE(AQ43:AS43)</f>
        <v>-4.0546339999999992</v>
      </c>
      <c r="AC51" s="1">
        <f>STDEVA(AQ43:AS43)</f>
        <v>1.9839748069801677</v>
      </c>
      <c r="AD51">
        <f t="shared" si="29"/>
        <v>4.9284666371820185</v>
      </c>
      <c r="AE51">
        <f t="shared" si="30"/>
        <v>-8.9831006371820177</v>
      </c>
      <c r="AF51">
        <f t="shared" si="31"/>
        <v>0.87383263718201931</v>
      </c>
      <c r="AG51" s="26">
        <f>TTEST(AQ42:AS42,AQ43:AS43,2,3)</f>
        <v>7.136978458225085E-2</v>
      </c>
      <c r="AH51" s="1"/>
      <c r="AI51" s="1"/>
    </row>
    <row r="52" spans="1:35">
      <c r="A52" t="s">
        <v>1</v>
      </c>
      <c r="B52" t="s">
        <v>2</v>
      </c>
      <c r="C52" t="s">
        <v>3</v>
      </c>
      <c r="E52" t="s">
        <v>4</v>
      </c>
      <c r="F52" t="s">
        <v>2</v>
      </c>
      <c r="G52" t="s">
        <v>3</v>
      </c>
      <c r="I52" t="s">
        <v>4</v>
      </c>
      <c r="J52" t="s">
        <v>5</v>
      </c>
      <c r="K52" t="s">
        <v>6</v>
      </c>
      <c r="L52" t="s">
        <v>216</v>
      </c>
      <c r="P52" s="1"/>
      <c r="Q52" s="1"/>
      <c r="R52" s="1"/>
      <c r="S52" s="1"/>
      <c r="T52" s="1"/>
      <c r="U52" s="1"/>
      <c r="V52" s="1"/>
      <c r="W52" s="1"/>
      <c r="X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>
      <c r="A53" t="s">
        <v>229</v>
      </c>
      <c r="B53" t="s">
        <v>221</v>
      </c>
      <c r="C53">
        <v>24.921959999999999</v>
      </c>
      <c r="D53">
        <v>24.943632000000001</v>
      </c>
      <c r="E53">
        <f>AVERAGE(C53:D53)</f>
        <v>24.932796</v>
      </c>
      <c r="F53" t="s">
        <v>12</v>
      </c>
      <c r="G53">
        <v>19.152007999999999</v>
      </c>
      <c r="H53">
        <v>18.945091000000001</v>
      </c>
      <c r="I53">
        <v>19.0485495</v>
      </c>
      <c r="J53">
        <f>E53-I53</f>
        <v>5.8842464999999997</v>
      </c>
      <c r="K53">
        <f>J53-J53</f>
        <v>0</v>
      </c>
      <c r="L53">
        <f>2^-K53</f>
        <v>1</v>
      </c>
      <c r="Q53" s="1"/>
      <c r="R53" s="1"/>
      <c r="S53" s="1"/>
      <c r="T53" s="1"/>
      <c r="U53" s="1"/>
      <c r="V53" s="1"/>
      <c r="W53" s="1"/>
      <c r="X53" s="1"/>
      <c r="AB53" s="1"/>
      <c r="AC53" s="1"/>
      <c r="AD53" s="1"/>
      <c r="AE53" s="1"/>
      <c r="AF53" s="1"/>
      <c r="AG53" s="1"/>
      <c r="AH53" s="1"/>
      <c r="AI53" s="1"/>
    </row>
    <row r="54" spans="1:35">
      <c r="A54" t="s">
        <v>230</v>
      </c>
      <c r="B54" t="s">
        <v>221</v>
      </c>
      <c r="C54">
        <v>29.391746999999999</v>
      </c>
      <c r="D54">
        <v>29.428975999999999</v>
      </c>
      <c r="E54">
        <f>AVERAGE(C54:D54)</f>
        <v>29.4103615</v>
      </c>
      <c r="F54" t="s">
        <v>12</v>
      </c>
      <c r="G54">
        <v>19.854752000000001</v>
      </c>
      <c r="H54">
        <v>19.686373</v>
      </c>
      <c r="I54">
        <v>19.7705625</v>
      </c>
      <c r="J54">
        <f>E54-I54</f>
        <v>9.639799</v>
      </c>
      <c r="K54">
        <f>J54-J53</f>
        <v>3.7555525000000003</v>
      </c>
      <c r="L54">
        <f>2^-K54</f>
        <v>7.4039938136421096E-2</v>
      </c>
    </row>
    <row r="55" spans="1:35">
      <c r="A55" t="s">
        <v>231</v>
      </c>
      <c r="B55" t="s">
        <v>221</v>
      </c>
      <c r="C55">
        <v>28.167874999999999</v>
      </c>
      <c r="D55">
        <v>27.998535</v>
      </c>
      <c r="E55">
        <f>AVERAGE(C55:D55)</f>
        <v>28.083205</v>
      </c>
      <c r="F55" t="s">
        <v>12</v>
      </c>
      <c r="G55">
        <v>18.94256</v>
      </c>
      <c r="H55">
        <v>18.833024999999999</v>
      </c>
      <c r="I55">
        <v>18.8877925</v>
      </c>
      <c r="J55">
        <f>E55-I55</f>
        <v>9.1954124999999998</v>
      </c>
      <c r="K55">
        <f>J55-J53</f>
        <v>3.3111660000000001</v>
      </c>
      <c r="L55">
        <f>2^-K55</f>
        <v>0.10074876087222642</v>
      </c>
      <c r="P55" s="1"/>
      <c r="Q55" s="1"/>
      <c r="R55" s="1"/>
      <c r="S55" s="1"/>
      <c r="T55" s="1"/>
      <c r="U55" s="1"/>
      <c r="V55" s="1"/>
      <c r="W55" s="1"/>
      <c r="X55" s="1"/>
      <c r="Y55" s="1"/>
      <c r="AB55" s="1"/>
      <c r="AC55" s="1"/>
      <c r="AD55" s="1"/>
      <c r="AE55" s="1"/>
      <c r="AF55" s="1"/>
      <c r="AG55" s="1"/>
      <c r="AH55" s="1"/>
      <c r="AI55" s="1"/>
    </row>
    <row r="56" spans="1:35">
      <c r="A56" t="s">
        <v>220</v>
      </c>
      <c r="B56" t="s">
        <v>221</v>
      </c>
      <c r="C56">
        <v>34.985897000000001</v>
      </c>
      <c r="D56">
        <v>34.295430000000003</v>
      </c>
      <c r="E56">
        <f>AVERAGE(C56:D56)</f>
        <v>34.640663500000002</v>
      </c>
      <c r="F56" t="s">
        <v>12</v>
      </c>
      <c r="G56">
        <v>36.937503999999997</v>
      </c>
      <c r="H56" t="s">
        <v>225</v>
      </c>
      <c r="I56">
        <v>36.937503999999997</v>
      </c>
      <c r="J56">
        <f>E56-I56</f>
        <v>-2.2968404999999947</v>
      </c>
      <c r="P56" s="1"/>
      <c r="Q56" s="1"/>
      <c r="R56" s="1"/>
      <c r="S56" s="1"/>
      <c r="T56" s="1"/>
      <c r="U56" s="1"/>
      <c r="V56" s="1"/>
      <c r="W56" s="1"/>
      <c r="X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Q57" s="1"/>
      <c r="R57" s="1"/>
      <c r="S57" s="1"/>
      <c r="T57" s="1"/>
      <c r="U57" s="1"/>
      <c r="V57" s="1"/>
      <c r="W57" s="1"/>
      <c r="X57" s="1"/>
      <c r="AB57" s="1"/>
      <c r="AC57" s="1"/>
      <c r="AD57" s="1"/>
      <c r="AE57" s="1"/>
      <c r="AF57" s="1"/>
      <c r="AG57" s="1"/>
      <c r="AH57" s="1"/>
      <c r="AI57" s="1"/>
    </row>
    <row r="58" spans="1:35">
      <c r="A58">
        <v>130830</v>
      </c>
    </row>
    <row r="59" spans="1:35">
      <c r="A59" t="s">
        <v>1</v>
      </c>
      <c r="B59" t="s">
        <v>2</v>
      </c>
      <c r="C59" t="s">
        <v>3</v>
      </c>
      <c r="E59" t="s">
        <v>4</v>
      </c>
      <c r="F59" t="s">
        <v>2</v>
      </c>
      <c r="G59" t="s">
        <v>3</v>
      </c>
      <c r="I59" t="s">
        <v>4</v>
      </c>
      <c r="J59" t="s">
        <v>5</v>
      </c>
      <c r="K59" t="s">
        <v>6</v>
      </c>
      <c r="L59" t="s">
        <v>216</v>
      </c>
    </row>
    <row r="60" spans="1:35">
      <c r="A60" t="s">
        <v>232</v>
      </c>
      <c r="B60" t="s">
        <v>218</v>
      </c>
      <c r="C60">
        <v>25.70495</v>
      </c>
      <c r="D60">
        <v>25.765871000000001</v>
      </c>
      <c r="E60">
        <f t="shared" ref="E60" si="32">AVERAGE(C60:D60)</f>
        <v>25.7354105</v>
      </c>
      <c r="F60" t="s">
        <v>12</v>
      </c>
      <c r="G60">
        <v>19.542204000000002</v>
      </c>
      <c r="H60">
        <v>19.529437999999999</v>
      </c>
      <c r="I60">
        <f t="shared" ref="I60" si="33">AVERAGE(G60:H60)</f>
        <v>19.535820999999999</v>
      </c>
      <c r="J60">
        <f t="shared" ref="J60" si="34">E60-I60</f>
        <v>6.1995895000000019</v>
      </c>
      <c r="K60">
        <f>J60-J60</f>
        <v>0</v>
      </c>
      <c r="L60">
        <f t="shared" ref="L60" si="35">2^-K60</f>
        <v>1</v>
      </c>
    </row>
    <row r="61" spans="1:35">
      <c r="A61" t="s">
        <v>233</v>
      </c>
      <c r="B61" t="s">
        <v>218</v>
      </c>
      <c r="C61">
        <v>27.32292</v>
      </c>
      <c r="D61">
        <v>27.381294</v>
      </c>
      <c r="E61">
        <f>AVERAGE(C61:D61)</f>
        <v>27.352107</v>
      </c>
      <c r="F61" t="s">
        <v>12</v>
      </c>
      <c r="G61">
        <v>19.532509000000001</v>
      </c>
      <c r="H61">
        <v>19.458425999999999</v>
      </c>
      <c r="I61">
        <f>AVERAGE(G61:H61)</f>
        <v>19.4954675</v>
      </c>
      <c r="J61">
        <f>E61-I61</f>
        <v>7.8566395</v>
      </c>
      <c r="K61">
        <f>J61-J60</f>
        <v>1.6570499999999981</v>
      </c>
      <c r="L61">
        <f>2^-K61</f>
        <v>0.31708686024787469</v>
      </c>
    </row>
    <row r="62" spans="1:35">
      <c r="A62" t="s">
        <v>220</v>
      </c>
      <c r="B62" t="s">
        <v>218</v>
      </c>
      <c r="C62">
        <v>30.857063</v>
      </c>
      <c r="D62">
        <v>30.924676999999999</v>
      </c>
      <c r="E62">
        <f>AVERAGE(C62:D62)</f>
        <v>30.89087</v>
      </c>
      <c r="F62" t="s">
        <v>12</v>
      </c>
      <c r="G62">
        <v>35.916313000000002</v>
      </c>
      <c r="H62">
        <v>34.223995000000002</v>
      </c>
      <c r="I62">
        <f>AVERAGE(G62:H62)</f>
        <v>35.070154000000002</v>
      </c>
      <c r="J62">
        <f>E62-I62</f>
        <v>-4.1792840000000027</v>
      </c>
      <c r="P62" t="s">
        <v>218</v>
      </c>
      <c r="Q62" t="s">
        <v>25</v>
      </c>
      <c r="R62" t="s">
        <v>35</v>
      </c>
      <c r="S62" t="s">
        <v>36</v>
      </c>
    </row>
    <row r="63" spans="1:35">
      <c r="P63" t="s">
        <v>222</v>
      </c>
      <c r="Q63">
        <f>Q48</f>
        <v>0</v>
      </c>
      <c r="R63" t="e">
        <f>ABS(Q63-S48)</f>
        <v>#NUM!</v>
      </c>
      <c r="S63" t="e">
        <f>ABS(Q63-U48)</f>
        <v>#NUM!</v>
      </c>
    </row>
    <row r="64" spans="1:35">
      <c r="A64" t="s">
        <v>1</v>
      </c>
      <c r="B64" t="s">
        <v>2</v>
      </c>
      <c r="C64" t="s">
        <v>3</v>
      </c>
      <c r="E64" t="s">
        <v>4</v>
      </c>
      <c r="F64" t="s">
        <v>2</v>
      </c>
      <c r="G64" t="s">
        <v>3</v>
      </c>
      <c r="I64" t="s">
        <v>4</v>
      </c>
      <c r="J64" t="s">
        <v>5</v>
      </c>
      <c r="K64" t="s">
        <v>6</v>
      </c>
      <c r="L64" t="s">
        <v>216</v>
      </c>
      <c r="P64" t="s">
        <v>234</v>
      </c>
      <c r="Q64">
        <f t="shared" ref="Q64:Q66" si="36">Q49</f>
        <v>-1.4781823333333328</v>
      </c>
      <c r="R64">
        <f t="shared" ref="R64:R66" si="37">ABS(Q64-S49)</f>
        <v>2.0530021060209234</v>
      </c>
      <c r="S64">
        <f t="shared" ref="S64:S66" si="38">ABS(Q64-U49)</f>
        <v>0.57481977268759055</v>
      </c>
    </row>
    <row r="65" spans="1:19">
      <c r="A65" t="s">
        <v>232</v>
      </c>
      <c r="B65" t="s">
        <v>221</v>
      </c>
      <c r="C65">
        <v>24.920760999999999</v>
      </c>
      <c r="D65">
        <v>24.930882</v>
      </c>
      <c r="E65">
        <f>AVERAGE(C65:D65)</f>
        <v>24.925821499999998</v>
      </c>
      <c r="F65" t="s">
        <v>12</v>
      </c>
      <c r="G65">
        <v>19.542204000000002</v>
      </c>
      <c r="H65">
        <v>19.529437999999999</v>
      </c>
      <c r="I65">
        <f>AVERAGE(G65:H65)</f>
        <v>19.535820999999999</v>
      </c>
      <c r="J65">
        <f>E65-I65</f>
        <v>5.3900004999999993</v>
      </c>
      <c r="K65">
        <f>J65-J65</f>
        <v>0</v>
      </c>
      <c r="L65">
        <f>2^-K65</f>
        <v>1</v>
      </c>
      <c r="P65" t="s">
        <v>223</v>
      </c>
      <c r="Q65">
        <f t="shared" si="36"/>
        <v>-1.3045606666666689</v>
      </c>
      <c r="R65">
        <f t="shared" si="37"/>
        <v>2.9022713496787356</v>
      </c>
      <c r="S65">
        <f t="shared" si="38"/>
        <v>1.5977106830120664</v>
      </c>
    </row>
    <row r="66" spans="1:19">
      <c r="A66" t="s">
        <v>233</v>
      </c>
      <c r="B66" t="s">
        <v>221</v>
      </c>
      <c r="C66">
        <v>28.16517</v>
      </c>
      <c r="D66">
        <v>27.930567</v>
      </c>
      <c r="E66">
        <f>AVERAGE(C66:D66)</f>
        <v>28.0478685</v>
      </c>
      <c r="F66" t="s">
        <v>12</v>
      </c>
      <c r="G66">
        <v>19.532509000000001</v>
      </c>
      <c r="H66">
        <v>19.458425999999999</v>
      </c>
      <c r="I66">
        <f>AVERAGE(G66:H66)</f>
        <v>19.4954675</v>
      </c>
      <c r="J66">
        <f>E66-I66</f>
        <v>8.5524009999999997</v>
      </c>
      <c r="K66">
        <f>J66-J65</f>
        <v>3.1624005000000004</v>
      </c>
      <c r="L66">
        <f>2^-K66</f>
        <v>0.11169213464560276</v>
      </c>
      <c r="P66" t="s">
        <v>224</v>
      </c>
      <c r="Q66">
        <f t="shared" si="36"/>
        <v>-0.86991316666666785</v>
      </c>
      <c r="R66">
        <f t="shared" si="37"/>
        <v>1.7577393949141262</v>
      </c>
      <c r="S66">
        <f t="shared" si="38"/>
        <v>0.88782622824745827</v>
      </c>
    </row>
    <row r="67" spans="1:19">
      <c r="A67" t="s">
        <v>220</v>
      </c>
      <c r="B67" t="s">
        <v>221</v>
      </c>
      <c r="C67">
        <v>29.578524000000002</v>
      </c>
      <c r="D67">
        <v>29.760838</v>
      </c>
      <c r="E67">
        <f>AVERAGE(C67:D67)</f>
        <v>29.669681000000001</v>
      </c>
      <c r="F67" t="s">
        <v>12</v>
      </c>
      <c r="G67">
        <v>35.916313000000002</v>
      </c>
      <c r="H67">
        <v>34.223995000000002</v>
      </c>
      <c r="I67">
        <f>AVERAGE(G67:H67)</f>
        <v>35.070154000000002</v>
      </c>
      <c r="J67">
        <f>E67-I67</f>
        <v>-5.4004730000000016</v>
      </c>
    </row>
    <row r="72" spans="1:19">
      <c r="P72" t="s">
        <v>221</v>
      </c>
      <c r="Q72" t="s">
        <v>25</v>
      </c>
      <c r="R72" t="s">
        <v>35</v>
      </c>
      <c r="S72" t="s">
        <v>36</v>
      </c>
    </row>
    <row r="73" spans="1:19">
      <c r="P73" t="s">
        <v>222</v>
      </c>
      <c r="Q73">
        <f>AB48</f>
        <v>0</v>
      </c>
      <c r="R73" t="e">
        <f>AE48</f>
        <v>#NUM!</v>
      </c>
      <c r="S73" t="e">
        <f>AF48</f>
        <v>#NUM!</v>
      </c>
    </row>
    <row r="74" spans="1:19">
      <c r="P74" t="s">
        <v>234</v>
      </c>
      <c r="Q74">
        <f t="shared" ref="Q74:Q76" si="39">AB49</f>
        <v>-3.8530665000000002</v>
      </c>
      <c r="R74">
        <f t="shared" ref="R74:S74" si="40">AE49</f>
        <v>-5.7018360007573348</v>
      </c>
      <c r="S74">
        <f t="shared" si="40"/>
        <v>-2.0042969992426656</v>
      </c>
    </row>
    <row r="75" spans="1:19">
      <c r="P75" t="s">
        <v>223</v>
      </c>
      <c r="Q75">
        <f t="shared" si="39"/>
        <v>-3.506707500000001</v>
      </c>
      <c r="R75">
        <f t="shared" ref="R75:S75" si="41">AE50</f>
        <v>-9.3360286250596953</v>
      </c>
      <c r="S75">
        <f t="shared" si="41"/>
        <v>2.3226136250596934</v>
      </c>
    </row>
    <row r="76" spans="1:19">
      <c r="P76" t="s">
        <v>224</v>
      </c>
      <c r="Q76">
        <f t="shared" si="39"/>
        <v>-4.0546339999999992</v>
      </c>
      <c r="R76">
        <f t="shared" ref="R76:S76" si="42">AE51</f>
        <v>-8.9831006371820177</v>
      </c>
      <c r="S76">
        <f t="shared" si="42"/>
        <v>0.87383263718201931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M111"/>
  <sheetViews>
    <sheetView topLeftCell="A11" workbookViewId="0">
      <selection activeCell="G74" sqref="G74:H79"/>
    </sheetView>
  </sheetViews>
  <sheetFormatPr baseColWidth="10" defaultRowHeight="15" x14ac:dyDescent="0"/>
  <cols>
    <col min="1" max="1" width="16.6640625" bestFit="1" customWidth="1"/>
    <col min="16" max="16" width="13" bestFit="1" customWidth="1"/>
    <col min="17" max="18" width="20.1640625" bestFit="1" customWidth="1"/>
    <col min="19" max="19" width="16.5" bestFit="1" customWidth="1"/>
    <col min="20" max="20" width="17" bestFit="1" customWidth="1"/>
    <col min="21" max="21" width="16.6640625" bestFit="1" customWidth="1"/>
    <col min="22" max="22" width="14.1640625" bestFit="1" customWidth="1"/>
  </cols>
  <sheetData>
    <row r="22" spans="1:24">
      <c r="A22">
        <v>130521</v>
      </c>
      <c r="Q22" t="s">
        <v>5</v>
      </c>
      <c r="V22" t="s">
        <v>5</v>
      </c>
    </row>
    <row r="23" spans="1:24">
      <c r="A23" s="15" t="s">
        <v>236</v>
      </c>
      <c r="P23" t="s">
        <v>218</v>
      </c>
      <c r="Q23" t="s">
        <v>154</v>
      </c>
      <c r="R23" t="s">
        <v>153</v>
      </c>
      <c r="S23" t="s">
        <v>147</v>
      </c>
      <c r="U23" t="s">
        <v>221</v>
      </c>
      <c r="V23" t="s">
        <v>154</v>
      </c>
      <c r="W23" t="s">
        <v>153</v>
      </c>
      <c r="X23" t="s">
        <v>147</v>
      </c>
    </row>
    <row r="24" spans="1:24">
      <c r="A24" t="s">
        <v>1</v>
      </c>
      <c r="B24" t="s">
        <v>2</v>
      </c>
      <c r="C24" t="s">
        <v>3</v>
      </c>
      <c r="D24" t="s">
        <v>3</v>
      </c>
      <c r="E24" t="s">
        <v>183</v>
      </c>
      <c r="F24" t="s">
        <v>2</v>
      </c>
      <c r="G24" t="s">
        <v>3</v>
      </c>
      <c r="I24" t="s">
        <v>183</v>
      </c>
      <c r="J24" t="s">
        <v>5</v>
      </c>
      <c r="K24" t="s">
        <v>6</v>
      </c>
      <c r="L24" t="s">
        <v>216</v>
      </c>
      <c r="P24" t="s">
        <v>237</v>
      </c>
      <c r="Q24">
        <f>J25</f>
        <v>4.9494430000000023</v>
      </c>
      <c r="R24">
        <f>J45</f>
        <v>13.969018000000002</v>
      </c>
      <c r="S24">
        <f>J65</f>
        <v>10.423883999999999</v>
      </c>
      <c r="U24" t="s">
        <v>237</v>
      </c>
      <c r="V24">
        <f>J35</f>
        <v>5.8050255000000028</v>
      </c>
      <c r="W24">
        <f>J54</f>
        <v>13.268445499999999</v>
      </c>
      <c r="X24">
        <f>J65</f>
        <v>10.423883999999999</v>
      </c>
    </row>
    <row r="25" spans="1:24">
      <c r="A25" t="s">
        <v>237</v>
      </c>
      <c r="B25" t="s">
        <v>238</v>
      </c>
      <c r="C25">
        <v>24.683976999999999</v>
      </c>
      <c r="D25">
        <v>24.490300999999999</v>
      </c>
      <c r="E25">
        <v>24.587139000000001</v>
      </c>
      <c r="F25" t="s">
        <v>12</v>
      </c>
      <c r="G25">
        <v>14.591415</v>
      </c>
      <c r="H25">
        <v>14.581839</v>
      </c>
      <c r="I25">
        <v>19.637695999999998</v>
      </c>
      <c r="J25">
        <v>4.9494430000000023</v>
      </c>
      <c r="K25">
        <v>0</v>
      </c>
      <c r="L25">
        <v>1</v>
      </c>
      <c r="P25" t="s">
        <v>239</v>
      </c>
      <c r="Q25">
        <f t="shared" ref="Q25:Q29" si="0">J26</f>
        <v>4.5493309999999987</v>
      </c>
      <c r="R25">
        <f t="shared" ref="R25:R29" si="1">J46</f>
        <v>12.817207999999999</v>
      </c>
      <c r="S25">
        <f t="shared" ref="S25:S29" si="2">J66</f>
        <v>9.8390199999999997</v>
      </c>
      <c r="U25" t="s">
        <v>239</v>
      </c>
      <c r="V25">
        <f t="shared" ref="V25:V29" si="3">J36</f>
        <v>5.3776259999999994</v>
      </c>
      <c r="W25">
        <f t="shared" ref="W25:W29" si="4">J55</f>
        <v>12.942083999999999</v>
      </c>
      <c r="X25">
        <f t="shared" ref="X25:X29" si="5">J66</f>
        <v>9.8390199999999997</v>
      </c>
    </row>
    <row r="26" spans="1:24">
      <c r="A26" t="s">
        <v>239</v>
      </c>
      <c r="B26" t="s">
        <v>238</v>
      </c>
      <c r="C26">
        <v>23.927182999999999</v>
      </c>
      <c r="D26">
        <v>23.862355999999998</v>
      </c>
      <c r="E26">
        <v>23.894769499999999</v>
      </c>
      <c r="F26" t="s">
        <v>12</v>
      </c>
      <c r="G26">
        <v>14.763693999999999</v>
      </c>
      <c r="H26">
        <v>14.607136000000001</v>
      </c>
      <c r="I26">
        <v>19.3454385</v>
      </c>
      <c r="J26">
        <v>4.5493309999999987</v>
      </c>
      <c r="K26">
        <v>-0.40011200000000358</v>
      </c>
      <c r="L26">
        <v>1.319610351426272</v>
      </c>
      <c r="P26" t="s">
        <v>240</v>
      </c>
      <c r="Q26">
        <f t="shared" si="0"/>
        <v>4.3577249999999985</v>
      </c>
      <c r="R26">
        <f t="shared" si="1"/>
        <v>12.843747</v>
      </c>
      <c r="S26">
        <f t="shared" si="2"/>
        <v>9.9977635000000014</v>
      </c>
      <c r="U26" t="s">
        <v>240</v>
      </c>
      <c r="V26">
        <f t="shared" si="3"/>
        <v>5.1015580000000043</v>
      </c>
      <c r="W26">
        <f t="shared" si="4"/>
        <v>12.748231499999999</v>
      </c>
      <c r="X26">
        <f t="shared" si="5"/>
        <v>9.9977635000000014</v>
      </c>
    </row>
    <row r="27" spans="1:24">
      <c r="A27" t="s">
        <v>240</v>
      </c>
      <c r="B27" t="s">
        <v>238</v>
      </c>
      <c r="C27">
        <v>23.640532</v>
      </c>
      <c r="D27">
        <v>23.54128</v>
      </c>
      <c r="E27">
        <v>23.590906</v>
      </c>
      <c r="F27" t="s">
        <v>12</v>
      </c>
      <c r="G27">
        <v>14.82583</v>
      </c>
      <c r="H27">
        <v>14.610153</v>
      </c>
      <c r="I27">
        <v>19.233181000000002</v>
      </c>
      <c r="J27">
        <v>4.3577249999999985</v>
      </c>
      <c r="K27">
        <v>-0.59171800000000374</v>
      </c>
      <c r="L27">
        <v>1.5070403033584452</v>
      </c>
      <c r="P27" t="s">
        <v>241</v>
      </c>
      <c r="Q27">
        <f t="shared" si="0"/>
        <v>6.0990944999999996</v>
      </c>
      <c r="R27">
        <f t="shared" si="1"/>
        <v>15.649321</v>
      </c>
      <c r="S27">
        <f t="shared" si="2"/>
        <v>12.4094765</v>
      </c>
      <c r="U27" t="s">
        <v>241</v>
      </c>
      <c r="V27">
        <f t="shared" si="3"/>
        <v>7.318305500000001</v>
      </c>
      <c r="W27">
        <f t="shared" si="4"/>
        <v>16.533566</v>
      </c>
      <c r="X27">
        <f t="shared" si="5"/>
        <v>12.4094765</v>
      </c>
    </row>
    <row r="28" spans="1:24">
      <c r="A28" t="s">
        <v>241</v>
      </c>
      <c r="B28" t="s">
        <v>238</v>
      </c>
      <c r="C28">
        <v>26.67165</v>
      </c>
      <c r="D28">
        <v>26.670696</v>
      </c>
      <c r="E28">
        <v>26.671173</v>
      </c>
      <c r="F28" t="s">
        <v>12</v>
      </c>
      <c r="G28">
        <v>14.472507</v>
      </c>
      <c r="H28">
        <v>14.375695</v>
      </c>
      <c r="I28">
        <v>20.5720785</v>
      </c>
      <c r="J28">
        <v>6.0990944999999996</v>
      </c>
      <c r="K28">
        <v>1.1496514999999974</v>
      </c>
      <c r="L28">
        <v>0.45073409829252492</v>
      </c>
      <c r="P28" t="s">
        <v>242</v>
      </c>
      <c r="Q28">
        <f t="shared" si="0"/>
        <v>5.8931570000000022</v>
      </c>
      <c r="R28">
        <f t="shared" si="1"/>
        <v>15.1321215</v>
      </c>
      <c r="S28">
        <f t="shared" si="2"/>
        <v>11.990434500000001</v>
      </c>
      <c r="U28" t="s">
        <v>242</v>
      </c>
      <c r="V28">
        <f t="shared" si="3"/>
        <v>7.2510805000000005</v>
      </c>
      <c r="W28">
        <f t="shared" si="4"/>
        <v>16.055612499999999</v>
      </c>
      <c r="X28">
        <f t="shared" si="5"/>
        <v>11.990434500000001</v>
      </c>
    </row>
    <row r="29" spans="1:24">
      <c r="A29" t="s">
        <v>242</v>
      </c>
      <c r="B29" t="s">
        <v>238</v>
      </c>
      <c r="C29">
        <v>26.880223999999998</v>
      </c>
      <c r="D29">
        <v>26.875713000000001</v>
      </c>
      <c r="E29">
        <v>26.877968500000001</v>
      </c>
      <c r="F29" t="s">
        <v>12</v>
      </c>
      <c r="G29">
        <v>15.089399</v>
      </c>
      <c r="H29">
        <v>14.944915999999999</v>
      </c>
      <c r="I29">
        <v>20.984811499999999</v>
      </c>
      <c r="J29">
        <v>5.8931570000000022</v>
      </c>
      <c r="K29">
        <v>0.94371399999999994</v>
      </c>
      <c r="L29">
        <v>0.51989277096424513</v>
      </c>
      <c r="P29" t="s">
        <v>243</v>
      </c>
      <c r="Q29">
        <f t="shared" si="0"/>
        <v>5.6617819999999988</v>
      </c>
      <c r="R29">
        <f t="shared" si="1"/>
        <v>14.830869500000002</v>
      </c>
      <c r="S29">
        <f t="shared" si="2"/>
        <v>11.516773250000002</v>
      </c>
      <c r="U29" t="s">
        <v>243</v>
      </c>
      <c r="V29">
        <f t="shared" si="3"/>
        <v>6.8316610000000004</v>
      </c>
      <c r="W29">
        <f t="shared" si="4"/>
        <v>15.496033000000001</v>
      </c>
      <c r="X29">
        <f t="shared" si="5"/>
        <v>11.516773250000002</v>
      </c>
    </row>
    <row r="30" spans="1:24">
      <c r="A30" t="s">
        <v>243</v>
      </c>
      <c r="B30" t="s">
        <v>238</v>
      </c>
      <c r="C30">
        <v>25.579474999999999</v>
      </c>
      <c r="D30">
        <v>25.766231999999999</v>
      </c>
      <c r="E30">
        <v>25.672853499999999</v>
      </c>
      <c r="F30" t="s">
        <v>12</v>
      </c>
      <c r="G30">
        <v>14.442667999999999</v>
      </c>
      <c r="H30">
        <v>14.153774</v>
      </c>
      <c r="I30">
        <v>20.0110715</v>
      </c>
      <c r="J30">
        <v>5.6617819999999988</v>
      </c>
      <c r="K30">
        <v>0.7123389999999965</v>
      </c>
      <c r="L30">
        <v>0.61032982607685515</v>
      </c>
    </row>
    <row r="31" spans="1:24">
      <c r="A31" t="s">
        <v>220</v>
      </c>
      <c r="B31" t="s">
        <v>238</v>
      </c>
      <c r="C31">
        <v>37.024177999999999</v>
      </c>
      <c r="D31">
        <v>36.526764</v>
      </c>
      <c r="F31" t="s">
        <v>12</v>
      </c>
      <c r="G31">
        <v>32.430546</v>
      </c>
      <c r="H31">
        <v>37.005543000000003</v>
      </c>
    </row>
    <row r="33" spans="1:39">
      <c r="A33" s="15" t="s">
        <v>244</v>
      </c>
      <c r="Q33" t="s">
        <v>6</v>
      </c>
      <c r="V33" t="s">
        <v>6</v>
      </c>
    </row>
    <row r="34" spans="1:39">
      <c r="A34" t="s">
        <v>1</v>
      </c>
      <c r="B34" t="s">
        <v>2</v>
      </c>
      <c r="C34" t="s">
        <v>3</v>
      </c>
      <c r="D34" t="s">
        <v>3</v>
      </c>
      <c r="E34" t="s">
        <v>183</v>
      </c>
      <c r="F34" t="s">
        <v>2</v>
      </c>
      <c r="G34" t="s">
        <v>3</v>
      </c>
      <c r="I34" t="s">
        <v>183</v>
      </c>
      <c r="J34" t="s">
        <v>5</v>
      </c>
      <c r="K34" t="s">
        <v>6</v>
      </c>
      <c r="L34" t="s">
        <v>216</v>
      </c>
      <c r="P34" t="s">
        <v>218</v>
      </c>
      <c r="Q34" t="s">
        <v>154</v>
      </c>
      <c r="R34" t="s">
        <v>153</v>
      </c>
      <c r="S34" t="s">
        <v>147</v>
      </c>
      <c r="U34" t="s">
        <v>221</v>
      </c>
      <c r="V34" t="s">
        <v>154</v>
      </c>
      <c r="W34" t="s">
        <v>153</v>
      </c>
      <c r="X34" t="s">
        <v>147</v>
      </c>
    </row>
    <row r="35" spans="1:39">
      <c r="A35" t="s">
        <v>237</v>
      </c>
      <c r="B35" t="s">
        <v>221</v>
      </c>
      <c r="C35">
        <v>26.324717</v>
      </c>
      <c r="D35">
        <v>26.201466</v>
      </c>
      <c r="E35">
        <v>26.263091500000002</v>
      </c>
      <c r="F35" t="s">
        <v>12</v>
      </c>
      <c r="G35">
        <v>14.591415</v>
      </c>
      <c r="H35">
        <v>14.581839</v>
      </c>
      <c r="I35">
        <v>20.458065999999999</v>
      </c>
      <c r="J35">
        <v>5.8050255000000028</v>
      </c>
      <c r="K35">
        <v>0</v>
      </c>
      <c r="L35">
        <v>1</v>
      </c>
      <c r="P35" t="s">
        <v>237</v>
      </c>
      <c r="Q35">
        <f>Q24-$Q$24</f>
        <v>0</v>
      </c>
      <c r="R35">
        <f>R24-$R$24</f>
        <v>0</v>
      </c>
      <c r="S35">
        <f>S24-$S$24</f>
        <v>0</v>
      </c>
      <c r="U35" t="s">
        <v>237</v>
      </c>
      <c r="V35">
        <f>V24-$V$24</f>
        <v>0</v>
      </c>
      <c r="W35">
        <f>W24-$W$24</f>
        <v>0</v>
      </c>
      <c r="X35">
        <f>X24-$X$24</f>
        <v>0</v>
      </c>
    </row>
    <row r="36" spans="1:39">
      <c r="A36" t="s">
        <v>239</v>
      </c>
      <c r="B36" t="s">
        <v>221</v>
      </c>
      <c r="C36">
        <v>25.397167</v>
      </c>
      <c r="D36">
        <v>25.518946</v>
      </c>
      <c r="E36">
        <v>25.458056499999998</v>
      </c>
      <c r="F36" t="s">
        <v>12</v>
      </c>
      <c r="G36">
        <v>14.763693999999999</v>
      </c>
      <c r="H36">
        <v>14.607136000000001</v>
      </c>
      <c r="I36">
        <v>20.080430499999999</v>
      </c>
      <c r="J36">
        <v>5.3776259999999994</v>
      </c>
      <c r="K36">
        <v>-0.42739950000000348</v>
      </c>
      <c r="L36">
        <v>1.3448073362879027</v>
      </c>
      <c r="P36" t="s">
        <v>239</v>
      </c>
      <c r="Q36">
        <f t="shared" ref="Q36:Q40" si="6">Q25-$Q$24</f>
        <v>-0.40011200000000358</v>
      </c>
      <c r="R36">
        <f t="shared" ref="R36:R40" si="7">R25-$R$24</f>
        <v>-1.1518100000000029</v>
      </c>
      <c r="S36">
        <f t="shared" ref="S36:S40" si="8">S25-$S$24</f>
        <v>-0.58486399999999961</v>
      </c>
      <c r="U36" t="s">
        <v>239</v>
      </c>
      <c r="V36">
        <f t="shared" ref="V36:V40" si="9">V25-$V$24</f>
        <v>-0.42739950000000348</v>
      </c>
      <c r="W36">
        <f t="shared" ref="W36:W40" si="10">W25-$W$24</f>
        <v>-0.32636149999999908</v>
      </c>
      <c r="X36">
        <f t="shared" ref="X36:X40" si="11">X25-$X$24</f>
        <v>-0.58486399999999961</v>
      </c>
    </row>
    <row r="37" spans="1:39">
      <c r="A37" t="s">
        <v>240</v>
      </c>
      <c r="B37" t="s">
        <v>221</v>
      </c>
      <c r="C37">
        <v>25.155467999999999</v>
      </c>
      <c r="D37">
        <v>25.028946000000001</v>
      </c>
      <c r="E37">
        <v>25.092207000000002</v>
      </c>
      <c r="F37" t="s">
        <v>12</v>
      </c>
      <c r="G37">
        <v>14.82583</v>
      </c>
      <c r="H37">
        <v>14.610153</v>
      </c>
      <c r="I37">
        <v>19.990648999999998</v>
      </c>
      <c r="J37">
        <v>5.1015580000000043</v>
      </c>
      <c r="K37">
        <v>-0.70346749999999858</v>
      </c>
      <c r="L37">
        <v>1.6284139661853418</v>
      </c>
      <c r="P37" t="s">
        <v>240</v>
      </c>
      <c r="Q37">
        <f t="shared" si="6"/>
        <v>-0.59171800000000374</v>
      </c>
      <c r="R37">
        <f t="shared" si="7"/>
        <v>-1.1252710000000015</v>
      </c>
      <c r="S37">
        <f t="shared" si="8"/>
        <v>-0.4261204999999979</v>
      </c>
      <c r="U37" t="s">
        <v>240</v>
      </c>
      <c r="V37">
        <f t="shared" si="9"/>
        <v>-0.70346749999999858</v>
      </c>
      <c r="W37">
        <f t="shared" si="10"/>
        <v>-0.52021399999999929</v>
      </c>
      <c r="X37">
        <f t="shared" si="11"/>
        <v>-0.4261204999999979</v>
      </c>
    </row>
    <row r="38" spans="1:39">
      <c r="A38" t="s">
        <v>241</v>
      </c>
      <c r="B38" t="s">
        <v>221</v>
      </c>
      <c r="C38">
        <v>28.951677</v>
      </c>
      <c r="D38">
        <v>29.109117999999999</v>
      </c>
      <c r="E38">
        <v>29.030397499999999</v>
      </c>
      <c r="F38" t="s">
        <v>12</v>
      </c>
      <c r="G38">
        <v>14.472507</v>
      </c>
      <c r="H38">
        <v>14.375695</v>
      </c>
      <c r="I38">
        <v>21.712091999999998</v>
      </c>
      <c r="J38">
        <v>7.318305500000001</v>
      </c>
      <c r="K38">
        <v>1.5132799999999982</v>
      </c>
      <c r="L38">
        <v>0.35031386633278072</v>
      </c>
      <c r="P38" t="s">
        <v>241</v>
      </c>
      <c r="Q38">
        <f t="shared" si="6"/>
        <v>1.1496514999999974</v>
      </c>
      <c r="R38">
        <f t="shared" si="7"/>
        <v>1.6803029999999985</v>
      </c>
      <c r="S38">
        <f t="shared" si="8"/>
        <v>1.985592500000001</v>
      </c>
      <c r="U38" t="s">
        <v>241</v>
      </c>
      <c r="V38">
        <f t="shared" si="9"/>
        <v>1.5132799999999982</v>
      </c>
      <c r="W38">
        <f t="shared" si="10"/>
        <v>3.2651205000000019</v>
      </c>
      <c r="X38">
        <f t="shared" si="11"/>
        <v>1.985592500000001</v>
      </c>
    </row>
    <row r="39" spans="1:39">
      <c r="A39" t="s">
        <v>242</v>
      </c>
      <c r="B39" t="s">
        <v>221</v>
      </c>
      <c r="C39">
        <v>29.173786</v>
      </c>
      <c r="D39">
        <v>29.591560000000001</v>
      </c>
      <c r="E39">
        <v>29.382673</v>
      </c>
      <c r="F39" t="s">
        <v>12</v>
      </c>
      <c r="G39">
        <v>15.089399</v>
      </c>
      <c r="H39">
        <v>14.944915999999999</v>
      </c>
      <c r="I39">
        <v>22.1315925</v>
      </c>
      <c r="J39">
        <v>7.2510805000000005</v>
      </c>
      <c r="K39">
        <v>1.4460549999999976</v>
      </c>
      <c r="L39">
        <v>0.36702366666372627</v>
      </c>
      <c r="P39" t="s">
        <v>242</v>
      </c>
      <c r="Q39">
        <f t="shared" si="6"/>
        <v>0.94371399999999994</v>
      </c>
      <c r="R39">
        <f t="shared" si="7"/>
        <v>1.1631034999999983</v>
      </c>
      <c r="S39">
        <f t="shared" si="8"/>
        <v>1.5665505000000017</v>
      </c>
      <c r="U39" t="s">
        <v>242</v>
      </c>
      <c r="V39">
        <f t="shared" si="9"/>
        <v>1.4460549999999976</v>
      </c>
      <c r="W39">
        <f t="shared" si="10"/>
        <v>2.7871670000000002</v>
      </c>
      <c r="X39">
        <f t="shared" si="11"/>
        <v>1.5665505000000017</v>
      </c>
      <c r="AB39" t="s">
        <v>23</v>
      </c>
    </row>
    <row r="40" spans="1:39">
      <c r="A40" t="s">
        <v>243</v>
      </c>
      <c r="B40" t="s">
        <v>221</v>
      </c>
      <c r="C40">
        <v>28.090412000000001</v>
      </c>
      <c r="D40">
        <v>28.105989999999998</v>
      </c>
      <c r="E40">
        <v>28.098201</v>
      </c>
      <c r="F40" t="s">
        <v>12</v>
      </c>
      <c r="G40">
        <v>14.442667999999999</v>
      </c>
      <c r="H40">
        <v>14.153774</v>
      </c>
      <c r="I40">
        <v>21.266539999999999</v>
      </c>
      <c r="J40">
        <v>6.8316610000000004</v>
      </c>
      <c r="K40">
        <v>1.0266354999999976</v>
      </c>
      <c r="L40">
        <v>0.4908535314604468</v>
      </c>
      <c r="P40" t="s">
        <v>243</v>
      </c>
      <c r="Q40">
        <f t="shared" si="6"/>
        <v>0.7123389999999965</v>
      </c>
      <c r="R40">
        <f t="shared" si="7"/>
        <v>0.86185150000000021</v>
      </c>
      <c r="S40">
        <f t="shared" si="8"/>
        <v>1.0928892500000025</v>
      </c>
      <c r="U40" t="s">
        <v>243</v>
      </c>
      <c r="V40">
        <f t="shared" si="9"/>
        <v>1.0266354999999976</v>
      </c>
      <c r="W40">
        <f t="shared" si="10"/>
        <v>2.2275875000000021</v>
      </c>
      <c r="X40">
        <f t="shared" si="11"/>
        <v>1.0928892500000025</v>
      </c>
      <c r="AB40" t="s">
        <v>237</v>
      </c>
      <c r="AC40" t="s">
        <v>239</v>
      </c>
      <c r="AD40" t="s">
        <v>240</v>
      </c>
      <c r="AE40" t="s">
        <v>241</v>
      </c>
      <c r="AF40" t="s">
        <v>242</v>
      </c>
      <c r="AG40" t="s">
        <v>243</v>
      </c>
      <c r="AJ40" t="s">
        <v>284</v>
      </c>
      <c r="AK40" t="s">
        <v>285</v>
      </c>
      <c r="AL40" t="s">
        <v>287</v>
      </c>
      <c r="AM40" t="s">
        <v>288</v>
      </c>
    </row>
    <row r="41" spans="1:39">
      <c r="AA41" t="s">
        <v>277</v>
      </c>
      <c r="AB41">
        <f>IF(Q46&lt;1, -1/Q46,Q46)</f>
        <v>1</v>
      </c>
      <c r="AC41">
        <f>IF(Q47&lt;1, -1/Q47,Q47)</f>
        <v>1.319610351426272</v>
      </c>
      <c r="AD41">
        <f>IF(Q48&lt;1, -1/Q48,Q48)</f>
        <v>1.5070403033584452</v>
      </c>
      <c r="AE41">
        <f>IF(Q49&lt;1, -1/Q49,Q49)</f>
        <v>-2.2186029496951956</v>
      </c>
      <c r="AF41">
        <f>IF(UQ50&lt;1, -1/Q50,Q50)</f>
        <v>-1.9234735619525927</v>
      </c>
      <c r="AG41">
        <f>IF(Q51&lt;1, -1/Q51,Q51)</f>
        <v>-1.6384583503446153</v>
      </c>
      <c r="AI41" t="s">
        <v>237</v>
      </c>
      <c r="AJ41" t="e">
        <f>ABS(AB44-V67)</f>
        <v>#NUM!</v>
      </c>
      <c r="AK41" s="4" t="e">
        <f>ABS(AB44-W67)</f>
        <v>#NUM!</v>
      </c>
      <c r="AL41" t="e">
        <f>ABS(AB48-AG67)</f>
        <v>#NUM!</v>
      </c>
      <c r="AM41" t="e">
        <f>ABS(AB48-AH67)</f>
        <v>#NUM!</v>
      </c>
    </row>
    <row r="42" spans="1:39">
      <c r="AA42" t="s">
        <v>278</v>
      </c>
      <c r="AB42">
        <f>IF(R46&lt;1, -1/R46,R46)</f>
        <v>1</v>
      </c>
      <c r="AC42">
        <f t="shared" ref="AC42:AD43" si="12">IF(R47&lt;1, -1/R47,R47)</f>
        <v>2.2219248150654347</v>
      </c>
      <c r="AD42">
        <f>IF(R48&lt;1, -1/R48,R48)</f>
        <v>2.1814251920507068</v>
      </c>
      <c r="AE42">
        <f>IF(R49&lt;1, -1/R49,R49)</f>
        <v>-3.2049525553380986</v>
      </c>
      <c r="AF42">
        <f>IF(R50&lt;1, -1/R50,R50)</f>
        <v>-2.2393864267699999</v>
      </c>
      <c r="AG42">
        <f>IF(R51&lt;1, -1/R51,R51)</f>
        <v>-1.8173691571794939</v>
      </c>
      <c r="AI42" t="s">
        <v>239</v>
      </c>
      <c r="AJ42">
        <f>ABS(AC44-V68)</f>
        <v>0.80374281462217678</v>
      </c>
      <c r="AK42">
        <f>ABS(AC44-W68)</f>
        <v>1.5777432586763014</v>
      </c>
      <c r="AL42">
        <f>ABS(AC48-AG68)</f>
        <v>0.27376663640209298</v>
      </c>
      <c r="AM42">
        <f>ABS(AC48-AH68)</f>
        <v>0.34260928208427721</v>
      </c>
    </row>
    <row r="43" spans="1:39">
      <c r="A43">
        <v>130529</v>
      </c>
      <c r="AA43" t="s">
        <v>279</v>
      </c>
      <c r="AB43">
        <f>IF(S46&lt;1, -1/S46,S46)</f>
        <v>1</v>
      </c>
      <c r="AC43">
        <f>IF(S47&lt;1, -1/S47,S47)</f>
        <v>1.4998975902503489</v>
      </c>
      <c r="AD43">
        <f t="shared" si="12"/>
        <v>1.3436156455039645</v>
      </c>
      <c r="AE43">
        <f>IF(S49&lt;1, -1/S49,S49)</f>
        <v>-3.9602527267485086</v>
      </c>
      <c r="AF43">
        <f>IF(S50&lt;1, -1/S50,S50)</f>
        <v>-2.9619565964560111</v>
      </c>
      <c r="AG43">
        <f>IF(S51&lt;1, -1/S51,S51)</f>
        <v>-2.1330078127935019</v>
      </c>
      <c r="AI43" t="s">
        <v>240</v>
      </c>
      <c r="AJ43">
        <f>ABS(AD44-V69)</f>
        <v>0.76611883410229131</v>
      </c>
      <c r="AK43">
        <f>ABS(AD44-W69)</f>
        <v>1.4371755044159344</v>
      </c>
      <c r="AL43">
        <f>ABS(AD48-AG69)</f>
        <v>0.3156653400478393</v>
      </c>
      <c r="AM43">
        <f>ABS(AD48-AH69)</f>
        <v>0.40243706793421818</v>
      </c>
    </row>
    <row r="44" spans="1:39">
      <c r="A44" t="s">
        <v>1</v>
      </c>
      <c r="B44" t="s">
        <v>2</v>
      </c>
      <c r="C44" t="s">
        <v>3</v>
      </c>
      <c r="E44" t="s">
        <v>4</v>
      </c>
      <c r="F44" t="s">
        <v>2</v>
      </c>
      <c r="G44" t="s">
        <v>3</v>
      </c>
      <c r="I44" t="s">
        <v>4</v>
      </c>
      <c r="J44" t="s">
        <v>5</v>
      </c>
      <c r="K44" t="s">
        <v>6</v>
      </c>
      <c r="L44" t="s">
        <v>216</v>
      </c>
      <c r="Q44" t="s">
        <v>23</v>
      </c>
      <c r="V44" t="s">
        <v>23</v>
      </c>
      <c r="AA44" t="s">
        <v>280</v>
      </c>
      <c r="AB44" s="2">
        <f>X67</f>
        <v>1</v>
      </c>
      <c r="AC44" s="2">
        <f>X68</f>
        <v>1.6383709043337185</v>
      </c>
      <c r="AD44" s="2">
        <f>X69</f>
        <v>1.6407663771956738</v>
      </c>
      <c r="AE44" s="2">
        <f>IF(X70&lt;1, -1/X70,X70)</f>
        <v>-3.0423419850358231</v>
      </c>
      <c r="AF44" s="2">
        <f>-1/X71</f>
        <v>-2.3366732367781196</v>
      </c>
      <c r="AG44" s="2">
        <f>-1/X72</f>
        <v>-1.8519261686328772</v>
      </c>
      <c r="AI44" t="s">
        <v>241</v>
      </c>
      <c r="AJ44">
        <f>ABS(AE44-V70)</f>
        <v>3.2010029969536493</v>
      </c>
      <c r="AK44">
        <f>ABS(AE44-W70)</f>
        <v>3.7232896241353202</v>
      </c>
      <c r="AL44">
        <f>ABS(AE48-AG70)</f>
        <v>4.8162355572589037</v>
      </c>
      <c r="AM44">
        <f>ABS(AE48-AH70)</f>
        <v>5.7701025975382043</v>
      </c>
    </row>
    <row r="45" spans="1:39">
      <c r="A45" t="s">
        <v>245</v>
      </c>
      <c r="B45" t="s">
        <v>218</v>
      </c>
      <c r="C45">
        <v>29.799040000000002</v>
      </c>
      <c r="D45">
        <v>29.916595000000001</v>
      </c>
      <c r="E45">
        <v>29.857817500000003</v>
      </c>
      <c r="F45" t="s">
        <v>12</v>
      </c>
      <c r="G45">
        <v>16.074486</v>
      </c>
      <c r="H45">
        <v>15.703113</v>
      </c>
      <c r="I45">
        <v>15.888799500000001</v>
      </c>
      <c r="J45">
        <v>13.969018000000002</v>
      </c>
      <c r="K45">
        <v>0</v>
      </c>
      <c r="L45">
        <v>1</v>
      </c>
      <c r="P45" t="s">
        <v>218</v>
      </c>
      <c r="Q45" t="s">
        <v>154</v>
      </c>
      <c r="R45" t="s">
        <v>153</v>
      </c>
      <c r="S45" t="s">
        <v>147</v>
      </c>
      <c r="U45" t="s">
        <v>221</v>
      </c>
      <c r="V45" t="s">
        <v>154</v>
      </c>
      <c r="W45" t="s">
        <v>153</v>
      </c>
      <c r="X45" t="s">
        <v>147</v>
      </c>
      <c r="AA45" t="s">
        <v>281</v>
      </c>
      <c r="AB45">
        <f>V46</f>
        <v>1</v>
      </c>
      <c r="AC45">
        <f>V47</f>
        <v>1.3448073362879027</v>
      </c>
      <c r="AD45">
        <f>V48</f>
        <v>1.6284139661853418</v>
      </c>
      <c r="AE45">
        <f>-1/V49</f>
        <v>-2.8545829785968273</v>
      </c>
      <c r="AF45">
        <f>-1/V50</f>
        <v>-2.724619938245612</v>
      </c>
      <c r="AG45">
        <f>-1/V51</f>
        <v>-2.0372676081695471</v>
      </c>
      <c r="AI45" t="s">
        <v>242</v>
      </c>
      <c r="AJ45">
        <f>ABS(AF44-V71)</f>
        <v>2.5850770518464632</v>
      </c>
      <c r="AK45">
        <f>ABS(AF44-W71)</f>
        <v>3.0739758440374847</v>
      </c>
      <c r="AL45">
        <f>ABS(AF48-AG71)</f>
        <v>3.8921442973054945</v>
      </c>
      <c r="AM45">
        <f>ABS(AF48-AH71)</f>
        <v>4.7586017995560947</v>
      </c>
    </row>
    <row r="46" spans="1:39">
      <c r="A46" t="s">
        <v>246</v>
      </c>
      <c r="B46" t="s">
        <v>218</v>
      </c>
      <c r="C46">
        <v>27.938714999999998</v>
      </c>
      <c r="D46">
        <v>28.31448</v>
      </c>
      <c r="E46">
        <v>28.126597499999999</v>
      </c>
      <c r="F46" t="s">
        <v>12</v>
      </c>
      <c r="G46">
        <v>15.271493</v>
      </c>
      <c r="H46">
        <v>15.347286</v>
      </c>
      <c r="I46">
        <v>15.3093895</v>
      </c>
      <c r="J46">
        <v>12.817207999999999</v>
      </c>
      <c r="K46">
        <v>-1.1518100000000029</v>
      </c>
      <c r="L46">
        <v>2.2219248150654347</v>
      </c>
      <c r="P46" t="s">
        <v>237</v>
      </c>
      <c r="Q46">
        <f>2^-Q35</f>
        <v>1</v>
      </c>
      <c r="R46">
        <f t="shared" ref="R46:S46" si="13">2^-R35</f>
        <v>1</v>
      </c>
      <c r="S46">
        <f t="shared" si="13"/>
        <v>1</v>
      </c>
      <c r="U46" t="s">
        <v>237</v>
      </c>
      <c r="V46">
        <f>2^-V35</f>
        <v>1</v>
      </c>
      <c r="W46">
        <f t="shared" ref="W46:X46" si="14">2^-W35</f>
        <v>1</v>
      </c>
      <c r="X46">
        <f t="shared" si="14"/>
        <v>1</v>
      </c>
      <c r="AA46" t="s">
        <v>282</v>
      </c>
      <c r="AB46">
        <f>W46</f>
        <v>1</v>
      </c>
      <c r="AC46">
        <f>W47</f>
        <v>1.2538471609572726</v>
      </c>
      <c r="AD46">
        <f>W48</f>
        <v>1.434167967388104</v>
      </c>
      <c r="AE46">
        <f>-1/W49</f>
        <v>-9.613891355604391</v>
      </c>
      <c r="AF46">
        <f>-1/W50</f>
        <v>-6.9027297395757161</v>
      </c>
      <c r="AG46">
        <f>-1/W51</f>
        <v>-4.6835014116470646</v>
      </c>
      <c r="AI46" t="s">
        <v>243</v>
      </c>
      <c r="AJ46">
        <f>ABS(AG44-V72)</f>
        <v>2.2400804322499739</v>
      </c>
      <c r="AK46">
        <f>ABS(AG44-W72)</f>
        <v>2.6031135812261583</v>
      </c>
      <c r="AL46">
        <f>ABS(AG48-AG72)</f>
        <v>2.8448064618461713</v>
      </c>
      <c r="AM46">
        <f>ABS(AG48-AH72)</f>
        <v>3.9013858329929567</v>
      </c>
    </row>
    <row r="47" spans="1:39">
      <c r="A47" t="s">
        <v>247</v>
      </c>
      <c r="B47" t="s">
        <v>218</v>
      </c>
      <c r="C47">
        <v>27.685223000000001</v>
      </c>
      <c r="D47">
        <v>28.168312</v>
      </c>
      <c r="E47">
        <v>27.9267675</v>
      </c>
      <c r="F47" t="s">
        <v>12</v>
      </c>
      <c r="G47">
        <v>14.999299000000001</v>
      </c>
      <c r="H47">
        <v>15.166741999999999</v>
      </c>
      <c r="I47">
        <v>15.0830205</v>
      </c>
      <c r="J47">
        <v>12.843747</v>
      </c>
      <c r="K47">
        <v>-1.1252710000000015</v>
      </c>
      <c r="L47">
        <v>2.1814251920507068</v>
      </c>
      <c r="P47" t="s">
        <v>239</v>
      </c>
      <c r="Q47">
        <f t="shared" ref="Q47:S47" si="15">2^-Q36</f>
        <v>1.319610351426272</v>
      </c>
      <c r="R47">
        <f t="shared" si="15"/>
        <v>2.2219248150654347</v>
      </c>
      <c r="S47">
        <f t="shared" si="15"/>
        <v>1.4998975902503489</v>
      </c>
      <c r="U47" t="s">
        <v>239</v>
      </c>
      <c r="V47">
        <f t="shared" ref="V47:X47" si="16">2^-V36</f>
        <v>1.3448073362879027</v>
      </c>
      <c r="W47">
        <f t="shared" si="16"/>
        <v>1.2538471609572726</v>
      </c>
      <c r="X47">
        <f t="shared" si="16"/>
        <v>1.4998975902503489</v>
      </c>
      <c r="AA47" t="s">
        <v>283</v>
      </c>
      <c r="AB47">
        <f>X46</f>
        <v>1</v>
      </c>
      <c r="AC47">
        <f>X47</f>
        <v>1.4998975902503489</v>
      </c>
      <c r="AD47">
        <f>X48</f>
        <v>1.3436156455039645</v>
      </c>
      <c r="AE47">
        <f>-1/X49</f>
        <v>-3.9602527267485086</v>
      </c>
      <c r="AF47">
        <f>-1/X50</f>
        <v>-2.9619565964560111</v>
      </c>
      <c r="AG47">
        <f>-1/X51</f>
        <v>-2.1330078127935019</v>
      </c>
    </row>
    <row r="48" spans="1:39">
      <c r="A48" t="s">
        <v>248</v>
      </c>
      <c r="B48" t="s">
        <v>218</v>
      </c>
      <c r="C48">
        <v>30.545362000000001</v>
      </c>
      <c r="D48">
        <v>30.853638</v>
      </c>
      <c r="E48">
        <v>30.6995</v>
      </c>
      <c r="F48" t="s">
        <v>12</v>
      </c>
      <c r="G48">
        <v>15.080793</v>
      </c>
      <c r="H48">
        <v>15.019565</v>
      </c>
      <c r="I48">
        <v>15.050179</v>
      </c>
      <c r="J48">
        <v>15.649321</v>
      </c>
      <c r="K48">
        <v>1.6803029999999985</v>
      </c>
      <c r="L48">
        <v>0.31201709939026145</v>
      </c>
      <c r="P48" t="s">
        <v>240</v>
      </c>
      <c r="Q48">
        <f t="shared" ref="Q48:S48" si="17">2^-Q37</f>
        <v>1.5070403033584452</v>
      </c>
      <c r="R48">
        <f t="shared" si="17"/>
        <v>2.1814251920507068</v>
      </c>
      <c r="S48">
        <f t="shared" si="17"/>
        <v>1.3436156455039645</v>
      </c>
      <c r="U48" t="s">
        <v>240</v>
      </c>
      <c r="V48">
        <f t="shared" ref="V48:X48" si="18">2^-V37</f>
        <v>1.6284139661853418</v>
      </c>
      <c r="W48">
        <f t="shared" si="18"/>
        <v>1.434167967388104</v>
      </c>
      <c r="X48">
        <f t="shared" si="18"/>
        <v>1.3436156455039645</v>
      </c>
      <c r="AA48" t="s">
        <v>286</v>
      </c>
      <c r="AB48" s="2">
        <f>AI67</f>
        <v>1</v>
      </c>
      <c r="AC48" s="2">
        <f>AI68</f>
        <v>1.3624547666189</v>
      </c>
      <c r="AD48" s="2">
        <f>AI69</f>
        <v>1.4640187189040907</v>
      </c>
      <c r="AE48" s="2">
        <f>-1/AI70</f>
        <v>-4.7722325047736085</v>
      </c>
      <c r="AF48" s="2">
        <f>-1/AI71</f>
        <v>-3.8191656610356683</v>
      </c>
      <c r="AG48" s="2">
        <f>-1/AI72</f>
        <v>-2.7302582448013761</v>
      </c>
    </row>
    <row r="49" spans="1:24">
      <c r="A49" t="s">
        <v>249</v>
      </c>
      <c r="B49" t="s">
        <v>218</v>
      </c>
      <c r="C49">
        <v>30.000761000000001</v>
      </c>
      <c r="D49">
        <v>30.318919999999999</v>
      </c>
      <c r="E49">
        <v>30.159840500000001</v>
      </c>
      <c r="F49" t="s">
        <v>12</v>
      </c>
      <c r="G49">
        <v>15.05016</v>
      </c>
      <c r="H49">
        <v>15.005278000000001</v>
      </c>
      <c r="I49">
        <v>15.027719000000001</v>
      </c>
      <c r="J49">
        <v>15.1321215</v>
      </c>
      <c r="K49">
        <v>1.1631034999999983</v>
      </c>
      <c r="L49">
        <v>0.44655088913902163</v>
      </c>
      <c r="P49" t="s">
        <v>241</v>
      </c>
      <c r="Q49">
        <f t="shared" ref="Q49:S49" si="19">2^-Q38</f>
        <v>0.45073409829252492</v>
      </c>
      <c r="R49">
        <f t="shared" si="19"/>
        <v>0.31201709939026145</v>
      </c>
      <c r="S49">
        <f t="shared" si="19"/>
        <v>0.25250913742089165</v>
      </c>
      <c r="U49" t="s">
        <v>241</v>
      </c>
      <c r="V49">
        <f t="shared" ref="V49:X49" si="20">2^-V38</f>
        <v>0.35031386633278072</v>
      </c>
      <c r="W49">
        <f t="shared" si="20"/>
        <v>0.10401615360642211</v>
      </c>
      <c r="X49">
        <f t="shared" si="20"/>
        <v>0.25250913742089165</v>
      </c>
    </row>
    <row r="50" spans="1:24">
      <c r="A50" t="s">
        <v>250</v>
      </c>
      <c r="B50" t="s">
        <v>218</v>
      </c>
      <c r="C50">
        <v>30.355625</v>
      </c>
      <c r="D50">
        <v>30.46857</v>
      </c>
      <c r="E50">
        <v>30.412097500000002</v>
      </c>
      <c r="F50" t="s">
        <v>12</v>
      </c>
      <c r="G50">
        <v>15.606714</v>
      </c>
      <c r="H50">
        <v>15.555742</v>
      </c>
      <c r="I50">
        <v>15.581227999999999</v>
      </c>
      <c r="J50">
        <v>14.830869500000002</v>
      </c>
      <c r="K50">
        <v>0.86185150000000021</v>
      </c>
      <c r="L50">
        <v>0.55024593987936499</v>
      </c>
      <c r="P50" t="s">
        <v>242</v>
      </c>
      <c r="Q50">
        <f t="shared" ref="Q50:S50" si="21">2^-Q39</f>
        <v>0.51989277096424513</v>
      </c>
      <c r="R50">
        <f t="shared" si="21"/>
        <v>0.44655088913902163</v>
      </c>
      <c r="S50">
        <f t="shared" si="21"/>
        <v>0.33761467038257842</v>
      </c>
      <c r="U50" t="s">
        <v>242</v>
      </c>
      <c r="V50">
        <f t="shared" ref="V50:X50" si="22">2^-V39</f>
        <v>0.36702366666372627</v>
      </c>
      <c r="W50">
        <f t="shared" si="22"/>
        <v>0.14487022348081471</v>
      </c>
      <c r="X50">
        <f t="shared" si="22"/>
        <v>0.33761467038257842</v>
      </c>
    </row>
    <row r="51" spans="1:24">
      <c r="A51" t="s">
        <v>220</v>
      </c>
      <c r="B51" t="s">
        <v>218</v>
      </c>
      <c r="C51" t="s">
        <v>225</v>
      </c>
      <c r="D51" t="s">
        <v>225</v>
      </c>
      <c r="E51" t="e">
        <v>#DIV/0!</v>
      </c>
      <c r="F51" t="s">
        <v>12</v>
      </c>
      <c r="G51">
        <v>32.444214000000002</v>
      </c>
      <c r="H51">
        <v>37.107239999999997</v>
      </c>
      <c r="I51">
        <v>34.775727000000003</v>
      </c>
      <c r="J51" t="e">
        <v>#DIV/0!</v>
      </c>
      <c r="P51" t="s">
        <v>243</v>
      </c>
      <c r="Q51">
        <f t="shared" ref="Q51:S51" si="23">2^-Q40</f>
        <v>0.61032982607685515</v>
      </c>
      <c r="R51">
        <f t="shared" si="23"/>
        <v>0.55024593987936499</v>
      </c>
      <c r="S51">
        <f t="shared" si="23"/>
        <v>0.4688215364248226</v>
      </c>
      <c r="U51" t="s">
        <v>243</v>
      </c>
      <c r="V51">
        <f t="shared" ref="V51:X51" si="24">2^-V40</f>
        <v>0.4908535314604468</v>
      </c>
      <c r="W51">
        <f t="shared" si="24"/>
        <v>0.21351546889965092</v>
      </c>
      <c r="X51">
        <f t="shared" si="24"/>
        <v>0.4688215364248226</v>
      </c>
    </row>
    <row r="53" spans="1:24">
      <c r="A53" t="s">
        <v>1</v>
      </c>
      <c r="B53" t="s">
        <v>2</v>
      </c>
      <c r="C53" t="s">
        <v>3</v>
      </c>
      <c r="E53" t="s">
        <v>4</v>
      </c>
      <c r="F53" t="s">
        <v>2</v>
      </c>
      <c r="G53" t="s">
        <v>3</v>
      </c>
      <c r="I53" t="s">
        <v>4</v>
      </c>
      <c r="J53" t="s">
        <v>5</v>
      </c>
      <c r="K53" t="s">
        <v>6</v>
      </c>
      <c r="L53" t="s">
        <v>216</v>
      </c>
    </row>
    <row r="54" spans="1:24">
      <c r="A54" t="s">
        <v>245</v>
      </c>
      <c r="B54" t="s">
        <v>221</v>
      </c>
      <c r="C54">
        <v>29.394369999999999</v>
      </c>
      <c r="D54">
        <v>28.920120000000001</v>
      </c>
      <c r="E54">
        <v>29.157245</v>
      </c>
      <c r="F54" t="s">
        <v>12</v>
      </c>
      <c r="G54">
        <v>16.074486</v>
      </c>
      <c r="H54">
        <v>15.703113</v>
      </c>
      <c r="I54">
        <v>15.888799500000001</v>
      </c>
      <c r="J54">
        <v>13.268445499999999</v>
      </c>
      <c r="K54">
        <v>0</v>
      </c>
      <c r="L54">
        <v>1</v>
      </c>
    </row>
    <row r="55" spans="1:24">
      <c r="A55" t="s">
        <v>246</v>
      </c>
      <c r="B55" t="s">
        <v>221</v>
      </c>
      <c r="C55">
        <v>28.412583999999999</v>
      </c>
      <c r="D55">
        <v>28.090363</v>
      </c>
      <c r="E55">
        <v>28.251473499999999</v>
      </c>
      <c r="F55" t="s">
        <v>12</v>
      </c>
      <c r="G55">
        <v>15.271493</v>
      </c>
      <c r="H55">
        <v>15.347286</v>
      </c>
      <c r="I55">
        <v>15.3093895</v>
      </c>
      <c r="J55">
        <v>12.942083999999999</v>
      </c>
      <c r="K55">
        <v>-0.32636149999999908</v>
      </c>
      <c r="L55">
        <v>1.2538471609572726</v>
      </c>
      <c r="Q55" t="s">
        <v>24</v>
      </c>
      <c r="V55" t="s">
        <v>24</v>
      </c>
    </row>
    <row r="56" spans="1:24">
      <c r="A56" t="s">
        <v>247</v>
      </c>
      <c r="B56" t="s">
        <v>221</v>
      </c>
      <c r="C56">
        <v>27.8797</v>
      </c>
      <c r="D56">
        <v>27.782803999999999</v>
      </c>
      <c r="E56">
        <v>27.831251999999999</v>
      </c>
      <c r="F56" t="s">
        <v>12</v>
      </c>
      <c r="G56">
        <v>14.999299000000001</v>
      </c>
      <c r="H56">
        <v>15.166741999999999</v>
      </c>
      <c r="I56">
        <v>15.0830205</v>
      </c>
      <c r="J56">
        <v>12.748231499999999</v>
      </c>
      <c r="K56">
        <v>-0.52021399999999929</v>
      </c>
      <c r="L56">
        <v>1.434167967388104</v>
      </c>
      <c r="P56" t="s">
        <v>218</v>
      </c>
      <c r="Q56" t="s">
        <v>154</v>
      </c>
      <c r="R56" t="s">
        <v>153</v>
      </c>
      <c r="S56" t="s">
        <v>147</v>
      </c>
      <c r="U56" t="s">
        <v>221</v>
      </c>
      <c r="V56" t="s">
        <v>154</v>
      </c>
      <c r="W56" t="s">
        <v>153</v>
      </c>
      <c r="X56" t="s">
        <v>147</v>
      </c>
    </row>
    <row r="57" spans="1:24">
      <c r="A57" t="s">
        <v>248</v>
      </c>
      <c r="B57" t="s">
        <v>221</v>
      </c>
      <c r="C57">
        <v>31.817019999999999</v>
      </c>
      <c r="D57">
        <v>31.350470000000001</v>
      </c>
      <c r="E57">
        <v>31.583745</v>
      </c>
      <c r="F57" t="s">
        <v>12</v>
      </c>
      <c r="G57">
        <v>15.080793</v>
      </c>
      <c r="H57">
        <v>15.019565</v>
      </c>
      <c r="I57">
        <v>15.050179</v>
      </c>
      <c r="J57">
        <v>16.533566</v>
      </c>
      <c r="K57">
        <v>3.2651205000000019</v>
      </c>
      <c r="L57">
        <v>0.10401615360642211</v>
      </c>
      <c r="P57" t="s">
        <v>237</v>
      </c>
      <c r="Q57">
        <f>LOG(Q46,2)</f>
        <v>0</v>
      </c>
      <c r="R57">
        <f t="shared" ref="R57:S57" si="25">LOG(R46,2)</f>
        <v>0</v>
      </c>
      <c r="S57">
        <f t="shared" si="25"/>
        <v>0</v>
      </c>
      <c r="U57" t="s">
        <v>237</v>
      </c>
      <c r="V57">
        <f>LOG(V46,2)</f>
        <v>0</v>
      </c>
      <c r="W57">
        <f t="shared" ref="W57:X57" si="26">LOG(W46,2)</f>
        <v>0</v>
      </c>
      <c r="X57">
        <f t="shared" si="26"/>
        <v>0</v>
      </c>
    </row>
    <row r="58" spans="1:24">
      <c r="A58" t="s">
        <v>249</v>
      </c>
      <c r="B58" t="s">
        <v>221</v>
      </c>
      <c r="C58">
        <v>30.964652999999998</v>
      </c>
      <c r="D58">
        <v>31.202010000000001</v>
      </c>
      <c r="E58">
        <v>31.0833315</v>
      </c>
      <c r="F58" t="s">
        <v>12</v>
      </c>
      <c r="G58">
        <v>15.05016</v>
      </c>
      <c r="H58">
        <v>15.005278000000001</v>
      </c>
      <c r="I58">
        <v>15.027719000000001</v>
      </c>
      <c r="J58">
        <v>16.055612499999999</v>
      </c>
      <c r="K58">
        <v>2.7871670000000002</v>
      </c>
      <c r="L58">
        <v>0.14487022348081471</v>
      </c>
      <c r="P58" t="s">
        <v>239</v>
      </c>
      <c r="Q58">
        <f t="shared" ref="Q58:S58" si="27">LOG(Q47,2)</f>
        <v>0.40011200000000352</v>
      </c>
      <c r="R58">
        <f t="shared" si="27"/>
        <v>1.1518100000000031</v>
      </c>
      <c r="S58">
        <f t="shared" si="27"/>
        <v>0.58486399999999961</v>
      </c>
      <c r="U58" t="s">
        <v>239</v>
      </c>
      <c r="V58">
        <f t="shared" ref="V58:X58" si="28">LOG(V47,2)</f>
        <v>0.42739950000000354</v>
      </c>
      <c r="W58">
        <f t="shared" si="28"/>
        <v>0.32636149999999908</v>
      </c>
      <c r="X58">
        <f t="shared" si="28"/>
        <v>0.58486399999999961</v>
      </c>
    </row>
    <row r="59" spans="1:24">
      <c r="A59" t="s">
        <v>250</v>
      </c>
      <c r="B59" t="s">
        <v>221</v>
      </c>
      <c r="C59">
        <v>31.234715000000001</v>
      </c>
      <c r="D59">
        <v>30.919806999999999</v>
      </c>
      <c r="E59">
        <v>31.077261</v>
      </c>
      <c r="F59" t="s">
        <v>12</v>
      </c>
      <c r="G59">
        <v>15.606714</v>
      </c>
      <c r="H59">
        <v>15.555742</v>
      </c>
      <c r="I59">
        <v>15.581227999999999</v>
      </c>
      <c r="J59">
        <v>15.496033000000001</v>
      </c>
      <c r="K59">
        <v>2.2275875000000021</v>
      </c>
      <c r="L59">
        <v>0.21351546889965092</v>
      </c>
      <c r="P59" t="s">
        <v>240</v>
      </c>
      <c r="Q59">
        <f t="shared" ref="Q59:S59" si="29">LOG(Q48,2)</f>
        <v>0.59171800000000374</v>
      </c>
      <c r="R59">
        <f t="shared" si="29"/>
        <v>1.1252710000000012</v>
      </c>
      <c r="S59">
        <f t="shared" si="29"/>
        <v>0.42612049999999796</v>
      </c>
      <c r="U59" t="s">
        <v>240</v>
      </c>
      <c r="V59">
        <f t="shared" ref="V59:X59" si="30">LOG(V48,2)</f>
        <v>0.70346749999999858</v>
      </c>
      <c r="W59">
        <f t="shared" si="30"/>
        <v>0.5202139999999994</v>
      </c>
      <c r="X59">
        <f t="shared" si="30"/>
        <v>0.42612049999999796</v>
      </c>
    </row>
    <row r="60" spans="1:24">
      <c r="A60" t="s">
        <v>220</v>
      </c>
      <c r="B60" t="s">
        <v>221</v>
      </c>
      <c r="C60" t="s">
        <v>225</v>
      </c>
      <c r="D60" t="s">
        <v>225</v>
      </c>
      <c r="E60" t="e">
        <v>#DIV/0!</v>
      </c>
      <c r="F60" t="s">
        <v>12</v>
      </c>
      <c r="G60">
        <v>32.444214000000002</v>
      </c>
      <c r="H60">
        <v>37.107239999999997</v>
      </c>
      <c r="I60">
        <v>34.775727000000003</v>
      </c>
      <c r="J60" t="e">
        <v>#DIV/0!</v>
      </c>
      <c r="P60" t="s">
        <v>241</v>
      </c>
      <c r="Q60">
        <f t="shared" ref="Q60:S60" si="31">LOG(Q49,2)</f>
        <v>-1.1496514999999976</v>
      </c>
      <c r="R60">
        <f t="shared" si="31"/>
        <v>-1.6803029999999985</v>
      </c>
      <c r="S60">
        <f t="shared" si="31"/>
        <v>-1.985592500000001</v>
      </c>
      <c r="U60" t="s">
        <v>241</v>
      </c>
      <c r="V60">
        <f t="shared" ref="V60:X60" si="32">LOG(V49,2)</f>
        <v>-1.5132799999999984</v>
      </c>
      <c r="W60">
        <f t="shared" si="32"/>
        <v>-3.2651205000000019</v>
      </c>
      <c r="X60">
        <f t="shared" si="32"/>
        <v>-1.985592500000001</v>
      </c>
    </row>
    <row r="61" spans="1:24">
      <c r="P61" t="s">
        <v>242</v>
      </c>
      <c r="Q61">
        <f t="shared" ref="Q61:S61" si="33">LOG(Q50,2)</f>
        <v>-0.94371400000000005</v>
      </c>
      <c r="R61">
        <f t="shared" si="33"/>
        <v>-1.1631034999999983</v>
      </c>
      <c r="S61">
        <f t="shared" si="33"/>
        <v>-1.5665505000000017</v>
      </c>
      <c r="U61" t="s">
        <v>242</v>
      </c>
      <c r="V61">
        <f t="shared" ref="V61:X61" si="34">LOG(V50,2)</f>
        <v>-1.4460549999999976</v>
      </c>
      <c r="W61">
        <f t="shared" si="34"/>
        <v>-2.7871670000000002</v>
      </c>
      <c r="X61">
        <f t="shared" si="34"/>
        <v>-1.5665505000000017</v>
      </c>
    </row>
    <row r="62" spans="1:24">
      <c r="P62" t="s">
        <v>243</v>
      </c>
      <c r="Q62">
        <f t="shared" ref="Q62:S62" si="35">LOG(Q51,2)</f>
        <v>-0.7123389999999965</v>
      </c>
      <c r="R62">
        <f t="shared" si="35"/>
        <v>-0.86185149999999999</v>
      </c>
      <c r="S62">
        <f t="shared" si="35"/>
        <v>-1.0928892500000025</v>
      </c>
      <c r="U62" t="s">
        <v>243</v>
      </c>
      <c r="V62">
        <f t="shared" ref="V62:X62" si="36">LOG(V51,2)</f>
        <v>-1.0266354999999976</v>
      </c>
      <c r="W62">
        <f t="shared" si="36"/>
        <v>-2.2275875000000021</v>
      </c>
      <c r="X62">
        <f t="shared" si="36"/>
        <v>-1.0928892500000025</v>
      </c>
    </row>
    <row r="63" spans="1:24">
      <c r="A63">
        <v>130906</v>
      </c>
    </row>
    <row r="64" spans="1:24">
      <c r="A64" t="s">
        <v>1</v>
      </c>
      <c r="B64" t="s">
        <v>2</v>
      </c>
      <c r="C64" t="s">
        <v>3</v>
      </c>
      <c r="E64" t="s">
        <v>4</v>
      </c>
      <c r="F64" t="s">
        <v>2</v>
      </c>
      <c r="G64" t="s">
        <v>3</v>
      </c>
      <c r="I64" t="s">
        <v>4</v>
      </c>
      <c r="J64" t="s">
        <v>5</v>
      </c>
      <c r="K64" t="s">
        <v>6</v>
      </c>
      <c r="L64" t="s">
        <v>216</v>
      </c>
    </row>
    <row r="65" spans="1:38">
      <c r="A65" t="s">
        <v>251</v>
      </c>
      <c r="B65" t="s">
        <v>218</v>
      </c>
      <c r="C65">
        <v>24.003557000000001</v>
      </c>
      <c r="D65">
        <v>24.366789000000001</v>
      </c>
      <c r="E65">
        <v>24.185172999999999</v>
      </c>
      <c r="F65" t="s">
        <v>12</v>
      </c>
      <c r="G65">
        <v>13.736184</v>
      </c>
      <c r="H65">
        <v>13.786394</v>
      </c>
      <c r="I65">
        <v>13.761289</v>
      </c>
      <c r="J65">
        <v>10.423883999999999</v>
      </c>
      <c r="K65">
        <v>0</v>
      </c>
      <c r="L65">
        <v>1</v>
      </c>
    </row>
    <row r="66" spans="1:38">
      <c r="A66" t="s">
        <v>252</v>
      </c>
      <c r="B66" t="s">
        <v>218</v>
      </c>
      <c r="C66">
        <v>23.625575999999999</v>
      </c>
      <c r="D66">
        <v>23.679613</v>
      </c>
      <c r="E66">
        <v>23.652594499999999</v>
      </c>
      <c r="F66" t="s">
        <v>12</v>
      </c>
      <c r="G66">
        <v>13.674633999999999</v>
      </c>
      <c r="H66">
        <v>13.952515</v>
      </c>
      <c r="I66">
        <v>13.8135745</v>
      </c>
      <c r="J66">
        <v>9.8390199999999997</v>
      </c>
      <c r="K66">
        <v>-0.58486399999999961</v>
      </c>
      <c r="L66">
        <v>1.4998975902503489</v>
      </c>
      <c r="P66" t="s">
        <v>218</v>
      </c>
      <c r="Q66" t="s">
        <v>25</v>
      </c>
      <c r="R66" t="s">
        <v>199</v>
      </c>
      <c r="S66" t="s">
        <v>27</v>
      </c>
      <c r="T66" t="s">
        <v>28</v>
      </c>
      <c r="U66" t="s">
        <v>29</v>
      </c>
      <c r="V66" t="s">
        <v>35</v>
      </c>
      <c r="W66" t="s">
        <v>36</v>
      </c>
      <c r="X66" t="s">
        <v>267</v>
      </c>
      <c r="Y66" t="s">
        <v>33</v>
      </c>
      <c r="AA66" t="s">
        <v>221</v>
      </c>
      <c r="AB66" t="s">
        <v>4</v>
      </c>
      <c r="AC66" t="s">
        <v>149</v>
      </c>
      <c r="AD66" t="s">
        <v>27</v>
      </c>
      <c r="AE66" t="s">
        <v>28</v>
      </c>
      <c r="AF66" t="s">
        <v>29</v>
      </c>
      <c r="AG66" t="s">
        <v>35</v>
      </c>
      <c r="AH66" t="s">
        <v>36</v>
      </c>
      <c r="AI66" t="s">
        <v>267</v>
      </c>
      <c r="AJ66" t="s">
        <v>33</v>
      </c>
    </row>
    <row r="67" spans="1:38">
      <c r="A67" t="s">
        <v>253</v>
      </c>
      <c r="B67" t="s">
        <v>218</v>
      </c>
      <c r="C67">
        <v>23.231928</v>
      </c>
      <c r="D67">
        <v>22.968533999999998</v>
      </c>
      <c r="E67">
        <v>23.100231000000001</v>
      </c>
      <c r="F67" t="s">
        <v>12</v>
      </c>
      <c r="G67">
        <v>13.252552</v>
      </c>
      <c r="H67">
        <v>12.952382999999999</v>
      </c>
      <c r="I67">
        <v>13.102467499999999</v>
      </c>
      <c r="J67">
        <v>9.9977635000000014</v>
      </c>
      <c r="K67">
        <v>-0.4261204999999979</v>
      </c>
      <c r="L67">
        <v>1.3436156455039645</v>
      </c>
      <c r="P67" t="s">
        <v>237</v>
      </c>
      <c r="Q67">
        <f>AVERAGE(Q57:S57)</f>
        <v>0</v>
      </c>
      <c r="R67">
        <f>STDEVA(Q57:S57)</f>
        <v>0</v>
      </c>
      <c r="S67" t="e">
        <f>_xlfn.CONFIDENCE.T(0.05,R67,3)</f>
        <v>#NUM!</v>
      </c>
      <c r="T67" t="e">
        <f>Q67-S67</f>
        <v>#NUM!</v>
      </c>
      <c r="U67" t="e">
        <f>Q67+S67</f>
        <v>#NUM!</v>
      </c>
      <c r="V67" t="e">
        <f>2^T67</f>
        <v>#NUM!</v>
      </c>
      <c r="W67" t="e">
        <f>2^U67</f>
        <v>#NUM!</v>
      </c>
      <c r="X67">
        <f>2^Q67</f>
        <v>1</v>
      </c>
      <c r="AA67" t="s">
        <v>237</v>
      </c>
      <c r="AB67">
        <f t="shared" ref="AB67:AB72" si="37">AVERAGE(V57:X57)</f>
        <v>0</v>
      </c>
      <c r="AC67">
        <f t="shared" ref="AC67:AC72" si="38">STDEVA(V57:X57)</f>
        <v>0</v>
      </c>
      <c r="AD67" t="e">
        <f>_xlfn.CONFIDENCE.T(0.05,AC67,3)</f>
        <v>#NUM!</v>
      </c>
      <c r="AE67" t="e">
        <f>AB67-AD67</f>
        <v>#NUM!</v>
      </c>
      <c r="AF67" t="e">
        <f>AB67+AD67</f>
        <v>#NUM!</v>
      </c>
      <c r="AG67" t="e">
        <f>2^AE67</f>
        <v>#NUM!</v>
      </c>
      <c r="AH67" t="e">
        <f>2^AF67</f>
        <v>#NUM!</v>
      </c>
      <c r="AI67">
        <f>2^AB67</f>
        <v>1</v>
      </c>
    </row>
    <row r="68" spans="1:38">
      <c r="A68" t="s">
        <v>254</v>
      </c>
      <c r="B68" t="s">
        <v>218</v>
      </c>
      <c r="C68">
        <v>25.599195000000002</v>
      </c>
      <c r="D68">
        <v>26.58184</v>
      </c>
      <c r="E68">
        <v>26.090517500000001</v>
      </c>
      <c r="F68" t="s">
        <v>12</v>
      </c>
      <c r="G68">
        <v>13.622811</v>
      </c>
      <c r="H68">
        <v>13.739271</v>
      </c>
      <c r="I68">
        <v>13.681041</v>
      </c>
      <c r="J68">
        <v>12.4094765</v>
      </c>
      <c r="K68">
        <v>1.985592500000001</v>
      </c>
      <c r="L68">
        <v>0.25250913742089165</v>
      </c>
      <c r="P68" t="s">
        <v>239</v>
      </c>
      <c r="Q68">
        <f t="shared" ref="Q68:Q72" si="39">AVERAGE(Q58:S58)</f>
        <v>0.71226200000000206</v>
      </c>
      <c r="R68">
        <f t="shared" ref="R68:R72" si="40">STDEVA(Q58:S58)</f>
        <v>0.39170800171045839</v>
      </c>
      <c r="S68">
        <f t="shared" ref="S68:S72" si="41">_xlfn.CONFIDENCE.T(0.05,R68,3)</f>
        <v>0.97305661904331298</v>
      </c>
      <c r="T68">
        <f t="shared" ref="T68:T72" si="42">Q68-S68</f>
        <v>-0.26079461904331092</v>
      </c>
      <c r="U68">
        <f t="shared" ref="U68:U72" si="43">Q68+S68</f>
        <v>1.6853186190433149</v>
      </c>
      <c r="V68">
        <f t="shared" ref="V68:V72" si="44">2^T68</f>
        <v>0.83462808971154168</v>
      </c>
      <c r="W68">
        <f t="shared" ref="W68:W72" si="45">2^U68</f>
        <v>3.2161141630100198</v>
      </c>
      <c r="X68">
        <f t="shared" ref="X68:X72" si="46">2^Q68</f>
        <v>1.6383709043337185</v>
      </c>
      <c r="AA68" t="s">
        <v>239</v>
      </c>
      <c r="AB68">
        <f t="shared" si="37"/>
        <v>0.44620833333333404</v>
      </c>
      <c r="AC68">
        <f t="shared" si="38"/>
        <v>0.13027361507643573</v>
      </c>
      <c r="AD68">
        <f t="shared" ref="AD68:AD72" si="47">_xlfn.CONFIDENCE.T(0.05,AC68,3)</f>
        <v>0.32361760005742046</v>
      </c>
      <c r="AE68">
        <f t="shared" ref="AE68:AE72" si="48">AB68-AD68</f>
        <v>0.12259073327591358</v>
      </c>
      <c r="AF68">
        <f t="shared" ref="AF68:AF72" si="49">AB68+AD68</f>
        <v>0.76982593339075445</v>
      </c>
      <c r="AG68">
        <f t="shared" ref="AG68:AG72" si="50">2^AE68</f>
        <v>1.088688130216807</v>
      </c>
      <c r="AH68">
        <f t="shared" ref="AH68:AH72" si="51">2^AF68</f>
        <v>1.7050640487031772</v>
      </c>
      <c r="AI68">
        <f t="shared" ref="AI68:AI72" si="52">2^AB68</f>
        <v>1.3624547666189</v>
      </c>
    </row>
    <row r="69" spans="1:38">
      <c r="A69" t="s">
        <v>255</v>
      </c>
      <c r="B69" t="s">
        <v>218</v>
      </c>
      <c r="C69">
        <v>25.646618</v>
      </c>
      <c r="D69">
        <v>25.747264999999999</v>
      </c>
      <c r="E69">
        <v>25.696941500000001</v>
      </c>
      <c r="F69" t="s">
        <v>12</v>
      </c>
      <c r="G69">
        <v>13.807169</v>
      </c>
      <c r="H69">
        <v>13.605845</v>
      </c>
      <c r="I69">
        <v>13.706507</v>
      </c>
      <c r="J69">
        <v>11.990434500000001</v>
      </c>
      <c r="K69">
        <v>1.5665505000000017</v>
      </c>
      <c r="L69">
        <v>0.33761467038257842</v>
      </c>
      <c r="P69" t="s">
        <v>240</v>
      </c>
      <c r="Q69">
        <f t="shared" si="39"/>
        <v>0.71436983333333437</v>
      </c>
      <c r="R69">
        <f t="shared" si="40"/>
        <v>0.36535661972596561</v>
      </c>
      <c r="S69">
        <f t="shared" si="41"/>
        <v>0.90759615729889609</v>
      </c>
      <c r="T69">
        <f t="shared" si="42"/>
        <v>-0.19322632396556172</v>
      </c>
      <c r="U69">
        <f t="shared" si="43"/>
        <v>1.6219659906322303</v>
      </c>
      <c r="V69">
        <f t="shared" si="44"/>
        <v>0.87464754309338244</v>
      </c>
      <c r="W69">
        <f t="shared" si="45"/>
        <v>3.0779418816116082</v>
      </c>
      <c r="X69">
        <f t="shared" si="46"/>
        <v>1.6407663771956738</v>
      </c>
      <c r="AA69" t="s">
        <v>240</v>
      </c>
      <c r="AB69">
        <f t="shared" si="37"/>
        <v>0.54993399999999859</v>
      </c>
      <c r="AC69">
        <f t="shared" si="38"/>
        <v>0.14104183210044538</v>
      </c>
      <c r="AD69">
        <f t="shared" si="47"/>
        <v>0.35036733405507475</v>
      </c>
      <c r="AE69">
        <f t="shared" si="48"/>
        <v>0.19956666594492384</v>
      </c>
      <c r="AF69">
        <f t="shared" si="49"/>
        <v>0.9003013340550734</v>
      </c>
      <c r="AG69">
        <f t="shared" si="50"/>
        <v>1.1483533788562514</v>
      </c>
      <c r="AH69">
        <f t="shared" si="51"/>
        <v>1.8664557868383089</v>
      </c>
      <c r="AI69">
        <f t="shared" si="52"/>
        <v>1.4640187189040907</v>
      </c>
    </row>
    <row r="70" spans="1:38">
      <c r="A70" t="s">
        <v>256</v>
      </c>
      <c r="B70" t="s">
        <v>218</v>
      </c>
      <c r="C70">
        <v>24.661055000000001</v>
      </c>
      <c r="D70">
        <v>24.929856999999998</v>
      </c>
      <c r="E70">
        <v>24.795456000000001</v>
      </c>
      <c r="F70" t="s">
        <v>12</v>
      </c>
      <c r="G70">
        <v>13.3426075</v>
      </c>
      <c r="H70">
        <v>13.214758</v>
      </c>
      <c r="I70">
        <v>13.27868275</v>
      </c>
      <c r="J70">
        <v>11.516773250000002</v>
      </c>
      <c r="K70">
        <v>1.0928892500000025</v>
      </c>
      <c r="L70">
        <v>0.4688215364248226</v>
      </c>
      <c r="P70" t="s">
        <v>241</v>
      </c>
      <c r="Q70">
        <f t="shared" si="39"/>
        <v>-1.6051823333333324</v>
      </c>
      <c r="R70">
        <f t="shared" si="40"/>
        <v>0.42300316167918367</v>
      </c>
      <c r="S70">
        <f t="shared" si="41"/>
        <v>1.0507981061168827</v>
      </c>
      <c r="T70">
        <f t="shared" si="42"/>
        <v>-2.6559804394502153</v>
      </c>
      <c r="U70">
        <f t="shared" si="43"/>
        <v>-0.55438422721644964</v>
      </c>
      <c r="V70">
        <f t="shared" si="44"/>
        <v>0.15866101191782622</v>
      </c>
      <c r="W70">
        <f t="shared" si="45"/>
        <v>0.68094763909949718</v>
      </c>
      <c r="X70">
        <f t="shared" si="46"/>
        <v>0.32869414579907102</v>
      </c>
      <c r="Y70">
        <f>TTEST(Q57:S57,Q60:S60,2,3)</f>
        <v>2.2374244766067499E-2</v>
      </c>
      <c r="AA70" t="s">
        <v>241</v>
      </c>
      <c r="AB70">
        <f t="shared" si="37"/>
        <v>-2.2546643333333338</v>
      </c>
      <c r="AC70">
        <f t="shared" si="38"/>
        <v>0.90638624381666788</v>
      </c>
      <c r="AD70">
        <f t="shared" si="47"/>
        <v>2.2515882496767152</v>
      </c>
      <c r="AE70">
        <f t="shared" si="48"/>
        <v>-4.5062525830100491</v>
      </c>
      <c r="AF70">
        <f t="shared" si="49"/>
        <v>-3.0760836566186001E-3</v>
      </c>
      <c r="AG70">
        <f t="shared" si="50"/>
        <v>4.4003052485295208E-2</v>
      </c>
      <c r="AH70">
        <f t="shared" si="51"/>
        <v>0.99787009276459593</v>
      </c>
      <c r="AI70">
        <f t="shared" si="52"/>
        <v>0.20954553220106348</v>
      </c>
      <c r="AJ70">
        <f>TTEST(V57:X57,V60:X60,2,3)</f>
        <v>4.9873690878053913E-2</v>
      </c>
    </row>
    <row r="71" spans="1:38">
      <c r="A71" t="s">
        <v>220</v>
      </c>
      <c r="B71" t="s">
        <v>218</v>
      </c>
      <c r="C71">
        <v>31.685375000000001</v>
      </c>
      <c r="D71">
        <v>37.015278000000002</v>
      </c>
      <c r="E71">
        <v>34.350326500000001</v>
      </c>
      <c r="F71" t="s">
        <v>12</v>
      </c>
      <c r="G71">
        <v>37.188209999999998</v>
      </c>
      <c r="H71">
        <v>32.220573000000002</v>
      </c>
      <c r="I71">
        <v>34.7043915</v>
      </c>
      <c r="J71">
        <v>-0.35406499999999852</v>
      </c>
      <c r="K71">
        <v>-10.777948999999998</v>
      </c>
      <c r="L71">
        <v>1755.844051953605</v>
      </c>
      <c r="P71" t="s">
        <v>242</v>
      </c>
      <c r="Q71">
        <f t="shared" si="39"/>
        <v>-1.224456</v>
      </c>
      <c r="R71">
        <f t="shared" si="40"/>
        <v>0.31591838087590068</v>
      </c>
      <c r="S71">
        <f t="shared" si="41"/>
        <v>0.78478476376892947</v>
      </c>
      <c r="T71">
        <f t="shared" si="42"/>
        <v>-2.0092407637689296</v>
      </c>
      <c r="U71">
        <f t="shared" si="43"/>
        <v>-0.43967123623107052</v>
      </c>
      <c r="V71">
        <f t="shared" si="44"/>
        <v>0.24840381506834341</v>
      </c>
      <c r="W71">
        <f t="shared" si="45"/>
        <v>0.73730260725936514</v>
      </c>
      <c r="X71">
        <f t="shared" si="46"/>
        <v>0.42795885375005716</v>
      </c>
      <c r="Y71">
        <f t="shared" ref="Y71:Y72" si="53">TTEST(Q58:S58,Q61:S61,2,3)</f>
        <v>3.0713621850902021E-3</v>
      </c>
      <c r="AA71" t="s">
        <v>242</v>
      </c>
      <c r="AB71">
        <f t="shared" si="37"/>
        <v>-1.9332574999999999</v>
      </c>
      <c r="AC71">
        <f t="shared" si="38"/>
        <v>0.74195745634284971</v>
      </c>
      <c r="AD71">
        <f t="shared" si="47"/>
        <v>1.8431244978156229</v>
      </c>
      <c r="AE71">
        <f t="shared" si="48"/>
        <v>-3.7763819978156228</v>
      </c>
      <c r="AF71">
        <f t="shared" si="49"/>
        <v>-9.013300218437692E-2</v>
      </c>
      <c r="AG71">
        <f t="shared" si="50"/>
        <v>7.2978636269826355E-2</v>
      </c>
      <c r="AH71">
        <f t="shared" si="51"/>
        <v>0.93943613852042662</v>
      </c>
      <c r="AI71">
        <f t="shared" si="52"/>
        <v>0.26183729347022444</v>
      </c>
      <c r="AJ71">
        <f t="shared" ref="AJ71:AJ72" si="54">TTEST(V58:X58,V61:X61,2,3)</f>
        <v>2.7857261321935538E-2</v>
      </c>
    </row>
    <row r="72" spans="1:38">
      <c r="P72" t="s">
        <v>243</v>
      </c>
      <c r="Q72">
        <f t="shared" si="39"/>
        <v>-0.88902658333333306</v>
      </c>
      <c r="R72">
        <f t="shared" si="40"/>
        <v>0.19172502981978354</v>
      </c>
      <c r="S72">
        <f t="shared" si="41"/>
        <v>0.47627137686178106</v>
      </c>
      <c r="T72">
        <f t="shared" si="42"/>
        <v>-1.3652979601951141</v>
      </c>
      <c r="U72">
        <f t="shared" si="43"/>
        <v>-0.41275520647155201</v>
      </c>
      <c r="V72">
        <f t="shared" si="44"/>
        <v>0.3881542636170966</v>
      </c>
      <c r="W72">
        <f t="shared" si="45"/>
        <v>0.75118741259328126</v>
      </c>
      <c r="X72">
        <f t="shared" si="46"/>
        <v>0.53997833009628926</v>
      </c>
      <c r="Y72">
        <f t="shared" si="53"/>
        <v>6.5300860894628781E-3</v>
      </c>
      <c r="AA72" t="s">
        <v>243</v>
      </c>
      <c r="AB72">
        <f t="shared" si="37"/>
        <v>-1.4490374166666673</v>
      </c>
      <c r="AC72">
        <f t="shared" si="38"/>
        <v>0.67505745240018111</v>
      </c>
      <c r="AD72">
        <f t="shared" si="47"/>
        <v>1.6769356751053939</v>
      </c>
      <c r="AE72">
        <f t="shared" si="48"/>
        <v>-3.1259730917720612</v>
      </c>
      <c r="AF72">
        <f t="shared" si="49"/>
        <v>0.22789825843872658</v>
      </c>
      <c r="AG72">
        <f t="shared" si="50"/>
        <v>0.11454821704479524</v>
      </c>
      <c r="AH72">
        <f t="shared" si="51"/>
        <v>1.1711275881915808</v>
      </c>
      <c r="AI72">
        <f t="shared" si="52"/>
        <v>0.3662657193340878</v>
      </c>
      <c r="AJ72">
        <f t="shared" si="54"/>
        <v>3.1484209408338154E-2</v>
      </c>
    </row>
    <row r="73" spans="1:38">
      <c r="A73" t="s">
        <v>1</v>
      </c>
      <c r="B73" t="s">
        <v>2</v>
      </c>
      <c r="C73" t="s">
        <v>3</v>
      </c>
      <c r="E73" t="s">
        <v>4</v>
      </c>
      <c r="F73" t="s">
        <v>2</v>
      </c>
      <c r="G73" t="s">
        <v>3</v>
      </c>
      <c r="I73" t="s">
        <v>4</v>
      </c>
      <c r="J73" t="s">
        <v>5</v>
      </c>
      <c r="K73" t="s">
        <v>6</v>
      </c>
      <c r="L73" t="s">
        <v>216</v>
      </c>
    </row>
    <row r="74" spans="1:38">
      <c r="A74" t="s">
        <v>251</v>
      </c>
      <c r="B74" t="s">
        <v>221</v>
      </c>
      <c r="C74">
        <v>27.351353</v>
      </c>
      <c r="D74">
        <v>27.426428000000001</v>
      </c>
      <c r="E74">
        <v>27.388890500000002</v>
      </c>
      <c r="F74" t="s">
        <v>12</v>
      </c>
      <c r="G74">
        <v>13.736184</v>
      </c>
      <c r="H74">
        <v>13.786394</v>
      </c>
      <c r="I74">
        <v>13.761289</v>
      </c>
      <c r="J74">
        <v>13.627601500000003</v>
      </c>
      <c r="K74">
        <v>0</v>
      </c>
      <c r="L74">
        <v>1</v>
      </c>
    </row>
    <row r="75" spans="1:38">
      <c r="A75" t="s">
        <v>252</v>
      </c>
      <c r="B75" t="s">
        <v>221</v>
      </c>
      <c r="C75">
        <v>26.633623</v>
      </c>
      <c r="D75">
        <v>26.821141999999998</v>
      </c>
      <c r="E75">
        <v>26.727382499999997</v>
      </c>
      <c r="F75" t="s">
        <v>12</v>
      </c>
      <c r="G75">
        <v>13.674633999999999</v>
      </c>
      <c r="H75">
        <v>13.952515</v>
      </c>
      <c r="I75">
        <v>13.8135745</v>
      </c>
      <c r="J75">
        <v>12.913807999999998</v>
      </c>
      <c r="K75">
        <v>-0.71379350000000485</v>
      </c>
      <c r="L75">
        <v>1.6401110484726094</v>
      </c>
    </row>
    <row r="76" spans="1:38">
      <c r="A76" t="s">
        <v>253</v>
      </c>
      <c r="B76" t="s">
        <v>221</v>
      </c>
      <c r="C76">
        <v>26.195549</v>
      </c>
      <c r="D76">
        <v>26.295463999999999</v>
      </c>
      <c r="E76">
        <v>26.245506499999998</v>
      </c>
      <c r="F76" t="s">
        <v>12</v>
      </c>
      <c r="G76">
        <v>13.252552</v>
      </c>
      <c r="H76">
        <v>12.952382999999999</v>
      </c>
      <c r="I76">
        <v>13.102467499999999</v>
      </c>
      <c r="J76">
        <v>13.143038999999998</v>
      </c>
      <c r="K76">
        <v>-0.48456250000000445</v>
      </c>
      <c r="L76">
        <v>1.3991615028817987</v>
      </c>
      <c r="Q76" t="s">
        <v>257</v>
      </c>
      <c r="R76" t="s">
        <v>258</v>
      </c>
      <c r="S76" t="s">
        <v>268</v>
      </c>
      <c r="T76" t="s">
        <v>269</v>
      </c>
      <c r="U76" t="s">
        <v>270</v>
      </c>
      <c r="V76" t="s">
        <v>271</v>
      </c>
    </row>
    <row r="77" spans="1:38">
      <c r="A77" t="s">
        <v>254</v>
      </c>
      <c r="B77" t="s">
        <v>221</v>
      </c>
      <c r="C77">
        <v>30.907973999999999</v>
      </c>
      <c r="D77">
        <v>30.662248999999999</v>
      </c>
      <c r="E77">
        <v>30.785111499999999</v>
      </c>
      <c r="F77" t="s">
        <v>12</v>
      </c>
      <c r="G77">
        <v>13.622811</v>
      </c>
      <c r="H77">
        <v>13.739271</v>
      </c>
      <c r="I77">
        <v>13.681041</v>
      </c>
      <c r="J77">
        <v>17.104070499999999</v>
      </c>
      <c r="K77">
        <v>3.4764689999999963</v>
      </c>
      <c r="L77">
        <v>8.9841822234027299E-2</v>
      </c>
      <c r="P77" t="s">
        <v>260</v>
      </c>
      <c r="Q77" s="2">
        <f>X67</f>
        <v>1</v>
      </c>
      <c r="R77" s="2">
        <f>AI67</f>
        <v>1</v>
      </c>
      <c r="S77" s="2" t="e">
        <f>ABS(Q77-V67)</f>
        <v>#NUM!</v>
      </c>
      <c r="T77" t="e">
        <f>ABS(Q77-W67)</f>
        <v>#NUM!</v>
      </c>
      <c r="U77" t="e">
        <f>ABS(R77-AG67)</f>
        <v>#NUM!</v>
      </c>
      <c r="V77" t="e">
        <f>ABS(R77-AH67)</f>
        <v>#NUM!</v>
      </c>
      <c r="AC77" s="2"/>
      <c r="AD77" s="2"/>
      <c r="AE77" s="2"/>
      <c r="AJ77" s="2"/>
      <c r="AK77" s="2"/>
      <c r="AL77" s="2"/>
    </row>
    <row r="78" spans="1:38">
      <c r="A78" t="s">
        <v>255</v>
      </c>
      <c r="B78" t="s">
        <v>221</v>
      </c>
      <c r="C78">
        <v>29.943936999999998</v>
      </c>
      <c r="D78">
        <v>30.219051</v>
      </c>
      <c r="E78">
        <v>30.081493999999999</v>
      </c>
      <c r="F78" t="s">
        <v>12</v>
      </c>
      <c r="G78">
        <v>13.807169</v>
      </c>
      <c r="H78">
        <v>13.605845</v>
      </c>
      <c r="I78">
        <v>13.706507</v>
      </c>
      <c r="J78">
        <v>16.374986999999997</v>
      </c>
      <c r="K78">
        <v>2.7473854999999947</v>
      </c>
      <c r="L78">
        <v>0.14892052371404257</v>
      </c>
      <c r="P78" t="s">
        <v>263</v>
      </c>
      <c r="Q78" s="2">
        <f>X70</f>
        <v>0.32869414579907102</v>
      </c>
      <c r="R78" s="2">
        <f>AI70</f>
        <v>0.20954553220106348</v>
      </c>
      <c r="S78" s="2">
        <f t="shared" ref="S78:S82" si="55">ABS(Q78-V68)</f>
        <v>0.5059339439124706</v>
      </c>
      <c r="T78">
        <f t="shared" ref="T78:T82" si="56">ABS(Q78-W68)</f>
        <v>2.8874200172109488</v>
      </c>
      <c r="U78">
        <f t="shared" ref="U78:U82" si="57">ABS(R78-AG68)</f>
        <v>0.87914259801574346</v>
      </c>
      <c r="V78">
        <f t="shared" ref="V78:V82" si="58">ABS(R78-AH68)</f>
        <v>1.4955185165021136</v>
      </c>
      <c r="AC78" s="2"/>
      <c r="AD78" s="2"/>
      <c r="AE78" s="2"/>
      <c r="AJ78" s="2"/>
      <c r="AK78" s="2"/>
      <c r="AL78" s="2"/>
    </row>
    <row r="79" spans="1:38">
      <c r="A79" t="s">
        <v>256</v>
      </c>
      <c r="B79" t="s">
        <v>221</v>
      </c>
      <c r="C79">
        <v>29.454810999999999</v>
      </c>
      <c r="D79">
        <v>29.457706000000002</v>
      </c>
      <c r="E79">
        <v>29.456258500000001</v>
      </c>
      <c r="F79" t="s">
        <v>12</v>
      </c>
      <c r="G79">
        <v>13.3426075</v>
      </c>
      <c r="H79">
        <v>13.214758</v>
      </c>
      <c r="I79">
        <v>13.27868275</v>
      </c>
      <c r="J79">
        <v>16.177575750000003</v>
      </c>
      <c r="K79">
        <v>2.54997425</v>
      </c>
      <c r="L79">
        <v>0.1707580798495017</v>
      </c>
      <c r="P79" t="s">
        <v>261</v>
      </c>
      <c r="Q79" s="2">
        <f>X68</f>
        <v>1.6383709043337185</v>
      </c>
      <c r="R79" s="2">
        <f>AI68</f>
        <v>1.3624547666189</v>
      </c>
      <c r="S79" s="2">
        <f t="shared" si="55"/>
        <v>0.76372336124033602</v>
      </c>
      <c r="T79">
        <f t="shared" si="56"/>
        <v>1.4395709772778897</v>
      </c>
      <c r="U79">
        <f t="shared" si="57"/>
        <v>0.21410138776264853</v>
      </c>
      <c r="V79">
        <f t="shared" si="58"/>
        <v>0.50400102021940896</v>
      </c>
    </row>
    <row r="80" spans="1:38">
      <c r="A80" t="s">
        <v>220</v>
      </c>
      <c r="B80" t="s">
        <v>221</v>
      </c>
      <c r="C80">
        <v>35.935830000000003</v>
      </c>
      <c r="D80" t="s">
        <v>225</v>
      </c>
      <c r="E80">
        <v>35.935830000000003</v>
      </c>
      <c r="F80" t="s">
        <v>12</v>
      </c>
      <c r="G80">
        <v>37.188209999999998</v>
      </c>
      <c r="H80">
        <v>32.220573000000002</v>
      </c>
      <c r="I80">
        <v>34.7043915</v>
      </c>
      <c r="J80">
        <v>1.231438500000003</v>
      </c>
      <c r="K80">
        <v>-12.396163</v>
      </c>
      <c r="L80">
        <v>5390.3491178785889</v>
      </c>
      <c r="P80" t="s">
        <v>264</v>
      </c>
      <c r="Q80" s="2">
        <f>X71</f>
        <v>0.42795885375005716</v>
      </c>
      <c r="R80" s="2">
        <f>AI71</f>
        <v>0.26183729347022444</v>
      </c>
      <c r="S80" s="2">
        <f t="shared" si="55"/>
        <v>0.26929784183223093</v>
      </c>
      <c r="T80">
        <f t="shared" si="56"/>
        <v>0.25298878534944003</v>
      </c>
      <c r="U80">
        <f t="shared" si="57"/>
        <v>0.21783424098492923</v>
      </c>
      <c r="V80">
        <f t="shared" si="58"/>
        <v>0.73603279929437149</v>
      </c>
    </row>
    <row r="81" spans="16:28">
      <c r="P81" t="s">
        <v>262</v>
      </c>
      <c r="Q81" s="2">
        <f>X69</f>
        <v>1.6407663771956738</v>
      </c>
      <c r="R81" s="2">
        <f>AI69</f>
        <v>1.4640187189040907</v>
      </c>
      <c r="S81" s="2">
        <f t="shared" si="55"/>
        <v>1.3923625621273303</v>
      </c>
      <c r="T81">
        <f t="shared" si="56"/>
        <v>0.90346376993630861</v>
      </c>
      <c r="U81">
        <f t="shared" si="57"/>
        <v>1.3910400826342644</v>
      </c>
      <c r="V81">
        <f t="shared" si="58"/>
        <v>0.52458258038366412</v>
      </c>
    </row>
    <row r="82" spans="16:28">
      <c r="P82" t="s">
        <v>265</v>
      </c>
      <c r="Q82" s="2">
        <f>X72</f>
        <v>0.53997833009628926</v>
      </c>
      <c r="R82" s="2">
        <f>AI72</f>
        <v>0.3662657193340878</v>
      </c>
      <c r="S82" s="2">
        <f t="shared" si="55"/>
        <v>0.15182406647919267</v>
      </c>
      <c r="T82">
        <f t="shared" si="56"/>
        <v>0.211209082496992</v>
      </c>
      <c r="U82">
        <f t="shared" si="57"/>
        <v>0.25171750228929257</v>
      </c>
      <c r="V82">
        <f t="shared" si="58"/>
        <v>0.804861868857493</v>
      </c>
    </row>
    <row r="95" spans="16:28">
      <c r="P95" t="s">
        <v>218</v>
      </c>
      <c r="Q95" t="s">
        <v>34</v>
      </c>
      <c r="R95" t="s">
        <v>259</v>
      </c>
      <c r="S95" t="s">
        <v>149</v>
      </c>
      <c r="T95" t="s">
        <v>150</v>
      </c>
      <c r="U95" t="s">
        <v>33</v>
      </c>
      <c r="W95" t="s">
        <v>221</v>
      </c>
      <c r="X95" t="s">
        <v>4</v>
      </c>
      <c r="Y95" t="s">
        <v>259</v>
      </c>
      <c r="Z95" t="s">
        <v>149</v>
      </c>
      <c r="AA95" t="s">
        <v>150</v>
      </c>
      <c r="AB95" t="s">
        <v>33</v>
      </c>
    </row>
    <row r="96" spans="16:28">
      <c r="P96" t="s">
        <v>237</v>
      </c>
      <c r="Q96">
        <f>AVERAGE(Q46:S46)</f>
        <v>1</v>
      </c>
      <c r="R96">
        <f>IF(Q96&lt;1, -1/Q96, Q96)</f>
        <v>1</v>
      </c>
      <c r="S96">
        <f t="shared" ref="S96:S101" si="59">STDEVA(Q46:S46)</f>
        <v>0</v>
      </c>
      <c r="T96">
        <f>S96/SQRT(3)</f>
        <v>0</v>
      </c>
      <c r="W96" t="s">
        <v>237</v>
      </c>
      <c r="X96">
        <f t="shared" ref="X96:X101" si="60">AVERAGE(V46:X46)</f>
        <v>1</v>
      </c>
      <c r="Y96">
        <f>IF(X96&lt;1, -1/X96, X96)</f>
        <v>1</v>
      </c>
      <c r="Z96">
        <f t="shared" ref="Z96:Z101" si="61">STDEVA(V46:X46)</f>
        <v>0</v>
      </c>
      <c r="AA96">
        <f>Z96/SQRT(3)</f>
        <v>0</v>
      </c>
    </row>
    <row r="97" spans="16:28">
      <c r="P97" t="s">
        <v>239</v>
      </c>
      <c r="Q97">
        <f t="shared" ref="Q97:Q101" si="62">AVERAGE(Q47:S47)</f>
        <v>1.6804775855806853</v>
      </c>
      <c r="R97">
        <f t="shared" ref="R97:R101" si="63">IF(Q97&lt;1, -1/Q97, Q97)</f>
        <v>1.6804775855806853</v>
      </c>
      <c r="S97">
        <f t="shared" si="59"/>
        <v>0.47749314011641558</v>
      </c>
      <c r="T97">
        <f t="shared" ref="T97:T101" si="64">S97/SQRT(3)</f>
        <v>0.27568079298241227</v>
      </c>
      <c r="W97" t="s">
        <v>239</v>
      </c>
      <c r="X97">
        <f t="shared" si="60"/>
        <v>1.3661840291651748</v>
      </c>
      <c r="Y97">
        <f t="shared" ref="Y97:Y101" si="65">IF(X97&lt;1, -1/X97, X97)</f>
        <v>1.3661840291651748</v>
      </c>
      <c r="Z97">
        <f t="shared" si="61"/>
        <v>0.12441031182182485</v>
      </c>
      <c r="AA97">
        <f t="shared" ref="AA97:AA101" si="66">Z97/SQRT(3)</f>
        <v>7.182832702029586E-2</v>
      </c>
    </row>
    <row r="98" spans="16:28">
      <c r="P98" t="s">
        <v>240</v>
      </c>
      <c r="Q98">
        <f t="shared" si="62"/>
        <v>1.6773603803043722</v>
      </c>
      <c r="R98">
        <f t="shared" si="63"/>
        <v>1.6773603803043722</v>
      </c>
      <c r="S98">
        <f t="shared" si="59"/>
        <v>0.44411474365231868</v>
      </c>
      <c r="T98">
        <f t="shared" si="64"/>
        <v>0.25640976679874783</v>
      </c>
      <c r="W98" t="s">
        <v>240</v>
      </c>
      <c r="X98">
        <f t="shared" si="60"/>
        <v>1.4687325263591369</v>
      </c>
      <c r="Y98">
        <f t="shared" si="65"/>
        <v>1.4687325263591369</v>
      </c>
      <c r="Z98">
        <f t="shared" si="61"/>
        <v>0.1455113480742298</v>
      </c>
      <c r="AA98">
        <f t="shared" si="66"/>
        <v>8.401101598080192E-2</v>
      </c>
    </row>
    <row r="99" spans="16:28">
      <c r="P99" t="s">
        <v>241</v>
      </c>
      <c r="Q99">
        <f t="shared" si="62"/>
        <v>0.33842011170122599</v>
      </c>
      <c r="R99">
        <f t="shared" si="63"/>
        <v>-2.9549071270411065</v>
      </c>
      <c r="S99">
        <f t="shared" si="59"/>
        <v>0.10171589390286975</v>
      </c>
      <c r="T99">
        <f t="shared" si="64"/>
        <v>5.8725698725685269E-2</v>
      </c>
      <c r="U99">
        <f>T70</f>
        <v>-2.6559804394502153</v>
      </c>
      <c r="W99" t="s">
        <v>241</v>
      </c>
      <c r="X99">
        <f t="shared" si="60"/>
        <v>0.23561305245336484</v>
      </c>
      <c r="Y99">
        <f t="shared" si="65"/>
        <v>-4.2442470380452759</v>
      </c>
      <c r="Z99">
        <f t="shared" si="61"/>
        <v>0.12401511637288964</v>
      </c>
      <c r="AA99">
        <f t="shared" si="66"/>
        <v>7.160016082147061E-2</v>
      </c>
      <c r="AB99">
        <f>AE70</f>
        <v>-4.5062525830100491</v>
      </c>
    </row>
    <row r="100" spans="16:28">
      <c r="P100" t="s">
        <v>242</v>
      </c>
      <c r="Q100">
        <f t="shared" si="62"/>
        <v>0.43468611016194841</v>
      </c>
      <c r="R100">
        <f t="shared" si="63"/>
        <v>-2.3005105905671472</v>
      </c>
      <c r="S100">
        <f t="shared" si="59"/>
        <v>9.1716444670768324E-2</v>
      </c>
      <c r="T100">
        <f t="shared" si="64"/>
        <v>5.2952514019783514E-2</v>
      </c>
      <c r="U100">
        <f>T71</f>
        <v>-2.0092407637689296</v>
      </c>
      <c r="W100" t="s">
        <v>242</v>
      </c>
      <c r="X100">
        <f t="shared" si="60"/>
        <v>0.28316952017570646</v>
      </c>
      <c r="Y100">
        <f t="shared" si="65"/>
        <v>-3.5314535243041019</v>
      </c>
      <c r="Z100">
        <f t="shared" si="61"/>
        <v>0.12066997913852645</v>
      </c>
      <c r="AA100">
        <f t="shared" si="66"/>
        <v>6.9668844938734778E-2</v>
      </c>
      <c r="AB100">
        <f>AE71</f>
        <v>-3.7763819978156228</v>
      </c>
    </row>
    <row r="101" spans="16:28">
      <c r="P101" t="s">
        <v>243</v>
      </c>
      <c r="Q101">
        <f t="shared" si="62"/>
        <v>0.54313243412701429</v>
      </c>
      <c r="R101">
        <f t="shared" si="63"/>
        <v>-1.8411715765185639</v>
      </c>
      <c r="S101">
        <f t="shared" si="59"/>
        <v>7.1021831031925442E-2</v>
      </c>
      <c r="T101">
        <f t="shared" si="64"/>
        <v>4.1004473264622275E-2</v>
      </c>
      <c r="U101">
        <f>T72</f>
        <v>-1.3652979601951141</v>
      </c>
      <c r="W101" t="s">
        <v>243</v>
      </c>
      <c r="X101">
        <f t="shared" si="60"/>
        <v>0.39106351226164016</v>
      </c>
      <c r="Y101">
        <f t="shared" si="65"/>
        <v>-2.5571293885657944</v>
      </c>
      <c r="Z101">
        <f t="shared" si="61"/>
        <v>0.15415522364670442</v>
      </c>
      <c r="AA101">
        <f t="shared" si="66"/>
        <v>8.9001559869411759E-2</v>
      </c>
      <c r="AB101">
        <f>AE72</f>
        <v>-3.1259730917720612</v>
      </c>
    </row>
    <row r="105" spans="16:28">
      <c r="Q105" t="s">
        <v>257</v>
      </c>
      <c r="R105" t="s">
        <v>258</v>
      </c>
    </row>
    <row r="106" spans="16:28">
      <c r="P106" t="s">
        <v>260</v>
      </c>
      <c r="Q106" s="2">
        <f>R96</f>
        <v>1</v>
      </c>
      <c r="R106" s="2">
        <f>Y96</f>
        <v>1</v>
      </c>
    </row>
    <row r="107" spans="16:28">
      <c r="P107" t="s">
        <v>261</v>
      </c>
      <c r="Q107" s="2">
        <f t="shared" ref="Q107:Q111" si="67">R97</f>
        <v>1.6804775855806853</v>
      </c>
      <c r="R107" s="2">
        <f t="shared" ref="R107:R111" si="68">Y97</f>
        <v>1.3661840291651748</v>
      </c>
    </row>
    <row r="108" spans="16:28">
      <c r="P108" t="s">
        <v>262</v>
      </c>
      <c r="Q108" s="2">
        <f t="shared" si="67"/>
        <v>1.6773603803043722</v>
      </c>
      <c r="R108" s="2">
        <f t="shared" si="68"/>
        <v>1.4687325263591369</v>
      </c>
    </row>
    <row r="109" spans="16:28">
      <c r="P109" t="s">
        <v>263</v>
      </c>
      <c r="Q109" s="2">
        <f t="shared" si="67"/>
        <v>-2.9549071270411065</v>
      </c>
      <c r="R109" s="2">
        <f t="shared" si="68"/>
        <v>-4.2442470380452759</v>
      </c>
    </row>
    <row r="110" spans="16:28">
      <c r="P110" t="s">
        <v>264</v>
      </c>
      <c r="Q110" s="2">
        <f t="shared" si="67"/>
        <v>-2.3005105905671472</v>
      </c>
      <c r="R110" s="2">
        <f t="shared" si="68"/>
        <v>-3.5314535243041019</v>
      </c>
    </row>
    <row r="111" spans="16:28">
      <c r="P111" t="s">
        <v>265</v>
      </c>
      <c r="Q111" s="2">
        <f t="shared" si="67"/>
        <v>-1.8411715765185639</v>
      </c>
      <c r="R111" s="2">
        <f t="shared" si="68"/>
        <v>-2.5571293885657944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StableCellQPCR</vt:lpstr>
      <vt:lpstr>StableQPCRHEK</vt:lpstr>
      <vt:lpstr>stableCellCycle</vt:lpstr>
      <vt:lpstr>stablePollIIChIP</vt:lpstr>
      <vt:lpstr>stableCCND1exp</vt:lpstr>
      <vt:lpstr>stableCCND1prot</vt:lpstr>
      <vt:lpstr>p1_HCTandHEK</vt:lpstr>
      <vt:lpstr>p1shRNA</vt:lpstr>
      <vt:lpstr>p1shRNAdox</vt:lpstr>
      <vt:lpstr>HCTandHEKdox</vt:lpstr>
      <vt:lpstr>HCT116p53null</vt:lpstr>
      <vt:lpstr>cellularLocalization</vt:lpstr>
      <vt:lpstr>stability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Serviss</dc:creator>
  <cp:lastModifiedBy>Jason Serviss</cp:lastModifiedBy>
  <dcterms:created xsi:type="dcterms:W3CDTF">2016-12-28T17:34:11Z</dcterms:created>
  <dcterms:modified xsi:type="dcterms:W3CDTF">2017-02-02T08:03:36Z</dcterms:modified>
</cp:coreProperties>
</file>