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Projects\Raspberry\data\"/>
    </mc:Choice>
  </mc:AlternateContent>
  <bookViews>
    <workbookView xWindow="0" yWindow="0" windowWidth="19140" windowHeight="8550"/>
  </bookViews>
  <sheets>
    <sheet name="Cards" sheetId="1" r:id="rId1"/>
    <sheet name="Totals" sheetId="3" r:id="rId2"/>
    <sheet name="Original Cards" sheetId="2" r:id="rId3"/>
  </sheets>
  <definedNames>
    <definedName name="_xlnm._FilterDatabase" localSheetId="0" hidden="1">Cards!$A$1:$I$95</definedName>
    <definedName name="_xlnm._FilterDatabase" localSheetId="2" hidden="1">'Original Cards'!$A$1:$I$130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3" l="1"/>
  <c r="K16" i="3"/>
  <c r="K15" i="3"/>
  <c r="K14" i="3"/>
  <c r="K9" i="3"/>
  <c r="K8" i="3"/>
  <c r="K7" i="3"/>
  <c r="K6" i="3"/>
  <c r="K5" i="3"/>
  <c r="K10" i="3" l="1"/>
  <c r="K18" i="3"/>
  <c r="F28" i="3"/>
  <c r="E28" i="3"/>
  <c r="D28" i="3"/>
  <c r="C28" i="3"/>
  <c r="I9" i="3"/>
  <c r="I8" i="3"/>
  <c r="I7" i="3"/>
  <c r="I6" i="3"/>
  <c r="I5" i="3"/>
  <c r="I16" i="3"/>
  <c r="I15" i="3"/>
  <c r="I14" i="3"/>
  <c r="I17" i="3"/>
  <c r="B28" i="3"/>
  <c r="H5" i="3"/>
  <c r="G5" i="3"/>
  <c r="F5" i="3"/>
  <c r="E5" i="3"/>
  <c r="D5" i="3"/>
  <c r="C5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9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C23" i="3"/>
  <c r="F27" i="3"/>
  <c r="E27" i="3"/>
  <c r="D27" i="3"/>
  <c r="C27" i="3"/>
  <c r="B27" i="3"/>
  <c r="B5" i="3"/>
  <c r="F26" i="3"/>
  <c r="E26" i="3"/>
  <c r="D26" i="3"/>
  <c r="C26" i="3"/>
  <c r="B26" i="3"/>
  <c r="B1" i="3"/>
  <c r="F25" i="3"/>
  <c r="E25" i="3"/>
  <c r="D25" i="3"/>
  <c r="C25" i="3"/>
  <c r="F24" i="3"/>
  <c r="E24" i="3"/>
  <c r="D24" i="3"/>
  <c r="C24" i="3"/>
  <c r="F23" i="3"/>
  <c r="E23" i="3"/>
  <c r="D23" i="3"/>
  <c r="F22" i="3"/>
  <c r="E22" i="3"/>
  <c r="D22" i="3"/>
  <c r="C22" i="3"/>
  <c r="B25" i="3"/>
  <c r="B24" i="3"/>
  <c r="B23" i="3"/>
  <c r="B22" i="3"/>
  <c r="B17" i="3"/>
  <c r="B16" i="3"/>
  <c r="B15" i="3"/>
  <c r="B14" i="3"/>
  <c r="B9" i="3"/>
  <c r="J9" i="3" s="1"/>
  <c r="B8" i="3"/>
  <c r="J8" i="3" s="1"/>
  <c r="B7" i="3"/>
  <c r="J7" i="3" s="1"/>
  <c r="B6" i="3"/>
  <c r="J6" i="3" s="1"/>
  <c r="C18" i="3" l="1"/>
  <c r="E18" i="3"/>
  <c r="G18" i="3"/>
  <c r="D18" i="3"/>
  <c r="F18" i="3"/>
  <c r="H18" i="3"/>
  <c r="B18" i="3"/>
  <c r="G10" i="3"/>
  <c r="H10" i="3"/>
  <c r="C10" i="3"/>
  <c r="I18" i="3"/>
  <c r="B10" i="3"/>
  <c r="D10" i="3"/>
  <c r="E10" i="3"/>
  <c r="F10" i="3"/>
  <c r="I10" i="3"/>
  <c r="B29" i="3"/>
  <c r="J5" i="3"/>
  <c r="J10" i="3" s="1"/>
  <c r="J14" i="3"/>
  <c r="J17" i="3"/>
  <c r="J16" i="3"/>
  <c r="J15" i="3"/>
  <c r="J18" i="3" l="1"/>
</calcChain>
</file>

<file path=xl/sharedStrings.xml><?xml version="1.0" encoding="utf-8"?>
<sst xmlns="http://schemas.openxmlformats.org/spreadsheetml/2006/main" count="1184" uniqueCount="356">
  <si>
    <t>Flask</t>
  </si>
  <si>
    <t>Punch</t>
  </si>
  <si>
    <t>Run</t>
  </si>
  <si>
    <t>Menial Labor</t>
  </si>
  <si>
    <t>Apothecary</t>
  </si>
  <si>
    <t>item</t>
  </si>
  <si>
    <t>skill</t>
  </si>
  <si>
    <t>Qty</t>
  </si>
  <si>
    <t>Name</t>
  </si>
  <si>
    <t>BaseType</t>
  </si>
  <si>
    <t>Cost</t>
  </si>
  <si>
    <t>Description</t>
  </si>
  <si>
    <t>Deck</t>
  </si>
  <si>
    <t>Elixer</t>
  </si>
  <si>
    <t>Fine Wares</t>
  </si>
  <si>
    <t>Militia</t>
  </si>
  <si>
    <t>Buckler</t>
  </si>
  <si>
    <t>Evasive Strike</t>
  </si>
  <si>
    <t>Guard Duty</t>
  </si>
  <si>
    <t>Standard Pay</t>
  </si>
  <si>
    <t>Bandage</t>
  </si>
  <si>
    <t>Bow</t>
  </si>
  <si>
    <t>Track</t>
  </si>
  <si>
    <t>Sell Trinket</t>
  </si>
  <si>
    <t>Courier</t>
  </si>
  <si>
    <t>Ride like the Wind</t>
  </si>
  <si>
    <t>Ride by Slash</t>
  </si>
  <si>
    <t>Call for Aid</t>
  </si>
  <si>
    <t>Spot</t>
  </si>
  <si>
    <t>Delivery</t>
  </si>
  <si>
    <t>March</t>
  </si>
  <si>
    <t>Censer</t>
  </si>
  <si>
    <t>Gravedigger</t>
  </si>
  <si>
    <t>Shovel</t>
  </si>
  <si>
    <t>Throw Dirt</t>
  </si>
  <si>
    <t>Lantern</t>
  </si>
  <si>
    <t>Steal from the Dead</t>
  </si>
  <si>
    <t>Fortune Teller</t>
  </si>
  <si>
    <t>1</t>
  </si>
  <si>
    <t>Read Palm</t>
  </si>
  <si>
    <t>Crystal Ball</t>
  </si>
  <si>
    <t>2</t>
  </si>
  <si>
    <t>Séance</t>
  </si>
  <si>
    <t>Tarot Card</t>
  </si>
  <si>
    <t>5</t>
  </si>
  <si>
    <t>Trap</t>
  </si>
  <si>
    <t>Corruption</t>
  </si>
  <si>
    <t>corruption</t>
  </si>
  <si>
    <t>3</t>
  </si>
  <si>
    <t>4</t>
  </si>
  <si>
    <t>6</t>
  </si>
  <si>
    <t>7</t>
  </si>
  <si>
    <t>8</t>
  </si>
  <si>
    <t>9</t>
  </si>
  <si>
    <t>10</t>
  </si>
  <si>
    <t>12</t>
  </si>
  <si>
    <t>Spent it All</t>
  </si>
  <si>
    <t>You may not place coins on cards this turn</t>
  </si>
  <si>
    <t>Darkness Closes In</t>
  </si>
  <si>
    <t>You may not make discoveries this turn</t>
  </si>
  <si>
    <t>Tainted Toys</t>
  </si>
  <si>
    <t>Major Theft</t>
  </si>
  <si>
    <t>Put the most expensive purchasable card at the bottom of the player deck</t>
  </si>
  <si>
    <t>Spread the Affliction</t>
  </si>
  <si>
    <t>Dark Deal</t>
  </si>
  <si>
    <t>Friendly Fire</t>
  </si>
  <si>
    <t>Wrong Jacket</t>
  </si>
  <si>
    <t>You may not save Item cards this turn</t>
  </si>
  <si>
    <t>In Shock</t>
  </si>
  <si>
    <t>You may not heal this turn</t>
  </si>
  <si>
    <t>Slip of the Blade</t>
  </si>
  <si>
    <t>Distracted</t>
  </si>
  <si>
    <t>You cannot play skills this turn</t>
  </si>
  <si>
    <t>Maladiction</t>
  </si>
  <si>
    <t>No player may heal this turn</t>
  </si>
  <si>
    <t>Unattentive</t>
  </si>
  <si>
    <t>You may not use actions to make discoveries this turn</t>
  </si>
  <si>
    <t>Wandering Thoughts</t>
  </si>
  <si>
    <t>You may not draw extra cards this turn</t>
  </si>
  <si>
    <t>Faltering Confidence</t>
  </si>
  <si>
    <t>Brief Possession</t>
  </si>
  <si>
    <t>Loss of Faith</t>
  </si>
  <si>
    <t>Flailing Limbs</t>
  </si>
  <si>
    <t>Weak Willed</t>
  </si>
  <si>
    <t>Cards grant you one less :strike: this turn</t>
  </si>
  <si>
    <t>Organ Rupture</t>
  </si>
  <si>
    <t>Pulse of Corruption</t>
  </si>
  <si>
    <t>Weighed Down</t>
  </si>
  <si>
    <t>You may not use actions to move this turn</t>
  </si>
  <si>
    <t>Avenue of Doom</t>
  </si>
  <si>
    <t>Reveal the next Doom card</t>
  </si>
  <si>
    <t>Palor of the Dead</t>
  </si>
  <si>
    <t>Rooted in Terror</t>
  </si>
  <si>
    <t>You may not move this turn</t>
  </si>
  <si>
    <t>Attention of the Dark</t>
  </si>
  <si>
    <t>Add a disturbance at your current space</t>
  </si>
  <si>
    <t>Go Berserk</t>
  </si>
  <si>
    <t>Draw the Fiendish</t>
  </si>
  <si>
    <t>Broken Gear</t>
  </si>
  <si>
    <t>Discard all Item cards in your hand</t>
  </si>
  <si>
    <t>Scared</t>
  </si>
  <si>
    <t>You may not move onto a square with a Menace this turn</t>
  </si>
  <si>
    <t>Possessed Artifact</t>
  </si>
  <si>
    <t>Forget</t>
  </si>
  <si>
    <t>Discard 1 card</t>
  </si>
  <si>
    <t>Self Inflicted Wounds</t>
  </si>
  <si>
    <t>Hateful Whispers</t>
  </si>
  <si>
    <t>Put the most expensive purchasable item into your hand.  Gain :corruption: equal to half its cost</t>
  </si>
  <si>
    <t>Purchase</t>
  </si>
  <si>
    <t>Safehouse</t>
  </si>
  <si>
    <t>Book of Inspiration</t>
  </si>
  <si>
    <t>Smoke Bomb</t>
  </si>
  <si>
    <t>2P</t>
  </si>
  <si>
    <t>Longsword</t>
  </si>
  <si>
    <t>Murky Salve</t>
  </si>
  <si>
    <t>Book of Whispers</t>
  </si>
  <si>
    <t>Gain 4 :strike:
Choose any player to gain :corruption:</t>
  </si>
  <si>
    <t>Lumberjack's Axe</t>
  </si>
  <si>
    <t>Knife</t>
  </si>
  <si>
    <t>Draw 2 cards</t>
  </si>
  <si>
    <t>All players gain 1 :strike:</t>
  </si>
  <si>
    <t>Gain 1 :strike:</t>
  </si>
  <si>
    <t>Chainmail</t>
  </si>
  <si>
    <t>Gain 1 :strike: and 2 :coin:</t>
  </si>
  <si>
    <t>Ornate Rapier</t>
  </si>
  <si>
    <t>Gain 2 :strike: and 2 :coin:
Draw 1 card</t>
  </si>
  <si>
    <t>Tower Shield</t>
  </si>
  <si>
    <t>Gain 2 :shield:</t>
  </si>
  <si>
    <t>Herbs</t>
  </si>
  <si>
    <t>Broadsword</t>
  </si>
  <si>
    <t>Gain 2 :strike:</t>
  </si>
  <si>
    <t>Greataxe</t>
  </si>
  <si>
    <t>Gain 3 :strike:</t>
  </si>
  <si>
    <t>Revival Beads</t>
  </si>
  <si>
    <t>Single use
Return a player to life at any location</t>
  </si>
  <si>
    <t>Vial of Purity</t>
  </si>
  <si>
    <t>Single use
Return a player to life at your space</t>
  </si>
  <si>
    <t>Spyglass</t>
  </si>
  <si>
    <t>Make a discovery anywhere in the city</t>
  </si>
  <si>
    <t>Fenced Trinket</t>
  </si>
  <si>
    <t>Gain 2 :coin:</t>
  </si>
  <si>
    <t>Wool Cloak</t>
  </si>
  <si>
    <t>Healing Water</t>
  </si>
  <si>
    <t>Single use
Completely heal any one player
or
Gain 3 :strike:</t>
  </si>
  <si>
    <t>Leeches</t>
  </si>
  <si>
    <t>Tonic</t>
  </si>
  <si>
    <t>Slight of Hand</t>
  </si>
  <si>
    <t>Gain 1 :coin: and draw 1 card</t>
  </si>
  <si>
    <t>Molding Tome</t>
  </si>
  <si>
    <t>Metal Plating</t>
  </si>
  <si>
    <t>Gain 1 :shield:</t>
  </si>
  <si>
    <t>Bursting Satchel</t>
  </si>
  <si>
    <t>Gain 3 :coin:</t>
  </si>
  <si>
    <t>Splint</t>
  </si>
  <si>
    <t>Prayer Beads</t>
  </si>
  <si>
    <t>Bolstering Cry</t>
  </si>
  <si>
    <t>All players draw 1 card</t>
  </si>
  <si>
    <t>Generosity</t>
  </si>
  <si>
    <t>All players gain 1 :coin:</t>
  </si>
  <si>
    <t>Sprint</t>
  </si>
  <si>
    <t>Gain 2 :move:</t>
  </si>
  <si>
    <t>Surgical Extraction</t>
  </si>
  <si>
    <t>Choose a card in any player's discard pile and remove it from the game</t>
  </si>
  <si>
    <t>Day Job</t>
  </si>
  <si>
    <t>Healing Touch</t>
  </si>
  <si>
    <t>Flurry of Slashes</t>
  </si>
  <si>
    <t>Pick Pocket</t>
  </si>
  <si>
    <t>Gain 2 :coin: and 1 :move:</t>
  </si>
  <si>
    <t>Stinging Wit</t>
  </si>
  <si>
    <t>Gain 2 :strike: and draw 1 card</t>
  </si>
  <si>
    <t>Quick Thinking</t>
  </si>
  <si>
    <t>Gain 1 :strike: and draw 1 card</t>
  </si>
  <si>
    <t>Great Memory</t>
  </si>
  <si>
    <t>Lucky Guess</t>
  </si>
  <si>
    <t>Follow the Trail</t>
  </si>
  <si>
    <t>Backstab</t>
  </si>
  <si>
    <t>Gain 2 :strike: and 2 :coin:</t>
  </si>
  <si>
    <t>First Aid</t>
  </si>
  <si>
    <t>Scuffle</t>
  </si>
  <si>
    <t>Gain 1 :strike: and 1 :coin:</t>
  </si>
  <si>
    <t>Well Laid Plan</t>
  </si>
  <si>
    <t>Master Stroke</t>
  </si>
  <si>
    <t>Gain 1 :strike: and draw 2 cards</t>
  </si>
  <si>
    <t>Bluff</t>
  </si>
  <si>
    <t>Distribute 3 :stike: among any number of players</t>
  </si>
  <si>
    <t>Focused</t>
  </si>
  <si>
    <t>Gain 2 :coin: and draw 1 card</t>
  </si>
  <si>
    <t>Feint</t>
  </si>
  <si>
    <t>Hire Surgeon</t>
  </si>
  <si>
    <t>Overhead Chop</t>
  </si>
  <si>
    <t>Delay the Inevitable</t>
  </si>
  <si>
    <t>Hasty Scramble</t>
  </si>
  <si>
    <t>Slip Through Shadows</t>
  </si>
  <si>
    <t>Gain 2 :coin: and 2 :move:</t>
  </si>
  <si>
    <t>Coordinated Attack</t>
  </si>
  <si>
    <t>All players gain 2 :strike:</t>
  </si>
  <si>
    <t>3P</t>
  </si>
  <si>
    <t>Evolving Plan</t>
  </si>
  <si>
    <t>Discover Weakness</t>
  </si>
  <si>
    <t>Gain 1 :move:</t>
  </si>
  <si>
    <t>Gain 1 :coin:</t>
  </si>
  <si>
    <t>Gain 2 :move:
You may move diagonally this turn</t>
  </si>
  <si>
    <t>Gain 1 :strike: or 1 :move:
You may move diagonally this turn</t>
  </si>
  <si>
    <t>Make a discovery anywhere in the city
or
Any other player gains 1 :strike:</t>
  </si>
  <si>
    <t>Choose another player to gain 1 :corruption:</t>
  </si>
  <si>
    <t>Place the cheapest purchasable card in your hand
Gain 2 :corruption:</t>
  </si>
  <si>
    <t>Remove 1 :coin: from all purchasable cards</t>
  </si>
  <si>
    <t>Gain 2 :corruption:</t>
  </si>
  <si>
    <t>All players gain 1 :corruption:</t>
  </si>
  <si>
    <t>Any player gains 2 :heart:</t>
  </si>
  <si>
    <t>Gain 1 :heart:</t>
  </si>
  <si>
    <t>Any player gains 1 :heart:</t>
  </si>
  <si>
    <t>Gain 1 :strike: and 1 :heart:</t>
  </si>
  <si>
    <t>Gain 3 :heart:</t>
  </si>
  <si>
    <t>Gain 2 :heart:</t>
  </si>
  <si>
    <t>Gain 2 :strike: and 1 :heart:</t>
  </si>
  <si>
    <t>Gain 1 :strike: and 2 :heart:</t>
  </si>
  <si>
    <t>Lose 1 :heart: for each Item in your hand</t>
  </si>
  <si>
    <t>Choose another player to lose 2 :heart:</t>
  </si>
  <si>
    <t>Choose another player with the most wounds.  That player loses 2 :heart:</t>
  </si>
  <si>
    <t>Minor Theft</t>
  </si>
  <si>
    <t>Lose 2 :heart:</t>
  </si>
  <si>
    <t>Discard your hand.  The player with the fewest wounds gains 1 :heart: for each item discarded.</t>
  </si>
  <si>
    <t>Lose 2 :heart:
You may not heal this turn.</t>
  </si>
  <si>
    <t>All players at your space lose 1 :heart:</t>
  </si>
  <si>
    <t>Gain 1 :corruption: and lose 1 :heart:</t>
  </si>
  <si>
    <t>All adjacent players lose 1 :heart:
All players in your square lose 2 :heart:</t>
  </si>
  <si>
    <t>Lose 1 :heart:</t>
  </si>
  <si>
    <t>All players gain 2 :heart:</t>
  </si>
  <si>
    <t>Gain 1 :strike:
or
Any player gains 1 :heart:</t>
  </si>
  <si>
    <t>Gain 1 :strike:
or
Gain 1 :shield:</t>
  </si>
  <si>
    <t>Gain 1 :heart:
or
Make a discovery anywhere in the city</t>
  </si>
  <si>
    <t>Gain 1 :coin:
or
Add 1 :coin: to the Ferryman</t>
  </si>
  <si>
    <t>Gain 1 :heart:
or
Any player gains 1 :shield:</t>
  </si>
  <si>
    <t>Gain 1 :strike:
or
Look at any face-down disturbance</t>
  </si>
  <si>
    <t>Gain 1 :coin:
or
Add 3 :coin: to the Ferryman</t>
  </si>
  <si>
    <t>Gain 1 :strike:
or
Gain 1 :coin:</t>
  </si>
  <si>
    <t>Gain 2 :coin:
or
Draw 1 card</t>
  </si>
  <si>
    <t>Gain 1 :strike:
or
Gain 2 :coin:</t>
  </si>
  <si>
    <t>Gain 2 :heart:
or
Any player gains 1 :heart:</t>
  </si>
  <si>
    <t>Gain 4 :heart: and 1 :corruption:</t>
  </si>
  <si>
    <t>Gain 2 :strike: and 2 :heart:</t>
  </si>
  <si>
    <t>Hunter</t>
  </si>
  <si>
    <t>Full Qty</t>
  </si>
  <si>
    <t>Gain 1 :strike:
You may fight something in an adjacent square this turn</t>
  </si>
  <si>
    <t>Gain 2 :coin:
or
Add a 1 :strike: trap at your location</t>
  </si>
  <si>
    <t>Glimpse the Future</t>
  </si>
  <si>
    <t>Gain 1 :coin:
or
Choose another player to gain 1 :strike:</t>
  </si>
  <si>
    <t>Gain 1 :move:
Make a discovery in the same or adjacent square</t>
  </si>
  <si>
    <t>Look at the top card of any non-Trail deck.  You may put that card on the bottom of the deck.</t>
  </si>
  <si>
    <t>Lose 1 :heart:
Put this in another player's discard pile</t>
  </si>
  <si>
    <t>Spreading Infection</t>
  </si>
  <si>
    <t>Spreading Corruption</t>
  </si>
  <si>
    <t>Gain 1 :corruption:
Put this is another player's discard pile</t>
  </si>
  <si>
    <t>Add a disturbance to your square</t>
  </si>
  <si>
    <t xml:space="preserve">Choose a player.  That player may discard a Corruption card </t>
  </si>
  <si>
    <t>Willpower</t>
  </si>
  <si>
    <t>Strength</t>
  </si>
  <si>
    <t>Push Through</t>
  </si>
  <si>
    <t>Outsmart</t>
  </si>
  <si>
    <t>Dodge</t>
  </si>
  <si>
    <t>Hurl Object</t>
  </si>
  <si>
    <t>Repair</t>
  </si>
  <si>
    <t>Bear Trap</t>
  </si>
  <si>
    <t>Divert Beast</t>
  </si>
  <si>
    <t>Play when a trail card is revealed.  You may change the direction of the card</t>
  </si>
  <si>
    <t>None</t>
  </si>
  <si>
    <t>Small Bomb</t>
  </si>
  <si>
    <t>Kick</t>
  </si>
  <si>
    <t>Job</t>
  </si>
  <si>
    <t>Starter</t>
  </si>
  <si>
    <t>Gain an additional action this turn</t>
  </si>
  <si>
    <t>Embolden Guards</t>
  </si>
  <si>
    <t>All players gain 1 :shield:</t>
  </si>
  <si>
    <t>Meditate</t>
  </si>
  <si>
    <t>Gain 1 :shield: and 2 :coin:</t>
  </si>
  <si>
    <t>Look at any face down spawn</t>
  </si>
  <si>
    <t>Draw 1 card</t>
  </si>
  <si>
    <t>Swirl of the Cloak</t>
  </si>
  <si>
    <t>Attach Metal Plating</t>
  </si>
  <si>
    <t>Distract Beast</t>
  </si>
  <si>
    <t>Flee to Safety</t>
  </si>
  <si>
    <t>Combo</t>
  </si>
  <si>
    <t>Look at any face-down spawn or Trail card</t>
  </si>
  <si>
    <t>Gain an additional 1 :coin:</t>
  </si>
  <si>
    <t>Wire Trap</t>
  </si>
  <si>
    <t>Confusion Trap</t>
  </si>
  <si>
    <t>Explosion Trap</t>
  </si>
  <si>
    <t>-Trap-
Deals 3 :strike: when triggered</t>
  </si>
  <si>
    <t>-Trap-
Deals 2 :strike: to the Beast and all spawn in this square and adjacent squares</t>
  </si>
  <si>
    <t>Speed</t>
  </si>
  <si>
    <t>Cunning</t>
  </si>
  <si>
    <t>Play when a trail card is revealed.  Ignore the effect of one trail card</t>
  </si>
  <si>
    <t>-Trap-
If triggered by the Beast, randomly determine a new direction for the Beast.  Otherwise it defeats the triggering spawn</t>
  </si>
  <si>
    <t>Any player gains 1 :shield:</t>
  </si>
  <si>
    <t>Any player gains 1 :strike:</t>
  </si>
  <si>
    <t>Draw 1 card and gain 1 :strike:</t>
  </si>
  <si>
    <t>Reveal any spawn in the city</t>
  </si>
  <si>
    <t>Look at the top card of any deck.  You may put that card on the bottom of the deck.</t>
  </si>
  <si>
    <t>Any player gain 2 :strike:</t>
  </si>
  <si>
    <t>Excorcism</t>
  </si>
  <si>
    <t>Destroy a corruption card in play or in a discard pile</t>
  </si>
  <si>
    <t>Destroy a card in any player's discard pile</t>
  </si>
  <si>
    <t>Extraction</t>
  </si>
  <si>
    <t>Physical Labor</t>
  </si>
  <si>
    <t>Add 2 :coin: to the Ferryman</t>
  </si>
  <si>
    <t>Scale Wall</t>
  </si>
  <si>
    <t>You may move through a district wall this turn</t>
  </si>
  <si>
    <t>Strive</t>
  </si>
  <si>
    <t>Mind's A Glow</t>
  </si>
  <si>
    <t>Discover Secret</t>
  </si>
  <si>
    <t>-</t>
  </si>
  <si>
    <t>Totals</t>
  </si>
  <si>
    <t>Combo Trigger Types</t>
  </si>
  <si>
    <t>Effects</t>
  </si>
  <si>
    <t>Strike</t>
  </si>
  <si>
    <t>Move</t>
  </si>
  <si>
    <t>Heart</t>
  </si>
  <si>
    <t>Coin</t>
  </si>
  <si>
    <t>Base Types</t>
  </si>
  <si>
    <t>By Base Type</t>
  </si>
  <si>
    <t>Shine the Way</t>
  </si>
  <si>
    <t>Strong Arm</t>
  </si>
  <si>
    <t>Render Aid</t>
  </si>
  <si>
    <t>Any player gains 1 :move:</t>
  </si>
  <si>
    <t>Slink through Alleys</t>
  </si>
  <si>
    <t>Other</t>
  </si>
  <si>
    <t>Shield</t>
  </si>
  <si>
    <t>Unknown</t>
  </si>
  <si>
    <t>Draw</t>
  </si>
  <si>
    <t>Another player draws 1 card</t>
  </si>
  <si>
    <t>Repair Battlements</t>
  </si>
  <si>
    <t>By Effect</t>
  </si>
  <si>
    <t>All players gain an additional 1 :coin:</t>
  </si>
  <si>
    <t>Repair 1 damage from a wall connected to your square</t>
  </si>
  <si>
    <t>Repair 3 damage from walls connected to your square</t>
  </si>
  <si>
    <t>Total Unique Cards</t>
  </si>
  <si>
    <t>Reveal another spawn in the city</t>
  </si>
  <si>
    <t>Costs</t>
  </si>
  <si>
    <t>1st</t>
  </si>
  <si>
    <t>2nd</t>
  </si>
  <si>
    <t>Add to base cost</t>
  </si>
  <si>
    <t>All</t>
  </si>
  <si>
    <t>Any</t>
  </si>
  <si>
    <t>Add 1</t>
  </si>
  <si>
    <t>x2</t>
  </si>
  <si>
    <t>14</t>
  </si>
  <si>
    <t>11</t>
  </si>
  <si>
    <t>Action</t>
  </si>
  <si>
    <t>ComboEffect</t>
  </si>
  <si>
    <t>ComboTrigger</t>
  </si>
  <si>
    <t>Repair 1 damage to a wall</t>
  </si>
  <si>
    <t>Repair an additional 1 damage to a wall</t>
  </si>
  <si>
    <t>Coop</t>
  </si>
  <si>
    <t>IsCoop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</si>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</sst>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49" fontId="1" fillId="3" borderId="0" xfId="0" applyNumberFormat="1" applyFont="1" applyFill="1" applyAlignment="1">
      <alignment horizontal="left" vertical="top" wrapText="1"/>
    </xf>
    <xf numFmtId="0" fontId="1" fillId="3" borderId="0" xfId="0" applyNumberFormat="1" applyFont="1" applyFill="1" applyAlignment="1">
      <alignment horizontal="left" vertical="top" wrapText="1"/>
    </xf>
    <xf numFmtId="49" fontId="0" fillId="4" borderId="0" xfId="0" applyNumberFormat="1" applyFont="1" applyFill="1" applyAlignment="1">
      <alignment horizontal="left" vertical="top" wrapText="1"/>
    </xf>
    <xf numFmtId="49" fontId="1" fillId="4" borderId="0" xfId="0" applyNumberFormat="1" applyFont="1" applyFill="1" applyAlignment="1">
      <alignment horizontal="left" vertical="top" wrapText="1"/>
    </xf>
    <xf numFmtId="49" fontId="0" fillId="4" borderId="0" xfId="0" applyNumberFormat="1" applyFill="1" applyAlignment="1">
      <alignment horizontal="left" vertical="top" wrapText="1"/>
    </xf>
    <xf numFmtId="0" fontId="0" fillId="4" borderId="0" xfId="0" applyNumberFormat="1" applyFill="1" applyAlignment="1">
      <alignment horizontal="left" vertical="top" wrapText="1"/>
    </xf>
    <xf numFmtId="0" fontId="1" fillId="0" borderId="0" xfId="0" applyFont="1"/>
    <xf numFmtId="0" fontId="0" fillId="0" borderId="0" xfId="0" applyNumberFormat="1"/>
    <xf numFmtId="0" fontId="0" fillId="0" borderId="0" xfId="0" applyFont="1"/>
    <xf numFmtId="0" fontId="1" fillId="3" borderId="0" xfId="0" applyFont="1" applyFill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49" fontId="0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5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0.85546875" style="1" customWidth="1"/>
    <col min="2" max="2" width="5.42578125" style="2" customWidth="1"/>
    <col min="3" max="3" width="20.7109375" style="3" customWidth="1"/>
    <col min="4" max="4" width="9.28515625" style="20" bestFit="1" customWidth="1"/>
    <col min="5" max="5" width="12.7109375" style="1" customWidth="1"/>
    <col min="6" max="6" width="41" style="1" customWidth="1"/>
    <col min="7" max="7" width="18.5703125" style="1" customWidth="1"/>
    <col min="8" max="8" width="31.42578125" style="1" customWidth="1"/>
    <col min="9" max="16384" width="9.140625" style="1"/>
  </cols>
  <sheetData>
    <row r="1" spans="1:10" s="5" customFormat="1" x14ac:dyDescent="0.25">
      <c r="A1" s="5" t="s">
        <v>12</v>
      </c>
      <c r="B1" s="6" t="s">
        <v>7</v>
      </c>
      <c r="C1" s="5" t="s">
        <v>8</v>
      </c>
      <c r="D1" s="5" t="s">
        <v>354</v>
      </c>
      <c r="E1" s="5" t="s">
        <v>9</v>
      </c>
      <c r="F1" s="5" t="s">
        <v>11</v>
      </c>
      <c r="G1" s="5" t="s">
        <v>350</v>
      </c>
      <c r="H1" s="5" t="s">
        <v>349</v>
      </c>
      <c r="I1" s="5" t="s">
        <v>10</v>
      </c>
    </row>
    <row r="2" spans="1:10" s="8" customFormat="1" hidden="1" x14ac:dyDescent="0.25">
      <c r="A2" s="1" t="s">
        <v>108</v>
      </c>
      <c r="B2" s="2">
        <v>1</v>
      </c>
      <c r="C2" s="3" t="s">
        <v>155</v>
      </c>
      <c r="D2" s="20"/>
      <c r="E2" s="1" t="s">
        <v>256</v>
      </c>
      <c r="F2" s="1" t="s">
        <v>156</v>
      </c>
      <c r="G2" s="1"/>
      <c r="H2" s="1"/>
      <c r="I2" s="1" t="s">
        <v>52</v>
      </c>
      <c r="J2" s="7"/>
    </row>
    <row r="3" spans="1:10" s="9" customFormat="1" ht="30" hidden="1" x14ac:dyDescent="0.25">
      <c r="A3" s="1" t="s">
        <v>108</v>
      </c>
      <c r="B3" s="2">
        <v>1</v>
      </c>
      <c r="C3" s="3" t="s">
        <v>157</v>
      </c>
      <c r="D3" s="20" t="s">
        <v>355</v>
      </c>
      <c r="E3" s="1" t="s">
        <v>256</v>
      </c>
      <c r="F3" s="1" t="s">
        <v>158</v>
      </c>
      <c r="G3" s="1" t="s">
        <v>291</v>
      </c>
      <c r="H3" s="1" t="s">
        <v>333</v>
      </c>
      <c r="I3" s="1" t="s">
        <v>44</v>
      </c>
    </row>
    <row r="4" spans="1:10" s="9" customFormat="1" x14ac:dyDescent="0.25">
      <c r="A4" s="1" t="s">
        <v>108</v>
      </c>
      <c r="B4" s="2">
        <v>1</v>
      </c>
      <c r="C4" s="3" t="s">
        <v>111</v>
      </c>
      <c r="D4" s="20" t="s">
        <v>355</v>
      </c>
      <c r="E4" s="1" t="s">
        <v>291</v>
      </c>
      <c r="F4" s="1" t="s">
        <v>273</v>
      </c>
      <c r="G4" s="1" t="s">
        <v>257</v>
      </c>
      <c r="H4" s="1" t="s">
        <v>121</v>
      </c>
      <c r="I4" s="1" t="s">
        <v>50</v>
      </c>
    </row>
    <row r="5" spans="1:10" s="9" customFormat="1" hidden="1" x14ac:dyDescent="0.25">
      <c r="A5" s="1" t="s">
        <v>108</v>
      </c>
      <c r="B5" s="2">
        <v>1</v>
      </c>
      <c r="C5" s="3" t="s">
        <v>281</v>
      </c>
      <c r="D5" s="20"/>
      <c r="E5" s="1" t="s">
        <v>290</v>
      </c>
      <c r="F5" s="1" t="s">
        <v>228</v>
      </c>
      <c r="G5" s="1"/>
      <c r="H5" s="1"/>
      <c r="I5" s="1" t="s">
        <v>346</v>
      </c>
    </row>
    <row r="6" spans="1:10" s="9" customFormat="1" hidden="1" x14ac:dyDescent="0.25">
      <c r="A6" s="1" t="s">
        <v>108</v>
      </c>
      <c r="B6" s="2">
        <v>1</v>
      </c>
      <c r="C6" s="3" t="s">
        <v>194</v>
      </c>
      <c r="D6" s="20"/>
      <c r="E6" s="1" t="s">
        <v>290</v>
      </c>
      <c r="F6" s="1" t="s">
        <v>299</v>
      </c>
      <c r="G6" s="1"/>
      <c r="H6" s="1"/>
      <c r="I6" s="1" t="s">
        <v>50</v>
      </c>
    </row>
    <row r="7" spans="1:10" hidden="1" x14ac:dyDescent="0.25">
      <c r="A7" s="1" t="s">
        <v>108</v>
      </c>
      <c r="B7" s="2">
        <v>1</v>
      </c>
      <c r="C7" s="3" t="s">
        <v>128</v>
      </c>
      <c r="E7" s="1" t="s">
        <v>256</v>
      </c>
      <c r="F7" s="1" t="s">
        <v>211</v>
      </c>
      <c r="G7" s="1" t="s">
        <v>257</v>
      </c>
      <c r="H7" s="1" t="s">
        <v>295</v>
      </c>
      <c r="I7" s="1" t="s">
        <v>51</v>
      </c>
    </row>
    <row r="8" spans="1:10" hidden="1" x14ac:dyDescent="0.25">
      <c r="A8" s="1" t="s">
        <v>108</v>
      </c>
      <c r="B8" s="2">
        <v>1</v>
      </c>
      <c r="C8" s="3" t="s">
        <v>27</v>
      </c>
      <c r="E8" s="1" t="s">
        <v>290</v>
      </c>
      <c r="F8" s="1" t="s">
        <v>211</v>
      </c>
      <c r="I8" s="1" t="s">
        <v>49</v>
      </c>
    </row>
    <row r="9" spans="1:10" x14ac:dyDescent="0.25">
      <c r="A9" s="1" t="s">
        <v>108</v>
      </c>
      <c r="B9" s="2">
        <v>1</v>
      </c>
      <c r="C9" s="3" t="s">
        <v>13</v>
      </c>
      <c r="E9" s="1" t="s">
        <v>291</v>
      </c>
      <c r="F9" s="1" t="s">
        <v>209</v>
      </c>
      <c r="G9" s="1" t="s">
        <v>257</v>
      </c>
      <c r="H9" s="1" t="s">
        <v>121</v>
      </c>
      <c r="I9" s="1" t="s">
        <v>54</v>
      </c>
    </row>
    <row r="10" spans="1:10" hidden="1" x14ac:dyDescent="0.25">
      <c r="A10" s="1" t="s">
        <v>108</v>
      </c>
      <c r="B10" s="2">
        <v>1</v>
      </c>
      <c r="C10" s="3" t="s">
        <v>153</v>
      </c>
      <c r="E10" s="1" t="s">
        <v>256</v>
      </c>
      <c r="F10" s="1" t="s">
        <v>209</v>
      </c>
      <c r="I10" s="1" t="s">
        <v>52</v>
      </c>
    </row>
    <row r="11" spans="1:10" hidden="1" x14ac:dyDescent="0.25">
      <c r="A11" s="1" t="s">
        <v>108</v>
      </c>
      <c r="B11" s="2">
        <v>1</v>
      </c>
      <c r="C11" s="3" t="s">
        <v>323</v>
      </c>
      <c r="E11" s="1" t="s">
        <v>256</v>
      </c>
      <c r="F11" s="1" t="s">
        <v>209</v>
      </c>
      <c r="G11" s="1" t="s">
        <v>290</v>
      </c>
      <c r="H11" s="1" t="s">
        <v>199</v>
      </c>
      <c r="I11" s="1" t="s">
        <v>54</v>
      </c>
    </row>
    <row r="12" spans="1:10" ht="30" x14ac:dyDescent="0.25">
      <c r="A12" s="1" t="s">
        <v>108</v>
      </c>
      <c r="B12" s="2">
        <v>1</v>
      </c>
      <c r="C12" s="3" t="s">
        <v>300</v>
      </c>
      <c r="E12" s="1" t="s">
        <v>291</v>
      </c>
      <c r="F12" s="1" t="s">
        <v>301</v>
      </c>
      <c r="I12" s="1" t="s">
        <v>52</v>
      </c>
    </row>
    <row r="13" spans="1:10" hidden="1" x14ac:dyDescent="0.25">
      <c r="A13" s="1" t="s">
        <v>108</v>
      </c>
      <c r="B13" s="2">
        <v>1</v>
      </c>
      <c r="C13" s="3" t="s">
        <v>303</v>
      </c>
      <c r="E13" s="1" t="s">
        <v>257</v>
      </c>
      <c r="F13" s="1" t="s">
        <v>302</v>
      </c>
      <c r="I13" s="1" t="s">
        <v>52</v>
      </c>
    </row>
    <row r="14" spans="1:10" hidden="1" x14ac:dyDescent="0.25">
      <c r="A14" s="1" t="s">
        <v>108</v>
      </c>
      <c r="B14" s="2">
        <v>1</v>
      </c>
      <c r="C14" s="3" t="s">
        <v>328</v>
      </c>
      <c r="E14" s="1" t="s">
        <v>256</v>
      </c>
      <c r="F14" s="1" t="s">
        <v>277</v>
      </c>
      <c r="G14" s="1" t="s">
        <v>291</v>
      </c>
      <c r="H14" s="1" t="s">
        <v>330</v>
      </c>
      <c r="I14" s="1" t="s">
        <v>52</v>
      </c>
    </row>
    <row r="15" spans="1:10" hidden="1" x14ac:dyDescent="0.25">
      <c r="A15" s="1" t="s">
        <v>108</v>
      </c>
      <c r="B15" s="2">
        <v>1</v>
      </c>
      <c r="C15" s="3" t="s">
        <v>258</v>
      </c>
      <c r="D15" s="20" t="s">
        <v>355</v>
      </c>
      <c r="E15" s="1" t="s">
        <v>257</v>
      </c>
      <c r="F15" s="1" t="s">
        <v>277</v>
      </c>
      <c r="G15" s="1" t="s">
        <v>256</v>
      </c>
      <c r="H15" s="1" t="s">
        <v>121</v>
      </c>
      <c r="I15" s="1" t="s">
        <v>50</v>
      </c>
    </row>
    <row r="16" spans="1:10" hidden="1" x14ac:dyDescent="0.25">
      <c r="A16" s="1" t="s">
        <v>108</v>
      </c>
      <c r="B16" s="2">
        <v>1</v>
      </c>
      <c r="C16" s="3" t="s">
        <v>170</v>
      </c>
      <c r="D16" s="20" t="s">
        <v>355</v>
      </c>
      <c r="E16" s="1" t="s">
        <v>290</v>
      </c>
      <c r="F16" s="1" t="s">
        <v>277</v>
      </c>
      <c r="G16" s="1" t="s">
        <v>291</v>
      </c>
      <c r="H16" s="1" t="s">
        <v>121</v>
      </c>
      <c r="I16" s="1" t="s">
        <v>50</v>
      </c>
    </row>
    <row r="17" spans="1:9" hidden="1" x14ac:dyDescent="0.25">
      <c r="A17" s="1" t="s">
        <v>108</v>
      </c>
      <c r="B17" s="2">
        <v>1</v>
      </c>
      <c r="C17" s="3" t="s">
        <v>124</v>
      </c>
      <c r="E17" s="1" t="s">
        <v>290</v>
      </c>
      <c r="F17" s="1" t="s">
        <v>296</v>
      </c>
      <c r="G17" s="1" t="s">
        <v>291</v>
      </c>
      <c r="H17" s="1" t="s">
        <v>200</v>
      </c>
      <c r="I17" s="1" t="s">
        <v>52</v>
      </c>
    </row>
    <row r="18" spans="1:9" hidden="1" x14ac:dyDescent="0.25">
      <c r="A18" s="1" t="s">
        <v>108</v>
      </c>
      <c r="B18" s="2">
        <v>1</v>
      </c>
      <c r="C18" s="3" t="s">
        <v>274</v>
      </c>
      <c r="E18" s="1" t="s">
        <v>256</v>
      </c>
      <c r="F18" s="1" t="s">
        <v>119</v>
      </c>
      <c r="G18" s="1" t="s">
        <v>257</v>
      </c>
      <c r="H18" s="1" t="s">
        <v>150</v>
      </c>
      <c r="I18" s="1" t="s">
        <v>347</v>
      </c>
    </row>
    <row r="19" spans="1:9" x14ac:dyDescent="0.25">
      <c r="A19" s="1" t="s">
        <v>108</v>
      </c>
      <c r="B19" s="2">
        <v>1</v>
      </c>
      <c r="C19" s="3" t="s">
        <v>197</v>
      </c>
      <c r="E19" s="1" t="s">
        <v>291</v>
      </c>
      <c r="F19" s="1" t="s">
        <v>119</v>
      </c>
      <c r="G19" s="1" t="s">
        <v>290</v>
      </c>
      <c r="H19" s="1" t="s">
        <v>200</v>
      </c>
      <c r="I19" s="1" t="s">
        <v>54</v>
      </c>
    </row>
    <row r="20" spans="1:9" hidden="1" x14ac:dyDescent="0.25">
      <c r="A20" s="1" t="s">
        <v>108</v>
      </c>
      <c r="B20" s="2">
        <v>1</v>
      </c>
      <c r="C20" s="3" t="s">
        <v>36</v>
      </c>
      <c r="D20" s="20" t="s">
        <v>355</v>
      </c>
      <c r="E20" s="1" t="s">
        <v>290</v>
      </c>
      <c r="F20" s="1" t="s">
        <v>200</v>
      </c>
      <c r="G20" s="1" t="s">
        <v>256</v>
      </c>
      <c r="H20" s="1" t="s">
        <v>305</v>
      </c>
      <c r="I20" s="1" t="s">
        <v>44</v>
      </c>
    </row>
    <row r="21" spans="1:9" hidden="1" x14ac:dyDescent="0.25">
      <c r="A21" s="1" t="s">
        <v>108</v>
      </c>
      <c r="B21" s="2">
        <v>1</v>
      </c>
      <c r="C21" s="3" t="s">
        <v>304</v>
      </c>
      <c r="E21" s="1" t="s">
        <v>257</v>
      </c>
      <c r="F21" s="1" t="s">
        <v>200</v>
      </c>
      <c r="G21" s="1" t="s">
        <v>257</v>
      </c>
      <c r="H21" s="1" t="s">
        <v>284</v>
      </c>
      <c r="I21" s="1" t="s">
        <v>41</v>
      </c>
    </row>
    <row r="22" spans="1:9" hidden="1" x14ac:dyDescent="0.25">
      <c r="A22" s="7" t="s">
        <v>270</v>
      </c>
      <c r="B22" s="10">
        <v>28</v>
      </c>
      <c r="C22" s="8" t="s">
        <v>269</v>
      </c>
      <c r="D22" s="7"/>
      <c r="E22" s="7" t="s">
        <v>266</v>
      </c>
      <c r="F22" s="7" t="s">
        <v>200</v>
      </c>
      <c r="H22" s="7"/>
      <c r="I22" s="7" t="s">
        <v>311</v>
      </c>
    </row>
    <row r="23" spans="1:9" x14ac:dyDescent="0.25">
      <c r="A23" s="1" t="s">
        <v>108</v>
      </c>
      <c r="B23" s="2">
        <v>1</v>
      </c>
      <c r="C23" s="3" t="s">
        <v>146</v>
      </c>
      <c r="E23" s="1" t="s">
        <v>291</v>
      </c>
      <c r="F23" s="1" t="s">
        <v>147</v>
      </c>
      <c r="G23" s="1" t="s">
        <v>290</v>
      </c>
      <c r="H23" s="1" t="s">
        <v>284</v>
      </c>
      <c r="I23" s="1" t="s">
        <v>41</v>
      </c>
    </row>
    <row r="24" spans="1:9" hidden="1" x14ac:dyDescent="0.25">
      <c r="A24" s="1" t="s">
        <v>108</v>
      </c>
      <c r="B24" s="2">
        <v>1</v>
      </c>
      <c r="C24" s="3" t="s">
        <v>321</v>
      </c>
      <c r="D24" s="20" t="s">
        <v>355</v>
      </c>
      <c r="E24" s="1" t="s">
        <v>257</v>
      </c>
      <c r="F24" s="1" t="s">
        <v>210</v>
      </c>
      <c r="G24" s="1" t="s">
        <v>291</v>
      </c>
      <c r="H24" s="1" t="s">
        <v>276</v>
      </c>
      <c r="I24" s="1" t="s">
        <v>49</v>
      </c>
    </row>
    <row r="25" spans="1:9" hidden="1" x14ac:dyDescent="0.25">
      <c r="A25" s="1" t="s">
        <v>108</v>
      </c>
      <c r="B25" s="2">
        <v>1</v>
      </c>
      <c r="C25" s="3" t="s">
        <v>177</v>
      </c>
      <c r="E25" s="1" t="s">
        <v>256</v>
      </c>
      <c r="F25" s="1" t="s">
        <v>214</v>
      </c>
      <c r="I25" s="1" t="s">
        <v>51</v>
      </c>
    </row>
    <row r="26" spans="1:9" hidden="1" x14ac:dyDescent="0.25">
      <c r="A26" s="1" t="s">
        <v>108</v>
      </c>
      <c r="B26" s="2">
        <v>1</v>
      </c>
      <c r="C26" s="3" t="s">
        <v>159</v>
      </c>
      <c r="E26" s="1" t="s">
        <v>290</v>
      </c>
      <c r="F26" s="1" t="s">
        <v>199</v>
      </c>
      <c r="G26" s="1" t="s">
        <v>290</v>
      </c>
      <c r="H26" s="1" t="s">
        <v>271</v>
      </c>
      <c r="I26" s="1" t="s">
        <v>50</v>
      </c>
    </row>
    <row r="27" spans="1:9" hidden="1" x14ac:dyDescent="0.25">
      <c r="A27" s="1" t="s">
        <v>108</v>
      </c>
      <c r="B27" s="2">
        <v>1</v>
      </c>
      <c r="C27" s="3" t="s">
        <v>30</v>
      </c>
      <c r="D27" s="20" t="s">
        <v>355</v>
      </c>
      <c r="E27" s="1" t="s">
        <v>257</v>
      </c>
      <c r="F27" s="1" t="s">
        <v>199</v>
      </c>
      <c r="G27" s="1" t="s">
        <v>256</v>
      </c>
      <c r="H27" s="1" t="s">
        <v>351</v>
      </c>
      <c r="I27" s="1" t="s">
        <v>49</v>
      </c>
    </row>
    <row r="28" spans="1:9" hidden="1" x14ac:dyDescent="0.25">
      <c r="A28" s="1" t="s">
        <v>108</v>
      </c>
      <c r="B28" s="2">
        <v>1</v>
      </c>
      <c r="C28" s="3" t="s">
        <v>2</v>
      </c>
      <c r="E28" s="1" t="s">
        <v>290</v>
      </c>
      <c r="F28" s="1" t="s">
        <v>199</v>
      </c>
      <c r="G28" s="1" t="s">
        <v>290</v>
      </c>
      <c r="H28" s="1" t="s">
        <v>199</v>
      </c>
      <c r="I28" s="1" t="s">
        <v>49</v>
      </c>
    </row>
    <row r="29" spans="1:9" hidden="1" x14ac:dyDescent="0.25">
      <c r="A29" s="1" t="s">
        <v>108</v>
      </c>
      <c r="B29" s="2">
        <v>1</v>
      </c>
      <c r="C29" s="3" t="s">
        <v>260</v>
      </c>
      <c r="E29" s="1" t="s">
        <v>290</v>
      </c>
      <c r="F29" s="1" t="s">
        <v>150</v>
      </c>
      <c r="G29" s="1" t="s">
        <v>291</v>
      </c>
      <c r="H29" s="1" t="s">
        <v>199</v>
      </c>
      <c r="I29" s="1" t="s">
        <v>49</v>
      </c>
    </row>
    <row r="30" spans="1:9" hidden="1" x14ac:dyDescent="0.25">
      <c r="A30" s="1" t="s">
        <v>108</v>
      </c>
      <c r="B30" s="2">
        <v>1</v>
      </c>
      <c r="C30" s="3" t="s">
        <v>187</v>
      </c>
      <c r="D30" s="20" t="s">
        <v>355</v>
      </c>
      <c r="E30" s="1" t="s">
        <v>256</v>
      </c>
      <c r="F30" s="1" t="s">
        <v>150</v>
      </c>
      <c r="G30" s="1" t="s">
        <v>290</v>
      </c>
      <c r="H30" s="1" t="s">
        <v>121</v>
      </c>
      <c r="I30" s="1" t="s">
        <v>49</v>
      </c>
    </row>
    <row r="31" spans="1:9" hidden="1" x14ac:dyDescent="0.25">
      <c r="A31" s="1" t="s">
        <v>108</v>
      </c>
      <c r="B31" s="2">
        <v>1</v>
      </c>
      <c r="C31" s="3" t="s">
        <v>16</v>
      </c>
      <c r="E31" s="1" t="s">
        <v>290</v>
      </c>
      <c r="F31" s="1" t="s">
        <v>150</v>
      </c>
      <c r="G31" s="1" t="s">
        <v>290</v>
      </c>
      <c r="H31" s="1" t="s">
        <v>121</v>
      </c>
      <c r="I31" s="1" t="s">
        <v>49</v>
      </c>
    </row>
    <row r="32" spans="1:9" hidden="1" x14ac:dyDescent="0.25">
      <c r="A32" s="1" t="s">
        <v>108</v>
      </c>
      <c r="B32" s="2">
        <v>1</v>
      </c>
      <c r="C32" s="3" t="s">
        <v>122</v>
      </c>
      <c r="E32" s="1" t="s">
        <v>257</v>
      </c>
      <c r="F32" s="1" t="s">
        <v>275</v>
      </c>
      <c r="I32" s="1" t="s">
        <v>44</v>
      </c>
    </row>
    <row r="33" spans="1:9" x14ac:dyDescent="0.25">
      <c r="A33" s="1" t="s">
        <v>108</v>
      </c>
      <c r="B33" s="2">
        <v>1</v>
      </c>
      <c r="C33" s="3" t="s">
        <v>0</v>
      </c>
      <c r="E33" s="1" t="s">
        <v>291</v>
      </c>
      <c r="F33" s="1" t="s">
        <v>121</v>
      </c>
      <c r="G33" s="1" t="s">
        <v>256</v>
      </c>
      <c r="H33" s="1" t="s">
        <v>211</v>
      </c>
      <c r="I33" s="1" t="s">
        <v>50</v>
      </c>
    </row>
    <row r="34" spans="1:9" hidden="1" x14ac:dyDescent="0.25">
      <c r="A34" s="1" t="s">
        <v>108</v>
      </c>
      <c r="B34" s="2">
        <v>1</v>
      </c>
      <c r="C34" s="3" t="s">
        <v>309</v>
      </c>
      <c r="E34" s="1" t="s">
        <v>256</v>
      </c>
      <c r="F34" s="1" t="s">
        <v>121</v>
      </c>
      <c r="G34" s="1" t="s">
        <v>256</v>
      </c>
      <c r="H34" s="1" t="s">
        <v>277</v>
      </c>
      <c r="I34" s="1" t="s">
        <v>51</v>
      </c>
    </row>
    <row r="35" spans="1:9" hidden="1" x14ac:dyDescent="0.25">
      <c r="A35" s="1" t="s">
        <v>108</v>
      </c>
      <c r="B35" s="2">
        <v>1</v>
      </c>
      <c r="C35" s="3" t="s">
        <v>322</v>
      </c>
      <c r="E35" s="1" t="s">
        <v>257</v>
      </c>
      <c r="F35" s="1" t="s">
        <v>121</v>
      </c>
      <c r="G35" s="1" t="s">
        <v>256</v>
      </c>
      <c r="H35" s="1" t="s">
        <v>210</v>
      </c>
      <c r="I35" s="1" t="s">
        <v>44</v>
      </c>
    </row>
    <row r="36" spans="1:9" hidden="1" x14ac:dyDescent="0.25">
      <c r="A36" s="1" t="s">
        <v>108</v>
      </c>
      <c r="B36" s="2">
        <v>1</v>
      </c>
      <c r="C36" s="3" t="s">
        <v>33</v>
      </c>
      <c r="E36" s="1" t="s">
        <v>257</v>
      </c>
      <c r="F36" s="1" t="s">
        <v>121</v>
      </c>
      <c r="G36" s="1" t="s">
        <v>257</v>
      </c>
      <c r="H36" s="1" t="s">
        <v>150</v>
      </c>
      <c r="I36" s="1" t="s">
        <v>49</v>
      </c>
    </row>
    <row r="37" spans="1:9" hidden="1" x14ac:dyDescent="0.25">
      <c r="A37" s="1" t="s">
        <v>108</v>
      </c>
      <c r="B37" s="2">
        <v>1</v>
      </c>
      <c r="C37" s="3" t="s">
        <v>261</v>
      </c>
      <c r="E37" s="1" t="s">
        <v>257</v>
      </c>
      <c r="F37" s="1" t="s">
        <v>121</v>
      </c>
      <c r="G37" s="1" t="s">
        <v>291</v>
      </c>
      <c r="H37" s="1" t="s">
        <v>121</v>
      </c>
      <c r="I37" s="1" t="s">
        <v>49</v>
      </c>
    </row>
    <row r="38" spans="1:9" hidden="1" x14ac:dyDescent="0.25">
      <c r="A38" s="7" t="s">
        <v>270</v>
      </c>
      <c r="B38" s="10">
        <v>3</v>
      </c>
      <c r="C38" s="8" t="s">
        <v>1</v>
      </c>
      <c r="D38" s="7"/>
      <c r="E38" s="9" t="s">
        <v>257</v>
      </c>
      <c r="F38" s="9" t="s">
        <v>121</v>
      </c>
      <c r="H38" s="9"/>
      <c r="I38" s="9" t="s">
        <v>311</v>
      </c>
    </row>
    <row r="39" spans="1:9" hidden="1" x14ac:dyDescent="0.25">
      <c r="A39" s="7" t="s">
        <v>270</v>
      </c>
      <c r="B39" s="10">
        <v>3</v>
      </c>
      <c r="C39" s="8" t="s">
        <v>259</v>
      </c>
      <c r="D39" s="7"/>
      <c r="E39" s="9" t="s">
        <v>256</v>
      </c>
      <c r="F39" s="9" t="s">
        <v>121</v>
      </c>
      <c r="H39" s="9"/>
      <c r="I39" s="9" t="s">
        <v>311</v>
      </c>
    </row>
    <row r="40" spans="1:9" x14ac:dyDescent="0.25">
      <c r="A40" s="7" t="s">
        <v>270</v>
      </c>
      <c r="B40" s="10">
        <v>3</v>
      </c>
      <c r="C40" s="8" t="s">
        <v>267</v>
      </c>
      <c r="D40" s="7"/>
      <c r="E40" s="9" t="s">
        <v>291</v>
      </c>
      <c r="F40" s="9" t="s">
        <v>121</v>
      </c>
      <c r="H40" s="9"/>
      <c r="I40" s="9" t="s">
        <v>311</v>
      </c>
    </row>
    <row r="41" spans="1:9" hidden="1" x14ac:dyDescent="0.25">
      <c r="A41" s="7" t="s">
        <v>270</v>
      </c>
      <c r="B41" s="10">
        <v>3</v>
      </c>
      <c r="C41" s="8" t="s">
        <v>268</v>
      </c>
      <c r="D41" s="7"/>
      <c r="E41" s="9" t="s">
        <v>290</v>
      </c>
      <c r="F41" s="9" t="s">
        <v>121</v>
      </c>
      <c r="H41" s="9"/>
      <c r="I41" s="9" t="s">
        <v>311</v>
      </c>
    </row>
    <row r="42" spans="1:9" hidden="1" x14ac:dyDescent="0.25">
      <c r="A42" s="1" t="s">
        <v>108</v>
      </c>
      <c r="B42" s="2">
        <v>1</v>
      </c>
      <c r="C42" s="3" t="s">
        <v>113</v>
      </c>
      <c r="E42" s="1" t="s">
        <v>290</v>
      </c>
      <c r="F42" s="1" t="s">
        <v>212</v>
      </c>
      <c r="I42" s="1" t="s">
        <v>50</v>
      </c>
    </row>
    <row r="43" spans="1:9" ht="60" hidden="1" x14ac:dyDescent="0.25">
      <c r="A43" s="1" t="s">
        <v>108</v>
      </c>
      <c r="B43" s="2">
        <v>1</v>
      </c>
      <c r="C43" s="3" t="s">
        <v>21</v>
      </c>
      <c r="E43" s="1" t="s">
        <v>290</v>
      </c>
      <c r="F43" s="1" t="s">
        <v>244</v>
      </c>
      <c r="G43" s="1" t="s">
        <v>291</v>
      </c>
      <c r="H43" s="1" t="s">
        <v>200</v>
      </c>
      <c r="I43" s="1" t="s">
        <v>44</v>
      </c>
    </row>
    <row r="44" spans="1:9" ht="45" x14ac:dyDescent="0.25">
      <c r="A44" s="1" t="s">
        <v>108</v>
      </c>
      <c r="B44" s="2">
        <v>1</v>
      </c>
      <c r="C44" s="3" t="s">
        <v>154</v>
      </c>
      <c r="E44" s="1" t="s">
        <v>291</v>
      </c>
      <c r="F44" s="1" t="s">
        <v>238</v>
      </c>
      <c r="I44" s="1" t="s">
        <v>48</v>
      </c>
    </row>
    <row r="45" spans="1:9" x14ac:dyDescent="0.25">
      <c r="A45" s="1" t="s">
        <v>108</v>
      </c>
      <c r="B45" s="2">
        <v>1</v>
      </c>
      <c r="C45" s="3" t="s">
        <v>31</v>
      </c>
      <c r="E45" s="1" t="s">
        <v>291</v>
      </c>
      <c r="F45" s="1" t="s">
        <v>140</v>
      </c>
      <c r="G45" s="1" t="s">
        <v>257</v>
      </c>
      <c r="H45" s="1" t="s">
        <v>121</v>
      </c>
      <c r="I45" s="1" t="s">
        <v>49</v>
      </c>
    </row>
    <row r="46" spans="1:9" hidden="1" x14ac:dyDescent="0.25">
      <c r="A46" s="1" t="s">
        <v>108</v>
      </c>
      <c r="B46" s="2">
        <v>1</v>
      </c>
      <c r="C46" s="3" t="s">
        <v>278</v>
      </c>
      <c r="D46" s="20" t="s">
        <v>355</v>
      </c>
      <c r="E46" s="1" t="s">
        <v>290</v>
      </c>
      <c r="F46" s="1" t="s">
        <v>140</v>
      </c>
      <c r="G46" s="1" t="s">
        <v>257</v>
      </c>
      <c r="H46" s="1" t="s">
        <v>121</v>
      </c>
      <c r="I46" s="1" t="s">
        <v>49</v>
      </c>
    </row>
    <row r="47" spans="1:9" x14ac:dyDescent="0.25">
      <c r="A47" s="1" t="s">
        <v>108</v>
      </c>
      <c r="B47" s="2">
        <v>1</v>
      </c>
      <c r="C47" s="3" t="s">
        <v>14</v>
      </c>
      <c r="D47" s="20" t="s">
        <v>355</v>
      </c>
      <c r="E47" s="1" t="s">
        <v>291</v>
      </c>
      <c r="F47" s="1" t="s">
        <v>140</v>
      </c>
      <c r="G47" s="1" t="s">
        <v>256</v>
      </c>
      <c r="H47" s="1" t="s">
        <v>284</v>
      </c>
      <c r="I47" s="1" t="s">
        <v>48</v>
      </c>
    </row>
    <row r="48" spans="1:9" hidden="1" x14ac:dyDescent="0.25">
      <c r="A48" s="1" t="s">
        <v>108</v>
      </c>
      <c r="B48" s="2">
        <v>1</v>
      </c>
      <c r="C48" s="3" t="s">
        <v>139</v>
      </c>
      <c r="D48" s="20" t="s">
        <v>355</v>
      </c>
      <c r="E48" s="1" t="s">
        <v>256</v>
      </c>
      <c r="F48" s="1" t="s">
        <v>140</v>
      </c>
      <c r="G48" s="1" t="s">
        <v>257</v>
      </c>
      <c r="H48" s="1" t="s">
        <v>284</v>
      </c>
      <c r="I48" s="1" t="s">
        <v>48</v>
      </c>
    </row>
    <row r="49" spans="1:9" ht="45" x14ac:dyDescent="0.25">
      <c r="A49" s="1" t="s">
        <v>108</v>
      </c>
      <c r="B49" s="2">
        <v>1</v>
      </c>
      <c r="C49" s="3" t="s">
        <v>148</v>
      </c>
      <c r="E49" s="1" t="s">
        <v>291</v>
      </c>
      <c r="F49" s="1" t="s">
        <v>237</v>
      </c>
      <c r="I49" s="1" t="s">
        <v>44</v>
      </c>
    </row>
    <row r="50" spans="1:9" x14ac:dyDescent="0.25">
      <c r="A50" s="1" t="s">
        <v>108</v>
      </c>
      <c r="B50" s="2">
        <v>1</v>
      </c>
      <c r="C50" s="3" t="s">
        <v>145</v>
      </c>
      <c r="E50" s="1" t="s">
        <v>291</v>
      </c>
      <c r="F50" s="1" t="s">
        <v>214</v>
      </c>
      <c r="I50" s="1" t="s">
        <v>51</v>
      </c>
    </row>
    <row r="51" spans="1:9" hidden="1" x14ac:dyDescent="0.25">
      <c r="A51" s="1" t="s">
        <v>108</v>
      </c>
      <c r="B51" s="2">
        <v>1</v>
      </c>
      <c r="C51" s="3" t="s">
        <v>325</v>
      </c>
      <c r="D51" s="20" t="s">
        <v>355</v>
      </c>
      <c r="E51" s="1" t="s">
        <v>290</v>
      </c>
      <c r="F51" s="1" t="s">
        <v>160</v>
      </c>
      <c r="G51" s="1" t="s">
        <v>291</v>
      </c>
      <c r="H51" s="1" t="s">
        <v>324</v>
      </c>
      <c r="I51" s="1" t="s">
        <v>50</v>
      </c>
    </row>
    <row r="52" spans="1:9" hidden="1" x14ac:dyDescent="0.25">
      <c r="A52" s="1" t="s">
        <v>108</v>
      </c>
      <c r="B52" s="2">
        <v>1</v>
      </c>
      <c r="C52" s="3" t="s">
        <v>126</v>
      </c>
      <c r="E52" s="1" t="s">
        <v>257</v>
      </c>
      <c r="F52" s="1" t="s">
        <v>127</v>
      </c>
      <c r="G52" s="1" t="s">
        <v>256</v>
      </c>
      <c r="H52" s="1" t="s">
        <v>294</v>
      </c>
      <c r="I52" s="1" t="s">
        <v>50</v>
      </c>
    </row>
    <row r="53" spans="1:9" hidden="1" x14ac:dyDescent="0.25">
      <c r="A53" s="1" t="s">
        <v>108</v>
      </c>
      <c r="B53" s="2">
        <v>1</v>
      </c>
      <c r="C53" s="3" t="s">
        <v>279</v>
      </c>
      <c r="E53" s="1" t="s">
        <v>257</v>
      </c>
      <c r="F53" s="1" t="s">
        <v>127</v>
      </c>
      <c r="G53" s="1" t="s">
        <v>256</v>
      </c>
      <c r="H53" s="1" t="s">
        <v>351</v>
      </c>
      <c r="I53" s="1" t="s">
        <v>50</v>
      </c>
    </row>
    <row r="54" spans="1:9" hidden="1" x14ac:dyDescent="0.25">
      <c r="A54" s="1" t="s">
        <v>108</v>
      </c>
      <c r="B54" s="2">
        <v>1</v>
      </c>
      <c r="C54" s="3" t="s">
        <v>117</v>
      </c>
      <c r="E54" s="1" t="s">
        <v>257</v>
      </c>
      <c r="F54" s="1" t="s">
        <v>130</v>
      </c>
      <c r="G54" s="1" t="s">
        <v>257</v>
      </c>
      <c r="H54" s="1" t="s">
        <v>210</v>
      </c>
      <c r="I54" s="1" t="s">
        <v>52</v>
      </c>
    </row>
    <row r="55" spans="1:9" hidden="1" x14ac:dyDescent="0.25">
      <c r="A55" s="1" t="s">
        <v>108</v>
      </c>
      <c r="B55" s="2">
        <v>1</v>
      </c>
      <c r="C55" s="3" t="s">
        <v>129</v>
      </c>
      <c r="E55" s="1" t="s">
        <v>257</v>
      </c>
      <c r="F55" s="1" t="s">
        <v>130</v>
      </c>
      <c r="I55" s="1" t="s">
        <v>44</v>
      </c>
    </row>
    <row r="56" spans="1:9" hidden="1" x14ac:dyDescent="0.25">
      <c r="A56" s="1" t="s">
        <v>108</v>
      </c>
      <c r="B56" s="2">
        <v>1</v>
      </c>
      <c r="C56" s="3" t="s">
        <v>151</v>
      </c>
      <c r="E56" s="1" t="s">
        <v>256</v>
      </c>
      <c r="F56" s="1" t="s">
        <v>152</v>
      </c>
      <c r="G56" s="1" t="s">
        <v>291</v>
      </c>
      <c r="H56" s="1" t="s">
        <v>200</v>
      </c>
      <c r="I56" s="1" t="s">
        <v>44</v>
      </c>
    </row>
    <row r="57" spans="1:9" hidden="1" x14ac:dyDescent="0.25">
      <c r="A57" s="1" t="s">
        <v>108</v>
      </c>
      <c r="B57" s="2">
        <v>1</v>
      </c>
      <c r="C57" s="3" t="s">
        <v>308</v>
      </c>
      <c r="D57" s="20" t="s">
        <v>355</v>
      </c>
      <c r="E57" s="1" t="s">
        <v>257</v>
      </c>
      <c r="F57" s="1" t="s">
        <v>271</v>
      </c>
      <c r="G57" s="1" t="s">
        <v>290</v>
      </c>
      <c r="H57" s="1" t="s">
        <v>199</v>
      </c>
      <c r="I57" s="1" t="s">
        <v>50</v>
      </c>
    </row>
    <row r="58" spans="1:9" x14ac:dyDescent="0.25">
      <c r="A58" s="1" t="s">
        <v>108</v>
      </c>
      <c r="B58" s="2">
        <v>1</v>
      </c>
      <c r="C58" s="3" t="s">
        <v>246</v>
      </c>
      <c r="D58" s="20" t="s">
        <v>355</v>
      </c>
      <c r="E58" s="1" t="s">
        <v>291</v>
      </c>
      <c r="F58" s="1" t="s">
        <v>283</v>
      </c>
      <c r="G58" s="1" t="s">
        <v>290</v>
      </c>
      <c r="H58" s="1" t="s">
        <v>294</v>
      </c>
      <c r="I58" s="1" t="s">
        <v>50</v>
      </c>
    </row>
    <row r="59" spans="1:9" hidden="1" x14ac:dyDescent="0.25">
      <c r="A59" s="1" t="s">
        <v>108</v>
      </c>
      <c r="B59" s="2">
        <v>1</v>
      </c>
      <c r="C59" s="3" t="s">
        <v>40</v>
      </c>
      <c r="E59" s="1" t="s">
        <v>256</v>
      </c>
      <c r="F59" s="1" t="s">
        <v>283</v>
      </c>
      <c r="G59" s="1" t="s">
        <v>257</v>
      </c>
      <c r="H59" s="1" t="s">
        <v>121</v>
      </c>
      <c r="I59" s="1" t="s">
        <v>50</v>
      </c>
    </row>
    <row r="60" spans="1:9" ht="30" x14ac:dyDescent="0.25">
      <c r="A60" s="1" t="s">
        <v>108</v>
      </c>
      <c r="B60" s="2">
        <v>1</v>
      </c>
      <c r="C60" s="3" t="s">
        <v>43</v>
      </c>
      <c r="E60" s="1" t="s">
        <v>291</v>
      </c>
      <c r="F60" s="1" t="s">
        <v>298</v>
      </c>
      <c r="I60" s="1" t="s">
        <v>44</v>
      </c>
    </row>
    <row r="61" spans="1:9" ht="30" hidden="1" x14ac:dyDescent="0.25">
      <c r="A61" s="1" t="s">
        <v>108</v>
      </c>
      <c r="B61" s="2">
        <v>1</v>
      </c>
      <c r="C61" s="3" t="s">
        <v>310</v>
      </c>
      <c r="E61" s="1" t="s">
        <v>256</v>
      </c>
      <c r="F61" s="1" t="s">
        <v>292</v>
      </c>
      <c r="G61" s="1" t="s">
        <v>291</v>
      </c>
      <c r="H61" s="1" t="s">
        <v>210</v>
      </c>
      <c r="I61" s="1" t="s">
        <v>51</v>
      </c>
    </row>
    <row r="62" spans="1:9" ht="30" hidden="1" x14ac:dyDescent="0.25">
      <c r="A62" s="1" t="s">
        <v>108</v>
      </c>
      <c r="B62" s="2">
        <v>1</v>
      </c>
      <c r="C62" s="3" t="s">
        <v>280</v>
      </c>
      <c r="E62" s="1" t="s">
        <v>290</v>
      </c>
      <c r="F62" s="1" t="s">
        <v>292</v>
      </c>
      <c r="G62" s="1" t="s">
        <v>256</v>
      </c>
      <c r="H62" s="1" t="s">
        <v>210</v>
      </c>
      <c r="I62" s="1" t="s">
        <v>51</v>
      </c>
    </row>
    <row r="63" spans="1:9" ht="30" hidden="1" x14ac:dyDescent="0.25">
      <c r="A63" s="1" t="s">
        <v>108</v>
      </c>
      <c r="B63" s="2">
        <v>1</v>
      </c>
      <c r="C63" s="3" t="s">
        <v>264</v>
      </c>
      <c r="E63" s="1" t="s">
        <v>290</v>
      </c>
      <c r="F63" s="1" t="s">
        <v>265</v>
      </c>
      <c r="I63" s="1" t="s">
        <v>49</v>
      </c>
    </row>
    <row r="64" spans="1:9" ht="30" hidden="1" x14ac:dyDescent="0.25">
      <c r="A64" s="1" t="s">
        <v>108</v>
      </c>
      <c r="B64" s="2">
        <v>1</v>
      </c>
      <c r="C64" s="3" t="s">
        <v>18</v>
      </c>
      <c r="E64" s="1" t="s">
        <v>257</v>
      </c>
      <c r="F64" s="1" t="s">
        <v>334</v>
      </c>
      <c r="G64" s="1" t="s">
        <v>256</v>
      </c>
      <c r="H64" s="1" t="s">
        <v>200</v>
      </c>
      <c r="I64" s="1" t="s">
        <v>48</v>
      </c>
    </row>
    <row r="65" spans="1:9" ht="30" hidden="1" x14ac:dyDescent="0.25">
      <c r="A65" s="1" t="s">
        <v>108</v>
      </c>
      <c r="B65" s="2">
        <v>1</v>
      </c>
      <c r="C65" s="3" t="s">
        <v>272</v>
      </c>
      <c r="D65" s="20" t="s">
        <v>355</v>
      </c>
      <c r="E65" s="1" t="s">
        <v>256</v>
      </c>
      <c r="F65" s="1" t="s">
        <v>334</v>
      </c>
      <c r="G65" s="1" t="s">
        <v>257</v>
      </c>
      <c r="H65" s="1" t="s">
        <v>352</v>
      </c>
      <c r="I65" s="1" t="s">
        <v>49</v>
      </c>
    </row>
    <row r="66" spans="1:9" ht="30" hidden="1" x14ac:dyDescent="0.25">
      <c r="A66" s="1" t="s">
        <v>108</v>
      </c>
      <c r="B66" s="2">
        <v>1</v>
      </c>
      <c r="C66" s="3" t="s">
        <v>331</v>
      </c>
      <c r="E66" s="1" t="s">
        <v>257</v>
      </c>
      <c r="F66" s="1" t="s">
        <v>335</v>
      </c>
      <c r="I66" s="1" t="s">
        <v>50</v>
      </c>
    </row>
    <row r="67" spans="1:9" x14ac:dyDescent="0.25">
      <c r="A67" s="1" t="s">
        <v>108</v>
      </c>
      <c r="B67" s="2">
        <v>1</v>
      </c>
      <c r="C67" s="3" t="s">
        <v>137</v>
      </c>
      <c r="D67" s="20" t="s">
        <v>355</v>
      </c>
      <c r="E67" s="1" t="s">
        <v>291</v>
      </c>
      <c r="F67" s="1" t="s">
        <v>297</v>
      </c>
      <c r="G67" s="1" t="s">
        <v>290</v>
      </c>
      <c r="H67" s="1" t="s">
        <v>337</v>
      </c>
      <c r="I67" s="1" t="s">
        <v>49</v>
      </c>
    </row>
    <row r="68" spans="1:9" ht="30" hidden="1" x14ac:dyDescent="0.25">
      <c r="A68" s="1" t="s">
        <v>108</v>
      </c>
      <c r="B68" s="2">
        <v>1</v>
      </c>
      <c r="C68" s="3" t="s">
        <v>133</v>
      </c>
      <c r="E68" s="1" t="s">
        <v>256</v>
      </c>
      <c r="F68" s="1" t="s">
        <v>134</v>
      </c>
      <c r="I68" s="1" t="s">
        <v>54</v>
      </c>
    </row>
    <row r="69" spans="1:9" ht="30" hidden="1" x14ac:dyDescent="0.25">
      <c r="A69" s="1" t="s">
        <v>108</v>
      </c>
      <c r="B69" s="2">
        <v>1</v>
      </c>
      <c r="C69" s="3" t="s">
        <v>135</v>
      </c>
      <c r="E69" s="1" t="s">
        <v>256</v>
      </c>
      <c r="F69" s="1" t="s">
        <v>136</v>
      </c>
      <c r="I69" s="1" t="s">
        <v>54</v>
      </c>
    </row>
    <row r="70" spans="1:9" ht="45" x14ac:dyDescent="0.25">
      <c r="A70" s="1" t="s">
        <v>108</v>
      </c>
      <c r="B70" s="2">
        <v>1</v>
      </c>
      <c r="C70" s="3" t="s">
        <v>287</v>
      </c>
      <c r="E70" s="1" t="s">
        <v>291</v>
      </c>
      <c r="F70" s="1" t="s">
        <v>289</v>
      </c>
      <c r="I70" s="1" t="s">
        <v>50</v>
      </c>
    </row>
    <row r="71" spans="1:9" ht="30" hidden="1" x14ac:dyDescent="0.25">
      <c r="A71" s="1" t="s">
        <v>108</v>
      </c>
      <c r="B71" s="2">
        <v>1</v>
      </c>
      <c r="C71" s="3" t="s">
        <v>263</v>
      </c>
      <c r="E71" s="1" t="s">
        <v>257</v>
      </c>
      <c r="F71" s="1" t="s">
        <v>288</v>
      </c>
      <c r="I71" s="1" t="s">
        <v>50</v>
      </c>
    </row>
    <row r="72" spans="1:9" ht="30" x14ac:dyDescent="0.25">
      <c r="A72" s="1" t="s">
        <v>108</v>
      </c>
      <c r="B72" s="2">
        <v>1</v>
      </c>
      <c r="C72" s="3" t="s">
        <v>285</v>
      </c>
      <c r="E72" s="1" t="s">
        <v>291</v>
      </c>
      <c r="F72" s="1" t="s">
        <v>288</v>
      </c>
      <c r="I72" s="1" t="s">
        <v>50</v>
      </c>
    </row>
    <row r="73" spans="1:9" ht="60" x14ac:dyDescent="0.25">
      <c r="A73" s="1" t="s">
        <v>108</v>
      </c>
      <c r="B73" s="2">
        <v>1</v>
      </c>
      <c r="C73" s="3" t="s">
        <v>286</v>
      </c>
      <c r="E73" s="1" t="s">
        <v>291</v>
      </c>
      <c r="F73" s="1" t="s">
        <v>293</v>
      </c>
      <c r="I73" s="1" t="s">
        <v>49</v>
      </c>
    </row>
    <row r="74" spans="1:9" ht="30" hidden="1" x14ac:dyDescent="0.25">
      <c r="A74" s="1" t="s">
        <v>108</v>
      </c>
      <c r="B74" s="2">
        <v>1</v>
      </c>
      <c r="C74" s="3" t="s">
        <v>306</v>
      </c>
      <c r="E74" s="1" t="s">
        <v>290</v>
      </c>
      <c r="F74" s="1" t="s">
        <v>307</v>
      </c>
      <c r="G74" s="1" t="s">
        <v>290</v>
      </c>
      <c r="H74" s="1" t="s">
        <v>199</v>
      </c>
      <c r="I74" s="1" t="s">
        <v>50</v>
      </c>
    </row>
    <row r="75" spans="1:9" hidden="1" x14ac:dyDescent="0.25"/>
    <row r="76" spans="1:9" hidden="1" x14ac:dyDescent="0.25"/>
    <row r="77" spans="1:9" hidden="1" x14ac:dyDescent="0.25"/>
    <row r="78" spans="1:9" hidden="1" x14ac:dyDescent="0.25"/>
    <row r="79" spans="1:9" hidden="1" x14ac:dyDescent="0.25"/>
    <row r="80" spans="1: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</sheetData>
  <autoFilter ref="A1:I95">
    <filterColumn colId="4">
      <filters>
        <filter val="Cunning"/>
      </filters>
    </filterColumn>
    <sortState ref="A2:I130">
      <sortCondition ref="E1:E130"/>
    </sortState>
  </autoFilter>
  <sortState ref="A2:J74">
    <sortCondition ref="F2:F74"/>
    <sortCondition ref="H2:H74"/>
  </sortState>
  <pageMargins left="0.7" right="0.7" top="0.75" bottom="0.75" header="0.3" footer="0.3"/>
  <pageSetup orientation="portrait" r:id="rId1"/>
  <ignoredErrors>
    <ignoredError sqref="B1 B114:B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defaultRowHeight="15" x14ac:dyDescent="0.25"/>
  <cols>
    <col min="1" max="1" width="20.7109375" customWidth="1"/>
    <col min="4" max="4" width="10.42578125" bestFit="1" customWidth="1"/>
  </cols>
  <sheetData>
    <row r="1" spans="1:11" x14ac:dyDescent="0.25">
      <c r="A1" s="11" t="s">
        <v>336</v>
      </c>
      <c r="B1" s="12">
        <f>COUNTA(Cards!C:C)-1</f>
        <v>73</v>
      </c>
    </row>
    <row r="2" spans="1:11" x14ac:dyDescent="0.25">
      <c r="A2" s="11"/>
      <c r="B2" s="12"/>
    </row>
    <row r="3" spans="1:11" x14ac:dyDescent="0.25">
      <c r="A3" s="15"/>
      <c r="B3" s="16"/>
      <c r="C3" s="19" t="s">
        <v>332</v>
      </c>
      <c r="D3" s="19"/>
      <c r="E3" s="19"/>
      <c r="F3" s="19"/>
      <c r="G3" s="19"/>
      <c r="H3" s="19"/>
      <c r="I3" s="19"/>
      <c r="J3" s="19"/>
      <c r="K3" s="19"/>
    </row>
    <row r="4" spans="1:11" x14ac:dyDescent="0.25">
      <c r="A4" s="15" t="s">
        <v>319</v>
      </c>
      <c r="B4" s="15" t="s">
        <v>312</v>
      </c>
      <c r="C4" s="15" t="s">
        <v>315</v>
      </c>
      <c r="D4" s="15" t="s">
        <v>316</v>
      </c>
      <c r="E4" s="15" t="s">
        <v>317</v>
      </c>
      <c r="F4" s="15" t="s">
        <v>318</v>
      </c>
      <c r="G4" s="15" t="s">
        <v>327</v>
      </c>
      <c r="H4" s="15" t="s">
        <v>329</v>
      </c>
      <c r="I4" s="15" t="s">
        <v>262</v>
      </c>
      <c r="J4" s="15" t="s">
        <v>326</v>
      </c>
      <c r="K4" s="15" t="s">
        <v>353</v>
      </c>
    </row>
    <row r="5" spans="1:11" x14ac:dyDescent="0.25">
      <c r="A5" s="13" t="s">
        <v>266</v>
      </c>
      <c r="B5" s="14">
        <f>COUNTIF(Cards!E:E,"None")</f>
        <v>1</v>
      </c>
      <c r="C5">
        <f>COUNTIFS(Cards!E:E,"None", Cards!F:F, "*strike*")</f>
        <v>0</v>
      </c>
      <c r="D5">
        <f>COUNTIFS(Cards!E:E,"None", Cards!F:F, "*move*")</f>
        <v>0</v>
      </c>
      <c r="E5">
        <f>COUNTIFS(Cards!E:E,"None", Cards!F:F, "*heart*")</f>
        <v>0</v>
      </c>
      <c r="F5">
        <f>COUNTIFS(Cards!E:E,"None", Cards!F:F, "*coin*")</f>
        <v>1</v>
      </c>
      <c r="G5">
        <f>COUNTIFS(Cards!E:E,"None", Cards!F:F, "*shield*")</f>
        <v>0</v>
      </c>
      <c r="H5">
        <f>COUNTIFS(Cards!E:E,"None", Cards!F:F, "*draw*")</f>
        <v>0</v>
      </c>
      <c r="I5">
        <f>COUNTIFS(Cards!E:E,"None", Cards!F:F, "*repair*")</f>
        <v>0</v>
      </c>
      <c r="J5">
        <f>B5-SUM(C5:H5)</f>
        <v>0</v>
      </c>
      <c r="K5">
        <f>COUNTIFS(Cards!E:E,"None", Cards!D:D, "*yes*")</f>
        <v>0</v>
      </c>
    </row>
    <row r="6" spans="1:11" x14ac:dyDescent="0.25">
      <c r="A6" t="s">
        <v>257</v>
      </c>
      <c r="B6" s="14">
        <f>COUNTIF(Cards!E:E,"Strength")</f>
        <v>18</v>
      </c>
      <c r="C6">
        <f>COUNTIFS(Cards!E:E,"Strength", Cards!F:F, "*strike*")</f>
        <v>7</v>
      </c>
      <c r="D6">
        <f>COUNTIFS(Cards!E:E,"Strength", Cards!F:F, "*move*")</f>
        <v>1</v>
      </c>
      <c r="E6">
        <f>COUNTIFS(Cards!E:E,"Strength", Cards!F:F, "*heart*")</f>
        <v>1</v>
      </c>
      <c r="F6">
        <f>COUNTIFS(Cards!E:E,"Strength", Cards!F:F, "*coin*")</f>
        <v>2</v>
      </c>
      <c r="G6">
        <f>COUNTIFS(Cards!E:E,"Strength", Cards!F:F, "*shield*")</f>
        <v>3</v>
      </c>
      <c r="H6">
        <f>COUNTIFS(Cards!E:E,"Strength", Cards!F:F, "*draw*")</f>
        <v>1</v>
      </c>
      <c r="I6">
        <f>COUNTIFS(Cards!E:E,"Strength", Cards!F:F, "*repair*")</f>
        <v>2</v>
      </c>
      <c r="J6">
        <f>B6-SUM(C6:H6)</f>
        <v>3</v>
      </c>
      <c r="K6">
        <f>COUNTIFS(Cards!E:E,"Strength", Cards!D:D, "*yes*")</f>
        <v>4</v>
      </c>
    </row>
    <row r="7" spans="1:11" x14ac:dyDescent="0.25">
      <c r="A7" t="s">
        <v>256</v>
      </c>
      <c r="B7" s="14">
        <f>COUNTIF(Cards!E:E,"Willpower")</f>
        <v>18</v>
      </c>
      <c r="C7">
        <f>COUNTIFS(Cards!E:E,"Willpower", Cards!F:F, "*strike*")</f>
        <v>2</v>
      </c>
      <c r="D7">
        <f>COUNTIFS(Cards!E:E,"Willpower", Cards!F:F, "*move*")</f>
        <v>0</v>
      </c>
      <c r="E7">
        <f>COUNTIFS(Cards!E:E,"Willpower", Cards!F:F, "*heart*")</f>
        <v>4</v>
      </c>
      <c r="F7">
        <f>COUNTIFS(Cards!E:E,"Willpower", Cards!F:F, "*coin*")</f>
        <v>3</v>
      </c>
      <c r="G7">
        <f>COUNTIFS(Cards!E:E,"Willpower", Cards!F:F, "*shield*")</f>
        <v>1</v>
      </c>
      <c r="H7">
        <f>COUNTIFS(Cards!E:E,"Willpower", Cards!F:F, "*draw*")</f>
        <v>3</v>
      </c>
      <c r="I7">
        <f>COUNTIFS(Cards!E:E,"Willpower", Cards!F:F, "*repair*")</f>
        <v>1</v>
      </c>
      <c r="J7">
        <f>B7-SUM(C7:H7)</f>
        <v>5</v>
      </c>
      <c r="K7">
        <f>COUNTIFS(Cards!E:E,"Willpower", Cards!D:D, "*yes*")</f>
        <v>4</v>
      </c>
    </row>
    <row r="8" spans="1:11" x14ac:dyDescent="0.25">
      <c r="A8" t="s">
        <v>290</v>
      </c>
      <c r="B8" s="14">
        <f>COUNTIF(Cards!E:E,"Speed")</f>
        <v>18</v>
      </c>
      <c r="C8">
        <f>COUNTIFS(Cards!E:E,"Speed", Cards!F:F, "*strike*")</f>
        <v>5</v>
      </c>
      <c r="D8">
        <f>COUNTIFS(Cards!E:E,"Speed", Cards!F:F, "*move*")</f>
        <v>4</v>
      </c>
      <c r="E8">
        <f>COUNTIFS(Cards!E:E,"Speed", Cards!F:F, "*heart*")</f>
        <v>3</v>
      </c>
      <c r="F8">
        <f>COUNTIFS(Cards!E:E,"Speed", Cards!F:F, "*coin*")</f>
        <v>2</v>
      </c>
      <c r="G8">
        <f>COUNTIFS(Cards!E:E,"Speed", Cards!F:F, "*shield*")</f>
        <v>2</v>
      </c>
      <c r="H8">
        <f>COUNTIFS(Cards!E:E,"Speed", Cards!F:F, "*draw*")</f>
        <v>2</v>
      </c>
      <c r="I8">
        <f>COUNTIFS(Cards!E:E,"Speed", Cards!F:F, "*repair*")</f>
        <v>0</v>
      </c>
      <c r="J8">
        <f>B8-SUM(C8:H8)</f>
        <v>0</v>
      </c>
      <c r="K8">
        <f>COUNTIFS(Cards!E:E,"Speed", Cards!D:D, "*yes*")</f>
        <v>4</v>
      </c>
    </row>
    <row r="9" spans="1:11" x14ac:dyDescent="0.25">
      <c r="A9" t="s">
        <v>291</v>
      </c>
      <c r="B9" s="14">
        <f>COUNTIF(Cards!E:E,"Cunning")</f>
        <v>18</v>
      </c>
      <c r="C9">
        <f>COUNTIFS(Cards!E:E,"Cunning", Cards!F:F, "*strike*")</f>
        <v>5</v>
      </c>
      <c r="D9">
        <f>COUNTIFS(Cards!E:E,"Cunning", Cards!F:F, "*move*")</f>
        <v>0</v>
      </c>
      <c r="E9">
        <f>COUNTIFS(Cards!E:E,"Cunning", Cards!F:F, "*heart*")</f>
        <v>2</v>
      </c>
      <c r="F9">
        <f>COUNTIFS(Cards!E:E,"Cunning", Cards!F:F, "*coin*")</f>
        <v>5</v>
      </c>
      <c r="G9">
        <f>COUNTIFS(Cards!E:E,"Cunning", Cards!F:F, "*shield*")</f>
        <v>1</v>
      </c>
      <c r="H9">
        <f>COUNTIFS(Cards!E:E,"Cunning", Cards!F:F, "*draw*")</f>
        <v>3</v>
      </c>
      <c r="I9">
        <f>COUNTIFS(Cards!E:E,"Cunning", Cards!F:F, "*repair*")</f>
        <v>0</v>
      </c>
      <c r="J9">
        <f>B9-SUM(C9:H9)</f>
        <v>2</v>
      </c>
      <c r="K9">
        <f>COUNTIFS(Cards!E:E,"Cunning", Cards!D:D, "*yes*")</f>
        <v>4</v>
      </c>
    </row>
    <row r="10" spans="1:11" x14ac:dyDescent="0.25">
      <c r="A10" t="s">
        <v>312</v>
      </c>
      <c r="B10" s="14">
        <f>SUM(B5:B9)</f>
        <v>73</v>
      </c>
      <c r="C10" s="14">
        <f t="shared" ref="C10:K10" si="0">SUM(C5:C9)</f>
        <v>19</v>
      </c>
      <c r="D10" s="14">
        <f t="shared" si="0"/>
        <v>5</v>
      </c>
      <c r="E10" s="14">
        <f t="shared" si="0"/>
        <v>10</v>
      </c>
      <c r="F10" s="14">
        <f t="shared" si="0"/>
        <v>13</v>
      </c>
      <c r="G10" s="14">
        <f t="shared" si="0"/>
        <v>7</v>
      </c>
      <c r="H10" s="14">
        <f t="shared" si="0"/>
        <v>9</v>
      </c>
      <c r="I10" s="14">
        <f t="shared" si="0"/>
        <v>3</v>
      </c>
      <c r="J10" s="14">
        <f t="shared" si="0"/>
        <v>10</v>
      </c>
      <c r="K10" s="14">
        <f t="shared" si="0"/>
        <v>16</v>
      </c>
    </row>
    <row r="12" spans="1:11" x14ac:dyDescent="0.25">
      <c r="A12" s="15"/>
      <c r="B12" s="16"/>
      <c r="C12" s="19" t="s">
        <v>332</v>
      </c>
      <c r="D12" s="19"/>
      <c r="E12" s="19"/>
      <c r="F12" s="19"/>
      <c r="G12" s="19"/>
      <c r="H12" s="19"/>
      <c r="I12" s="19"/>
      <c r="J12" s="19"/>
      <c r="K12" s="19"/>
    </row>
    <row r="13" spans="1:11" x14ac:dyDescent="0.25">
      <c r="A13" s="15" t="s">
        <v>313</v>
      </c>
      <c r="B13" s="15" t="s">
        <v>312</v>
      </c>
      <c r="C13" s="15" t="s">
        <v>315</v>
      </c>
      <c r="D13" s="15" t="s">
        <v>316</v>
      </c>
      <c r="E13" s="15" t="s">
        <v>317</v>
      </c>
      <c r="F13" s="15" t="s">
        <v>318</v>
      </c>
      <c r="G13" s="15" t="s">
        <v>327</v>
      </c>
      <c r="H13" s="15" t="s">
        <v>329</v>
      </c>
      <c r="I13" s="15" t="s">
        <v>262</v>
      </c>
      <c r="J13" s="15" t="s">
        <v>326</v>
      </c>
      <c r="K13" s="15" t="s">
        <v>353</v>
      </c>
    </row>
    <row r="14" spans="1:11" x14ac:dyDescent="0.25">
      <c r="A14" t="s">
        <v>257</v>
      </c>
      <c r="B14" s="14">
        <f>COUNTIF(Cards!G:G,"Strength")</f>
        <v>12</v>
      </c>
      <c r="C14">
        <f>COUNTIFS(Cards!G:G,"Strength", Cards!H:H, "*strike*")</f>
        <v>6</v>
      </c>
      <c r="D14">
        <f>COUNTIFS(Cards!G:G,"Strength", Cards!H:H, "*move*")</f>
        <v>0</v>
      </c>
      <c r="E14">
        <f>COUNTIFS(Cards!G:G,"Strength", Cards!H:H, "*heart*")</f>
        <v>1</v>
      </c>
      <c r="F14">
        <f>COUNTIFS(Cards!G:G,"Strength", Cards!H:H, "*coin*")</f>
        <v>2</v>
      </c>
      <c r="G14">
        <f>COUNTIFS(Cards!G:G,"Strength", Cards!H:H, "*shield*")</f>
        <v>2</v>
      </c>
      <c r="H14">
        <f>COUNTIFS(Cards!G:G,"Strength", Cards!H:H, "*draw*")</f>
        <v>0</v>
      </c>
      <c r="I14">
        <f>COUNTIFS(Cards!G:G,"Strength", Cards!H:H, "*repair*")</f>
        <v>1</v>
      </c>
      <c r="J14">
        <f>B14-SUM(C14:H14)</f>
        <v>1</v>
      </c>
      <c r="K14">
        <f>COUNTIFS(Cards!G:G,"Strength", Cards!D:D, "*yes*")</f>
        <v>4</v>
      </c>
    </row>
    <row r="15" spans="1:11" x14ac:dyDescent="0.25">
      <c r="A15" t="s">
        <v>256</v>
      </c>
      <c r="B15" s="14">
        <f>COUNTIF(Cards!G:G,"Willpower")</f>
        <v>11</v>
      </c>
      <c r="C15">
        <f>COUNTIFS(Cards!G:G,"Willpower", Cards!H:H, "*strike*")</f>
        <v>1</v>
      </c>
      <c r="D15">
        <f>COUNTIFS(Cards!G:G,"Willpower", Cards!H:H, "*move*")</f>
        <v>0</v>
      </c>
      <c r="E15">
        <f>COUNTIFS(Cards!G:G,"Willpower", Cards!H:H, "*heart*")</f>
        <v>3</v>
      </c>
      <c r="F15">
        <f>COUNTIFS(Cards!G:G,"Willpower", Cards!H:H, "*coin*")</f>
        <v>3</v>
      </c>
      <c r="G15">
        <f>COUNTIFS(Cards!G:G,"Willpower", Cards!H:H, "*shield*")</f>
        <v>1</v>
      </c>
      <c r="H15">
        <f>COUNTIFS(Cards!G:G,"Willpower", Cards!H:H, "*draw*")</f>
        <v>1</v>
      </c>
      <c r="I15">
        <f>COUNTIFS(Cards!G:G,"Willpower", Cards!H:H, "*repair*")</f>
        <v>2</v>
      </c>
      <c r="J15">
        <f>B15-SUM(C15:H15)</f>
        <v>2</v>
      </c>
      <c r="K15">
        <f>COUNTIFS(Cards!G:G,"Willpower", Cards!D:D, "*yes*")</f>
        <v>4</v>
      </c>
    </row>
    <row r="16" spans="1:11" x14ac:dyDescent="0.25">
      <c r="A16" t="s">
        <v>290</v>
      </c>
      <c r="B16" s="14">
        <f>COUNTIF(Cards!G:G,"Speed")</f>
        <v>11</v>
      </c>
      <c r="C16">
        <f>COUNTIFS(Cards!G:G,"Speed", Cards!H:H, "*strike*")</f>
        <v>2</v>
      </c>
      <c r="D16">
        <f>COUNTIFS(Cards!G:G,"Speed", Cards!H:H, "*move*")</f>
        <v>4</v>
      </c>
      <c r="E16">
        <f>COUNTIFS(Cards!G:G,"Speed", Cards!H:H, "*heart*")</f>
        <v>0</v>
      </c>
      <c r="F16">
        <f>COUNTIFS(Cards!G:G,"Speed", Cards!H:H, "*coin*")</f>
        <v>2</v>
      </c>
      <c r="G16">
        <f>COUNTIFS(Cards!G:G,"Speed", Cards!H:H, "*shield*")</f>
        <v>1</v>
      </c>
      <c r="H16">
        <f>COUNTIFS(Cards!G:G,"Speed", Cards!H:H, "*draw*")</f>
        <v>0</v>
      </c>
      <c r="I16">
        <f>COUNTIFS(Cards!G:G,"Speed", Cards!H:H, "*repair*")</f>
        <v>0</v>
      </c>
      <c r="J16">
        <f>B16-SUM(C16:H16)</f>
        <v>2</v>
      </c>
      <c r="K16">
        <f>COUNTIFS(Cards!G:G,"Speed", Cards!D:D, "*yes*")</f>
        <v>4</v>
      </c>
    </row>
    <row r="17" spans="1:11" x14ac:dyDescent="0.25">
      <c r="A17" t="s">
        <v>291</v>
      </c>
      <c r="B17" s="14">
        <f>COUNTIF(Cards!G:G,"Cunning")</f>
        <v>11</v>
      </c>
      <c r="C17">
        <f>COUNTIFS(Cards!G:G,"Cunning", Cards!H:H, "*strike*")</f>
        <v>2</v>
      </c>
      <c r="D17">
        <f>COUNTIFS(Cards!G:G,"Cunning", Cards!H:H, "*move*")</f>
        <v>2</v>
      </c>
      <c r="E17">
        <f>COUNTIFS(Cards!G:G,"Cunning", Cards!H:H, "*heart*")</f>
        <v>1</v>
      </c>
      <c r="F17">
        <f>COUNTIFS(Cards!G:G,"Cunning", Cards!H:H, "*coin*")</f>
        <v>4</v>
      </c>
      <c r="G17">
        <f>COUNTIFS(Cards!G:G,"Cunning", Cards!H:H, "*shield*")</f>
        <v>0</v>
      </c>
      <c r="H17">
        <f>COUNTIFS(Cards!G:G,"Cunning", Cards!H:H, "*draw*")</f>
        <v>1</v>
      </c>
      <c r="I17">
        <f>COUNTIFS(Cards!G:G,"Cunning", Cards!H:H, "*repair*")</f>
        <v>0</v>
      </c>
      <c r="J17">
        <f>B17-SUM(C17:H17)</f>
        <v>1</v>
      </c>
      <c r="K17">
        <f>COUNTIFS(Cards!G:G,"Cunning", Cards!D:D, "*yes*")</f>
        <v>4</v>
      </c>
    </row>
    <row r="18" spans="1:11" x14ac:dyDescent="0.25">
      <c r="A18" t="s">
        <v>312</v>
      </c>
      <c r="B18" s="14">
        <f>SUM(B13:B17)</f>
        <v>45</v>
      </c>
      <c r="C18" s="14">
        <f t="shared" ref="C18" si="1">SUM(C13:C17)</f>
        <v>11</v>
      </c>
      <c r="D18" s="14">
        <f t="shared" ref="D18" si="2">SUM(D13:D17)</f>
        <v>6</v>
      </c>
      <c r="E18" s="14">
        <f t="shared" ref="E18" si="3">SUM(E13:E17)</f>
        <v>5</v>
      </c>
      <c r="F18" s="14">
        <f t="shared" ref="F18" si="4">SUM(F13:F17)</f>
        <v>11</v>
      </c>
      <c r="G18" s="14">
        <f t="shared" ref="G18" si="5">SUM(G13:G17)</f>
        <v>4</v>
      </c>
      <c r="H18" s="14">
        <f t="shared" ref="H18" si="6">SUM(H13:H17)</f>
        <v>2</v>
      </c>
      <c r="I18" s="14">
        <f t="shared" ref="I18" si="7">SUM(I13:I17)</f>
        <v>3</v>
      </c>
      <c r="J18" s="14">
        <f t="shared" ref="J18:K18" si="8">SUM(J13:J17)</f>
        <v>6</v>
      </c>
      <c r="K18" s="14">
        <f>SUM(K13:K17)</f>
        <v>16</v>
      </c>
    </row>
    <row r="19" spans="1:11" x14ac:dyDescent="0.25">
      <c r="A19" s="11"/>
    </row>
    <row r="20" spans="1:11" x14ac:dyDescent="0.25">
      <c r="C20" s="18" t="s">
        <v>320</v>
      </c>
      <c r="D20" s="18"/>
      <c r="E20" s="18"/>
      <c r="F20" s="18"/>
    </row>
    <row r="21" spans="1:11" x14ac:dyDescent="0.25">
      <c r="A21" s="11" t="s">
        <v>314</v>
      </c>
      <c r="B21" s="11" t="s">
        <v>312</v>
      </c>
      <c r="C21" s="11" t="s">
        <v>257</v>
      </c>
      <c r="D21" s="11" t="s">
        <v>256</v>
      </c>
      <c r="E21" s="11" t="s">
        <v>290</v>
      </c>
      <c r="F21" s="11" t="s">
        <v>291</v>
      </c>
    </row>
    <row r="22" spans="1:11" x14ac:dyDescent="0.25">
      <c r="A22" t="s">
        <v>315</v>
      </c>
      <c r="B22">
        <f>COUNTIF(Cards!F:F,"*strike*")</f>
        <v>19</v>
      </c>
      <c r="C22">
        <f>COUNTIFS(Cards!F:F,"*strike*", Cards!E:E, "Strength")</f>
        <v>7</v>
      </c>
      <c r="D22">
        <f>COUNTIFS(Cards!F:F,"*strike*", Cards!E:E, "Willpower")</f>
        <v>2</v>
      </c>
      <c r="E22">
        <f>COUNTIFS(Cards!F:F,"*strike*", Cards!E:E, "Speed")</f>
        <v>5</v>
      </c>
      <c r="F22">
        <f>COUNTIFS(Cards!F:F,"*strike*", Cards!E:E, "Cunning")</f>
        <v>5</v>
      </c>
    </row>
    <row r="23" spans="1:11" x14ac:dyDescent="0.25">
      <c r="A23" t="s">
        <v>316</v>
      </c>
      <c r="B23">
        <f>COUNTIF(Cards!F:F,"*move*")</f>
        <v>5</v>
      </c>
      <c r="C23">
        <f>COUNTIFS(Cards!F:F,"*move*", Cards!E:E, "Strength")</f>
        <v>1</v>
      </c>
      <c r="D23">
        <f>COUNTIFS(Cards!F:F,"*move*", Cards!E:E, "Willpower")</f>
        <v>0</v>
      </c>
      <c r="E23">
        <f>COUNTIFS(Cards!F:F,"*move*", Cards!E:E, "Speed")</f>
        <v>4</v>
      </c>
      <c r="F23">
        <f>COUNTIFS(Cards!F:F,"*move*", Cards!E:E, "Cunning")</f>
        <v>0</v>
      </c>
    </row>
    <row r="24" spans="1:11" x14ac:dyDescent="0.25">
      <c r="A24" t="s">
        <v>317</v>
      </c>
      <c r="B24">
        <f>COUNTIF(Cards!F:F,"*heart*")</f>
        <v>10</v>
      </c>
      <c r="C24">
        <f>COUNTIFS(Cards!F:F,"*heart*", Cards!E:E, "Strength")</f>
        <v>1</v>
      </c>
      <c r="D24">
        <f>COUNTIFS(Cards!F:F,"*heart*", Cards!E:E, "Willpower")</f>
        <v>4</v>
      </c>
      <c r="E24">
        <f>COUNTIFS(Cards!F:F,"*heart*", Cards!E:E, "Speed")</f>
        <v>3</v>
      </c>
      <c r="F24">
        <f>COUNTIFS(Cards!F:F,"*heart*", Cards!E:E, "Cunning")</f>
        <v>2</v>
      </c>
    </row>
    <row r="25" spans="1:11" x14ac:dyDescent="0.25">
      <c r="A25" t="s">
        <v>318</v>
      </c>
      <c r="B25">
        <f>COUNTIF(Cards!F:F,"*coin*")</f>
        <v>13</v>
      </c>
      <c r="C25">
        <f>COUNTIFS(Cards!F:F,"*coin*", Cards!E:E, "Strength")</f>
        <v>2</v>
      </c>
      <c r="D25">
        <f>COUNTIFS(Cards!F:F,"*coin*", Cards!E:E, "Willpower")</f>
        <v>3</v>
      </c>
      <c r="E25">
        <f>COUNTIFS(Cards!F:F,"*coin*", Cards!E:E, "Speed")</f>
        <v>2</v>
      </c>
      <c r="F25">
        <f>COUNTIFS(Cards!F:F,"*coin*", Cards!E:E, "Cunning")</f>
        <v>5</v>
      </c>
    </row>
    <row r="26" spans="1:11" x14ac:dyDescent="0.25">
      <c r="A26" t="s">
        <v>327</v>
      </c>
      <c r="B26">
        <f>COUNTIF(Cards!F:F,"*shield*")</f>
        <v>7</v>
      </c>
      <c r="C26">
        <f>COUNTIFS(Cards!F:F,"*shield*", Cards!E:E, "Strength")</f>
        <v>3</v>
      </c>
      <c r="D26">
        <f>COUNTIFS(Cards!F:F,"*shield*", Cards!E:E, "Willpower")</f>
        <v>1</v>
      </c>
      <c r="E26">
        <f>COUNTIFS(Cards!F:F,"*shield*", Cards!E:E, "Speed")</f>
        <v>2</v>
      </c>
      <c r="F26">
        <f>COUNTIFS(Cards!F:F,"*shield*", Cards!E:E, "Cunning")</f>
        <v>1</v>
      </c>
    </row>
    <row r="27" spans="1:11" x14ac:dyDescent="0.25">
      <c r="A27" t="s">
        <v>329</v>
      </c>
      <c r="B27">
        <f>COUNTIF(Cards!F:F,"*draw*")</f>
        <v>9</v>
      </c>
      <c r="C27">
        <f>COUNTIFS(Cards!F:F,"*draw*", Cards!E:E, "Strength")</f>
        <v>1</v>
      </c>
      <c r="D27">
        <f>COUNTIFS(Cards!F:F,"*draw*", Cards!E:E, "Willpower")</f>
        <v>3</v>
      </c>
      <c r="E27">
        <f>COUNTIFS(Cards!F:F,"*draw*", Cards!E:E, "Speed")</f>
        <v>2</v>
      </c>
      <c r="F27">
        <f>COUNTIFS(Cards!F:F,"*draw*", Cards!E:E, "Cunning")</f>
        <v>3</v>
      </c>
    </row>
    <row r="28" spans="1:11" x14ac:dyDescent="0.25">
      <c r="A28" t="s">
        <v>262</v>
      </c>
      <c r="B28">
        <f>COUNTIF(Cards!F:F,"*repair*")</f>
        <v>3</v>
      </c>
      <c r="C28">
        <f>COUNTIFS(Cards!F:F,"*repair*", Cards!E:E, "Strength")</f>
        <v>2</v>
      </c>
      <c r="D28">
        <f>COUNTIFS(Cards!F:F,"*repair*", Cards!E:E, "Willpower")</f>
        <v>1</v>
      </c>
      <c r="E28">
        <f>COUNTIFS(Cards!F:F,"*repair*", Cards!E:E, "Speed")</f>
        <v>0</v>
      </c>
      <c r="F28">
        <f>COUNTIFS(Cards!F:F,"*repair*", Cards!E:E, "Cunning")</f>
        <v>0</v>
      </c>
    </row>
    <row r="29" spans="1:11" x14ac:dyDescent="0.25">
      <c r="A29" t="s">
        <v>326</v>
      </c>
      <c r="B29">
        <f>B1-SUM(B22:B27)</f>
        <v>10</v>
      </c>
    </row>
    <row r="32" spans="1:11" x14ac:dyDescent="0.25">
      <c r="A32" s="11" t="s">
        <v>338</v>
      </c>
      <c r="B32" s="11" t="s">
        <v>339</v>
      </c>
      <c r="C32" s="11" t="s">
        <v>340</v>
      </c>
      <c r="D32" s="11" t="s">
        <v>343</v>
      </c>
      <c r="E32" s="11" t="s">
        <v>342</v>
      </c>
    </row>
    <row r="33" spans="1:5" x14ac:dyDescent="0.25">
      <c r="A33" t="s">
        <v>315</v>
      </c>
      <c r="B33" s="17">
        <v>2</v>
      </c>
      <c r="C33" s="17">
        <v>5</v>
      </c>
      <c r="D33" s="17" t="s">
        <v>344</v>
      </c>
      <c r="E33" s="17" t="s">
        <v>345</v>
      </c>
    </row>
    <row r="34" spans="1:5" x14ac:dyDescent="0.25">
      <c r="A34" t="s">
        <v>316</v>
      </c>
      <c r="B34" s="17">
        <v>2</v>
      </c>
      <c r="C34" s="17">
        <v>4</v>
      </c>
      <c r="D34" s="17" t="s">
        <v>344</v>
      </c>
      <c r="E34" s="17" t="s">
        <v>345</v>
      </c>
    </row>
    <row r="35" spans="1:5" x14ac:dyDescent="0.25">
      <c r="A35" t="s">
        <v>317</v>
      </c>
      <c r="B35" s="17">
        <v>3</v>
      </c>
      <c r="C35" s="17">
        <v>7</v>
      </c>
      <c r="D35" s="17" t="s">
        <v>344</v>
      </c>
      <c r="E35" s="17" t="s">
        <v>345</v>
      </c>
    </row>
    <row r="36" spans="1:5" x14ac:dyDescent="0.25">
      <c r="A36" t="s">
        <v>318</v>
      </c>
      <c r="B36" s="17">
        <v>1</v>
      </c>
      <c r="C36" s="17">
        <v>2</v>
      </c>
      <c r="D36" s="17" t="s">
        <v>344</v>
      </c>
      <c r="E36" s="17" t="s">
        <v>345</v>
      </c>
    </row>
    <row r="37" spans="1:5" x14ac:dyDescent="0.25">
      <c r="A37" t="s">
        <v>327</v>
      </c>
      <c r="B37" s="17">
        <v>2</v>
      </c>
      <c r="C37" s="17">
        <v>4</v>
      </c>
      <c r="D37" s="17" t="s">
        <v>344</v>
      </c>
      <c r="E37" s="17" t="s">
        <v>345</v>
      </c>
    </row>
    <row r="38" spans="1:5" x14ac:dyDescent="0.25">
      <c r="A38" t="s">
        <v>329</v>
      </c>
      <c r="B38" s="17">
        <v>4</v>
      </c>
      <c r="C38" s="17">
        <v>9</v>
      </c>
      <c r="D38" s="17" t="s">
        <v>344</v>
      </c>
      <c r="E38" s="17" t="s">
        <v>345</v>
      </c>
    </row>
    <row r="39" spans="1:5" x14ac:dyDescent="0.25">
      <c r="A39" t="s">
        <v>262</v>
      </c>
      <c r="B39" s="17">
        <v>2</v>
      </c>
      <c r="C39" s="17">
        <v>4</v>
      </c>
      <c r="D39" s="17" t="s">
        <v>344</v>
      </c>
      <c r="E39" s="17" t="s">
        <v>345</v>
      </c>
    </row>
    <row r="40" spans="1:5" x14ac:dyDescent="0.25">
      <c r="A40" t="s">
        <v>348</v>
      </c>
      <c r="B40" s="17">
        <v>4</v>
      </c>
      <c r="C40" s="17"/>
      <c r="D40" s="17"/>
      <c r="E40" s="17"/>
    </row>
    <row r="42" spans="1:5" x14ac:dyDescent="0.25">
      <c r="A42" t="s">
        <v>282</v>
      </c>
      <c r="B42" t="s">
        <v>341</v>
      </c>
    </row>
  </sheetData>
  <mergeCells count="3">
    <mergeCell ref="C20:F20"/>
    <mergeCell ref="C3:K3"/>
    <mergeCell ref="C12:K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/>
  </sheetViews>
  <sheetFormatPr defaultRowHeight="15" x14ac:dyDescent="0.25"/>
  <cols>
    <col min="1" max="1" width="15.28515625" style="1" customWidth="1"/>
    <col min="2" max="2" width="10.28515625" style="1" bestFit="1" customWidth="1"/>
    <col min="3" max="3" width="4.140625" style="2" bestFit="1" customWidth="1"/>
    <col min="4" max="4" width="4" style="2" customWidth="1"/>
    <col min="5" max="5" width="20.7109375" style="1" customWidth="1"/>
    <col min="6" max="8" width="52.28515625" style="1" customWidth="1"/>
    <col min="9" max="16384" width="9.140625" style="1"/>
  </cols>
  <sheetData>
    <row r="1" spans="1:9" s="3" customFormat="1" ht="60" x14ac:dyDescent="0.25">
      <c r="A1" s="3" t="s">
        <v>12</v>
      </c>
      <c r="B1" s="3" t="s">
        <v>9</v>
      </c>
      <c r="C1" s="4" t="s">
        <v>7</v>
      </c>
      <c r="D1" s="4" t="s">
        <v>243</v>
      </c>
      <c r="E1" s="3" t="s">
        <v>8</v>
      </c>
      <c r="F1" s="3" t="s">
        <v>11</v>
      </c>
      <c r="I1" s="3" t="s">
        <v>10</v>
      </c>
    </row>
    <row r="2" spans="1:9" x14ac:dyDescent="0.25">
      <c r="A2" s="1" t="s">
        <v>46</v>
      </c>
      <c r="B2" s="1" t="s">
        <v>47</v>
      </c>
      <c r="C2" s="2" t="s">
        <v>38</v>
      </c>
      <c r="E2" s="1" t="s">
        <v>94</v>
      </c>
      <c r="F2" s="1" t="s">
        <v>95</v>
      </c>
    </row>
    <row r="3" spans="1:9" x14ac:dyDescent="0.25">
      <c r="A3" s="1" t="s">
        <v>46</v>
      </c>
      <c r="B3" s="1" t="s">
        <v>47</v>
      </c>
      <c r="C3" s="2" t="s">
        <v>38</v>
      </c>
      <c r="E3" s="1" t="s">
        <v>97</v>
      </c>
      <c r="F3" s="1" t="s">
        <v>254</v>
      </c>
    </row>
    <row r="4" spans="1:9" ht="45" x14ac:dyDescent="0.25">
      <c r="A4" s="1" t="s">
        <v>46</v>
      </c>
      <c r="B4" s="1" t="s">
        <v>47</v>
      </c>
      <c r="C4" s="2" t="s">
        <v>38</v>
      </c>
      <c r="E4" s="1" t="s">
        <v>96</v>
      </c>
      <c r="F4" s="1" t="s">
        <v>226</v>
      </c>
    </row>
    <row r="5" spans="1:9" x14ac:dyDescent="0.25">
      <c r="A5" s="1" t="s">
        <v>46</v>
      </c>
      <c r="B5" s="1" t="s">
        <v>47</v>
      </c>
      <c r="C5" s="2" t="s">
        <v>38</v>
      </c>
      <c r="E5" s="1" t="s">
        <v>82</v>
      </c>
      <c r="F5" s="1" t="s">
        <v>224</v>
      </c>
    </row>
    <row r="6" spans="1:9" x14ac:dyDescent="0.25">
      <c r="A6" s="1" t="s">
        <v>46</v>
      </c>
      <c r="B6" s="1" t="s">
        <v>47</v>
      </c>
      <c r="C6" s="2" t="s">
        <v>38</v>
      </c>
      <c r="E6" s="1" t="s">
        <v>86</v>
      </c>
      <c r="F6" s="1" t="s">
        <v>208</v>
      </c>
    </row>
    <row r="7" spans="1:9" x14ac:dyDescent="0.25">
      <c r="A7" s="1" t="s">
        <v>46</v>
      </c>
      <c r="B7" s="1" t="s">
        <v>47</v>
      </c>
      <c r="C7" s="2" t="s">
        <v>38</v>
      </c>
      <c r="E7" s="1" t="s">
        <v>83</v>
      </c>
      <c r="F7" s="1" t="s">
        <v>84</v>
      </c>
    </row>
    <row r="8" spans="1:9" x14ac:dyDescent="0.25">
      <c r="A8" s="1" t="s">
        <v>46</v>
      </c>
      <c r="B8" s="1" t="s">
        <v>47</v>
      </c>
      <c r="C8" s="2" t="s">
        <v>38</v>
      </c>
      <c r="E8" s="1" t="s">
        <v>63</v>
      </c>
      <c r="F8" s="1" t="s">
        <v>204</v>
      </c>
    </row>
    <row r="9" spans="1:9" x14ac:dyDescent="0.25">
      <c r="A9" s="1" t="s">
        <v>46</v>
      </c>
      <c r="B9" s="1" t="s">
        <v>47</v>
      </c>
      <c r="C9" s="2" t="s">
        <v>38</v>
      </c>
      <c r="E9" s="1" t="s">
        <v>65</v>
      </c>
      <c r="F9" s="1" t="s">
        <v>218</v>
      </c>
    </row>
    <row r="10" spans="1:9" ht="30" x14ac:dyDescent="0.25">
      <c r="A10" s="1" t="s">
        <v>46</v>
      </c>
      <c r="B10" s="1" t="s">
        <v>47</v>
      </c>
      <c r="C10" s="2" t="s">
        <v>38</v>
      </c>
      <c r="E10" s="1" t="s">
        <v>70</v>
      </c>
      <c r="F10" s="1" t="s">
        <v>219</v>
      </c>
    </row>
    <row r="11" spans="1:9" x14ac:dyDescent="0.25">
      <c r="A11" s="1" t="s">
        <v>46</v>
      </c>
      <c r="B11" s="1" t="s">
        <v>47</v>
      </c>
      <c r="C11" s="2" t="s">
        <v>38</v>
      </c>
      <c r="E11" s="1" t="s">
        <v>103</v>
      </c>
      <c r="F11" s="1" t="s">
        <v>104</v>
      </c>
    </row>
    <row r="12" spans="1:9" x14ac:dyDescent="0.25">
      <c r="A12" s="1" t="s">
        <v>46</v>
      </c>
      <c r="B12" s="1" t="s">
        <v>47</v>
      </c>
      <c r="C12" s="2" t="s">
        <v>38</v>
      </c>
      <c r="E12" s="1" t="s">
        <v>98</v>
      </c>
      <c r="F12" s="1" t="s">
        <v>99</v>
      </c>
    </row>
    <row r="13" spans="1:9" ht="30" x14ac:dyDescent="0.25">
      <c r="A13" s="1" t="s">
        <v>46</v>
      </c>
      <c r="B13" s="1" t="s">
        <v>47</v>
      </c>
      <c r="C13" s="2" t="s">
        <v>38</v>
      </c>
      <c r="E13" s="1" t="s">
        <v>80</v>
      </c>
      <c r="F13" s="1" t="s">
        <v>222</v>
      </c>
    </row>
    <row r="14" spans="1:9" x14ac:dyDescent="0.25">
      <c r="A14" s="1" t="s">
        <v>46</v>
      </c>
      <c r="B14" s="1" t="s">
        <v>47</v>
      </c>
      <c r="C14" s="2" t="s">
        <v>38</v>
      </c>
      <c r="E14" s="1" t="s">
        <v>91</v>
      </c>
      <c r="F14" s="1" t="s">
        <v>225</v>
      </c>
    </row>
    <row r="15" spans="1:9" ht="45" x14ac:dyDescent="0.25">
      <c r="A15" s="1" t="s">
        <v>46</v>
      </c>
      <c r="B15" s="1" t="s">
        <v>47</v>
      </c>
      <c r="C15" s="2">
        <v>1</v>
      </c>
      <c r="E15" s="1" t="s">
        <v>252</v>
      </c>
      <c r="F15" s="1" t="s">
        <v>253</v>
      </c>
    </row>
    <row r="16" spans="1:9" x14ac:dyDescent="0.25">
      <c r="A16" s="1" t="s">
        <v>46</v>
      </c>
      <c r="B16" s="1" t="s">
        <v>47</v>
      </c>
      <c r="C16" s="2" t="s">
        <v>38</v>
      </c>
      <c r="E16" s="1" t="s">
        <v>106</v>
      </c>
      <c r="F16" s="1" t="s">
        <v>207</v>
      </c>
    </row>
    <row r="17" spans="1:6" x14ac:dyDescent="0.25">
      <c r="A17" s="1" t="s">
        <v>46</v>
      </c>
      <c r="B17" s="1" t="s">
        <v>47</v>
      </c>
      <c r="C17" s="2" t="s">
        <v>38</v>
      </c>
      <c r="E17" s="1" t="s">
        <v>105</v>
      </c>
      <c r="F17" s="1" t="s">
        <v>227</v>
      </c>
    </row>
    <row r="18" spans="1:6" x14ac:dyDescent="0.25">
      <c r="A18" s="1" t="s">
        <v>46</v>
      </c>
      <c r="B18" s="1" t="s">
        <v>47</v>
      </c>
      <c r="C18" s="2" t="s">
        <v>38</v>
      </c>
      <c r="E18" s="1" t="s">
        <v>60</v>
      </c>
      <c r="F18" s="1" t="s">
        <v>217</v>
      </c>
    </row>
    <row r="19" spans="1:6" ht="45" x14ac:dyDescent="0.25">
      <c r="A19" s="1" t="s">
        <v>46</v>
      </c>
      <c r="B19" s="1" t="s">
        <v>47</v>
      </c>
      <c r="C19" s="2" t="s">
        <v>38</v>
      </c>
      <c r="E19" s="1" t="s">
        <v>251</v>
      </c>
      <c r="F19" s="1" t="s">
        <v>250</v>
      </c>
    </row>
    <row r="20" spans="1:6" x14ac:dyDescent="0.25">
      <c r="A20" s="1" t="s">
        <v>46</v>
      </c>
      <c r="B20" s="1" t="s">
        <v>47</v>
      </c>
      <c r="C20" s="2" t="s">
        <v>38</v>
      </c>
      <c r="E20" s="1" t="s">
        <v>79</v>
      </c>
      <c r="F20" s="1" t="s">
        <v>221</v>
      </c>
    </row>
    <row r="21" spans="1:6" x14ac:dyDescent="0.25">
      <c r="A21" s="1" t="s">
        <v>46</v>
      </c>
      <c r="B21" s="1" t="s">
        <v>47</v>
      </c>
      <c r="C21" s="2" t="s">
        <v>38</v>
      </c>
      <c r="E21" s="1" t="s">
        <v>85</v>
      </c>
      <c r="F21" s="1" t="s">
        <v>221</v>
      </c>
    </row>
    <row r="22" spans="1:6" ht="45" x14ac:dyDescent="0.25">
      <c r="A22" s="1" t="s">
        <v>46</v>
      </c>
      <c r="B22" s="1" t="s">
        <v>47</v>
      </c>
      <c r="C22" s="2" t="s">
        <v>38</v>
      </c>
      <c r="E22" s="1" t="s">
        <v>81</v>
      </c>
      <c r="F22" s="1" t="s">
        <v>223</v>
      </c>
    </row>
    <row r="23" spans="1:6" x14ac:dyDescent="0.25">
      <c r="A23" s="1" t="s">
        <v>46</v>
      </c>
      <c r="B23" s="1" t="s">
        <v>47</v>
      </c>
      <c r="C23" s="2" t="s">
        <v>38</v>
      </c>
      <c r="E23" s="1" t="s">
        <v>73</v>
      </c>
      <c r="F23" s="1" t="s">
        <v>74</v>
      </c>
    </row>
    <row r="24" spans="1:6" ht="30" x14ac:dyDescent="0.25">
      <c r="A24" s="1" t="s">
        <v>46</v>
      </c>
      <c r="B24" s="1" t="s">
        <v>47</v>
      </c>
      <c r="C24" s="2" t="s">
        <v>38</v>
      </c>
      <c r="E24" s="1" t="s">
        <v>64</v>
      </c>
      <c r="F24" s="1" t="s">
        <v>205</v>
      </c>
    </row>
    <row r="25" spans="1:6" ht="30" x14ac:dyDescent="0.25">
      <c r="A25" s="1" t="s">
        <v>46</v>
      </c>
      <c r="B25" s="1" t="s">
        <v>47</v>
      </c>
      <c r="C25" s="2" t="s">
        <v>38</v>
      </c>
      <c r="E25" s="1" t="s">
        <v>61</v>
      </c>
      <c r="F25" s="1" t="s">
        <v>62</v>
      </c>
    </row>
    <row r="26" spans="1:6" ht="30" x14ac:dyDescent="0.25">
      <c r="A26" s="1" t="s">
        <v>46</v>
      </c>
      <c r="B26" s="1" t="s">
        <v>47</v>
      </c>
      <c r="C26" s="2" t="s">
        <v>38</v>
      </c>
      <c r="E26" s="1" t="s">
        <v>102</v>
      </c>
      <c r="F26" s="1" t="s">
        <v>107</v>
      </c>
    </row>
    <row r="27" spans="1:6" x14ac:dyDescent="0.25">
      <c r="A27" s="1" t="s">
        <v>46</v>
      </c>
      <c r="B27" s="1" t="s">
        <v>47</v>
      </c>
      <c r="C27" s="2" t="s">
        <v>38</v>
      </c>
      <c r="E27" s="1" t="s">
        <v>220</v>
      </c>
      <c r="F27" s="1" t="s">
        <v>206</v>
      </c>
    </row>
    <row r="28" spans="1:6" x14ac:dyDescent="0.25">
      <c r="A28" s="1" t="s">
        <v>46</v>
      </c>
      <c r="B28" s="1" t="s">
        <v>47</v>
      </c>
      <c r="C28" s="2" t="s">
        <v>38</v>
      </c>
      <c r="E28" s="1" t="s">
        <v>89</v>
      </c>
      <c r="F28" s="1" t="s">
        <v>90</v>
      </c>
    </row>
    <row r="29" spans="1:6" x14ac:dyDescent="0.25">
      <c r="A29" s="1" t="s">
        <v>46</v>
      </c>
      <c r="B29" s="1" t="s">
        <v>47</v>
      </c>
      <c r="C29" s="2" t="s">
        <v>38</v>
      </c>
      <c r="E29" s="1" t="s">
        <v>71</v>
      </c>
      <c r="F29" s="1" t="s">
        <v>72</v>
      </c>
    </row>
    <row r="30" spans="1:6" x14ac:dyDescent="0.25">
      <c r="A30" s="1" t="s">
        <v>46</v>
      </c>
      <c r="B30" s="1" t="s">
        <v>47</v>
      </c>
      <c r="C30" s="2" t="s">
        <v>38</v>
      </c>
      <c r="E30" s="1" t="s">
        <v>77</v>
      </c>
      <c r="F30" s="1" t="s">
        <v>78</v>
      </c>
    </row>
    <row r="31" spans="1:6" x14ac:dyDescent="0.25">
      <c r="A31" s="1" t="s">
        <v>46</v>
      </c>
      <c r="B31" s="1" t="s">
        <v>47</v>
      </c>
      <c r="C31" s="2" t="s">
        <v>38</v>
      </c>
      <c r="E31" s="1" t="s">
        <v>68</v>
      </c>
      <c r="F31" s="1" t="s">
        <v>69</v>
      </c>
    </row>
    <row r="32" spans="1:6" x14ac:dyDescent="0.25">
      <c r="A32" s="1" t="s">
        <v>46</v>
      </c>
      <c r="B32" s="1" t="s">
        <v>47</v>
      </c>
      <c r="C32" s="2" t="s">
        <v>38</v>
      </c>
      <c r="E32" s="1" t="s">
        <v>58</v>
      </c>
      <c r="F32" s="1" t="s">
        <v>59</v>
      </c>
    </row>
    <row r="33" spans="1:9" x14ac:dyDescent="0.25">
      <c r="A33" s="1" t="s">
        <v>46</v>
      </c>
      <c r="B33" s="1" t="s">
        <v>47</v>
      </c>
      <c r="C33" s="2" t="s">
        <v>38</v>
      </c>
      <c r="E33" s="1" t="s">
        <v>100</v>
      </c>
      <c r="F33" s="1" t="s">
        <v>101</v>
      </c>
    </row>
    <row r="34" spans="1:9" x14ac:dyDescent="0.25">
      <c r="A34" s="1" t="s">
        <v>46</v>
      </c>
      <c r="B34" s="1" t="s">
        <v>47</v>
      </c>
      <c r="C34" s="2" t="s">
        <v>38</v>
      </c>
      <c r="E34" s="1" t="s">
        <v>92</v>
      </c>
      <c r="F34" s="1" t="s">
        <v>93</v>
      </c>
    </row>
    <row r="35" spans="1:9" x14ac:dyDescent="0.25">
      <c r="A35" s="1" t="s">
        <v>46</v>
      </c>
      <c r="B35" s="1" t="s">
        <v>47</v>
      </c>
      <c r="C35" s="2" t="s">
        <v>38</v>
      </c>
      <c r="E35" s="1" t="s">
        <v>56</v>
      </c>
      <c r="F35" s="1" t="s">
        <v>57</v>
      </c>
    </row>
    <row r="36" spans="1:9" x14ac:dyDescent="0.25">
      <c r="A36" s="1" t="s">
        <v>46</v>
      </c>
      <c r="B36" s="1" t="s">
        <v>47</v>
      </c>
      <c r="C36" s="2" t="s">
        <v>38</v>
      </c>
      <c r="E36" s="1" t="s">
        <v>66</v>
      </c>
      <c r="F36" s="1" t="s">
        <v>67</v>
      </c>
    </row>
    <row r="37" spans="1:9" x14ac:dyDescent="0.25">
      <c r="A37" s="1" t="s">
        <v>46</v>
      </c>
      <c r="B37" s="1" t="s">
        <v>47</v>
      </c>
      <c r="C37" s="2" t="s">
        <v>38</v>
      </c>
      <c r="E37" s="1" t="s">
        <v>75</v>
      </c>
      <c r="F37" s="1" t="s">
        <v>76</v>
      </c>
    </row>
    <row r="38" spans="1:9" x14ac:dyDescent="0.25">
      <c r="A38" s="1" t="s">
        <v>46</v>
      </c>
      <c r="B38" s="1" t="s">
        <v>47</v>
      </c>
      <c r="C38" s="2" t="s">
        <v>38</v>
      </c>
      <c r="E38" s="1" t="s">
        <v>87</v>
      </c>
      <c r="F38" s="1" t="s">
        <v>88</v>
      </c>
    </row>
    <row r="39" spans="1:9" x14ac:dyDescent="0.25">
      <c r="A39" s="1" t="s">
        <v>108</v>
      </c>
      <c r="B39" s="1" t="s">
        <v>5</v>
      </c>
      <c r="C39" s="2">
        <v>1</v>
      </c>
      <c r="E39" s="1" t="s">
        <v>111</v>
      </c>
      <c r="F39" s="1" t="s">
        <v>120</v>
      </c>
      <c r="I39" s="1" t="s">
        <v>112</v>
      </c>
    </row>
    <row r="40" spans="1:9" x14ac:dyDescent="0.25">
      <c r="A40" s="1" t="s">
        <v>108</v>
      </c>
      <c r="B40" s="1" t="s">
        <v>5</v>
      </c>
      <c r="C40" s="2" t="s">
        <v>38</v>
      </c>
      <c r="E40" s="1" t="s">
        <v>109</v>
      </c>
      <c r="F40" s="1" t="s">
        <v>228</v>
      </c>
      <c r="I40" s="1" t="s">
        <v>112</v>
      </c>
    </row>
    <row r="41" spans="1:9" x14ac:dyDescent="0.25">
      <c r="A41" s="1" t="s">
        <v>108</v>
      </c>
      <c r="B41" s="1" t="s">
        <v>5</v>
      </c>
      <c r="C41" s="2">
        <v>1</v>
      </c>
      <c r="E41" s="1" t="s">
        <v>128</v>
      </c>
      <c r="F41" s="1" t="s">
        <v>211</v>
      </c>
      <c r="I41" s="1" t="s">
        <v>49</v>
      </c>
    </row>
    <row r="42" spans="1:9" x14ac:dyDescent="0.25">
      <c r="A42" s="1" t="s">
        <v>4</v>
      </c>
      <c r="B42" s="1" t="s">
        <v>5</v>
      </c>
      <c r="C42" s="2">
        <v>1</v>
      </c>
      <c r="E42" s="1" t="s">
        <v>13</v>
      </c>
      <c r="F42" s="1" t="s">
        <v>209</v>
      </c>
    </row>
    <row r="43" spans="1:9" x14ac:dyDescent="0.25">
      <c r="A43" s="1" t="s">
        <v>108</v>
      </c>
      <c r="B43" s="1" t="s">
        <v>5</v>
      </c>
      <c r="C43" s="2">
        <v>1</v>
      </c>
      <c r="E43" s="1" t="s">
        <v>153</v>
      </c>
      <c r="F43" s="1" t="s">
        <v>209</v>
      </c>
      <c r="I43" s="1" t="s">
        <v>50</v>
      </c>
    </row>
    <row r="44" spans="1:9" x14ac:dyDescent="0.25">
      <c r="A44" s="1" t="s">
        <v>108</v>
      </c>
      <c r="B44" s="1" t="s">
        <v>5</v>
      </c>
      <c r="C44" s="2">
        <v>1</v>
      </c>
      <c r="E44" s="1" t="s">
        <v>110</v>
      </c>
      <c r="F44" s="1" t="s">
        <v>119</v>
      </c>
      <c r="I44" s="1" t="s">
        <v>51</v>
      </c>
    </row>
    <row r="45" spans="1:9" ht="45" x14ac:dyDescent="0.25">
      <c r="A45" s="1" t="s">
        <v>4</v>
      </c>
      <c r="B45" s="1" t="s">
        <v>5</v>
      </c>
      <c r="C45" s="2">
        <v>1</v>
      </c>
      <c r="E45" s="1" t="s">
        <v>31</v>
      </c>
      <c r="F45" s="1" t="s">
        <v>247</v>
      </c>
    </row>
    <row r="46" spans="1:9" x14ac:dyDescent="0.25">
      <c r="A46" s="1" t="s">
        <v>242</v>
      </c>
      <c r="B46" s="1" t="s">
        <v>5</v>
      </c>
      <c r="C46" s="2">
        <v>1</v>
      </c>
      <c r="E46" s="1" t="s">
        <v>20</v>
      </c>
      <c r="F46" s="1" t="s">
        <v>210</v>
      </c>
    </row>
    <row r="47" spans="1:9" x14ac:dyDescent="0.25">
      <c r="A47" s="1" t="s">
        <v>15</v>
      </c>
      <c r="B47" s="1" t="s">
        <v>5</v>
      </c>
      <c r="C47" s="2">
        <v>0</v>
      </c>
      <c r="D47" s="2">
        <v>1</v>
      </c>
      <c r="E47" s="1" t="s">
        <v>20</v>
      </c>
      <c r="F47" s="1" t="s">
        <v>210</v>
      </c>
    </row>
    <row r="48" spans="1:9" ht="45" x14ac:dyDescent="0.25">
      <c r="A48" s="1" t="s">
        <v>32</v>
      </c>
      <c r="B48" s="1" t="s">
        <v>5</v>
      </c>
      <c r="C48" s="2">
        <v>0</v>
      </c>
      <c r="D48" s="2">
        <v>1</v>
      </c>
      <c r="E48" s="1" t="s">
        <v>35</v>
      </c>
      <c r="F48" s="1" t="s">
        <v>231</v>
      </c>
    </row>
    <row r="49" spans="1:9" x14ac:dyDescent="0.25">
      <c r="A49" s="1" t="s">
        <v>108</v>
      </c>
      <c r="B49" s="1" t="s">
        <v>5</v>
      </c>
      <c r="C49" s="2">
        <v>1</v>
      </c>
      <c r="E49" s="1" t="s">
        <v>149</v>
      </c>
      <c r="F49" s="1" t="s">
        <v>150</v>
      </c>
      <c r="I49" s="1" t="s">
        <v>41</v>
      </c>
    </row>
    <row r="50" spans="1:9" x14ac:dyDescent="0.25">
      <c r="A50" s="1" t="s">
        <v>32</v>
      </c>
      <c r="B50" s="1" t="s">
        <v>5</v>
      </c>
      <c r="C50" s="2">
        <v>0</v>
      </c>
      <c r="D50" s="2">
        <v>2</v>
      </c>
      <c r="E50" s="1" t="s">
        <v>33</v>
      </c>
      <c r="F50" s="1" t="s">
        <v>121</v>
      </c>
    </row>
    <row r="51" spans="1:9" x14ac:dyDescent="0.25">
      <c r="A51" s="1" t="s">
        <v>108</v>
      </c>
      <c r="B51" s="1" t="s">
        <v>5</v>
      </c>
      <c r="C51" s="2">
        <v>1</v>
      </c>
      <c r="E51" s="1" t="s">
        <v>118</v>
      </c>
      <c r="F51" s="1" t="s">
        <v>121</v>
      </c>
      <c r="I51" s="1" t="s">
        <v>41</v>
      </c>
    </row>
    <row r="52" spans="1:9" x14ac:dyDescent="0.25">
      <c r="A52" s="1" t="s">
        <v>108</v>
      </c>
      <c r="B52" s="1" t="s">
        <v>5</v>
      </c>
      <c r="C52" s="2">
        <v>1</v>
      </c>
      <c r="E52" s="1" t="s">
        <v>113</v>
      </c>
      <c r="F52" s="1" t="s">
        <v>212</v>
      </c>
      <c r="I52" s="1" t="s">
        <v>44</v>
      </c>
    </row>
    <row r="53" spans="1:9" x14ac:dyDescent="0.25">
      <c r="A53" s="1" t="s">
        <v>108</v>
      </c>
      <c r="B53" s="1" t="s">
        <v>5</v>
      </c>
      <c r="C53" s="2">
        <v>1</v>
      </c>
      <c r="E53" s="1" t="s">
        <v>122</v>
      </c>
      <c r="F53" s="1" t="s">
        <v>123</v>
      </c>
      <c r="I53" s="1" t="s">
        <v>50</v>
      </c>
    </row>
    <row r="54" spans="1:9" ht="45" x14ac:dyDescent="0.25">
      <c r="A54" s="1" t="s">
        <v>242</v>
      </c>
      <c r="B54" s="1" t="s">
        <v>5</v>
      </c>
      <c r="C54" s="2">
        <v>3</v>
      </c>
      <c r="E54" s="1" t="s">
        <v>21</v>
      </c>
      <c r="F54" s="1" t="s">
        <v>244</v>
      </c>
    </row>
    <row r="55" spans="1:9" ht="45" x14ac:dyDescent="0.25">
      <c r="A55" s="1" t="s">
        <v>4</v>
      </c>
      <c r="B55" s="1" t="s">
        <v>5</v>
      </c>
      <c r="C55" s="2">
        <v>3</v>
      </c>
      <c r="E55" s="1" t="s">
        <v>0</v>
      </c>
      <c r="F55" s="1" t="s">
        <v>229</v>
      </c>
    </row>
    <row r="56" spans="1:9" ht="45" x14ac:dyDescent="0.25">
      <c r="A56" s="1" t="s">
        <v>108</v>
      </c>
      <c r="B56" s="1" t="s">
        <v>5</v>
      </c>
      <c r="C56" s="2">
        <v>1</v>
      </c>
      <c r="E56" s="1" t="s">
        <v>141</v>
      </c>
      <c r="F56" s="1" t="s">
        <v>236</v>
      </c>
      <c r="I56" s="1" t="s">
        <v>48</v>
      </c>
    </row>
    <row r="57" spans="1:9" ht="45" x14ac:dyDescent="0.25">
      <c r="A57" s="1" t="s">
        <v>15</v>
      </c>
      <c r="B57" s="1" t="s">
        <v>5</v>
      </c>
      <c r="C57" s="2">
        <v>0</v>
      </c>
      <c r="D57" s="2">
        <v>1</v>
      </c>
      <c r="E57" s="1" t="s">
        <v>16</v>
      </c>
      <c r="F57" s="1" t="s">
        <v>230</v>
      </c>
    </row>
    <row r="58" spans="1:9" ht="45" x14ac:dyDescent="0.25">
      <c r="A58" s="1" t="s">
        <v>108</v>
      </c>
      <c r="B58" s="1" t="s">
        <v>5</v>
      </c>
      <c r="C58" s="2">
        <v>1</v>
      </c>
      <c r="E58" s="1" t="s">
        <v>154</v>
      </c>
      <c r="F58" s="1" t="s">
        <v>238</v>
      </c>
      <c r="I58" s="1" t="s">
        <v>49</v>
      </c>
    </row>
    <row r="59" spans="1:9" ht="45" x14ac:dyDescent="0.25">
      <c r="A59" s="1" t="s">
        <v>37</v>
      </c>
      <c r="B59" s="1" t="s">
        <v>5</v>
      </c>
      <c r="C59" s="2" t="s">
        <v>38</v>
      </c>
      <c r="E59" s="1" t="s">
        <v>40</v>
      </c>
      <c r="F59" s="1" t="s">
        <v>234</v>
      </c>
    </row>
    <row r="60" spans="1:9" x14ac:dyDescent="0.25">
      <c r="A60" s="1" t="s">
        <v>4</v>
      </c>
      <c r="B60" s="1" t="s">
        <v>5</v>
      </c>
      <c r="C60" s="2">
        <v>1</v>
      </c>
      <c r="E60" s="1" t="s">
        <v>14</v>
      </c>
      <c r="F60" s="1" t="s">
        <v>140</v>
      </c>
    </row>
    <row r="61" spans="1:9" x14ac:dyDescent="0.25">
      <c r="A61" s="1" t="s">
        <v>108</v>
      </c>
      <c r="B61" s="1" t="s">
        <v>5</v>
      </c>
      <c r="C61" s="2">
        <v>1</v>
      </c>
      <c r="E61" s="1" t="s">
        <v>139</v>
      </c>
      <c r="F61" s="1" t="s">
        <v>140</v>
      </c>
      <c r="I61" s="1" t="s">
        <v>48</v>
      </c>
    </row>
    <row r="62" spans="1:9" ht="45" x14ac:dyDescent="0.25">
      <c r="A62" s="1" t="s">
        <v>242</v>
      </c>
      <c r="B62" s="1" t="s">
        <v>5</v>
      </c>
      <c r="C62" s="2">
        <v>1</v>
      </c>
      <c r="E62" s="1" t="s">
        <v>45</v>
      </c>
      <c r="F62" s="1" t="s">
        <v>245</v>
      </c>
    </row>
    <row r="63" spans="1:9" ht="45" x14ac:dyDescent="0.25">
      <c r="A63" s="1" t="s">
        <v>108</v>
      </c>
      <c r="B63" s="1" t="s">
        <v>5</v>
      </c>
      <c r="C63" s="2">
        <v>1</v>
      </c>
      <c r="E63" s="1" t="s">
        <v>148</v>
      </c>
      <c r="F63" s="1" t="s">
        <v>237</v>
      </c>
      <c r="I63" s="1" t="s">
        <v>49</v>
      </c>
    </row>
    <row r="64" spans="1:9" x14ac:dyDescent="0.25">
      <c r="A64" s="1" t="s">
        <v>108</v>
      </c>
      <c r="B64" s="1" t="s">
        <v>5</v>
      </c>
      <c r="C64" s="2">
        <v>1</v>
      </c>
      <c r="E64" s="1" t="s">
        <v>145</v>
      </c>
      <c r="F64" s="1" t="s">
        <v>214</v>
      </c>
      <c r="I64" s="1" t="s">
        <v>49</v>
      </c>
    </row>
    <row r="65" spans="1:9" x14ac:dyDescent="0.25">
      <c r="A65" s="1" t="s">
        <v>108</v>
      </c>
      <c r="B65" s="1" t="s">
        <v>5</v>
      </c>
      <c r="C65" s="2">
        <v>1</v>
      </c>
      <c r="E65" s="1" t="s">
        <v>126</v>
      </c>
      <c r="F65" s="1" t="s">
        <v>127</v>
      </c>
      <c r="I65" s="1" t="s">
        <v>50</v>
      </c>
    </row>
    <row r="66" spans="1:9" x14ac:dyDescent="0.25">
      <c r="A66" s="1" t="s">
        <v>108</v>
      </c>
      <c r="B66" s="1" t="s">
        <v>5</v>
      </c>
      <c r="C66" s="2">
        <v>1</v>
      </c>
      <c r="E66" s="1" t="s">
        <v>129</v>
      </c>
      <c r="F66" s="1" t="s">
        <v>130</v>
      </c>
      <c r="I66" s="1" t="s">
        <v>49</v>
      </c>
    </row>
    <row r="67" spans="1:9" ht="30" x14ac:dyDescent="0.25">
      <c r="A67" s="1" t="s">
        <v>108</v>
      </c>
      <c r="B67" s="1" t="s">
        <v>5</v>
      </c>
      <c r="C67" s="2">
        <v>1</v>
      </c>
      <c r="E67" s="1" t="s">
        <v>124</v>
      </c>
      <c r="F67" s="1" t="s">
        <v>125</v>
      </c>
      <c r="I67" s="1" t="s">
        <v>55</v>
      </c>
    </row>
    <row r="68" spans="1:9" x14ac:dyDescent="0.25">
      <c r="A68" s="1" t="s">
        <v>108</v>
      </c>
      <c r="B68" s="1" t="s">
        <v>5</v>
      </c>
      <c r="C68" s="2">
        <v>1</v>
      </c>
      <c r="E68" s="1" t="s">
        <v>117</v>
      </c>
      <c r="F68" s="1" t="s">
        <v>241</v>
      </c>
      <c r="I68" s="1" t="s">
        <v>53</v>
      </c>
    </row>
    <row r="69" spans="1:9" x14ac:dyDescent="0.25">
      <c r="A69" s="1" t="s">
        <v>108</v>
      </c>
      <c r="B69" s="1" t="s">
        <v>5</v>
      </c>
      <c r="C69" s="2">
        <v>1</v>
      </c>
      <c r="E69" s="1" t="s">
        <v>151</v>
      </c>
      <c r="F69" s="1" t="s">
        <v>152</v>
      </c>
      <c r="I69" s="1" t="s">
        <v>50</v>
      </c>
    </row>
    <row r="70" spans="1:9" x14ac:dyDescent="0.25">
      <c r="A70" s="1" t="s">
        <v>108</v>
      </c>
      <c r="B70" s="1" t="s">
        <v>5</v>
      </c>
      <c r="C70" s="2">
        <v>1</v>
      </c>
      <c r="E70" s="1" t="s">
        <v>144</v>
      </c>
      <c r="F70" s="1" t="s">
        <v>213</v>
      </c>
      <c r="I70" s="1" t="s">
        <v>53</v>
      </c>
    </row>
    <row r="71" spans="1:9" x14ac:dyDescent="0.25">
      <c r="A71" s="1" t="s">
        <v>108</v>
      </c>
      <c r="B71" s="1" t="s">
        <v>5</v>
      </c>
      <c r="C71" s="2">
        <v>1</v>
      </c>
      <c r="E71" s="1" t="s">
        <v>131</v>
      </c>
      <c r="F71" s="1" t="s">
        <v>132</v>
      </c>
      <c r="I71" s="1" t="s">
        <v>51</v>
      </c>
    </row>
    <row r="72" spans="1:9" x14ac:dyDescent="0.25">
      <c r="A72" s="1" t="s">
        <v>108</v>
      </c>
      <c r="B72" s="1" t="s">
        <v>5</v>
      </c>
      <c r="C72" s="2">
        <v>1</v>
      </c>
      <c r="E72" s="1" t="s">
        <v>114</v>
      </c>
      <c r="F72" s="1" t="s">
        <v>240</v>
      </c>
      <c r="I72" s="1" t="s">
        <v>50</v>
      </c>
    </row>
    <row r="73" spans="1:9" ht="45" x14ac:dyDescent="0.25">
      <c r="A73" s="1" t="s">
        <v>108</v>
      </c>
      <c r="B73" s="1" t="s">
        <v>5</v>
      </c>
      <c r="C73" s="2">
        <v>1</v>
      </c>
      <c r="E73" s="1" t="s">
        <v>115</v>
      </c>
      <c r="F73" s="1" t="s">
        <v>116</v>
      </c>
      <c r="I73" s="1" t="s">
        <v>53</v>
      </c>
    </row>
    <row r="74" spans="1:9" ht="30" x14ac:dyDescent="0.25">
      <c r="A74" s="1" t="s">
        <v>37</v>
      </c>
      <c r="B74" s="1" t="s">
        <v>5</v>
      </c>
      <c r="C74" s="2" t="s">
        <v>38</v>
      </c>
      <c r="E74" s="1" t="s">
        <v>43</v>
      </c>
      <c r="F74" s="1" t="s">
        <v>249</v>
      </c>
    </row>
    <row r="75" spans="1:9" x14ac:dyDescent="0.25">
      <c r="A75" s="1" t="s">
        <v>108</v>
      </c>
      <c r="B75" s="1" t="s">
        <v>5</v>
      </c>
      <c r="C75" s="2">
        <v>1</v>
      </c>
      <c r="E75" s="1" t="s">
        <v>137</v>
      </c>
      <c r="F75" s="1" t="s">
        <v>138</v>
      </c>
      <c r="I75" s="1" t="s">
        <v>49</v>
      </c>
    </row>
    <row r="76" spans="1:9" ht="60" x14ac:dyDescent="0.25">
      <c r="A76" s="1" t="s">
        <v>108</v>
      </c>
      <c r="B76" s="1" t="s">
        <v>5</v>
      </c>
      <c r="C76" s="2">
        <v>1</v>
      </c>
      <c r="E76" s="1" t="s">
        <v>142</v>
      </c>
      <c r="F76" s="1" t="s">
        <v>143</v>
      </c>
      <c r="I76" s="1" t="s">
        <v>44</v>
      </c>
    </row>
    <row r="77" spans="1:9" ht="30" x14ac:dyDescent="0.25">
      <c r="A77" s="1" t="s">
        <v>108</v>
      </c>
      <c r="B77" s="1" t="s">
        <v>5</v>
      </c>
      <c r="C77" s="2">
        <v>1</v>
      </c>
      <c r="E77" s="1" t="s">
        <v>133</v>
      </c>
      <c r="F77" s="1" t="s">
        <v>134</v>
      </c>
      <c r="I77" s="1" t="s">
        <v>52</v>
      </c>
    </row>
    <row r="78" spans="1:9" ht="30" x14ac:dyDescent="0.25">
      <c r="A78" s="1" t="s">
        <v>108</v>
      </c>
      <c r="B78" s="1" t="s">
        <v>5</v>
      </c>
      <c r="C78" s="2">
        <v>1</v>
      </c>
      <c r="E78" s="1" t="s">
        <v>135</v>
      </c>
      <c r="F78" s="1" t="s">
        <v>136</v>
      </c>
      <c r="I78" s="1" t="s">
        <v>52</v>
      </c>
    </row>
    <row r="79" spans="1:9" x14ac:dyDescent="0.25">
      <c r="A79" s="1" t="s">
        <v>108</v>
      </c>
      <c r="B79" s="1" t="s">
        <v>6</v>
      </c>
      <c r="C79" s="2">
        <v>1</v>
      </c>
      <c r="E79" s="1" t="s">
        <v>155</v>
      </c>
      <c r="F79" s="1" t="s">
        <v>156</v>
      </c>
      <c r="I79" s="1" t="s">
        <v>112</v>
      </c>
    </row>
    <row r="80" spans="1:9" x14ac:dyDescent="0.25">
      <c r="A80" s="1" t="s">
        <v>108</v>
      </c>
      <c r="B80" s="1" t="s">
        <v>6</v>
      </c>
      <c r="C80" s="2">
        <v>1</v>
      </c>
      <c r="E80" s="1" t="s">
        <v>157</v>
      </c>
      <c r="F80" s="1" t="s">
        <v>158</v>
      </c>
      <c r="I80" s="1" t="s">
        <v>48</v>
      </c>
    </row>
    <row r="81" spans="1:9" x14ac:dyDescent="0.25">
      <c r="A81" s="1" t="s">
        <v>108</v>
      </c>
      <c r="B81" s="1" t="s">
        <v>6</v>
      </c>
      <c r="C81" s="2">
        <v>1</v>
      </c>
      <c r="E81" s="1" t="s">
        <v>194</v>
      </c>
      <c r="F81" s="1" t="s">
        <v>195</v>
      </c>
      <c r="I81" s="1" t="s">
        <v>196</v>
      </c>
    </row>
    <row r="82" spans="1:9" x14ac:dyDescent="0.25">
      <c r="A82" s="1" t="s">
        <v>24</v>
      </c>
      <c r="B82" s="1" t="s">
        <v>6</v>
      </c>
      <c r="C82" s="2">
        <v>1</v>
      </c>
      <c r="E82" s="1" t="s">
        <v>27</v>
      </c>
      <c r="F82" s="1" t="s">
        <v>211</v>
      </c>
    </row>
    <row r="83" spans="1:9" ht="30" x14ac:dyDescent="0.25">
      <c r="A83" s="1" t="s">
        <v>108</v>
      </c>
      <c r="B83" s="1" t="s">
        <v>6</v>
      </c>
      <c r="C83" s="2">
        <v>1</v>
      </c>
      <c r="E83" s="1" t="s">
        <v>161</v>
      </c>
      <c r="F83" s="1" t="s">
        <v>162</v>
      </c>
      <c r="I83" s="1" t="s">
        <v>50</v>
      </c>
    </row>
    <row r="84" spans="1:9" ht="30" x14ac:dyDescent="0.25">
      <c r="A84" s="1" t="s">
        <v>108</v>
      </c>
      <c r="B84" s="1" t="s">
        <v>6</v>
      </c>
      <c r="C84" s="2">
        <v>1</v>
      </c>
      <c r="E84" s="1" t="s">
        <v>190</v>
      </c>
      <c r="F84" s="1" t="s">
        <v>255</v>
      </c>
      <c r="I84" s="1" t="s">
        <v>49</v>
      </c>
    </row>
    <row r="85" spans="1:9" x14ac:dyDescent="0.25">
      <c r="A85" s="1" t="s">
        <v>108</v>
      </c>
      <c r="B85" s="1" t="s">
        <v>6</v>
      </c>
      <c r="C85" s="2">
        <v>1</v>
      </c>
      <c r="E85" s="1" t="s">
        <v>183</v>
      </c>
      <c r="F85" s="1" t="s">
        <v>184</v>
      </c>
      <c r="I85" s="1" t="s">
        <v>53</v>
      </c>
    </row>
    <row r="86" spans="1:9" x14ac:dyDescent="0.25">
      <c r="A86" s="1" t="s">
        <v>108</v>
      </c>
      <c r="B86" s="1" t="s">
        <v>6</v>
      </c>
      <c r="C86" s="2">
        <v>1</v>
      </c>
      <c r="E86" s="1" t="s">
        <v>197</v>
      </c>
      <c r="F86" s="1" t="s">
        <v>119</v>
      </c>
      <c r="I86" s="1" t="s">
        <v>51</v>
      </c>
    </row>
    <row r="87" spans="1:9" x14ac:dyDescent="0.25">
      <c r="A87" s="1" t="s">
        <v>4</v>
      </c>
      <c r="B87" s="1" t="s">
        <v>6</v>
      </c>
      <c r="C87" s="2">
        <v>4</v>
      </c>
      <c r="E87" s="1" t="s">
        <v>23</v>
      </c>
      <c r="F87" s="1" t="s">
        <v>200</v>
      </c>
    </row>
    <row r="88" spans="1:9" x14ac:dyDescent="0.25">
      <c r="A88" s="1" t="s">
        <v>24</v>
      </c>
      <c r="B88" s="1" t="s">
        <v>6</v>
      </c>
      <c r="C88" s="2">
        <v>6</v>
      </c>
      <c r="E88" s="1" t="s">
        <v>29</v>
      </c>
      <c r="F88" s="1" t="s">
        <v>200</v>
      </c>
    </row>
    <row r="89" spans="1:9" x14ac:dyDescent="0.25">
      <c r="A89" s="1" t="s">
        <v>37</v>
      </c>
      <c r="B89" s="1" t="s">
        <v>6</v>
      </c>
      <c r="C89" s="2" t="s">
        <v>44</v>
      </c>
      <c r="E89" s="1" t="s">
        <v>39</v>
      </c>
      <c r="F89" s="1" t="s">
        <v>200</v>
      </c>
    </row>
    <row r="90" spans="1:9" x14ac:dyDescent="0.25">
      <c r="A90" s="1" t="s">
        <v>242</v>
      </c>
      <c r="B90" s="1" t="s">
        <v>6</v>
      </c>
      <c r="C90" s="2">
        <v>5</v>
      </c>
      <c r="E90" s="1" t="s">
        <v>3</v>
      </c>
      <c r="F90" s="1" t="s">
        <v>200</v>
      </c>
    </row>
    <row r="91" spans="1:9" x14ac:dyDescent="0.25">
      <c r="A91" s="1" t="s">
        <v>15</v>
      </c>
      <c r="B91" s="1" t="s">
        <v>6</v>
      </c>
      <c r="C91" s="2">
        <v>0</v>
      </c>
      <c r="D91" s="2">
        <v>5</v>
      </c>
      <c r="E91" s="1" t="s">
        <v>19</v>
      </c>
      <c r="F91" s="1" t="s">
        <v>200</v>
      </c>
    </row>
    <row r="92" spans="1:9" x14ac:dyDescent="0.25">
      <c r="A92" s="1" t="s">
        <v>108</v>
      </c>
      <c r="B92" s="1" t="s">
        <v>6</v>
      </c>
      <c r="C92" s="2">
        <v>1</v>
      </c>
      <c r="E92" s="1" t="s">
        <v>146</v>
      </c>
      <c r="F92" s="1" t="s">
        <v>147</v>
      </c>
      <c r="I92" s="1" t="s">
        <v>44</v>
      </c>
    </row>
    <row r="93" spans="1:9" ht="45" x14ac:dyDescent="0.25">
      <c r="A93" s="1" t="s">
        <v>32</v>
      </c>
      <c r="B93" s="1" t="s">
        <v>6</v>
      </c>
      <c r="C93" s="2">
        <v>0</v>
      </c>
      <c r="D93" s="2">
        <v>6</v>
      </c>
      <c r="E93" s="1" t="s">
        <v>36</v>
      </c>
      <c r="F93" s="1" t="s">
        <v>232</v>
      </c>
    </row>
    <row r="94" spans="1:9" ht="45" x14ac:dyDescent="0.25">
      <c r="A94" s="1" t="s">
        <v>37</v>
      </c>
      <c r="B94" s="1" t="s">
        <v>6</v>
      </c>
      <c r="C94" s="2" t="s">
        <v>38</v>
      </c>
      <c r="E94" s="1" t="s">
        <v>42</v>
      </c>
      <c r="F94" s="1" t="s">
        <v>235</v>
      </c>
    </row>
    <row r="95" spans="1:9" x14ac:dyDescent="0.25">
      <c r="A95" s="1" t="s">
        <v>108</v>
      </c>
      <c r="B95" s="1" t="s">
        <v>6</v>
      </c>
      <c r="C95" s="2">
        <v>1</v>
      </c>
      <c r="E95" s="1" t="s">
        <v>177</v>
      </c>
      <c r="F95" s="1" t="s">
        <v>210</v>
      </c>
      <c r="I95" s="1" t="s">
        <v>41</v>
      </c>
    </row>
    <row r="96" spans="1:9" ht="45" x14ac:dyDescent="0.25">
      <c r="A96" s="1" t="s">
        <v>37</v>
      </c>
      <c r="B96" s="1" t="s">
        <v>6</v>
      </c>
      <c r="C96" s="2" t="s">
        <v>38</v>
      </c>
      <c r="E96" s="1" t="s">
        <v>246</v>
      </c>
      <c r="F96" s="1" t="s">
        <v>233</v>
      </c>
    </row>
    <row r="97" spans="1:9" x14ac:dyDescent="0.25">
      <c r="A97" s="1" t="s">
        <v>4</v>
      </c>
      <c r="B97" s="1" t="s">
        <v>6</v>
      </c>
      <c r="C97" s="2">
        <v>2</v>
      </c>
      <c r="E97" s="1" t="s">
        <v>2</v>
      </c>
      <c r="F97" s="1" t="s">
        <v>199</v>
      </c>
    </row>
    <row r="98" spans="1:9" x14ac:dyDescent="0.25">
      <c r="A98" s="1" t="s">
        <v>37</v>
      </c>
      <c r="B98" s="1" t="s">
        <v>6</v>
      </c>
      <c r="C98" s="2" t="s">
        <v>38</v>
      </c>
      <c r="E98" s="1" t="s">
        <v>2</v>
      </c>
      <c r="F98" s="1" t="s">
        <v>199</v>
      </c>
    </row>
    <row r="99" spans="1:9" x14ac:dyDescent="0.25">
      <c r="A99" s="1" t="s">
        <v>32</v>
      </c>
      <c r="B99" s="1" t="s">
        <v>6</v>
      </c>
      <c r="C99" s="2">
        <v>0</v>
      </c>
      <c r="D99" s="2">
        <v>2</v>
      </c>
      <c r="E99" s="1" t="s">
        <v>2</v>
      </c>
      <c r="F99" s="1" t="s">
        <v>199</v>
      </c>
    </row>
    <row r="100" spans="1:9" x14ac:dyDescent="0.25">
      <c r="A100" s="1" t="s">
        <v>15</v>
      </c>
      <c r="B100" s="1" t="s">
        <v>6</v>
      </c>
      <c r="C100" s="2">
        <v>0</v>
      </c>
      <c r="D100" s="2">
        <v>2</v>
      </c>
      <c r="E100" s="1" t="s">
        <v>30</v>
      </c>
      <c r="F100" s="1" t="s">
        <v>199</v>
      </c>
    </row>
    <row r="101" spans="1:9" ht="45" x14ac:dyDescent="0.25">
      <c r="A101" s="1" t="s">
        <v>242</v>
      </c>
      <c r="B101" s="1" t="s">
        <v>6</v>
      </c>
      <c r="C101" s="2">
        <v>2</v>
      </c>
      <c r="E101" s="1" t="s">
        <v>22</v>
      </c>
      <c r="F101" s="1" t="s">
        <v>248</v>
      </c>
    </row>
    <row r="102" spans="1:9" x14ac:dyDescent="0.25">
      <c r="A102" s="1" t="s">
        <v>24</v>
      </c>
      <c r="B102" s="1" t="s">
        <v>6</v>
      </c>
      <c r="C102" s="2">
        <v>2</v>
      </c>
      <c r="E102" s="1" t="s">
        <v>1</v>
      </c>
      <c r="F102" s="1" t="s">
        <v>121</v>
      </c>
    </row>
    <row r="103" spans="1:9" x14ac:dyDescent="0.25">
      <c r="A103" s="1" t="s">
        <v>37</v>
      </c>
      <c r="B103" s="1" t="s">
        <v>6</v>
      </c>
      <c r="C103" s="2" t="s">
        <v>41</v>
      </c>
      <c r="E103" s="1" t="s">
        <v>1</v>
      </c>
      <c r="F103" s="1" t="s">
        <v>121</v>
      </c>
    </row>
    <row r="104" spans="1:9" x14ac:dyDescent="0.25">
      <c r="A104" s="1" t="s">
        <v>108</v>
      </c>
      <c r="B104" s="1" t="s">
        <v>6</v>
      </c>
      <c r="C104" s="2">
        <v>1</v>
      </c>
      <c r="E104" s="1" t="s">
        <v>173</v>
      </c>
      <c r="F104" s="1" t="s">
        <v>121</v>
      </c>
      <c r="I104" s="1" t="s">
        <v>41</v>
      </c>
    </row>
    <row r="105" spans="1:9" x14ac:dyDescent="0.25">
      <c r="A105" s="1" t="s">
        <v>15</v>
      </c>
      <c r="B105" s="1" t="s">
        <v>6</v>
      </c>
      <c r="C105" s="2">
        <v>0</v>
      </c>
      <c r="D105" s="2">
        <v>1</v>
      </c>
      <c r="E105" s="1" t="s">
        <v>18</v>
      </c>
      <c r="F105" s="1" t="s">
        <v>179</v>
      </c>
    </row>
    <row r="106" spans="1:9" x14ac:dyDescent="0.25">
      <c r="A106" s="1" t="s">
        <v>108</v>
      </c>
      <c r="B106" s="1" t="s">
        <v>6</v>
      </c>
      <c r="C106" s="2">
        <v>1</v>
      </c>
      <c r="E106" s="1" t="s">
        <v>178</v>
      </c>
      <c r="F106" s="1" t="s">
        <v>179</v>
      </c>
      <c r="I106" s="1" t="s">
        <v>49</v>
      </c>
    </row>
    <row r="107" spans="1:9" x14ac:dyDescent="0.25">
      <c r="A107" s="1" t="s">
        <v>108</v>
      </c>
      <c r="B107" s="1" t="s">
        <v>6</v>
      </c>
      <c r="C107" s="2">
        <v>1</v>
      </c>
      <c r="E107" s="1" t="s">
        <v>187</v>
      </c>
      <c r="F107" s="1" t="s">
        <v>216</v>
      </c>
      <c r="I107" s="1" t="s">
        <v>52</v>
      </c>
    </row>
    <row r="108" spans="1:9" x14ac:dyDescent="0.25">
      <c r="A108" s="1" t="s">
        <v>108</v>
      </c>
      <c r="B108" s="1" t="s">
        <v>6</v>
      </c>
      <c r="C108" s="2">
        <v>1</v>
      </c>
      <c r="E108" s="1" t="s">
        <v>170</v>
      </c>
      <c r="F108" s="1" t="s">
        <v>171</v>
      </c>
      <c r="I108" s="1" t="s">
        <v>50</v>
      </c>
    </row>
    <row r="109" spans="1:9" x14ac:dyDescent="0.25">
      <c r="A109" s="1" t="s">
        <v>108</v>
      </c>
      <c r="B109" s="1" t="s">
        <v>6</v>
      </c>
      <c r="C109" s="2">
        <v>1</v>
      </c>
      <c r="E109" s="1" t="s">
        <v>181</v>
      </c>
      <c r="F109" s="1" t="s">
        <v>182</v>
      </c>
      <c r="I109" s="1" t="s">
        <v>54</v>
      </c>
    </row>
    <row r="110" spans="1:9" ht="45" x14ac:dyDescent="0.25">
      <c r="A110" s="1" t="s">
        <v>24</v>
      </c>
      <c r="B110" s="1" t="s">
        <v>6</v>
      </c>
      <c r="C110" s="2">
        <v>1</v>
      </c>
      <c r="E110" s="1" t="s">
        <v>26</v>
      </c>
      <c r="F110" s="1" t="s">
        <v>202</v>
      </c>
    </row>
    <row r="111" spans="1:9" ht="45" x14ac:dyDescent="0.25">
      <c r="A111" s="1" t="s">
        <v>32</v>
      </c>
      <c r="B111" s="1" t="s">
        <v>6</v>
      </c>
      <c r="C111" s="2">
        <v>0</v>
      </c>
      <c r="D111" s="2">
        <v>1</v>
      </c>
      <c r="E111" s="1" t="s">
        <v>34</v>
      </c>
      <c r="F111" s="1" t="s">
        <v>230</v>
      </c>
    </row>
    <row r="112" spans="1:9" ht="45" x14ac:dyDescent="0.25">
      <c r="A112" s="1" t="s">
        <v>108</v>
      </c>
      <c r="B112" s="1" t="s">
        <v>6</v>
      </c>
      <c r="C112" s="2">
        <v>1</v>
      </c>
      <c r="E112" s="1" t="s">
        <v>189</v>
      </c>
      <c r="F112" s="1" t="s">
        <v>238</v>
      </c>
      <c r="I112" s="1" t="s">
        <v>49</v>
      </c>
    </row>
    <row r="113" spans="1:9" x14ac:dyDescent="0.25">
      <c r="A113" s="1" t="s">
        <v>108</v>
      </c>
      <c r="B113" s="1" t="s">
        <v>6</v>
      </c>
      <c r="C113" s="2">
        <v>1</v>
      </c>
      <c r="E113" s="1" t="s">
        <v>163</v>
      </c>
      <c r="F113" s="1" t="s">
        <v>140</v>
      </c>
      <c r="I113" s="1" t="s">
        <v>48</v>
      </c>
    </row>
    <row r="114" spans="1:9" x14ac:dyDescent="0.25">
      <c r="A114" s="1" t="s">
        <v>108</v>
      </c>
      <c r="B114" s="1" t="s">
        <v>6</v>
      </c>
      <c r="C114" s="2">
        <v>1</v>
      </c>
      <c r="E114" s="1" t="s">
        <v>166</v>
      </c>
      <c r="F114" s="1" t="s">
        <v>167</v>
      </c>
      <c r="I114" s="1" t="s">
        <v>44</v>
      </c>
    </row>
    <row r="115" spans="1:9" x14ac:dyDescent="0.25">
      <c r="A115" s="1" t="s">
        <v>108</v>
      </c>
      <c r="B115" s="1" t="s">
        <v>6</v>
      </c>
      <c r="C115" s="2">
        <v>1</v>
      </c>
      <c r="E115" s="1" t="s">
        <v>192</v>
      </c>
      <c r="F115" s="1" t="s">
        <v>193</v>
      </c>
      <c r="I115" s="1" t="s">
        <v>51</v>
      </c>
    </row>
    <row r="116" spans="1:9" x14ac:dyDescent="0.25">
      <c r="A116" s="1" t="s">
        <v>108</v>
      </c>
      <c r="B116" s="1" t="s">
        <v>6</v>
      </c>
      <c r="C116" s="2">
        <v>1</v>
      </c>
      <c r="E116" s="1" t="s">
        <v>185</v>
      </c>
      <c r="F116" s="1" t="s">
        <v>186</v>
      </c>
      <c r="I116" s="1" t="s">
        <v>51</v>
      </c>
    </row>
    <row r="117" spans="1:9" ht="45" x14ac:dyDescent="0.25">
      <c r="A117" s="1" t="s">
        <v>108</v>
      </c>
      <c r="B117" s="1" t="s">
        <v>6</v>
      </c>
      <c r="C117" s="2">
        <v>1</v>
      </c>
      <c r="E117" s="1" t="s">
        <v>172</v>
      </c>
      <c r="F117" s="1" t="s">
        <v>237</v>
      </c>
      <c r="I117" s="1" t="s">
        <v>49</v>
      </c>
    </row>
    <row r="118" spans="1:9" ht="45" x14ac:dyDescent="0.25">
      <c r="A118" s="1" t="s">
        <v>108</v>
      </c>
      <c r="B118" s="1" t="s">
        <v>6</v>
      </c>
      <c r="C118" s="2">
        <v>1</v>
      </c>
      <c r="E118" s="1" t="s">
        <v>164</v>
      </c>
      <c r="F118" s="1" t="s">
        <v>239</v>
      </c>
      <c r="I118" s="1" t="s">
        <v>44</v>
      </c>
    </row>
    <row r="119" spans="1:9" x14ac:dyDescent="0.25">
      <c r="A119" s="1" t="s">
        <v>108</v>
      </c>
      <c r="B119" s="1" t="s">
        <v>6</v>
      </c>
      <c r="C119" s="2">
        <v>1</v>
      </c>
      <c r="E119" s="1" t="s">
        <v>159</v>
      </c>
      <c r="F119" s="1" t="s">
        <v>160</v>
      </c>
      <c r="I119" s="1" t="s">
        <v>48</v>
      </c>
    </row>
    <row r="120" spans="1:9" ht="45" x14ac:dyDescent="0.25">
      <c r="A120" s="1" t="s">
        <v>24</v>
      </c>
      <c r="B120" s="1" t="s">
        <v>6</v>
      </c>
      <c r="C120" s="2">
        <v>1</v>
      </c>
      <c r="E120" s="1" t="s">
        <v>25</v>
      </c>
      <c r="F120" s="1" t="s">
        <v>201</v>
      </c>
    </row>
    <row r="121" spans="1:9" x14ac:dyDescent="0.25">
      <c r="A121" s="1" t="s">
        <v>108</v>
      </c>
      <c r="B121" s="1" t="s">
        <v>6</v>
      </c>
      <c r="C121" s="2">
        <v>1</v>
      </c>
      <c r="E121" s="1" t="s">
        <v>191</v>
      </c>
      <c r="F121" s="1" t="s">
        <v>127</v>
      </c>
      <c r="I121" s="1" t="s">
        <v>50</v>
      </c>
    </row>
    <row r="122" spans="1:9" x14ac:dyDescent="0.25">
      <c r="A122" s="1" t="s">
        <v>15</v>
      </c>
      <c r="B122" s="1" t="s">
        <v>6</v>
      </c>
      <c r="C122" s="2">
        <v>0</v>
      </c>
      <c r="D122" s="2">
        <v>2</v>
      </c>
      <c r="E122" s="1" t="s">
        <v>17</v>
      </c>
      <c r="F122" s="1" t="s">
        <v>130</v>
      </c>
    </row>
    <row r="123" spans="1:9" x14ac:dyDescent="0.25">
      <c r="A123" s="1" t="s">
        <v>108</v>
      </c>
      <c r="B123" s="1" t="s">
        <v>6</v>
      </c>
      <c r="C123" s="2">
        <v>1</v>
      </c>
      <c r="E123" s="1" t="s">
        <v>198</v>
      </c>
      <c r="F123" s="1" t="s">
        <v>130</v>
      </c>
      <c r="I123" s="1" t="s">
        <v>49</v>
      </c>
    </row>
    <row r="124" spans="1:9" x14ac:dyDescent="0.25">
      <c r="A124" s="1" t="s">
        <v>108</v>
      </c>
      <c r="B124" s="1" t="s">
        <v>6</v>
      </c>
      <c r="C124" s="2">
        <v>1</v>
      </c>
      <c r="E124" s="1" t="s">
        <v>165</v>
      </c>
      <c r="F124" s="1" t="s">
        <v>215</v>
      </c>
      <c r="I124" s="1" t="s">
        <v>50</v>
      </c>
    </row>
    <row r="125" spans="1:9" x14ac:dyDescent="0.25">
      <c r="A125" s="1" t="s">
        <v>108</v>
      </c>
      <c r="B125" s="1" t="s">
        <v>6</v>
      </c>
      <c r="C125" s="2">
        <v>1</v>
      </c>
      <c r="E125" s="1" t="s">
        <v>175</v>
      </c>
      <c r="F125" s="1" t="s">
        <v>176</v>
      </c>
      <c r="I125" s="1" t="s">
        <v>52</v>
      </c>
    </row>
    <row r="126" spans="1:9" x14ac:dyDescent="0.25">
      <c r="A126" s="1" t="s">
        <v>108</v>
      </c>
      <c r="B126" s="1" t="s">
        <v>6</v>
      </c>
      <c r="C126" s="2">
        <v>1</v>
      </c>
      <c r="E126" s="1" t="s">
        <v>168</v>
      </c>
      <c r="F126" s="1" t="s">
        <v>169</v>
      </c>
      <c r="I126" s="1" t="s">
        <v>52</v>
      </c>
    </row>
    <row r="127" spans="1:9" x14ac:dyDescent="0.25">
      <c r="A127" s="1" t="s">
        <v>108</v>
      </c>
      <c r="B127" s="1" t="s">
        <v>6</v>
      </c>
      <c r="C127" s="2">
        <v>1</v>
      </c>
      <c r="E127" s="1" t="s">
        <v>180</v>
      </c>
      <c r="F127" s="1" t="s">
        <v>132</v>
      </c>
      <c r="I127" s="1" t="s">
        <v>51</v>
      </c>
    </row>
    <row r="128" spans="1:9" ht="45" x14ac:dyDescent="0.25">
      <c r="A128" s="1" t="s">
        <v>24</v>
      </c>
      <c r="B128" s="1" t="s">
        <v>6</v>
      </c>
      <c r="C128" s="2">
        <v>1</v>
      </c>
      <c r="E128" s="1" t="s">
        <v>28</v>
      </c>
      <c r="F128" s="1" t="s">
        <v>203</v>
      </c>
    </row>
    <row r="129" spans="1:9" x14ac:dyDescent="0.25">
      <c r="A129" s="1" t="s">
        <v>108</v>
      </c>
      <c r="B129" s="1" t="s">
        <v>6</v>
      </c>
      <c r="C129" s="2">
        <v>1</v>
      </c>
      <c r="E129" s="1" t="s">
        <v>174</v>
      </c>
      <c r="F129" s="1" t="s">
        <v>138</v>
      </c>
      <c r="I129" s="1" t="s">
        <v>49</v>
      </c>
    </row>
    <row r="130" spans="1:9" ht="30" x14ac:dyDescent="0.25">
      <c r="A130" s="1" t="s">
        <v>108</v>
      </c>
      <c r="B130" s="1" t="s">
        <v>6</v>
      </c>
      <c r="C130" s="2">
        <v>1</v>
      </c>
      <c r="E130" s="1" t="s">
        <v>188</v>
      </c>
      <c r="F130" s="1" t="s">
        <v>134</v>
      </c>
      <c r="I130" s="1" t="s">
        <v>52</v>
      </c>
    </row>
  </sheetData>
  <autoFilter ref="A1:I130">
    <sortState ref="A2:G130">
      <sortCondition ref="B1:B13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Totals</vt:lpstr>
      <vt:lpstr>Original 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Nathan</dc:creator>
  <cp:lastModifiedBy>Jones, Nathan</cp:lastModifiedBy>
  <dcterms:created xsi:type="dcterms:W3CDTF">2017-11-08T18:36:25Z</dcterms:created>
  <dcterms:modified xsi:type="dcterms:W3CDTF">2018-01-04T19:04:12Z</dcterms:modified>
</cp:coreProperties>
</file>