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서경대학교\학회\조류 논문\"/>
    </mc:Choice>
  </mc:AlternateContent>
  <xr:revisionPtr revIDLastSave="0" documentId="13_ncr:1_{EA3A2EE4-8809-48F4-8DAA-3B54C5D9F899}" xr6:coauthVersionLast="47" xr6:coauthVersionMax="47" xr10:uidLastSave="{00000000-0000-0000-0000-000000000000}"/>
  <bookViews>
    <workbookView xWindow="-120" yWindow="-120" windowWidth="29040" windowHeight="16440" activeTab="6" xr2:uid="{00000000-000D-0000-FFFF-FFFF00000000}"/>
  </bookViews>
  <sheets>
    <sheet name="Chlorella Vulgaris 배양조건" sheetId="1" r:id="rId1"/>
    <sheet name="pH" sheetId="3" r:id="rId2"/>
    <sheet name="온도" sheetId="4" r:id="rId3"/>
    <sheet name="파장" sheetId="6" r:id="rId4"/>
    <sheet name="광량" sheetId="5" r:id="rId5"/>
    <sheet name="1st Expt." sheetId="9" r:id="rId6"/>
    <sheet name="Sheet2" sheetId="13" r:id="rId7"/>
    <sheet name="2nd Expt." sheetId="10" r:id="rId8"/>
    <sheet name="3rd Expt." sheetId="11" r:id="rId9"/>
    <sheet name="4th Expt." sheetId="12" r:id="rId10"/>
    <sheet name="Sheet1" sheetId="7" r:id="rId11"/>
    <sheet name="Ps" sheetId="8" r:id="rId12"/>
  </sheets>
  <definedNames>
    <definedName name="_xlnm.Print_Area" localSheetId="5">'1st Expt.'!$V$3:$AN$39</definedName>
    <definedName name="_xlnm.Print_Area" localSheetId="7">'2nd Expt.'!$V$3:$AN$43</definedName>
    <definedName name="_xlnm.Print_Area" localSheetId="8">'3rd Expt.'!$V$3:$AN$39</definedName>
    <definedName name="_xlnm.Print_Area" localSheetId="0">'Chlorella Vulgaris 배양조건'!$A$1:$C$3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3" i="13" l="1"/>
  <c r="N123" i="13"/>
  <c r="M123" i="13"/>
  <c r="L123" i="13"/>
  <c r="K123" i="13"/>
  <c r="J123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T14" i="13"/>
  <c r="S14" i="13"/>
  <c r="R14" i="13"/>
  <c r="Z52" i="9"/>
  <c r="Z50" i="9"/>
  <c r="Z48" i="9"/>
  <c r="AH48" i="9" s="1"/>
  <c r="Z47" i="9"/>
  <c r="Z46" i="9"/>
  <c r="Z45" i="9"/>
  <c r="AH45" i="9" s="1"/>
  <c r="Z44" i="9"/>
  <c r="Z43" i="9"/>
  <c r="AR2" i="12"/>
  <c r="BD2" i="12"/>
  <c r="V3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V5" i="12"/>
  <c r="W5" i="12"/>
  <c r="X5" i="12"/>
  <c r="Y5" i="12"/>
  <c r="Z5" i="12"/>
  <c r="AA5" i="12"/>
  <c r="AB5" i="12"/>
  <c r="AN9" i="12" s="1"/>
  <c r="AC5" i="12"/>
  <c r="AD5" i="12"/>
  <c r="AE5" i="12"/>
  <c r="AF5" i="12"/>
  <c r="AG5" i="12"/>
  <c r="AH5" i="12"/>
  <c r="V6" i="12"/>
  <c r="W6" i="12"/>
  <c r="X6" i="12"/>
  <c r="AJ6" i="12" s="1"/>
  <c r="Y6" i="12"/>
  <c r="Z6" i="12"/>
  <c r="AL6" i="12" s="1"/>
  <c r="AA6" i="12"/>
  <c r="AM6" i="12" s="1"/>
  <c r="AB6" i="12"/>
  <c r="AC6" i="12"/>
  <c r="AD6" i="12"/>
  <c r="AE6" i="12"/>
  <c r="AF6" i="12"/>
  <c r="AG6" i="12"/>
  <c r="AH6" i="12"/>
  <c r="AI6" i="12"/>
  <c r="AK6" i="12"/>
  <c r="V7" i="12"/>
  <c r="W7" i="12"/>
  <c r="AI7" i="12" s="1"/>
  <c r="X7" i="12"/>
  <c r="AJ7" i="12" s="1"/>
  <c r="Y7" i="12"/>
  <c r="Z7" i="12"/>
  <c r="AL7" i="12" s="1"/>
  <c r="AA7" i="12"/>
  <c r="AM7" i="12" s="1"/>
  <c r="AB7" i="12"/>
  <c r="AN7" i="12" s="1"/>
  <c r="AC7" i="12"/>
  <c r="AD7" i="12"/>
  <c r="AE7" i="12"/>
  <c r="AF7" i="12"/>
  <c r="AG7" i="12"/>
  <c r="AH7" i="12"/>
  <c r="AK7" i="12"/>
  <c r="V8" i="12"/>
  <c r="W8" i="12"/>
  <c r="AI8" i="12" s="1"/>
  <c r="X8" i="12"/>
  <c r="AJ8" i="12" s="1"/>
  <c r="Y8" i="12"/>
  <c r="AK8" i="12" s="1"/>
  <c r="Z8" i="12"/>
  <c r="AL8" i="12" s="1"/>
  <c r="AA8" i="12"/>
  <c r="AM8" i="12" s="1"/>
  <c r="AB8" i="12"/>
  <c r="AN8" i="12" s="1"/>
  <c r="AC8" i="12"/>
  <c r="AD8" i="12"/>
  <c r="AE8" i="12"/>
  <c r="AF8" i="12"/>
  <c r="AG8" i="12"/>
  <c r="AH8" i="12"/>
  <c r="C9" i="12"/>
  <c r="W9" i="12" s="1"/>
  <c r="AI9" i="12" s="1"/>
  <c r="D9" i="12"/>
  <c r="E9" i="12"/>
  <c r="F9" i="12"/>
  <c r="X9" i="12" s="1"/>
  <c r="AJ9" i="12" s="1"/>
  <c r="G9" i="12"/>
  <c r="H9" i="12"/>
  <c r="V9" i="12"/>
  <c r="Y9" i="12"/>
  <c r="AK9" i="12" s="1"/>
  <c r="Z9" i="12"/>
  <c r="AA9" i="12"/>
  <c r="AM9" i="12" s="1"/>
  <c r="AB9" i="12"/>
  <c r="AE9" i="12"/>
  <c r="AF9" i="12"/>
  <c r="AG9" i="12"/>
  <c r="AH9" i="12"/>
  <c r="AL9" i="12"/>
  <c r="C11" i="12"/>
  <c r="W11" i="12" s="1"/>
  <c r="AI11" i="12" s="1"/>
  <c r="D11" i="12"/>
  <c r="E11" i="12"/>
  <c r="F11" i="12"/>
  <c r="X11" i="12" s="1"/>
  <c r="AJ11" i="12" s="1"/>
  <c r="G11" i="12"/>
  <c r="H11" i="12"/>
  <c r="I11" i="12"/>
  <c r="Y11" i="12" s="1"/>
  <c r="AK11" i="12" s="1"/>
  <c r="J11" i="12"/>
  <c r="K11" i="12"/>
  <c r="L11" i="12"/>
  <c r="AF11" i="12" s="1"/>
  <c r="M11" i="12"/>
  <c r="N11" i="12"/>
  <c r="O11" i="12"/>
  <c r="P11" i="12"/>
  <c r="Q11" i="12"/>
  <c r="R11" i="12"/>
  <c r="AH11" i="12" s="1"/>
  <c r="S11" i="12"/>
  <c r="T11" i="12"/>
  <c r="V11" i="12"/>
  <c r="AA11" i="12"/>
  <c r="AM11" i="12" s="1"/>
  <c r="AB11" i="12"/>
  <c r="AN11" i="12" s="1"/>
  <c r="AC11" i="12"/>
  <c r="AD11" i="12"/>
  <c r="AE11" i="12"/>
  <c r="AG11" i="12"/>
  <c r="C13" i="12"/>
  <c r="AC13" i="12" s="1"/>
  <c r="D13" i="12"/>
  <c r="E13" i="12"/>
  <c r="W13" i="12" s="1"/>
  <c r="AI13" i="12" s="1"/>
  <c r="F13" i="12"/>
  <c r="AD13" i="12" s="1"/>
  <c r="G13" i="12"/>
  <c r="H13" i="12"/>
  <c r="X13" i="12" s="1"/>
  <c r="AJ13" i="12" s="1"/>
  <c r="I13" i="12"/>
  <c r="AE13" i="12" s="1"/>
  <c r="J13" i="12"/>
  <c r="K13" i="12"/>
  <c r="L13" i="12"/>
  <c r="AF13" i="12" s="1"/>
  <c r="M13" i="12"/>
  <c r="N13" i="12"/>
  <c r="O13" i="12"/>
  <c r="P13" i="12"/>
  <c r="AA13" i="12" s="1"/>
  <c r="AM13" i="12" s="1"/>
  <c r="Q13" i="12"/>
  <c r="R13" i="12"/>
  <c r="S13" i="12"/>
  <c r="AB13" i="12" s="1"/>
  <c r="AN13" i="12" s="1"/>
  <c r="T13" i="12"/>
  <c r="V13" i="12"/>
  <c r="Y13" i="12"/>
  <c r="AK13" i="12" s="1"/>
  <c r="Z13" i="12"/>
  <c r="AL13" i="12" s="1"/>
  <c r="AG13" i="12"/>
  <c r="C15" i="12"/>
  <c r="W15" i="12" s="1"/>
  <c r="AI15" i="12" s="1"/>
  <c r="D15" i="12"/>
  <c r="E15" i="12"/>
  <c r="F15" i="12"/>
  <c r="X15" i="12" s="1"/>
  <c r="AJ15" i="12" s="1"/>
  <c r="G15" i="12"/>
  <c r="H15" i="12"/>
  <c r="I15" i="12"/>
  <c r="Y15" i="12" s="1"/>
  <c r="AK15" i="12" s="1"/>
  <c r="J15" i="12"/>
  <c r="K15" i="12"/>
  <c r="AE15" i="12" s="1"/>
  <c r="L15" i="12"/>
  <c r="M15" i="12"/>
  <c r="N15" i="12"/>
  <c r="O15" i="12"/>
  <c r="AA15" i="12" s="1"/>
  <c r="AM15" i="12" s="1"/>
  <c r="P15" i="12"/>
  <c r="Q15" i="12"/>
  <c r="R15" i="12"/>
  <c r="AB15" i="12" s="1"/>
  <c r="AN15" i="12" s="1"/>
  <c r="S15" i="12"/>
  <c r="T15" i="12"/>
  <c r="V15" i="12"/>
  <c r="Z15" i="12"/>
  <c r="AL15" i="12" s="1"/>
  <c r="AF15" i="12"/>
  <c r="AG15" i="12"/>
  <c r="C17" i="12"/>
  <c r="D17" i="12"/>
  <c r="E17" i="12"/>
  <c r="F17" i="12"/>
  <c r="X17" i="12" s="1"/>
  <c r="AJ17" i="12" s="1"/>
  <c r="G17" i="12"/>
  <c r="H17" i="12"/>
  <c r="I17" i="12"/>
  <c r="Y17" i="12" s="1"/>
  <c r="AK17" i="12" s="1"/>
  <c r="J17" i="12"/>
  <c r="K17" i="12"/>
  <c r="L17" i="12"/>
  <c r="Z17" i="12" s="1"/>
  <c r="AL17" i="12" s="1"/>
  <c r="M17" i="12"/>
  <c r="AF17" i="12" s="1"/>
  <c r="N17" i="12"/>
  <c r="O17" i="12"/>
  <c r="AG17" i="12" s="1"/>
  <c r="P17" i="12"/>
  <c r="Q17" i="12"/>
  <c r="R17" i="12"/>
  <c r="S17" i="12"/>
  <c r="T17" i="12"/>
  <c r="V17" i="12"/>
  <c r="W17" i="12"/>
  <c r="AI17" i="12" s="1"/>
  <c r="AB17" i="12"/>
  <c r="AN17" i="12" s="1"/>
  <c r="AC17" i="12"/>
  <c r="AD17" i="12"/>
  <c r="AE17" i="12"/>
  <c r="AH17" i="12"/>
  <c r="C19" i="12"/>
  <c r="D19" i="12"/>
  <c r="E19" i="12"/>
  <c r="AC19" i="12" s="1"/>
  <c r="F19" i="12"/>
  <c r="AD19" i="12" s="1"/>
  <c r="G19" i="12"/>
  <c r="H19" i="12"/>
  <c r="I19" i="12"/>
  <c r="Y19" i="12" s="1"/>
  <c r="AK19" i="12" s="1"/>
  <c r="J19" i="12"/>
  <c r="K19" i="12"/>
  <c r="L19" i="12"/>
  <c r="AF19" i="12" s="1"/>
  <c r="M19" i="12"/>
  <c r="N19" i="12"/>
  <c r="O19" i="12"/>
  <c r="P19" i="12"/>
  <c r="Q19" i="12"/>
  <c r="AG19" i="12" s="1"/>
  <c r="R19" i="12"/>
  <c r="AB19" i="12" s="1"/>
  <c r="AN19" i="12" s="1"/>
  <c r="S19" i="12"/>
  <c r="T19" i="12"/>
  <c r="V19" i="12"/>
  <c r="W19" i="12"/>
  <c r="AI19" i="12" s="1"/>
  <c r="Z19" i="12"/>
  <c r="AL19" i="12" s="1"/>
  <c r="AA19" i="12"/>
  <c r="AM19" i="12" s="1"/>
  <c r="AH19" i="12"/>
  <c r="C21" i="12"/>
  <c r="W21" i="12" s="1"/>
  <c r="AI21" i="12" s="1"/>
  <c r="D21" i="12"/>
  <c r="E21" i="12"/>
  <c r="F21" i="12"/>
  <c r="G21" i="12"/>
  <c r="H21" i="12"/>
  <c r="I21" i="12"/>
  <c r="AE21" i="12" s="1"/>
  <c r="J21" i="12"/>
  <c r="K21" i="12"/>
  <c r="L21" i="12"/>
  <c r="Z21" i="12" s="1"/>
  <c r="AL21" i="12" s="1"/>
  <c r="M21" i="12"/>
  <c r="N21" i="12"/>
  <c r="O21" i="12"/>
  <c r="AA21" i="12" s="1"/>
  <c r="AM21" i="12" s="1"/>
  <c r="P21" i="12"/>
  <c r="Q21" i="12"/>
  <c r="AG21" i="12" s="1"/>
  <c r="R21" i="12"/>
  <c r="AB21" i="12" s="1"/>
  <c r="AN21" i="12" s="1"/>
  <c r="S21" i="12"/>
  <c r="AH21" i="12" s="1"/>
  <c r="T21" i="12"/>
  <c r="V21" i="12"/>
  <c r="X21" i="12"/>
  <c r="Y21" i="12"/>
  <c r="AD21" i="12"/>
  <c r="AJ21" i="12"/>
  <c r="AK21" i="12"/>
  <c r="C23" i="12"/>
  <c r="D23" i="12"/>
  <c r="E23" i="12"/>
  <c r="F23" i="12"/>
  <c r="G23" i="12"/>
  <c r="H23" i="12"/>
  <c r="I23" i="12"/>
  <c r="J23" i="12"/>
  <c r="Y23" i="12" s="1"/>
  <c r="AK23" i="12" s="1"/>
  <c r="K23" i="12"/>
  <c r="L23" i="12"/>
  <c r="Z23" i="12" s="1"/>
  <c r="AL23" i="12" s="1"/>
  <c r="M23" i="12"/>
  <c r="N23" i="12"/>
  <c r="O23" i="12"/>
  <c r="AA23" i="12" s="1"/>
  <c r="AM23" i="12" s="1"/>
  <c r="P23" i="12"/>
  <c r="Q23" i="12"/>
  <c r="R23" i="12"/>
  <c r="AH23" i="12" s="1"/>
  <c r="S23" i="12"/>
  <c r="T23" i="12"/>
  <c r="V23" i="12"/>
  <c r="W23" i="12"/>
  <c r="AI23" i="12" s="1"/>
  <c r="X23" i="12"/>
  <c r="AJ23" i="12" s="1"/>
  <c r="AB23" i="12"/>
  <c r="AC23" i="12"/>
  <c r="AD23" i="12"/>
  <c r="AE23" i="12"/>
  <c r="AF23" i="12"/>
  <c r="AN23" i="12"/>
  <c r="V25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V27" i="12"/>
  <c r="W27" i="12"/>
  <c r="AI28" i="12" s="1"/>
  <c r="X27" i="12"/>
  <c r="AJ28" i="12" s="1"/>
  <c r="Y27" i="12"/>
  <c r="AK28" i="12" s="1"/>
  <c r="Z27" i="12"/>
  <c r="AL30" i="12" s="1"/>
  <c r="AA27" i="12"/>
  <c r="AB27" i="12"/>
  <c r="AC27" i="12"/>
  <c r="AD27" i="12"/>
  <c r="AE27" i="12"/>
  <c r="AF27" i="12"/>
  <c r="AG27" i="12"/>
  <c r="AH27" i="12"/>
  <c r="V28" i="12"/>
  <c r="W28" i="12"/>
  <c r="X28" i="12"/>
  <c r="Y28" i="12"/>
  <c r="Z28" i="12"/>
  <c r="AL28" i="12" s="1"/>
  <c r="AA28" i="12"/>
  <c r="AM28" i="12" s="1"/>
  <c r="AB28" i="12"/>
  <c r="AN28" i="12" s="1"/>
  <c r="AC28" i="12"/>
  <c r="AD28" i="12"/>
  <c r="AE28" i="12"/>
  <c r="AF28" i="12"/>
  <c r="AG28" i="12"/>
  <c r="AH28" i="12"/>
  <c r="V29" i="12"/>
  <c r="W29" i="12"/>
  <c r="AI29" i="12" s="1"/>
  <c r="X29" i="12"/>
  <c r="AJ29" i="12" s="1"/>
  <c r="Y29" i="12"/>
  <c r="AK29" i="12" s="1"/>
  <c r="Z29" i="12"/>
  <c r="AL29" i="12" s="1"/>
  <c r="AA29" i="12"/>
  <c r="AM29" i="12" s="1"/>
  <c r="AB29" i="12"/>
  <c r="AC29" i="12"/>
  <c r="AD29" i="12"/>
  <c r="AE29" i="12"/>
  <c r="AF29" i="12"/>
  <c r="AG29" i="12"/>
  <c r="AH29" i="12"/>
  <c r="AN29" i="12"/>
  <c r="V30" i="12"/>
  <c r="AN30" i="12" s="1"/>
  <c r="W30" i="12"/>
  <c r="AI30" i="12" s="1"/>
  <c r="X30" i="12"/>
  <c r="AJ30" i="12" s="1"/>
  <c r="Y30" i="12"/>
  <c r="Z30" i="12"/>
  <c r="AA30" i="12"/>
  <c r="AB30" i="12"/>
  <c r="AC30" i="12"/>
  <c r="AD30" i="12"/>
  <c r="AE30" i="12"/>
  <c r="AF30" i="12"/>
  <c r="AG30" i="12"/>
  <c r="AH30" i="12"/>
  <c r="AM30" i="12"/>
  <c r="V31" i="12"/>
  <c r="W31" i="12"/>
  <c r="X31" i="12"/>
  <c r="Y31" i="12"/>
  <c r="Z31" i="12"/>
  <c r="AL31" i="12" s="1"/>
  <c r="AA31" i="12"/>
  <c r="AM31" i="12" s="1"/>
  <c r="AB31" i="12"/>
  <c r="AN31" i="12" s="1"/>
  <c r="AC31" i="12"/>
  <c r="AD31" i="12"/>
  <c r="AE31" i="12"/>
  <c r="AF31" i="12"/>
  <c r="AG31" i="12"/>
  <c r="AH31" i="12"/>
  <c r="AI31" i="12"/>
  <c r="AJ31" i="12"/>
  <c r="C33" i="12"/>
  <c r="D33" i="12"/>
  <c r="E33" i="12"/>
  <c r="F33" i="12"/>
  <c r="X33" i="12" s="1"/>
  <c r="AJ33" i="12" s="1"/>
  <c r="G33" i="12"/>
  <c r="H33" i="12"/>
  <c r="I33" i="12"/>
  <c r="Y33" i="12" s="1"/>
  <c r="AK33" i="12" s="1"/>
  <c r="J33" i="12"/>
  <c r="K33" i="12"/>
  <c r="L33" i="12"/>
  <c r="Z33" i="12" s="1"/>
  <c r="AL33" i="12" s="1"/>
  <c r="M33" i="12"/>
  <c r="AF33" i="12" s="1"/>
  <c r="N33" i="12"/>
  <c r="O33" i="12"/>
  <c r="AG33" i="12" s="1"/>
  <c r="P33" i="12"/>
  <c r="Q33" i="12"/>
  <c r="R33" i="12"/>
  <c r="S33" i="12"/>
  <c r="T33" i="12"/>
  <c r="V33" i="12"/>
  <c r="W33" i="12"/>
  <c r="AI33" i="12" s="1"/>
  <c r="AB33" i="12"/>
  <c r="AN33" i="12" s="1"/>
  <c r="AC33" i="12"/>
  <c r="AD33" i="12"/>
  <c r="AE33" i="12"/>
  <c r="AH33" i="12"/>
  <c r="AR33" i="12"/>
  <c r="BD33" i="12"/>
  <c r="C35" i="12"/>
  <c r="D35" i="12"/>
  <c r="AC35" i="12" s="1"/>
  <c r="E35" i="12"/>
  <c r="F35" i="12"/>
  <c r="AD35" i="12" s="1"/>
  <c r="G35" i="12"/>
  <c r="X35" i="12" s="1"/>
  <c r="AJ35" i="12" s="1"/>
  <c r="H35" i="12"/>
  <c r="I35" i="12"/>
  <c r="J35" i="12"/>
  <c r="K35" i="12"/>
  <c r="L35" i="12"/>
  <c r="Z35" i="12" s="1"/>
  <c r="AL35" i="12" s="1"/>
  <c r="M35" i="12"/>
  <c r="N35" i="12"/>
  <c r="O35" i="12"/>
  <c r="AA35" i="12" s="1"/>
  <c r="AM35" i="12" s="1"/>
  <c r="P35" i="12"/>
  <c r="Q35" i="12"/>
  <c r="R35" i="12"/>
  <c r="AB35" i="12" s="1"/>
  <c r="AN35" i="12" s="1"/>
  <c r="S35" i="12"/>
  <c r="T35" i="12"/>
  <c r="V35" i="12"/>
  <c r="W35" i="12"/>
  <c r="AI35" i="12" s="1"/>
  <c r="Y35" i="12"/>
  <c r="AK35" i="12" s="1"/>
  <c r="AE35" i="12"/>
  <c r="AF35" i="12"/>
  <c r="C37" i="12"/>
  <c r="W37" i="12" s="1"/>
  <c r="AI37" i="12" s="1"/>
  <c r="D37" i="12"/>
  <c r="E37" i="12"/>
  <c r="F37" i="12"/>
  <c r="G37" i="12"/>
  <c r="H37" i="12"/>
  <c r="I37" i="12"/>
  <c r="Y37" i="12" s="1"/>
  <c r="AK37" i="12" s="1"/>
  <c r="J37" i="12"/>
  <c r="K37" i="12"/>
  <c r="L37" i="12"/>
  <c r="M37" i="12"/>
  <c r="N37" i="12"/>
  <c r="O37" i="12"/>
  <c r="AG37" i="12" s="1"/>
  <c r="P37" i="12"/>
  <c r="Q37" i="12"/>
  <c r="AA37" i="12" s="1"/>
  <c r="AM37" i="12" s="1"/>
  <c r="R37" i="12"/>
  <c r="AH37" i="12" s="1"/>
  <c r="S37" i="12"/>
  <c r="T37" i="12"/>
  <c r="V37" i="12"/>
  <c r="X37" i="12"/>
  <c r="Z37" i="12"/>
  <c r="AL37" i="12" s="1"/>
  <c r="AD37" i="12"/>
  <c r="AF37" i="12"/>
  <c r="AJ37" i="12"/>
  <c r="C39" i="12"/>
  <c r="D39" i="12"/>
  <c r="W39" i="12" s="1"/>
  <c r="AI39" i="12" s="1"/>
  <c r="E39" i="12"/>
  <c r="F39" i="12"/>
  <c r="X39" i="12" s="1"/>
  <c r="AJ39" i="12" s="1"/>
  <c r="G39" i="12"/>
  <c r="H39" i="12"/>
  <c r="I39" i="12"/>
  <c r="J39" i="12"/>
  <c r="Y39" i="12" s="1"/>
  <c r="AK39" i="12" s="1"/>
  <c r="K39" i="12"/>
  <c r="L39" i="12"/>
  <c r="AF39" i="12" s="1"/>
  <c r="M39" i="12"/>
  <c r="N39" i="12"/>
  <c r="O39" i="12"/>
  <c r="P39" i="12"/>
  <c r="Q39" i="12"/>
  <c r="R39" i="12"/>
  <c r="S39" i="12"/>
  <c r="T39" i="12"/>
  <c r="AH39" i="12" s="1"/>
  <c r="V39" i="12"/>
  <c r="AA39" i="12"/>
  <c r="AM39" i="12" s="1"/>
  <c r="AC39" i="12"/>
  <c r="AD39" i="12"/>
  <c r="AE39" i="12"/>
  <c r="AG39" i="12"/>
  <c r="C41" i="12"/>
  <c r="AC41" i="12" s="1"/>
  <c r="D41" i="12"/>
  <c r="E41" i="12"/>
  <c r="W41" i="12" s="1"/>
  <c r="AI41" i="12" s="1"/>
  <c r="F41" i="12"/>
  <c r="AD41" i="12" s="1"/>
  <c r="G41" i="12"/>
  <c r="H41" i="12"/>
  <c r="X41" i="12" s="1"/>
  <c r="AJ41" i="12" s="1"/>
  <c r="I41" i="12"/>
  <c r="AE41" i="12" s="1"/>
  <c r="J41" i="12"/>
  <c r="K41" i="12"/>
  <c r="L41" i="12"/>
  <c r="M41" i="12"/>
  <c r="N41" i="12"/>
  <c r="O41" i="12"/>
  <c r="AA41" i="12" s="1"/>
  <c r="AM41" i="12" s="1"/>
  <c r="P41" i="12"/>
  <c r="Q41" i="12"/>
  <c r="R41" i="12"/>
  <c r="S41" i="12"/>
  <c r="AB41" i="12" s="1"/>
  <c r="AN41" i="12" s="1"/>
  <c r="T41" i="12"/>
  <c r="V41" i="12"/>
  <c r="Y41" i="12"/>
  <c r="AK41" i="12" s="1"/>
  <c r="Z41" i="12"/>
  <c r="AL41" i="12" s="1"/>
  <c r="AF41" i="12"/>
  <c r="AG41" i="12"/>
  <c r="C43" i="12"/>
  <c r="W43" i="12" s="1"/>
  <c r="AI43" i="12" s="1"/>
  <c r="D43" i="12"/>
  <c r="E43" i="12"/>
  <c r="F43" i="12"/>
  <c r="X43" i="12" s="1"/>
  <c r="AJ43" i="12" s="1"/>
  <c r="G43" i="12"/>
  <c r="H43" i="12"/>
  <c r="I43" i="12"/>
  <c r="J43" i="12"/>
  <c r="Y43" i="12" s="1"/>
  <c r="AK43" i="12" s="1"/>
  <c r="K43" i="12"/>
  <c r="L43" i="12"/>
  <c r="Z43" i="12" s="1"/>
  <c r="AL43" i="12" s="1"/>
  <c r="M43" i="12"/>
  <c r="N43" i="12"/>
  <c r="O43" i="12"/>
  <c r="P43" i="12"/>
  <c r="AA43" i="12" s="1"/>
  <c r="AM43" i="12" s="1"/>
  <c r="Q43" i="12"/>
  <c r="R43" i="12"/>
  <c r="AB43" i="12" s="1"/>
  <c r="AN43" i="12" s="1"/>
  <c r="S43" i="12"/>
  <c r="T43" i="12"/>
  <c r="V43" i="12"/>
  <c r="AG43" i="12"/>
  <c r="C45" i="12"/>
  <c r="D45" i="12"/>
  <c r="E45" i="12"/>
  <c r="F45" i="12"/>
  <c r="X45" i="12" s="1"/>
  <c r="AJ45" i="12" s="1"/>
  <c r="G45" i="12"/>
  <c r="H45" i="12"/>
  <c r="I45" i="12"/>
  <c r="Y45" i="12" s="1"/>
  <c r="AK45" i="12" s="1"/>
  <c r="J45" i="12"/>
  <c r="K45" i="12"/>
  <c r="L45" i="12"/>
  <c r="Z45" i="12" s="1"/>
  <c r="AL45" i="12" s="1"/>
  <c r="M45" i="12"/>
  <c r="AF45" i="12" s="1"/>
  <c r="N45" i="12"/>
  <c r="O45" i="12"/>
  <c r="AG45" i="12" s="1"/>
  <c r="P45" i="12"/>
  <c r="Q45" i="12"/>
  <c r="R45" i="12"/>
  <c r="S45" i="12"/>
  <c r="T45" i="12"/>
  <c r="V45" i="12"/>
  <c r="W45" i="12"/>
  <c r="AI45" i="12" s="1"/>
  <c r="AB45" i="12"/>
  <c r="AN45" i="12" s="1"/>
  <c r="AC45" i="12"/>
  <c r="AD45" i="12"/>
  <c r="AE45" i="12"/>
  <c r="AH45" i="12"/>
  <c r="V47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V49" i="12"/>
  <c r="W49" i="12"/>
  <c r="X49" i="12"/>
  <c r="AJ50" i="12" s="1"/>
  <c r="Y49" i="12"/>
  <c r="AK52" i="12" s="1"/>
  <c r="Z49" i="12"/>
  <c r="AA49" i="12"/>
  <c r="AB49" i="12"/>
  <c r="AC49" i="12"/>
  <c r="AD49" i="12"/>
  <c r="AE49" i="12"/>
  <c r="AF49" i="12"/>
  <c r="AG49" i="12"/>
  <c r="AH49" i="12"/>
  <c r="V50" i="12"/>
  <c r="W50" i="12"/>
  <c r="X50" i="12"/>
  <c r="Y50" i="12"/>
  <c r="AK50" i="12" s="1"/>
  <c r="Z50" i="12"/>
  <c r="AL50" i="12" s="1"/>
  <c r="AA50" i="12"/>
  <c r="AM50" i="12" s="1"/>
  <c r="AB50" i="12"/>
  <c r="AN50" i="12" s="1"/>
  <c r="AC50" i="12"/>
  <c r="AD50" i="12"/>
  <c r="AE50" i="12"/>
  <c r="AF50" i="12"/>
  <c r="AG50" i="12"/>
  <c r="AH50" i="12"/>
  <c r="AI50" i="12"/>
  <c r="V51" i="12"/>
  <c r="W51" i="12"/>
  <c r="AI51" i="12" s="1"/>
  <c r="X51" i="12"/>
  <c r="AJ51" i="12" s="1"/>
  <c r="Y51" i="12"/>
  <c r="AK51" i="12" s="1"/>
  <c r="Z51" i="12"/>
  <c r="AL51" i="12" s="1"/>
  <c r="AA51" i="12"/>
  <c r="AB51" i="12"/>
  <c r="AC51" i="12"/>
  <c r="AD51" i="12"/>
  <c r="AE51" i="12"/>
  <c r="AF51" i="12"/>
  <c r="AG51" i="12"/>
  <c r="AH51" i="12"/>
  <c r="AM51" i="12"/>
  <c r="AN51" i="12"/>
  <c r="V52" i="12"/>
  <c r="AM52" i="12" s="1"/>
  <c r="W52" i="12"/>
  <c r="AI52" i="12" s="1"/>
  <c r="X52" i="12"/>
  <c r="Y52" i="12"/>
  <c r="Z52" i="12"/>
  <c r="AA52" i="12"/>
  <c r="AB52" i="12"/>
  <c r="AN52" i="12" s="1"/>
  <c r="AC52" i="12"/>
  <c r="AD52" i="12"/>
  <c r="AE52" i="12"/>
  <c r="AF52" i="12"/>
  <c r="AG52" i="12"/>
  <c r="AH52" i="12"/>
  <c r="AL52" i="12"/>
  <c r="V53" i="12"/>
  <c r="W53" i="12"/>
  <c r="X53" i="12"/>
  <c r="Y53" i="12"/>
  <c r="AK53" i="12" s="1"/>
  <c r="Z53" i="12"/>
  <c r="AL53" i="12" s="1"/>
  <c r="AA53" i="12"/>
  <c r="AM53" i="12" s="1"/>
  <c r="AB53" i="12"/>
  <c r="AN53" i="12" s="1"/>
  <c r="AC53" i="12"/>
  <c r="AD53" i="12"/>
  <c r="AE53" i="12"/>
  <c r="AF53" i="12"/>
  <c r="AG53" i="12"/>
  <c r="AH53" i="12"/>
  <c r="AI53" i="12"/>
  <c r="F55" i="12"/>
  <c r="AD55" i="12" s="1"/>
  <c r="G55" i="12"/>
  <c r="X55" i="12" s="1"/>
  <c r="AJ55" i="12" s="1"/>
  <c r="H55" i="12"/>
  <c r="I55" i="12"/>
  <c r="J55" i="12"/>
  <c r="K55" i="12"/>
  <c r="Y55" i="12" s="1"/>
  <c r="AK55" i="12" s="1"/>
  <c r="L55" i="12"/>
  <c r="M55" i="12"/>
  <c r="Z55" i="12" s="1"/>
  <c r="AL55" i="12" s="1"/>
  <c r="N55" i="12"/>
  <c r="O55" i="12"/>
  <c r="AA55" i="12" s="1"/>
  <c r="AM55" i="12" s="1"/>
  <c r="P55" i="12"/>
  <c r="Q55" i="12"/>
  <c r="V55" i="12"/>
  <c r="W55" i="12"/>
  <c r="AB55" i="12"/>
  <c r="AN55" i="12" s="1"/>
  <c r="AC55" i="12"/>
  <c r="AE55" i="12"/>
  <c r="AH55" i="12"/>
  <c r="AI55" i="12"/>
  <c r="F57" i="12"/>
  <c r="G57" i="12"/>
  <c r="H57" i="12"/>
  <c r="X57" i="12" s="1"/>
  <c r="AJ57" i="12" s="1"/>
  <c r="I57" i="12"/>
  <c r="Y57" i="12" s="1"/>
  <c r="AK57" i="12" s="1"/>
  <c r="J57" i="12"/>
  <c r="K57" i="12"/>
  <c r="L57" i="12"/>
  <c r="Z57" i="12" s="1"/>
  <c r="AL57" i="12" s="1"/>
  <c r="M57" i="12"/>
  <c r="N57" i="12"/>
  <c r="AF57" i="12" s="1"/>
  <c r="O57" i="12"/>
  <c r="AA57" i="12" s="1"/>
  <c r="AM57" i="12" s="1"/>
  <c r="P57" i="12"/>
  <c r="Q57" i="12"/>
  <c r="V57" i="12"/>
  <c r="W57" i="12"/>
  <c r="AB57" i="12"/>
  <c r="AN57" i="12" s="1"/>
  <c r="AC57" i="12"/>
  <c r="AH57" i="12"/>
  <c r="AI57" i="12"/>
  <c r="F59" i="12"/>
  <c r="X59" i="12" s="1"/>
  <c r="AJ59" i="12" s="1"/>
  <c r="G59" i="12"/>
  <c r="H59" i="12"/>
  <c r="I59" i="12"/>
  <c r="Y59" i="12" s="1"/>
  <c r="AK59" i="12" s="1"/>
  <c r="J59" i="12"/>
  <c r="K59" i="12"/>
  <c r="L59" i="12"/>
  <c r="M59" i="12"/>
  <c r="Z59" i="12" s="1"/>
  <c r="AL59" i="12" s="1"/>
  <c r="N59" i="12"/>
  <c r="O59" i="12"/>
  <c r="AA59" i="12" s="1"/>
  <c r="AM59" i="12" s="1"/>
  <c r="P59" i="12"/>
  <c r="Q59" i="12"/>
  <c r="V59" i="12"/>
  <c r="AI59" i="12" s="1"/>
  <c r="W59" i="12"/>
  <c r="AB59" i="12"/>
  <c r="AN59" i="12" s="1"/>
  <c r="AC59" i="12"/>
  <c r="AD59" i="12"/>
  <c r="AH59" i="12"/>
  <c r="F61" i="12"/>
  <c r="G61" i="12"/>
  <c r="H61" i="12"/>
  <c r="I61" i="12"/>
  <c r="Y61" i="12" s="1"/>
  <c r="AK61" i="12" s="1"/>
  <c r="J61" i="12"/>
  <c r="K61" i="12"/>
  <c r="L61" i="12"/>
  <c r="M61" i="12"/>
  <c r="N61" i="12"/>
  <c r="Z61" i="12" s="1"/>
  <c r="AL61" i="12" s="1"/>
  <c r="O61" i="12"/>
  <c r="AG61" i="12" s="1"/>
  <c r="P61" i="12"/>
  <c r="AA61" i="12" s="1"/>
  <c r="AM61" i="12" s="1"/>
  <c r="Q61" i="12"/>
  <c r="V61" i="12"/>
  <c r="AN61" i="12" s="1"/>
  <c r="W61" i="12"/>
  <c r="AI61" i="12" s="1"/>
  <c r="X61" i="12"/>
  <c r="AB61" i="12"/>
  <c r="AC61" i="12"/>
  <c r="AD61" i="12"/>
  <c r="AE61" i="12"/>
  <c r="AH61" i="12"/>
  <c r="F63" i="12"/>
  <c r="G63" i="12"/>
  <c r="H63" i="12"/>
  <c r="I63" i="12"/>
  <c r="J63" i="12"/>
  <c r="K63" i="12"/>
  <c r="L63" i="12"/>
  <c r="Z63" i="12" s="1"/>
  <c r="AL63" i="12" s="1"/>
  <c r="M63" i="12"/>
  <c r="N63" i="12"/>
  <c r="O63" i="12"/>
  <c r="AA63" i="12" s="1"/>
  <c r="AM63" i="12" s="1"/>
  <c r="P63" i="12"/>
  <c r="Q63" i="12"/>
  <c r="AG63" i="12" s="1"/>
  <c r="V63" i="12"/>
  <c r="W63" i="12"/>
  <c r="AI63" i="12" s="1"/>
  <c r="X63" i="12"/>
  <c r="AJ63" i="12" s="1"/>
  <c r="Y63" i="12"/>
  <c r="AK63" i="12" s="1"/>
  <c r="AB63" i="12"/>
  <c r="AC63" i="12"/>
  <c r="AD63" i="12"/>
  <c r="AE63" i="12"/>
  <c r="AF63" i="12"/>
  <c r="AH63" i="12"/>
  <c r="AN63" i="12"/>
  <c r="AR64" i="12"/>
  <c r="BD64" i="12"/>
  <c r="F65" i="12"/>
  <c r="G65" i="12"/>
  <c r="H65" i="12"/>
  <c r="I65" i="12"/>
  <c r="Y65" i="12" s="1"/>
  <c r="AK65" i="12" s="1"/>
  <c r="J65" i="12"/>
  <c r="K65" i="12"/>
  <c r="L65" i="12"/>
  <c r="M65" i="12"/>
  <c r="N65" i="12"/>
  <c r="O65" i="12"/>
  <c r="AG65" i="12" s="1"/>
  <c r="P65" i="12"/>
  <c r="AA65" i="12" s="1"/>
  <c r="AM65" i="12" s="1"/>
  <c r="Q65" i="12"/>
  <c r="V65" i="12"/>
  <c r="AL65" i="12" s="1"/>
  <c r="W65" i="12"/>
  <c r="AI65" i="12" s="1"/>
  <c r="X65" i="12"/>
  <c r="AJ65" i="12" s="1"/>
  <c r="Z65" i="12"/>
  <c r="AB65" i="12"/>
  <c r="AC65" i="12"/>
  <c r="AD65" i="12"/>
  <c r="AE65" i="12"/>
  <c r="AF65" i="12"/>
  <c r="AH65" i="12"/>
  <c r="F67" i="12"/>
  <c r="G67" i="12"/>
  <c r="H67" i="12"/>
  <c r="I67" i="12"/>
  <c r="J67" i="12"/>
  <c r="K67" i="12"/>
  <c r="L67" i="12"/>
  <c r="Z67" i="12" s="1"/>
  <c r="AL67" i="12" s="1"/>
  <c r="M67" i="12"/>
  <c r="N67" i="12"/>
  <c r="O67" i="12"/>
  <c r="P67" i="12"/>
  <c r="Q67" i="12"/>
  <c r="AA67" i="12" s="1"/>
  <c r="AM67" i="12" s="1"/>
  <c r="V67" i="12"/>
  <c r="W67" i="12"/>
  <c r="AI67" i="12" s="1"/>
  <c r="X67" i="12"/>
  <c r="AJ67" i="12" s="1"/>
  <c r="Y67" i="12"/>
  <c r="AK67" i="12" s="1"/>
  <c r="AB67" i="12"/>
  <c r="AC67" i="12"/>
  <c r="AD67" i="12"/>
  <c r="AE67" i="12"/>
  <c r="AF67" i="12"/>
  <c r="AH67" i="12"/>
  <c r="AN67" i="12"/>
  <c r="V69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V71" i="12"/>
  <c r="W71" i="12"/>
  <c r="X71" i="12"/>
  <c r="Y71" i="12"/>
  <c r="AK74" i="12" s="1"/>
  <c r="Z71" i="12"/>
  <c r="AL74" i="12" s="1"/>
  <c r="AA71" i="12"/>
  <c r="AB71" i="12"/>
  <c r="AC71" i="12"/>
  <c r="AD71" i="12"/>
  <c r="AE71" i="12"/>
  <c r="AF71" i="12"/>
  <c r="AG71" i="12"/>
  <c r="AH71" i="12"/>
  <c r="V72" i="12"/>
  <c r="AI72" i="12" s="1"/>
  <c r="W72" i="12"/>
  <c r="X72" i="12"/>
  <c r="Y72" i="12"/>
  <c r="Z72" i="12"/>
  <c r="AA72" i="12"/>
  <c r="AM72" i="12" s="1"/>
  <c r="AB72" i="12"/>
  <c r="AN72" i="12" s="1"/>
  <c r="AC72" i="12"/>
  <c r="AD72" i="12"/>
  <c r="AE72" i="12"/>
  <c r="AF72" i="12"/>
  <c r="AG72" i="12"/>
  <c r="AH72" i="12"/>
  <c r="AJ72" i="12"/>
  <c r="AK72" i="12"/>
  <c r="V73" i="12"/>
  <c r="W73" i="12"/>
  <c r="X73" i="12"/>
  <c r="AJ73" i="12" s="1"/>
  <c r="Y73" i="12"/>
  <c r="AK73" i="12" s="1"/>
  <c r="Z73" i="12"/>
  <c r="AL73" i="12" s="1"/>
  <c r="AA73" i="12"/>
  <c r="AM73" i="12" s="1"/>
  <c r="AB73" i="12"/>
  <c r="AC73" i="12"/>
  <c r="AD73" i="12"/>
  <c r="AE73" i="12"/>
  <c r="AF73" i="12"/>
  <c r="AG73" i="12"/>
  <c r="AH73" i="12"/>
  <c r="AI73" i="12"/>
  <c r="AN73" i="12"/>
  <c r="V74" i="12"/>
  <c r="W74" i="12"/>
  <c r="AI74" i="12" s="1"/>
  <c r="X74" i="12"/>
  <c r="AJ74" i="12" s="1"/>
  <c r="Y74" i="12"/>
  <c r="Z74" i="12"/>
  <c r="AA74" i="12"/>
  <c r="AB74" i="12"/>
  <c r="AN74" i="12" s="1"/>
  <c r="AC74" i="12"/>
  <c r="AD74" i="12"/>
  <c r="AE74" i="12"/>
  <c r="AF74" i="12"/>
  <c r="AG74" i="12"/>
  <c r="AH74" i="12"/>
  <c r="AM74" i="12"/>
  <c r="V75" i="12"/>
  <c r="W75" i="12"/>
  <c r="X75" i="12"/>
  <c r="Y75" i="12"/>
  <c r="AK75" i="12" s="1"/>
  <c r="Z75" i="12"/>
  <c r="AL75" i="12" s="1"/>
  <c r="AA75" i="12"/>
  <c r="AM75" i="12" s="1"/>
  <c r="AB75" i="12"/>
  <c r="AN75" i="12" s="1"/>
  <c r="AC75" i="12"/>
  <c r="AD75" i="12"/>
  <c r="AE75" i="12"/>
  <c r="AF75" i="12"/>
  <c r="AG75" i="12"/>
  <c r="AH75" i="12"/>
  <c r="AI75" i="12"/>
  <c r="AJ75" i="12"/>
  <c r="F77" i="12"/>
  <c r="X77" i="12" s="1"/>
  <c r="AJ77" i="12" s="1"/>
  <c r="G77" i="12"/>
  <c r="H77" i="12"/>
  <c r="AD77" i="12" s="1"/>
  <c r="I77" i="12"/>
  <c r="AE77" i="12" s="1"/>
  <c r="J77" i="12"/>
  <c r="K77" i="12"/>
  <c r="L77" i="12"/>
  <c r="M77" i="12"/>
  <c r="N77" i="12"/>
  <c r="O77" i="12"/>
  <c r="AG77" i="12" s="1"/>
  <c r="P77" i="12"/>
  <c r="Q77" i="12"/>
  <c r="AA77" i="12" s="1"/>
  <c r="AM77" i="12" s="1"/>
  <c r="V77" i="12"/>
  <c r="W77" i="12"/>
  <c r="Z77" i="12"/>
  <c r="AL77" i="12" s="1"/>
  <c r="AB77" i="12"/>
  <c r="AN77" i="12" s="1"/>
  <c r="AC77" i="12"/>
  <c r="AF77" i="12"/>
  <c r="AH77" i="12"/>
  <c r="AI77" i="12"/>
  <c r="F79" i="12"/>
  <c r="X79" i="12" s="1"/>
  <c r="AJ79" i="12" s="1"/>
  <c r="G79" i="12"/>
  <c r="H79" i="12"/>
  <c r="I79" i="12"/>
  <c r="Y79" i="12" s="1"/>
  <c r="AK79" i="12" s="1"/>
  <c r="J79" i="12"/>
  <c r="K79" i="12"/>
  <c r="L79" i="12"/>
  <c r="M79" i="12"/>
  <c r="AF79" i="12" s="1"/>
  <c r="N79" i="12"/>
  <c r="O79" i="12"/>
  <c r="P79" i="12"/>
  <c r="AG79" i="12" s="1"/>
  <c r="Q79" i="12"/>
  <c r="AA79" i="12" s="1"/>
  <c r="AM79" i="12" s="1"/>
  <c r="V79" i="12"/>
  <c r="W79" i="12"/>
  <c r="AI79" i="12" s="1"/>
  <c r="AB79" i="12"/>
  <c r="AN79" i="12" s="1"/>
  <c r="AC79" i="12"/>
  <c r="AD79" i="12"/>
  <c r="AH79" i="12"/>
  <c r="F81" i="12"/>
  <c r="G81" i="12"/>
  <c r="H81" i="12"/>
  <c r="X81" i="12" s="1"/>
  <c r="AJ81" i="12" s="1"/>
  <c r="I81" i="12"/>
  <c r="Y81" i="12" s="1"/>
  <c r="AK81" i="12" s="1"/>
  <c r="J81" i="12"/>
  <c r="K81" i="12"/>
  <c r="AE81" i="12" s="1"/>
  <c r="L81" i="12"/>
  <c r="Z81" i="12" s="1"/>
  <c r="AL81" i="12" s="1"/>
  <c r="M81" i="12"/>
  <c r="N81" i="12"/>
  <c r="O81" i="12"/>
  <c r="AG81" i="12" s="1"/>
  <c r="P81" i="12"/>
  <c r="AA81" i="12" s="1"/>
  <c r="AM81" i="12" s="1"/>
  <c r="Q81" i="12"/>
  <c r="V81" i="12"/>
  <c r="W81" i="12"/>
  <c r="AI81" i="12" s="1"/>
  <c r="AB81" i="12"/>
  <c r="AN81" i="12" s="1"/>
  <c r="AC81" i="12"/>
  <c r="AD81" i="12"/>
  <c r="AF81" i="12"/>
  <c r="AH81" i="12"/>
  <c r="F83" i="12"/>
  <c r="G83" i="12"/>
  <c r="H83" i="12"/>
  <c r="I83" i="12"/>
  <c r="Y83" i="12" s="1"/>
  <c r="AK83" i="12" s="1"/>
  <c r="J83" i="12"/>
  <c r="K83" i="12"/>
  <c r="L83" i="12"/>
  <c r="AF83" i="12" s="1"/>
  <c r="M83" i="12"/>
  <c r="N83" i="12"/>
  <c r="O83" i="12"/>
  <c r="AA83" i="12" s="1"/>
  <c r="AM83" i="12" s="1"/>
  <c r="P83" i="12"/>
  <c r="Q83" i="12"/>
  <c r="V83" i="12"/>
  <c r="W83" i="12"/>
  <c r="AI83" i="12" s="1"/>
  <c r="X83" i="12"/>
  <c r="AJ83" i="12" s="1"/>
  <c r="AB83" i="12"/>
  <c r="AC83" i="12"/>
  <c r="AD83" i="12"/>
  <c r="AE83" i="12"/>
  <c r="AG83" i="12"/>
  <c r="AH83" i="12"/>
  <c r="AN83" i="12"/>
  <c r="F85" i="12"/>
  <c r="G85" i="12"/>
  <c r="H85" i="12"/>
  <c r="I85" i="12"/>
  <c r="J85" i="12"/>
  <c r="K85" i="12"/>
  <c r="L85" i="12"/>
  <c r="Z85" i="12" s="1"/>
  <c r="AL85" i="12" s="1"/>
  <c r="M85" i="12"/>
  <c r="AF85" i="12" s="1"/>
  <c r="N85" i="12"/>
  <c r="O85" i="12"/>
  <c r="P85" i="12"/>
  <c r="AA85" i="12" s="1"/>
  <c r="AM85" i="12" s="1"/>
  <c r="Q85" i="12"/>
  <c r="V85" i="12"/>
  <c r="W85" i="12"/>
  <c r="AI85" i="12" s="1"/>
  <c r="X85" i="12"/>
  <c r="AJ85" i="12" s="1"/>
  <c r="Y85" i="12"/>
  <c r="AK85" i="12" s="1"/>
  <c r="AB85" i="12"/>
  <c r="AC85" i="12"/>
  <c r="AD85" i="12"/>
  <c r="AE85" i="12"/>
  <c r="AG85" i="12"/>
  <c r="AH85" i="12"/>
  <c r="AN85" i="12"/>
  <c r="F87" i="12"/>
  <c r="X87" i="12" s="1"/>
  <c r="AJ87" i="12" s="1"/>
  <c r="G87" i="12"/>
  <c r="H87" i="12"/>
  <c r="I87" i="12"/>
  <c r="J87" i="12"/>
  <c r="K87" i="12"/>
  <c r="L87" i="12"/>
  <c r="M87" i="12"/>
  <c r="Z87" i="12" s="1"/>
  <c r="AL87" i="12" s="1"/>
  <c r="N87" i="12"/>
  <c r="O87" i="12"/>
  <c r="AA87" i="12" s="1"/>
  <c r="AM87" i="12" s="1"/>
  <c r="P87" i="12"/>
  <c r="Q87" i="12"/>
  <c r="V87" i="12"/>
  <c r="W87" i="12"/>
  <c r="Y87" i="12"/>
  <c r="AK87" i="12" s="1"/>
  <c r="AB87" i="12"/>
  <c r="AC87" i="12"/>
  <c r="AE87" i="12"/>
  <c r="AG87" i="12"/>
  <c r="AH87" i="12"/>
  <c r="AI87" i="12"/>
  <c r="AN87" i="12"/>
  <c r="F89" i="12"/>
  <c r="X89" i="12" s="1"/>
  <c r="AJ89" i="12" s="1"/>
  <c r="G89" i="12"/>
  <c r="H89" i="12"/>
  <c r="I89" i="12"/>
  <c r="J89" i="12"/>
  <c r="AE89" i="12" s="1"/>
  <c r="K89" i="12"/>
  <c r="L89" i="12"/>
  <c r="M89" i="12"/>
  <c r="AF89" i="12" s="1"/>
  <c r="N89" i="12"/>
  <c r="Z89" i="12" s="1"/>
  <c r="AL89" i="12" s="1"/>
  <c r="O89" i="12"/>
  <c r="AA89" i="12" s="1"/>
  <c r="AM89" i="12" s="1"/>
  <c r="P89" i="12"/>
  <c r="Q89" i="12"/>
  <c r="V89" i="12"/>
  <c r="W89" i="12"/>
  <c r="Y89" i="12"/>
  <c r="AK89" i="12" s="1"/>
  <c r="AB89" i="12"/>
  <c r="AN89" i="12" s="1"/>
  <c r="AC89" i="12"/>
  <c r="AH89" i="12"/>
  <c r="AI89" i="12"/>
  <c r="V91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V93" i="12"/>
  <c r="W93" i="12"/>
  <c r="X93" i="12"/>
  <c r="Y93" i="12"/>
  <c r="Z93" i="12"/>
  <c r="AL94" i="12" s="1"/>
  <c r="AA93" i="12"/>
  <c r="AB93" i="12"/>
  <c r="AN94" i="12" s="1"/>
  <c r="AC93" i="12"/>
  <c r="AD93" i="12"/>
  <c r="AE93" i="12"/>
  <c r="AF93" i="12"/>
  <c r="AG93" i="12"/>
  <c r="AH93" i="12"/>
  <c r="V94" i="12"/>
  <c r="W94" i="12"/>
  <c r="AI94" i="12" s="1"/>
  <c r="X94" i="12"/>
  <c r="AJ94" i="12" s="1"/>
  <c r="Y94" i="12"/>
  <c r="AK94" i="12" s="1"/>
  <c r="Z94" i="12"/>
  <c r="AA94" i="12"/>
  <c r="AB94" i="12"/>
  <c r="AC94" i="12"/>
  <c r="AD94" i="12"/>
  <c r="AE94" i="12"/>
  <c r="AF94" i="12"/>
  <c r="AG94" i="12"/>
  <c r="AH94" i="12"/>
  <c r="AM94" i="12"/>
  <c r="V95" i="12"/>
  <c r="AI95" i="12" s="1"/>
  <c r="W95" i="12"/>
  <c r="X95" i="12"/>
  <c r="Y95" i="12"/>
  <c r="Z95" i="12"/>
  <c r="AL95" i="12" s="1"/>
  <c r="AA95" i="12"/>
  <c r="AM95" i="12" s="1"/>
  <c r="AB95" i="12"/>
  <c r="AN95" i="12" s="1"/>
  <c r="AC95" i="12"/>
  <c r="AD95" i="12"/>
  <c r="AE95" i="12"/>
  <c r="AF95" i="12"/>
  <c r="AG95" i="12"/>
  <c r="AH95" i="12"/>
  <c r="AJ95" i="12"/>
  <c r="AK95" i="12"/>
  <c r="V96" i="12"/>
  <c r="W96" i="12"/>
  <c r="AI96" i="12" s="1"/>
  <c r="X96" i="12"/>
  <c r="AJ96" i="12" s="1"/>
  <c r="Y96" i="12"/>
  <c r="AK96" i="12" s="1"/>
  <c r="Z96" i="12"/>
  <c r="AL96" i="12" s="1"/>
  <c r="AA96" i="12"/>
  <c r="AM96" i="12" s="1"/>
  <c r="AB96" i="12"/>
  <c r="AC96" i="12"/>
  <c r="AD96" i="12"/>
  <c r="AE96" i="12"/>
  <c r="AF96" i="12"/>
  <c r="AG96" i="12"/>
  <c r="AH96" i="12"/>
  <c r="V97" i="12"/>
  <c r="AK97" i="12" s="1"/>
  <c r="W97" i="12"/>
  <c r="AI97" i="12" s="1"/>
  <c r="X97" i="12"/>
  <c r="AJ97" i="12" s="1"/>
  <c r="Y97" i="12"/>
  <c r="Z97" i="12"/>
  <c r="AA97" i="12"/>
  <c r="AB97" i="12"/>
  <c r="AC97" i="12"/>
  <c r="AD97" i="12"/>
  <c r="AE97" i="12"/>
  <c r="AF97" i="12"/>
  <c r="AG97" i="12"/>
  <c r="AH97" i="12"/>
  <c r="AL97" i="12"/>
  <c r="AM97" i="12"/>
  <c r="V98" i="12"/>
  <c r="W98" i="12"/>
  <c r="X98" i="12"/>
  <c r="Y98" i="12"/>
  <c r="Z98" i="12"/>
  <c r="AL98" i="12" s="1"/>
  <c r="AA98" i="12"/>
  <c r="AM98" i="12" s="1"/>
  <c r="AB98" i="12"/>
  <c r="AN98" i="12" s="1"/>
  <c r="AC98" i="12"/>
  <c r="AD98" i="12"/>
  <c r="AE98" i="12"/>
  <c r="AF98" i="12"/>
  <c r="AG98" i="12"/>
  <c r="AH98" i="12"/>
  <c r="AI98" i="12"/>
  <c r="AJ98" i="12"/>
  <c r="AK98" i="12"/>
  <c r="C100" i="12"/>
  <c r="D100" i="12"/>
  <c r="E100" i="12"/>
  <c r="F100" i="12"/>
  <c r="X100" i="12" s="1"/>
  <c r="AJ100" i="12" s="1"/>
  <c r="G100" i="12"/>
  <c r="H100" i="12"/>
  <c r="I100" i="12"/>
  <c r="Y100" i="12" s="1"/>
  <c r="AK100" i="12" s="1"/>
  <c r="J100" i="12"/>
  <c r="K100" i="12"/>
  <c r="L100" i="12"/>
  <c r="Z100" i="12" s="1"/>
  <c r="AL100" i="12" s="1"/>
  <c r="M100" i="12"/>
  <c r="AF100" i="12" s="1"/>
  <c r="N100" i="12"/>
  <c r="O100" i="12"/>
  <c r="AG100" i="12" s="1"/>
  <c r="P100" i="12"/>
  <c r="Q100" i="12"/>
  <c r="R100" i="12"/>
  <c r="S100" i="12"/>
  <c r="AH100" i="12" s="1"/>
  <c r="T100" i="12"/>
  <c r="V100" i="12"/>
  <c r="W100" i="12"/>
  <c r="AI100" i="12" s="1"/>
  <c r="AB100" i="12"/>
  <c r="AN100" i="12" s="1"/>
  <c r="AC100" i="12"/>
  <c r="AD100" i="12"/>
  <c r="AE100" i="12"/>
  <c r="C102" i="12"/>
  <c r="D102" i="12"/>
  <c r="E102" i="12"/>
  <c r="F102" i="12"/>
  <c r="AD102" i="12" s="1"/>
  <c r="G102" i="12"/>
  <c r="H102" i="12"/>
  <c r="X102" i="12" s="1"/>
  <c r="AJ102" i="12" s="1"/>
  <c r="I102" i="12"/>
  <c r="AE102" i="12" s="1"/>
  <c r="J102" i="12"/>
  <c r="K102" i="12"/>
  <c r="L102" i="12"/>
  <c r="M102" i="12"/>
  <c r="N102" i="12"/>
  <c r="O102" i="12"/>
  <c r="P102" i="12"/>
  <c r="Q102" i="12"/>
  <c r="AG102" i="12" s="1"/>
  <c r="R102" i="12"/>
  <c r="AB102" i="12" s="1"/>
  <c r="AN102" i="12" s="1"/>
  <c r="S102" i="12"/>
  <c r="T102" i="12"/>
  <c r="V102" i="12"/>
  <c r="W102" i="12"/>
  <c r="AI102" i="12" s="1"/>
  <c r="Z102" i="12"/>
  <c r="AL102" i="12" s="1"/>
  <c r="AC102" i="12"/>
  <c r="AF102" i="12"/>
  <c r="AH102" i="12"/>
  <c r="C104" i="12"/>
  <c r="W104" i="12" s="1"/>
  <c r="AI104" i="12" s="1"/>
  <c r="D104" i="12"/>
  <c r="E104" i="12"/>
  <c r="F104" i="12"/>
  <c r="G104" i="12"/>
  <c r="H104" i="12"/>
  <c r="I104" i="12"/>
  <c r="AE104" i="12" s="1"/>
  <c r="J104" i="12"/>
  <c r="Y104" i="12" s="1"/>
  <c r="AK104" i="12" s="1"/>
  <c r="K104" i="12"/>
  <c r="L104" i="12"/>
  <c r="AL104" i="12" s="1"/>
  <c r="M104" i="12"/>
  <c r="N104" i="12"/>
  <c r="O104" i="12"/>
  <c r="AG104" i="12" s="1"/>
  <c r="P104" i="12"/>
  <c r="Q104" i="12"/>
  <c r="AM104" i="12" s="1"/>
  <c r="R104" i="12"/>
  <c r="AB104" i="12" s="1"/>
  <c r="AN104" i="12" s="1"/>
  <c r="S104" i="12"/>
  <c r="T104" i="12"/>
  <c r="V104" i="12"/>
  <c r="X104" i="12"/>
  <c r="AD104" i="12"/>
  <c r="AJ104" i="12"/>
  <c r="C106" i="12"/>
  <c r="D106" i="12"/>
  <c r="E106" i="12"/>
  <c r="F106" i="12"/>
  <c r="G106" i="12"/>
  <c r="AD106" i="12" s="1"/>
  <c r="H106" i="12"/>
  <c r="I106" i="12"/>
  <c r="J106" i="12"/>
  <c r="K106" i="12"/>
  <c r="L106" i="12"/>
  <c r="AL106" i="12" s="1"/>
  <c r="M106" i="12"/>
  <c r="N106" i="12"/>
  <c r="O106" i="12"/>
  <c r="AM106" i="12" s="1"/>
  <c r="P106" i="12"/>
  <c r="Q106" i="12"/>
  <c r="R106" i="12"/>
  <c r="AH106" i="12" s="1"/>
  <c r="S106" i="12"/>
  <c r="T106" i="12"/>
  <c r="V106" i="12"/>
  <c r="W106" i="12"/>
  <c r="AI106" i="12" s="1"/>
  <c r="X106" i="12"/>
  <c r="AJ106" i="12" s="1"/>
  <c r="Y106" i="12"/>
  <c r="AK106" i="12" s="1"/>
  <c r="AC106" i="12"/>
  <c r="AE106" i="12"/>
  <c r="AF106" i="12"/>
  <c r="C108" i="12"/>
  <c r="AC108" i="12" s="1"/>
  <c r="D108" i="12"/>
  <c r="E108" i="12"/>
  <c r="F108" i="12"/>
  <c r="G108" i="12"/>
  <c r="AD108" i="12" s="1"/>
  <c r="H108" i="12"/>
  <c r="X108" i="12" s="1"/>
  <c r="AJ108" i="12" s="1"/>
  <c r="I108" i="12"/>
  <c r="AE108" i="12" s="1"/>
  <c r="J108" i="12"/>
  <c r="K108" i="12"/>
  <c r="L108" i="12"/>
  <c r="M108" i="12"/>
  <c r="N108" i="12"/>
  <c r="O108" i="12"/>
  <c r="P108" i="12"/>
  <c r="Q108" i="12"/>
  <c r="AG108" i="12" s="1"/>
  <c r="R108" i="12"/>
  <c r="AH108" i="12" s="1"/>
  <c r="S108" i="12"/>
  <c r="T108" i="12"/>
  <c r="V108" i="12"/>
  <c r="AL108" i="12"/>
  <c r="AM108" i="12"/>
  <c r="AF108" i="12"/>
  <c r="C110" i="12"/>
  <c r="AC110" i="12" s="1"/>
  <c r="D110" i="12"/>
  <c r="AI110" i="12" s="1"/>
  <c r="E110" i="12"/>
  <c r="F110" i="12"/>
  <c r="AJ110" i="12" s="1"/>
  <c r="G110" i="12"/>
  <c r="H110" i="12"/>
  <c r="I110" i="12"/>
  <c r="J110" i="12"/>
  <c r="K110" i="12"/>
  <c r="AK110" i="12" s="1"/>
  <c r="L110" i="12"/>
  <c r="AL110" i="12" s="1"/>
  <c r="M110" i="12"/>
  <c r="N110" i="12"/>
  <c r="O110" i="12"/>
  <c r="P110" i="12"/>
  <c r="Q110" i="12"/>
  <c r="R110" i="12"/>
  <c r="AN110" i="12" s="1"/>
  <c r="S110" i="12"/>
  <c r="T110" i="12"/>
  <c r="V110" i="12"/>
  <c r="AM110" i="12" s="1"/>
  <c r="AD110" i="12"/>
  <c r="AE110" i="12"/>
  <c r="AG110" i="12"/>
  <c r="V112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V114" i="12"/>
  <c r="W114" i="12"/>
  <c r="AI117" i="12" s="1"/>
  <c r="X114" i="12"/>
  <c r="AJ117" i="12" s="1"/>
  <c r="Y114" i="12"/>
  <c r="Z114" i="12"/>
  <c r="AA114" i="12"/>
  <c r="AB114" i="12"/>
  <c r="AC114" i="12"/>
  <c r="AD114" i="12"/>
  <c r="AE114" i="12"/>
  <c r="AF114" i="12"/>
  <c r="AG114" i="12"/>
  <c r="AH114" i="12"/>
  <c r="V115" i="12"/>
  <c r="W115" i="12"/>
  <c r="X115" i="12"/>
  <c r="Y115" i="12"/>
  <c r="AK115" i="12" s="1"/>
  <c r="Z115" i="12"/>
  <c r="AL115" i="12" s="1"/>
  <c r="AA115" i="12"/>
  <c r="AM115" i="12" s="1"/>
  <c r="AB115" i="12"/>
  <c r="AN115" i="12" s="1"/>
  <c r="AC115" i="12"/>
  <c r="AD115" i="12"/>
  <c r="AE115" i="12"/>
  <c r="AF115" i="12"/>
  <c r="AG115" i="12"/>
  <c r="AH115" i="12"/>
  <c r="AI115" i="12"/>
  <c r="V116" i="12"/>
  <c r="W116" i="12"/>
  <c r="AI116" i="12" s="1"/>
  <c r="X116" i="12"/>
  <c r="AJ116" i="12" s="1"/>
  <c r="Y116" i="12"/>
  <c r="AK116" i="12" s="1"/>
  <c r="Z116" i="12"/>
  <c r="AA116" i="12"/>
  <c r="AB116" i="12"/>
  <c r="AC116" i="12"/>
  <c r="AD116" i="12"/>
  <c r="AE116" i="12"/>
  <c r="AF116" i="12"/>
  <c r="AG116" i="12"/>
  <c r="AH116" i="12"/>
  <c r="AL116" i="12"/>
  <c r="AM116" i="12"/>
  <c r="AN116" i="12"/>
  <c r="V117" i="12"/>
  <c r="W117" i="12"/>
  <c r="X117" i="12"/>
  <c r="Y117" i="12"/>
  <c r="Z117" i="12"/>
  <c r="AL117" i="12" s="1"/>
  <c r="AA117" i="12"/>
  <c r="AM117" i="12" s="1"/>
  <c r="AB117" i="12"/>
  <c r="AN117" i="12" s="1"/>
  <c r="AC117" i="12"/>
  <c r="AD117" i="12"/>
  <c r="AE117" i="12"/>
  <c r="AF117" i="12"/>
  <c r="AG117" i="12"/>
  <c r="AH117" i="12"/>
  <c r="AK117" i="12"/>
  <c r="V118" i="12"/>
  <c r="W118" i="12"/>
  <c r="AI118" i="12" s="1"/>
  <c r="X118" i="12"/>
  <c r="AJ118" i="12" s="1"/>
  <c r="Y118" i="12"/>
  <c r="AK118" i="12" s="1"/>
  <c r="Z118" i="12"/>
  <c r="AL118" i="12" s="1"/>
  <c r="AA118" i="12"/>
  <c r="AM118" i="12" s="1"/>
  <c r="AB118" i="12"/>
  <c r="AC118" i="12"/>
  <c r="AD118" i="12"/>
  <c r="AE118" i="12"/>
  <c r="AF118" i="12"/>
  <c r="AG118" i="12"/>
  <c r="AH118" i="12"/>
  <c r="AN118" i="12"/>
  <c r="V119" i="12"/>
  <c r="AK119" i="12" s="1"/>
  <c r="W119" i="12"/>
  <c r="AI119" i="12" s="1"/>
  <c r="X119" i="12"/>
  <c r="AJ119" i="12" s="1"/>
  <c r="Y119" i="12"/>
  <c r="Z119" i="12"/>
  <c r="AA119" i="12"/>
  <c r="AB119" i="12"/>
  <c r="AC119" i="12"/>
  <c r="AD119" i="12"/>
  <c r="AE119" i="12"/>
  <c r="AF119" i="12"/>
  <c r="AG119" i="12"/>
  <c r="AH119" i="12"/>
  <c r="AL119" i="12"/>
  <c r="AM119" i="12"/>
  <c r="C121" i="12"/>
  <c r="D121" i="12"/>
  <c r="E121" i="12"/>
  <c r="F121" i="12"/>
  <c r="AD121" i="12" s="1"/>
  <c r="G121" i="12"/>
  <c r="H121" i="12"/>
  <c r="X121" i="12" s="1"/>
  <c r="AJ121" i="12" s="1"/>
  <c r="I121" i="12"/>
  <c r="Y121" i="12" s="1"/>
  <c r="AK121" i="12" s="1"/>
  <c r="J121" i="12"/>
  <c r="K121" i="12"/>
  <c r="L121" i="12"/>
  <c r="M121" i="12"/>
  <c r="N121" i="12"/>
  <c r="O121" i="12"/>
  <c r="AA121" i="12" s="1"/>
  <c r="AM121" i="12" s="1"/>
  <c r="P121" i="12"/>
  <c r="AG121" i="12" s="1"/>
  <c r="Q121" i="12"/>
  <c r="R121" i="12"/>
  <c r="AB121" i="12" s="1"/>
  <c r="AN121" i="12" s="1"/>
  <c r="S121" i="12"/>
  <c r="T121" i="12"/>
  <c r="V121" i="12"/>
  <c r="W121" i="12"/>
  <c r="Z121" i="12"/>
  <c r="AL121" i="12" s="1"/>
  <c r="AC121" i="12"/>
  <c r="AF121" i="12"/>
  <c r="AH121" i="12"/>
  <c r="AI121" i="12"/>
  <c r="C123" i="12"/>
  <c r="W123" i="12" s="1"/>
  <c r="AI123" i="12" s="1"/>
  <c r="D123" i="12"/>
  <c r="E123" i="12"/>
  <c r="F123" i="12"/>
  <c r="G123" i="12"/>
  <c r="H123" i="12"/>
  <c r="I123" i="12"/>
  <c r="AE123" i="12" s="1"/>
  <c r="J123" i="12"/>
  <c r="K123" i="12"/>
  <c r="L123" i="12"/>
  <c r="AF123" i="12" s="1"/>
  <c r="M123" i="12"/>
  <c r="N123" i="12"/>
  <c r="O123" i="12"/>
  <c r="P123" i="12"/>
  <c r="Q123" i="12"/>
  <c r="AG123" i="12" s="1"/>
  <c r="R123" i="12"/>
  <c r="S123" i="12"/>
  <c r="AH123" i="12" s="1"/>
  <c r="T123" i="12"/>
  <c r="V123" i="12"/>
  <c r="X123" i="12"/>
  <c r="AA123" i="12"/>
  <c r="AM123" i="12" s="1"/>
  <c r="AB123" i="12"/>
  <c r="AN123" i="12" s="1"/>
  <c r="AC123" i="12"/>
  <c r="AD123" i="12"/>
  <c r="C125" i="12"/>
  <c r="D125" i="12"/>
  <c r="AC125" i="12" s="1"/>
  <c r="E125" i="12"/>
  <c r="F125" i="12"/>
  <c r="AD125" i="12" s="1"/>
  <c r="G125" i="12"/>
  <c r="H125" i="12"/>
  <c r="I125" i="12"/>
  <c r="J125" i="12"/>
  <c r="K125" i="12"/>
  <c r="L125" i="12"/>
  <c r="Z125" i="12" s="1"/>
  <c r="AL125" i="12" s="1"/>
  <c r="M125" i="12"/>
  <c r="N125" i="12"/>
  <c r="O125" i="12"/>
  <c r="AA125" i="12" s="1"/>
  <c r="AM125" i="12" s="1"/>
  <c r="P125" i="12"/>
  <c r="Q125" i="12"/>
  <c r="R125" i="12"/>
  <c r="AB125" i="12" s="1"/>
  <c r="AN125" i="12" s="1"/>
  <c r="S125" i="12"/>
  <c r="T125" i="12"/>
  <c r="V125" i="12"/>
  <c r="W125" i="12"/>
  <c r="AI125" i="12" s="1"/>
  <c r="X125" i="12"/>
  <c r="AJ125" i="12" s="1"/>
  <c r="Y125" i="12"/>
  <c r="AK125" i="12" s="1"/>
  <c r="AE125" i="12"/>
  <c r="AF125" i="12"/>
  <c r="C127" i="12"/>
  <c r="W127" i="12" s="1"/>
  <c r="AI127" i="12" s="1"/>
  <c r="D127" i="12"/>
  <c r="E127" i="12"/>
  <c r="F127" i="12"/>
  <c r="G127" i="12"/>
  <c r="AD127" i="12" s="1"/>
  <c r="H127" i="12"/>
  <c r="I127" i="12"/>
  <c r="Y127" i="12" s="1"/>
  <c r="AK127" i="12" s="1"/>
  <c r="J127" i="12"/>
  <c r="K127" i="12"/>
  <c r="L127" i="12"/>
  <c r="M127" i="12"/>
  <c r="N127" i="12"/>
  <c r="O127" i="12"/>
  <c r="P127" i="12"/>
  <c r="Q127" i="12"/>
  <c r="AA127" i="12" s="1"/>
  <c r="AM127" i="12" s="1"/>
  <c r="R127" i="12"/>
  <c r="AH127" i="12" s="1"/>
  <c r="S127" i="12"/>
  <c r="T127" i="12"/>
  <c r="V127" i="12"/>
  <c r="X127" i="12"/>
  <c r="Z127" i="12"/>
  <c r="AL127" i="12" s="1"/>
  <c r="AF127" i="12"/>
  <c r="AJ127" i="12"/>
  <c r="C129" i="12"/>
  <c r="D129" i="12"/>
  <c r="W129" i="12" s="1"/>
  <c r="AI129" i="12" s="1"/>
  <c r="E129" i="12"/>
  <c r="F129" i="12"/>
  <c r="X129" i="12" s="1"/>
  <c r="AJ129" i="12" s="1"/>
  <c r="G129" i="12"/>
  <c r="H129" i="12"/>
  <c r="I129" i="12"/>
  <c r="J129" i="12"/>
  <c r="Y129" i="12" s="1"/>
  <c r="AK129" i="12" s="1"/>
  <c r="K129" i="12"/>
  <c r="L129" i="12"/>
  <c r="AF129" i="12" s="1"/>
  <c r="M129" i="12"/>
  <c r="N129" i="12"/>
  <c r="O129" i="12"/>
  <c r="P129" i="12"/>
  <c r="Q129" i="12"/>
  <c r="R129" i="12"/>
  <c r="S129" i="12"/>
  <c r="AH129" i="12" s="1"/>
  <c r="T129" i="12"/>
  <c r="V129" i="12"/>
  <c r="AA129" i="12"/>
  <c r="AM129" i="12" s="1"/>
  <c r="AB129" i="12"/>
  <c r="AN129" i="12" s="1"/>
  <c r="AC129" i="12"/>
  <c r="AD129" i="12"/>
  <c r="AE129" i="12"/>
  <c r="AG129" i="12"/>
  <c r="C131" i="12"/>
  <c r="D131" i="12"/>
  <c r="E131" i="12"/>
  <c r="AC131" i="12" s="1"/>
  <c r="F131" i="12"/>
  <c r="AD131" i="12" s="1"/>
  <c r="G131" i="12"/>
  <c r="X131" i="12" s="1"/>
  <c r="AJ131" i="12" s="1"/>
  <c r="H131" i="12"/>
  <c r="I131" i="12"/>
  <c r="AE131" i="12" s="1"/>
  <c r="J131" i="12"/>
  <c r="K131" i="12"/>
  <c r="L131" i="12"/>
  <c r="M131" i="12"/>
  <c r="N131" i="12"/>
  <c r="O131" i="12"/>
  <c r="AA131" i="12" s="1"/>
  <c r="AM131" i="12" s="1"/>
  <c r="P131" i="12"/>
  <c r="Q131" i="12"/>
  <c r="R131" i="12"/>
  <c r="S131" i="12"/>
  <c r="T131" i="12"/>
  <c r="V131" i="12"/>
  <c r="W131" i="12"/>
  <c r="AI131" i="12" s="1"/>
  <c r="Y131" i="12"/>
  <c r="AK131" i="12" s="1"/>
  <c r="Z131" i="12"/>
  <c r="AL131" i="12" s="1"/>
  <c r="AB131" i="12"/>
  <c r="AF131" i="12"/>
  <c r="AG131" i="12"/>
  <c r="AH131" i="12"/>
  <c r="AN131" i="12"/>
  <c r="AR2" i="11"/>
  <c r="BD2" i="11"/>
  <c r="V3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V6" i="11"/>
  <c r="W6" i="11"/>
  <c r="X6" i="11"/>
  <c r="Y6" i="11"/>
  <c r="Z6" i="11"/>
  <c r="AL6" i="11" s="1"/>
  <c r="AA6" i="11"/>
  <c r="AM6" i="11" s="1"/>
  <c r="AB6" i="11"/>
  <c r="AN6" i="11" s="1"/>
  <c r="AC6" i="11"/>
  <c r="AD6" i="11"/>
  <c r="AE6" i="11"/>
  <c r="AF6" i="11"/>
  <c r="AG6" i="11"/>
  <c r="AH6" i="11"/>
  <c r="AI6" i="11"/>
  <c r="AJ6" i="11"/>
  <c r="AK6" i="11"/>
  <c r="V7" i="11"/>
  <c r="W7" i="11"/>
  <c r="AI7" i="11" s="1"/>
  <c r="X7" i="11"/>
  <c r="AJ7" i="11" s="1"/>
  <c r="Y7" i="11"/>
  <c r="AK7" i="11" s="1"/>
  <c r="Z7" i="11"/>
  <c r="AL7" i="11" s="1"/>
  <c r="AA7" i="11"/>
  <c r="AM7" i="11" s="1"/>
  <c r="AB7" i="11"/>
  <c r="AN7" i="11" s="1"/>
  <c r="AC7" i="11"/>
  <c r="AD7" i="11"/>
  <c r="AE7" i="11"/>
  <c r="AF7" i="11"/>
  <c r="AG7" i="11"/>
  <c r="AH7" i="11"/>
  <c r="V8" i="11"/>
  <c r="W8" i="11"/>
  <c r="AI8" i="11" s="1"/>
  <c r="X8" i="11"/>
  <c r="AJ8" i="11" s="1"/>
  <c r="Y8" i="11"/>
  <c r="AK8" i="11" s="1"/>
  <c r="Z8" i="11"/>
  <c r="AL8" i="11" s="1"/>
  <c r="AA8" i="11"/>
  <c r="AM8" i="11" s="1"/>
  <c r="AB8" i="11"/>
  <c r="AN8" i="11" s="1"/>
  <c r="AC8" i="11"/>
  <c r="AD8" i="11"/>
  <c r="AE8" i="11"/>
  <c r="AF8" i="11"/>
  <c r="AG8" i="11"/>
  <c r="AH8" i="11"/>
  <c r="V9" i="11"/>
  <c r="W9" i="11"/>
  <c r="AI9" i="11" s="1"/>
  <c r="X9" i="11"/>
  <c r="Y9" i="11"/>
  <c r="AK9" i="11" s="1"/>
  <c r="Z9" i="11"/>
  <c r="AL9" i="11" s="1"/>
  <c r="AA9" i="11"/>
  <c r="AB9" i="11"/>
  <c r="AC9" i="11"/>
  <c r="AD9" i="11"/>
  <c r="AE9" i="11"/>
  <c r="AF9" i="11"/>
  <c r="AG9" i="11"/>
  <c r="AH9" i="11"/>
  <c r="AJ9" i="11"/>
  <c r="AM9" i="11"/>
  <c r="AN9" i="11"/>
  <c r="V10" i="11"/>
  <c r="AN10" i="11" s="1"/>
  <c r="W10" i="11"/>
  <c r="AI10" i="11" s="1"/>
  <c r="X10" i="11"/>
  <c r="Y10" i="11"/>
  <c r="Z10" i="11"/>
  <c r="AA10" i="11"/>
  <c r="AB10" i="11"/>
  <c r="AC10" i="11"/>
  <c r="AD10" i="11"/>
  <c r="AE10" i="11"/>
  <c r="AF10" i="11"/>
  <c r="AG10" i="11"/>
  <c r="AH10" i="11"/>
  <c r="AJ10" i="11"/>
  <c r="AL10" i="11"/>
  <c r="AM10" i="11"/>
  <c r="I11" i="11"/>
  <c r="J11" i="11"/>
  <c r="K11" i="11"/>
  <c r="V11" i="11"/>
  <c r="W11" i="11"/>
  <c r="X11" i="11"/>
  <c r="AJ11" i="11" s="1"/>
  <c r="Y11" i="11"/>
  <c r="AK11" i="11" s="1"/>
  <c r="Z11" i="11"/>
  <c r="AA11" i="11"/>
  <c r="AM11" i="11" s="1"/>
  <c r="AB11" i="11"/>
  <c r="AN11" i="11" s="1"/>
  <c r="AC11" i="11"/>
  <c r="AD11" i="11"/>
  <c r="AE11" i="11"/>
  <c r="AF11" i="11"/>
  <c r="AG11" i="11"/>
  <c r="AH11" i="11"/>
  <c r="AI11" i="11"/>
  <c r="AL11" i="11"/>
  <c r="C13" i="11"/>
  <c r="D13" i="11"/>
  <c r="E13" i="11"/>
  <c r="AC13" i="11" s="1"/>
  <c r="F13" i="11"/>
  <c r="AD13" i="11" s="1"/>
  <c r="G13" i="11"/>
  <c r="H13" i="11"/>
  <c r="X13" i="11" s="1"/>
  <c r="AJ13" i="11" s="1"/>
  <c r="I13" i="11"/>
  <c r="AE13" i="11" s="1"/>
  <c r="J13" i="11"/>
  <c r="K13" i="11"/>
  <c r="L13" i="11"/>
  <c r="M13" i="11"/>
  <c r="N13" i="11"/>
  <c r="O13" i="11"/>
  <c r="P13" i="11"/>
  <c r="Q13" i="11"/>
  <c r="R13" i="11"/>
  <c r="S13" i="11"/>
  <c r="T13" i="11"/>
  <c r="V13" i="11"/>
  <c r="Y13" i="11"/>
  <c r="AK13" i="11" s="1"/>
  <c r="Z13" i="11"/>
  <c r="AL13" i="11" s="1"/>
  <c r="AA13" i="11"/>
  <c r="AM13" i="11" s="1"/>
  <c r="AB13" i="11"/>
  <c r="AN13" i="11" s="1"/>
  <c r="AF13" i="11"/>
  <c r="AG13" i="11"/>
  <c r="AH13" i="11"/>
  <c r="C15" i="11"/>
  <c r="AC15" i="11" s="1"/>
  <c r="D15" i="11"/>
  <c r="E15" i="11"/>
  <c r="F15" i="11"/>
  <c r="X15" i="11" s="1"/>
  <c r="AJ15" i="11" s="1"/>
  <c r="G15" i="11"/>
  <c r="H15" i="11"/>
  <c r="I15" i="11"/>
  <c r="J15" i="11"/>
  <c r="K15" i="11"/>
  <c r="L15" i="11"/>
  <c r="Z15" i="11" s="1"/>
  <c r="AL15" i="11" s="1"/>
  <c r="M15" i="11"/>
  <c r="N15" i="11"/>
  <c r="O15" i="11"/>
  <c r="P15" i="11"/>
  <c r="AA15" i="11" s="1"/>
  <c r="AM15" i="11" s="1"/>
  <c r="Q15" i="11"/>
  <c r="R15" i="11"/>
  <c r="AB15" i="11" s="1"/>
  <c r="AN15" i="11" s="1"/>
  <c r="S15" i="11"/>
  <c r="T15" i="11"/>
  <c r="V15" i="11"/>
  <c r="AK15" i="11" s="1"/>
  <c r="W15" i="11"/>
  <c r="AI15" i="11" s="1"/>
  <c r="Y15" i="11"/>
  <c r="AE15" i="11"/>
  <c r="AF15" i="11"/>
  <c r="AG15" i="11"/>
  <c r="C17" i="11"/>
  <c r="D17" i="11"/>
  <c r="E17" i="11"/>
  <c r="F17" i="11"/>
  <c r="G17" i="11"/>
  <c r="H17" i="11"/>
  <c r="I17" i="11"/>
  <c r="J17" i="11"/>
  <c r="K17" i="11"/>
  <c r="Y17" i="11" s="1"/>
  <c r="AK17" i="11" s="1"/>
  <c r="L17" i="11"/>
  <c r="M17" i="11"/>
  <c r="Z17" i="11" s="1"/>
  <c r="AL17" i="11" s="1"/>
  <c r="N17" i="11"/>
  <c r="AF17" i="11" s="1"/>
  <c r="O17" i="11"/>
  <c r="AA17" i="11" s="1"/>
  <c r="AM17" i="11" s="1"/>
  <c r="P17" i="11"/>
  <c r="Q17" i="11"/>
  <c r="AG17" i="11" s="1"/>
  <c r="R17" i="11"/>
  <c r="S17" i="11"/>
  <c r="T17" i="11"/>
  <c r="V17" i="11"/>
  <c r="W17" i="11"/>
  <c r="AI17" i="11" s="1"/>
  <c r="X17" i="11"/>
  <c r="AJ17" i="11" s="1"/>
  <c r="AB17" i="11"/>
  <c r="AN17" i="11" s="1"/>
  <c r="AC17" i="11"/>
  <c r="AD17" i="11"/>
  <c r="AE17" i="11"/>
  <c r="AH17" i="11"/>
  <c r="W18" i="11"/>
  <c r="AI18" i="11" s="1"/>
  <c r="X18" i="11"/>
  <c r="Y18" i="11"/>
  <c r="Z18" i="11"/>
  <c r="AL18" i="11" s="1"/>
  <c r="AA18" i="11"/>
  <c r="AM18" i="11" s="1"/>
  <c r="AB18" i="11"/>
  <c r="AN18" i="11" s="1"/>
  <c r="AC18" i="11"/>
  <c r="AD18" i="11"/>
  <c r="AE18" i="11"/>
  <c r="AF18" i="11"/>
  <c r="AG18" i="11"/>
  <c r="AH18" i="11"/>
  <c r="AJ18" i="11"/>
  <c r="AK18" i="11"/>
  <c r="W19" i="11"/>
  <c r="X19" i="11"/>
  <c r="AJ19" i="11" s="1"/>
  <c r="Y19" i="11"/>
  <c r="AK19" i="11" s="1"/>
  <c r="Z19" i="11"/>
  <c r="AL19" i="11" s="1"/>
  <c r="AA19" i="11"/>
  <c r="AM19" i="11" s="1"/>
  <c r="AB19" i="11"/>
  <c r="AN19" i="11" s="1"/>
  <c r="AC19" i="11"/>
  <c r="AD19" i="11"/>
  <c r="AE19" i="11"/>
  <c r="AF19" i="11"/>
  <c r="AG19" i="11"/>
  <c r="AH19" i="11"/>
  <c r="AI19" i="11"/>
  <c r="V22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V24" i="11"/>
  <c r="W24" i="11"/>
  <c r="X24" i="11"/>
  <c r="AJ28" i="11" s="1"/>
  <c r="Y24" i="11"/>
  <c r="Z24" i="11"/>
  <c r="AA24" i="11"/>
  <c r="AB24" i="11"/>
  <c r="AC24" i="11"/>
  <c r="AD24" i="11"/>
  <c r="AE24" i="11"/>
  <c r="AF24" i="11"/>
  <c r="AG24" i="11"/>
  <c r="AH24" i="11"/>
  <c r="V25" i="11"/>
  <c r="W25" i="11"/>
  <c r="AI25" i="11" s="1"/>
  <c r="X25" i="11"/>
  <c r="AJ25" i="11" s="1"/>
  <c r="Y25" i="11"/>
  <c r="Z25" i="11"/>
  <c r="AL25" i="11" s="1"/>
  <c r="AA25" i="11"/>
  <c r="AM25" i="11" s="1"/>
  <c r="AB25" i="11"/>
  <c r="AC25" i="11"/>
  <c r="AD25" i="11"/>
  <c r="AE25" i="11"/>
  <c r="AF25" i="11"/>
  <c r="AG25" i="11"/>
  <c r="AH25" i="11"/>
  <c r="AK25" i="11"/>
  <c r="AN25" i="11"/>
  <c r="V26" i="11"/>
  <c r="W26" i="11"/>
  <c r="AI26" i="11" s="1"/>
  <c r="X26" i="11"/>
  <c r="AJ26" i="11" s="1"/>
  <c r="Y26" i="11"/>
  <c r="Z26" i="11"/>
  <c r="AA26" i="11"/>
  <c r="AB26" i="11"/>
  <c r="AC26" i="11"/>
  <c r="AD26" i="11"/>
  <c r="AE26" i="11"/>
  <c r="AF26" i="11"/>
  <c r="AG26" i="11"/>
  <c r="AH26" i="11"/>
  <c r="AK26" i="11"/>
  <c r="AL26" i="11"/>
  <c r="AM26" i="11"/>
  <c r="AN26" i="11"/>
  <c r="V27" i="11"/>
  <c r="W27" i="11"/>
  <c r="X27" i="11"/>
  <c r="Y27" i="11"/>
  <c r="Z27" i="11"/>
  <c r="AL27" i="11" s="1"/>
  <c r="AA27" i="11"/>
  <c r="AB27" i="11"/>
  <c r="AN27" i="11" s="1"/>
  <c r="AC27" i="11"/>
  <c r="AD27" i="11"/>
  <c r="AE27" i="11"/>
  <c r="AF27" i="11"/>
  <c r="AG27" i="11"/>
  <c r="AH27" i="11"/>
  <c r="AI27" i="11"/>
  <c r="AK27" i="11"/>
  <c r="AM27" i="11"/>
  <c r="V28" i="11"/>
  <c r="W28" i="11"/>
  <c r="AI28" i="11" s="1"/>
  <c r="X28" i="11"/>
  <c r="Y28" i="11"/>
  <c r="AK28" i="11" s="1"/>
  <c r="Z28" i="11"/>
  <c r="AA28" i="11"/>
  <c r="AB28" i="11"/>
  <c r="AN28" i="11" s="1"/>
  <c r="AC28" i="11"/>
  <c r="AD28" i="11"/>
  <c r="AE28" i="11"/>
  <c r="AF28" i="11"/>
  <c r="AG28" i="11"/>
  <c r="AH28" i="11"/>
  <c r="AL28" i="11"/>
  <c r="AM28" i="11"/>
  <c r="V29" i="11"/>
  <c r="W29" i="11"/>
  <c r="X29" i="11"/>
  <c r="Y29" i="11"/>
  <c r="AK29" i="11" s="1"/>
  <c r="Z29" i="11"/>
  <c r="AL29" i="11" s="1"/>
  <c r="AA29" i="11"/>
  <c r="AM29" i="11" s="1"/>
  <c r="AB29" i="11"/>
  <c r="AN29" i="11" s="1"/>
  <c r="AC29" i="11"/>
  <c r="AD29" i="11"/>
  <c r="AE29" i="11"/>
  <c r="AF29" i="11"/>
  <c r="AG29" i="11"/>
  <c r="AH29" i="11"/>
  <c r="AI29" i="11"/>
  <c r="V30" i="11"/>
  <c r="W30" i="11"/>
  <c r="AI30" i="11" s="1"/>
  <c r="X30" i="11"/>
  <c r="AJ30" i="11" s="1"/>
  <c r="Y30" i="11"/>
  <c r="AK30" i="11" s="1"/>
  <c r="Z30" i="11"/>
  <c r="AL30" i="11" s="1"/>
  <c r="AA30" i="11"/>
  <c r="AM30" i="11" s="1"/>
  <c r="AB30" i="11"/>
  <c r="AN30" i="11" s="1"/>
  <c r="AC30" i="11"/>
  <c r="AD30" i="11"/>
  <c r="AE30" i="11"/>
  <c r="AF30" i="11"/>
  <c r="AG30" i="11"/>
  <c r="AH30" i="11"/>
  <c r="C32" i="11"/>
  <c r="AC32" i="11" s="1"/>
  <c r="D32" i="11"/>
  <c r="E32" i="11"/>
  <c r="F32" i="11"/>
  <c r="X32" i="11" s="1"/>
  <c r="AJ32" i="11" s="1"/>
  <c r="G32" i="11"/>
  <c r="H32" i="11"/>
  <c r="I32" i="11"/>
  <c r="J32" i="11"/>
  <c r="AE32" i="11" s="1"/>
  <c r="K32" i="11"/>
  <c r="L32" i="11"/>
  <c r="Z32" i="11" s="1"/>
  <c r="AL32" i="11" s="1"/>
  <c r="M32" i="11"/>
  <c r="N32" i="11"/>
  <c r="O32" i="11"/>
  <c r="P32" i="11"/>
  <c r="Q32" i="11"/>
  <c r="R32" i="11"/>
  <c r="S32" i="11"/>
  <c r="AB32" i="11" s="1"/>
  <c r="AN32" i="11" s="1"/>
  <c r="T32" i="11"/>
  <c r="V32" i="11"/>
  <c r="W32" i="11"/>
  <c r="AI32" i="11" s="1"/>
  <c r="Y32" i="11"/>
  <c r="AA32" i="11"/>
  <c r="AG32" i="11"/>
  <c r="AK32" i="11"/>
  <c r="AM32" i="11"/>
  <c r="C34" i="11"/>
  <c r="AC34" i="11" s="1"/>
  <c r="D34" i="11"/>
  <c r="E34" i="11"/>
  <c r="F34" i="11"/>
  <c r="X34" i="11" s="1"/>
  <c r="AJ34" i="11" s="1"/>
  <c r="G34" i="11"/>
  <c r="H34" i="11"/>
  <c r="I34" i="11"/>
  <c r="J34" i="11"/>
  <c r="K34" i="11"/>
  <c r="Y34" i="11" s="1"/>
  <c r="AK34" i="11" s="1"/>
  <c r="L34" i="11"/>
  <c r="Z34" i="11" s="1"/>
  <c r="AL34" i="11" s="1"/>
  <c r="M34" i="11"/>
  <c r="N34" i="11"/>
  <c r="W34" i="11" s="1"/>
  <c r="AI34" i="11" s="1"/>
  <c r="O34" i="11"/>
  <c r="AA34" i="11" s="1"/>
  <c r="AM34" i="11" s="1"/>
  <c r="P34" i="11"/>
  <c r="Q34" i="11"/>
  <c r="AG34" i="11" s="1"/>
  <c r="R34" i="11"/>
  <c r="S34" i="11"/>
  <c r="AB34" i="11" s="1"/>
  <c r="AN34" i="11" s="1"/>
  <c r="T34" i="11"/>
  <c r="V34" i="11"/>
  <c r="AE34" i="11"/>
  <c r="AH34" i="11"/>
  <c r="C36" i="11"/>
  <c r="D36" i="11"/>
  <c r="E36" i="11"/>
  <c r="F36" i="11"/>
  <c r="AD36" i="11" s="1"/>
  <c r="G36" i="11"/>
  <c r="H36" i="11"/>
  <c r="I36" i="11"/>
  <c r="AE36" i="11" s="1"/>
  <c r="J36" i="11"/>
  <c r="K36" i="11"/>
  <c r="L36" i="11"/>
  <c r="AF36" i="11" s="1"/>
  <c r="M36" i="11"/>
  <c r="N36" i="11"/>
  <c r="O36" i="11"/>
  <c r="P36" i="11"/>
  <c r="Q36" i="11"/>
  <c r="AG36" i="11" s="1"/>
  <c r="R36" i="11"/>
  <c r="S36" i="11"/>
  <c r="T36" i="11"/>
  <c r="V36" i="11"/>
  <c r="W36" i="11"/>
  <c r="AI36" i="11" s="1"/>
  <c r="X36" i="11"/>
  <c r="AJ36" i="11" s="1"/>
  <c r="AA36" i="11"/>
  <c r="AM36" i="11" s="1"/>
  <c r="AB36" i="11"/>
  <c r="AN36" i="11" s="1"/>
  <c r="AC36" i="11"/>
  <c r="AH36" i="11"/>
  <c r="W37" i="11"/>
  <c r="AI37" i="11" s="1"/>
  <c r="X37" i="11"/>
  <c r="AJ37" i="11" s="1"/>
  <c r="Y37" i="11"/>
  <c r="AK37" i="11" s="1"/>
  <c r="Z37" i="11"/>
  <c r="AL37" i="11" s="1"/>
  <c r="AA37" i="11"/>
  <c r="AM37" i="11" s="1"/>
  <c r="AB37" i="11"/>
  <c r="AC37" i="11"/>
  <c r="AD37" i="11"/>
  <c r="AE37" i="11"/>
  <c r="AF37" i="11"/>
  <c r="AG37" i="11"/>
  <c r="AH37" i="11"/>
  <c r="AN37" i="11"/>
  <c r="W38" i="11"/>
  <c r="AI38" i="11" s="1"/>
  <c r="X38" i="11"/>
  <c r="AJ38" i="11" s="1"/>
  <c r="Y38" i="11"/>
  <c r="AK38" i="11" s="1"/>
  <c r="Z38" i="11"/>
  <c r="AA38" i="11"/>
  <c r="AM38" i="11" s="1"/>
  <c r="AB38" i="11"/>
  <c r="AC38" i="11"/>
  <c r="AD38" i="11"/>
  <c r="AE38" i="11"/>
  <c r="AF38" i="11"/>
  <c r="AG38" i="11"/>
  <c r="AH38" i="11"/>
  <c r="AL38" i="11"/>
  <c r="AN38" i="11"/>
  <c r="V3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V5" i="10"/>
  <c r="W5" i="10"/>
  <c r="X5" i="10"/>
  <c r="Y5" i="10"/>
  <c r="Z5" i="10"/>
  <c r="AA5" i="10"/>
  <c r="AB5" i="10"/>
  <c r="AN6" i="10" s="1"/>
  <c r="AC5" i="10"/>
  <c r="AD5" i="10"/>
  <c r="AE5" i="10"/>
  <c r="AF5" i="10"/>
  <c r="AG5" i="10"/>
  <c r="AH5" i="10"/>
  <c r="V6" i="10"/>
  <c r="W6" i="10"/>
  <c r="X6" i="10"/>
  <c r="Y6" i="10"/>
  <c r="Z6" i="10"/>
  <c r="AL6" i="10" s="1"/>
  <c r="AA6" i="10"/>
  <c r="AM6" i="10" s="1"/>
  <c r="AB6" i="10"/>
  <c r="AC6" i="10"/>
  <c r="AD6" i="10"/>
  <c r="AE6" i="10"/>
  <c r="AF6" i="10"/>
  <c r="AG6" i="10"/>
  <c r="AH6" i="10"/>
  <c r="AI6" i="10"/>
  <c r="AJ6" i="10"/>
  <c r="AK6" i="10"/>
  <c r="V7" i="10"/>
  <c r="W7" i="10"/>
  <c r="AI7" i="10" s="1"/>
  <c r="X7" i="10"/>
  <c r="AJ7" i="10" s="1"/>
  <c r="Y7" i="10"/>
  <c r="Z7" i="10"/>
  <c r="AL7" i="10" s="1"/>
  <c r="AA7" i="10"/>
  <c r="AB7" i="10"/>
  <c r="AN7" i="10" s="1"/>
  <c r="AC7" i="10"/>
  <c r="AD7" i="10"/>
  <c r="AE7" i="10"/>
  <c r="AF7" i="10"/>
  <c r="AG7" i="10"/>
  <c r="AH7" i="10"/>
  <c r="AK7" i="10"/>
  <c r="AM7" i="10"/>
  <c r="V8" i="10"/>
  <c r="W8" i="10"/>
  <c r="AI8" i="10" s="1"/>
  <c r="X8" i="10"/>
  <c r="Y8" i="10"/>
  <c r="AK8" i="10" s="1"/>
  <c r="Z8" i="10"/>
  <c r="AL8" i="10" s="1"/>
  <c r="AA8" i="10"/>
  <c r="AM8" i="10" s="1"/>
  <c r="AB8" i="10"/>
  <c r="AN8" i="10" s="1"/>
  <c r="AC8" i="10"/>
  <c r="AD8" i="10"/>
  <c r="AE8" i="10"/>
  <c r="AF8" i="10"/>
  <c r="AG8" i="10"/>
  <c r="AH8" i="10"/>
  <c r="AJ8" i="10"/>
  <c r="V9" i="10"/>
  <c r="W9" i="10"/>
  <c r="AI9" i="10" s="1"/>
  <c r="X9" i="10"/>
  <c r="AJ9" i="10" s="1"/>
  <c r="Y9" i="10"/>
  <c r="AK9" i="10" s="1"/>
  <c r="Z9" i="10"/>
  <c r="AL9" i="10" s="1"/>
  <c r="AA9" i="10"/>
  <c r="AM9" i="10" s="1"/>
  <c r="AB9" i="10"/>
  <c r="AN9" i="10" s="1"/>
  <c r="AC9" i="10"/>
  <c r="AD9" i="10"/>
  <c r="AE9" i="10"/>
  <c r="AF9" i="10"/>
  <c r="AG9" i="10"/>
  <c r="AH9" i="10"/>
  <c r="V10" i="10"/>
  <c r="W10" i="10"/>
  <c r="AI10" i="10" s="1"/>
  <c r="X10" i="10"/>
  <c r="AJ10" i="10" s="1"/>
  <c r="Y10" i="10"/>
  <c r="AK10" i="10" s="1"/>
  <c r="Z10" i="10"/>
  <c r="AA10" i="10"/>
  <c r="AB10" i="10"/>
  <c r="AC10" i="10"/>
  <c r="AD10" i="10"/>
  <c r="AE10" i="10"/>
  <c r="AF10" i="10"/>
  <c r="AG10" i="10"/>
  <c r="AH10" i="10"/>
  <c r="AL10" i="10"/>
  <c r="AM10" i="10"/>
  <c r="AN10" i="10"/>
  <c r="C12" i="10"/>
  <c r="W12" i="10" s="1"/>
  <c r="AI12" i="10" s="1"/>
  <c r="D12" i="10"/>
  <c r="E12" i="10"/>
  <c r="F12" i="10"/>
  <c r="X12" i="10" s="1"/>
  <c r="AJ12" i="10" s="1"/>
  <c r="G12" i="10"/>
  <c r="H12" i="10"/>
  <c r="I12" i="10"/>
  <c r="J12" i="10"/>
  <c r="K12" i="10"/>
  <c r="L12" i="10"/>
  <c r="M12" i="10"/>
  <c r="Z12" i="10" s="1"/>
  <c r="AL12" i="10" s="1"/>
  <c r="N12" i="10"/>
  <c r="O12" i="10"/>
  <c r="AA12" i="10" s="1"/>
  <c r="AM12" i="10" s="1"/>
  <c r="P12" i="10"/>
  <c r="Q12" i="10"/>
  <c r="AG12" i="10" s="1"/>
  <c r="R12" i="10"/>
  <c r="AB12" i="10" s="1"/>
  <c r="AN12" i="10" s="1"/>
  <c r="S12" i="10"/>
  <c r="T12" i="10"/>
  <c r="V12" i="10"/>
  <c r="Y12" i="10"/>
  <c r="AK12" i="10" s="1"/>
  <c r="AD12" i="10"/>
  <c r="AE12" i="10"/>
  <c r="AF12" i="10"/>
  <c r="C14" i="10"/>
  <c r="D14" i="10"/>
  <c r="E14" i="10"/>
  <c r="F14" i="10"/>
  <c r="X14" i="10" s="1"/>
  <c r="AJ14" i="10" s="1"/>
  <c r="G14" i="10"/>
  <c r="H14" i="10"/>
  <c r="I14" i="10"/>
  <c r="J14" i="10"/>
  <c r="K14" i="10"/>
  <c r="Y14" i="10" s="1"/>
  <c r="AK14" i="10" s="1"/>
  <c r="L14" i="10"/>
  <c r="AF14" i="10" s="1"/>
  <c r="M14" i="10"/>
  <c r="N14" i="10"/>
  <c r="O14" i="10"/>
  <c r="P14" i="10"/>
  <c r="Q14" i="10"/>
  <c r="AG14" i="10" s="1"/>
  <c r="R14" i="10"/>
  <c r="S14" i="10"/>
  <c r="T14" i="10"/>
  <c r="V14" i="10"/>
  <c r="W14" i="10"/>
  <c r="AA14" i="10"/>
  <c r="AM14" i="10" s="1"/>
  <c r="AB14" i="10"/>
  <c r="AN14" i="10" s="1"/>
  <c r="AC14" i="10"/>
  <c r="AD14" i="10"/>
  <c r="AH14" i="10"/>
  <c r="AI14" i="10"/>
  <c r="C16" i="10"/>
  <c r="AC16" i="10" s="1"/>
  <c r="D16" i="10"/>
  <c r="E16" i="10"/>
  <c r="F16" i="10"/>
  <c r="AD16" i="10" s="1"/>
  <c r="G16" i="10"/>
  <c r="H16" i="10"/>
  <c r="X16" i="10" s="1"/>
  <c r="AJ16" i="10" s="1"/>
  <c r="I16" i="10"/>
  <c r="AE16" i="10" s="1"/>
  <c r="J16" i="10"/>
  <c r="K16" i="10"/>
  <c r="L16" i="10"/>
  <c r="M16" i="10"/>
  <c r="N16" i="10"/>
  <c r="O16" i="10"/>
  <c r="AA16" i="10" s="1"/>
  <c r="AM16" i="10" s="1"/>
  <c r="P16" i="10"/>
  <c r="Q16" i="10"/>
  <c r="R16" i="10"/>
  <c r="AB16" i="10" s="1"/>
  <c r="AN16" i="10" s="1"/>
  <c r="S16" i="10"/>
  <c r="AH16" i="10" s="1"/>
  <c r="T16" i="10"/>
  <c r="V16" i="10"/>
  <c r="W16" i="10"/>
  <c r="AI16" i="10" s="1"/>
  <c r="Y16" i="10"/>
  <c r="AK16" i="10" s="1"/>
  <c r="Z16" i="10"/>
  <c r="AL16" i="10" s="1"/>
  <c r="AF16" i="10"/>
  <c r="AG16" i="10"/>
  <c r="C18" i="10"/>
  <c r="W18" i="10" s="1"/>
  <c r="AI18" i="10" s="1"/>
  <c r="D18" i="10"/>
  <c r="E18" i="10"/>
  <c r="F18" i="10"/>
  <c r="G18" i="10"/>
  <c r="AD18" i="10" s="1"/>
  <c r="H18" i="10"/>
  <c r="I18" i="10"/>
  <c r="J18" i="10"/>
  <c r="Y18" i="10" s="1"/>
  <c r="AK18" i="10" s="1"/>
  <c r="K18" i="10"/>
  <c r="L18" i="10"/>
  <c r="M18" i="10"/>
  <c r="N18" i="10"/>
  <c r="Z18" i="10" s="1"/>
  <c r="AL18" i="10" s="1"/>
  <c r="O18" i="10"/>
  <c r="AA18" i="10" s="1"/>
  <c r="AM18" i="10" s="1"/>
  <c r="P18" i="10"/>
  <c r="Q18" i="10"/>
  <c r="AG18" i="10" s="1"/>
  <c r="R18" i="10"/>
  <c r="AB18" i="10" s="1"/>
  <c r="AN18" i="10" s="1"/>
  <c r="S18" i="10"/>
  <c r="T18" i="10"/>
  <c r="V18" i="10"/>
  <c r="X18" i="10"/>
  <c r="AE18" i="10"/>
  <c r="AF18" i="10"/>
  <c r="AJ18" i="10"/>
  <c r="C20" i="10"/>
  <c r="D20" i="10"/>
  <c r="E20" i="10"/>
  <c r="F20" i="10"/>
  <c r="G20" i="10"/>
  <c r="H20" i="10"/>
  <c r="I20" i="10"/>
  <c r="Y20" i="10" s="1"/>
  <c r="AK20" i="10" s="1"/>
  <c r="J20" i="10"/>
  <c r="K20" i="10"/>
  <c r="L20" i="10"/>
  <c r="Z20" i="10" s="1"/>
  <c r="AL20" i="10" s="1"/>
  <c r="M20" i="10"/>
  <c r="N20" i="10"/>
  <c r="O20" i="10"/>
  <c r="AG20" i="10" s="1"/>
  <c r="P20" i="10"/>
  <c r="Q20" i="10"/>
  <c r="R20" i="10"/>
  <c r="AH20" i="10" s="1"/>
  <c r="S20" i="10"/>
  <c r="T20" i="10"/>
  <c r="V20" i="10"/>
  <c r="AI20" i="10" s="1"/>
  <c r="W20" i="10"/>
  <c r="X20" i="10"/>
  <c r="AJ20" i="10" s="1"/>
  <c r="AB20" i="10"/>
  <c r="AC20" i="10"/>
  <c r="AD20" i="10"/>
  <c r="AE20" i="10"/>
  <c r="AN20" i="10"/>
  <c r="C22" i="10"/>
  <c r="D22" i="10"/>
  <c r="AC22" i="10" s="1"/>
  <c r="E22" i="10"/>
  <c r="F22" i="10"/>
  <c r="AD22" i="10" s="1"/>
  <c r="G22" i="10"/>
  <c r="H22" i="10"/>
  <c r="X22" i="10" s="1"/>
  <c r="AJ22" i="10" s="1"/>
  <c r="I22" i="10"/>
  <c r="AE22" i="10" s="1"/>
  <c r="J22" i="10"/>
  <c r="K22" i="10"/>
  <c r="L22" i="10"/>
  <c r="M22" i="10"/>
  <c r="AF22" i="10" s="1"/>
  <c r="N22" i="10"/>
  <c r="O22" i="10"/>
  <c r="P22" i="10"/>
  <c r="Q22" i="10"/>
  <c r="R22" i="10"/>
  <c r="AB22" i="10" s="1"/>
  <c r="AN22" i="10" s="1"/>
  <c r="S22" i="10"/>
  <c r="T22" i="10"/>
  <c r="V22" i="10"/>
  <c r="Z22" i="10"/>
  <c r="AL22" i="10" s="1"/>
  <c r="AA22" i="10"/>
  <c r="AM22" i="10" s="1"/>
  <c r="AG22" i="10"/>
  <c r="V24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V27" i="10"/>
  <c r="AK27" i="10" s="1"/>
  <c r="W27" i="10"/>
  <c r="AI27" i="10" s="1"/>
  <c r="X27" i="10"/>
  <c r="AJ27" i="10" s="1"/>
  <c r="Y27" i="10"/>
  <c r="Z27" i="10"/>
  <c r="AA27" i="10"/>
  <c r="AB27" i="10"/>
  <c r="AC27" i="10"/>
  <c r="AD27" i="10"/>
  <c r="AE27" i="10"/>
  <c r="AF27" i="10"/>
  <c r="AG27" i="10"/>
  <c r="AH27" i="10"/>
  <c r="AL27" i="10"/>
  <c r="AM27" i="10"/>
  <c r="V28" i="10"/>
  <c r="W28" i="10"/>
  <c r="X28" i="10"/>
  <c r="Y28" i="10"/>
  <c r="Z28" i="10"/>
  <c r="AL28" i="10" s="1"/>
  <c r="AA28" i="10"/>
  <c r="AM28" i="10" s="1"/>
  <c r="AB28" i="10"/>
  <c r="AC28" i="10"/>
  <c r="AD28" i="10"/>
  <c r="AE28" i="10"/>
  <c r="AF28" i="10"/>
  <c r="AG28" i="10"/>
  <c r="AH28" i="10"/>
  <c r="AI28" i="10"/>
  <c r="AJ28" i="10"/>
  <c r="AK28" i="10"/>
  <c r="AN28" i="10"/>
  <c r="V29" i="10"/>
  <c r="W29" i="10"/>
  <c r="AI29" i="10" s="1"/>
  <c r="X29" i="10"/>
  <c r="AJ29" i="10" s="1"/>
  <c r="Y29" i="10"/>
  <c r="Z29" i="10"/>
  <c r="AL29" i="10" s="1"/>
  <c r="AA29" i="10"/>
  <c r="AB29" i="10"/>
  <c r="AC29" i="10"/>
  <c r="AD29" i="10"/>
  <c r="AE29" i="10"/>
  <c r="AF29" i="10"/>
  <c r="AG29" i="10"/>
  <c r="AH29" i="10"/>
  <c r="AK29" i="10"/>
  <c r="AM29" i="10"/>
  <c r="AN29" i="10"/>
  <c r="V30" i="10"/>
  <c r="W30" i="10"/>
  <c r="AI30" i="10" s="1"/>
  <c r="X30" i="10"/>
  <c r="Y30" i="10"/>
  <c r="Z30" i="10"/>
  <c r="AL30" i="10" s="1"/>
  <c r="AA30" i="10"/>
  <c r="AB30" i="10"/>
  <c r="AN30" i="10" s="1"/>
  <c r="AC30" i="10"/>
  <c r="AD30" i="10"/>
  <c r="AE30" i="10"/>
  <c r="AF30" i="10"/>
  <c r="AG30" i="10"/>
  <c r="AH30" i="10"/>
  <c r="AJ30" i="10"/>
  <c r="AK30" i="10"/>
  <c r="AM30" i="10"/>
  <c r="V31" i="10"/>
  <c r="W31" i="10"/>
  <c r="AI31" i="10" s="1"/>
  <c r="X31" i="10"/>
  <c r="Y31" i="10"/>
  <c r="AK31" i="10" s="1"/>
  <c r="Z31" i="10"/>
  <c r="AL31" i="10" s="1"/>
  <c r="AA31" i="10"/>
  <c r="AM31" i="10" s="1"/>
  <c r="AB31" i="10"/>
  <c r="AN31" i="10" s="1"/>
  <c r="AC31" i="10"/>
  <c r="AD31" i="10"/>
  <c r="AE31" i="10"/>
  <c r="AF31" i="10"/>
  <c r="AG31" i="10"/>
  <c r="AH31" i="10"/>
  <c r="AJ31" i="10"/>
  <c r="C33" i="10"/>
  <c r="AC33" i="10" s="1"/>
  <c r="D33" i="10"/>
  <c r="E33" i="10"/>
  <c r="F33" i="10"/>
  <c r="X33" i="10" s="1"/>
  <c r="AJ33" i="10" s="1"/>
  <c r="G33" i="10"/>
  <c r="H33" i="10"/>
  <c r="I33" i="10"/>
  <c r="Y33" i="10" s="1"/>
  <c r="AK33" i="10" s="1"/>
  <c r="J33" i="10"/>
  <c r="K33" i="10"/>
  <c r="L33" i="10"/>
  <c r="Z33" i="10" s="1"/>
  <c r="AL33" i="10" s="1"/>
  <c r="M33" i="10"/>
  <c r="N33" i="10"/>
  <c r="O33" i="10"/>
  <c r="P33" i="10"/>
  <c r="AA33" i="10" s="1"/>
  <c r="AM33" i="10" s="1"/>
  <c r="Q33" i="10"/>
  <c r="AG33" i="10" s="1"/>
  <c r="R33" i="10"/>
  <c r="AB33" i="10" s="1"/>
  <c r="AN33" i="10" s="1"/>
  <c r="S33" i="10"/>
  <c r="AH33" i="10" s="1"/>
  <c r="T33" i="10"/>
  <c r="V33" i="10"/>
  <c r="AE33" i="10"/>
  <c r="C35" i="10"/>
  <c r="D35" i="10"/>
  <c r="E35" i="10"/>
  <c r="F35" i="10"/>
  <c r="G35" i="10"/>
  <c r="H35" i="10"/>
  <c r="I35" i="10"/>
  <c r="Y35" i="10" s="1"/>
  <c r="AK35" i="10" s="1"/>
  <c r="J35" i="10"/>
  <c r="K35" i="10"/>
  <c r="L35" i="10"/>
  <c r="M35" i="10"/>
  <c r="N35" i="10"/>
  <c r="Z35" i="10" s="1"/>
  <c r="AL35" i="10" s="1"/>
  <c r="O35" i="10"/>
  <c r="AA35" i="10" s="1"/>
  <c r="AM35" i="10" s="1"/>
  <c r="P35" i="10"/>
  <c r="AG35" i="10" s="1"/>
  <c r="Q35" i="10"/>
  <c r="R35" i="10"/>
  <c r="S35" i="10"/>
  <c r="T35" i="10"/>
  <c r="AB35" i="10" s="1"/>
  <c r="AN35" i="10" s="1"/>
  <c r="V35" i="10"/>
  <c r="W35" i="10"/>
  <c r="AI35" i="10" s="1"/>
  <c r="X35" i="10"/>
  <c r="AJ35" i="10" s="1"/>
  <c r="AC35" i="10"/>
  <c r="AD35" i="10"/>
  <c r="AE35" i="10"/>
  <c r="AF35" i="10"/>
  <c r="AH35" i="10"/>
  <c r="C37" i="10"/>
  <c r="D37" i="10"/>
  <c r="W37" i="10" s="1"/>
  <c r="AI37" i="10" s="1"/>
  <c r="E37" i="10"/>
  <c r="F37" i="10"/>
  <c r="AD37" i="10" s="1"/>
  <c r="G37" i="10"/>
  <c r="H37" i="10"/>
  <c r="I37" i="10"/>
  <c r="AE37" i="10" s="1"/>
  <c r="J37" i="10"/>
  <c r="K37" i="10"/>
  <c r="L37" i="10"/>
  <c r="AF37" i="10" s="1"/>
  <c r="M37" i="10"/>
  <c r="N37" i="10"/>
  <c r="O37" i="10"/>
  <c r="AG37" i="10" s="1"/>
  <c r="P37" i="10"/>
  <c r="Q37" i="10"/>
  <c r="R37" i="10"/>
  <c r="AH37" i="10" s="1"/>
  <c r="S37" i="10"/>
  <c r="T37" i="10"/>
  <c r="V37" i="10"/>
  <c r="X37" i="10"/>
  <c r="AJ37" i="10" s="1"/>
  <c r="Z37" i="10"/>
  <c r="AL37" i="10" s="1"/>
  <c r="AA37" i="10"/>
  <c r="AM37" i="10" s="1"/>
  <c r="AB37" i="10"/>
  <c r="AN37" i="10" s="1"/>
  <c r="AC37" i="10"/>
  <c r="C39" i="10"/>
  <c r="AC39" i="10" s="1"/>
  <c r="D39" i="10"/>
  <c r="E39" i="10"/>
  <c r="F39" i="10"/>
  <c r="AD39" i="10" s="1"/>
  <c r="G39" i="10"/>
  <c r="H39" i="10"/>
  <c r="I39" i="10"/>
  <c r="J39" i="10"/>
  <c r="Y39" i="10" s="1"/>
  <c r="AK39" i="10" s="1"/>
  <c r="K39" i="10"/>
  <c r="L39" i="10"/>
  <c r="Z39" i="10" s="1"/>
  <c r="AL39" i="10" s="1"/>
  <c r="M39" i="10"/>
  <c r="N39" i="10"/>
  <c r="O39" i="10"/>
  <c r="AA39" i="10" s="1"/>
  <c r="AM39" i="10" s="1"/>
  <c r="P39" i="10"/>
  <c r="Q39" i="10"/>
  <c r="R39" i="10"/>
  <c r="AB39" i="10" s="1"/>
  <c r="AN39" i="10" s="1"/>
  <c r="S39" i="10"/>
  <c r="T39" i="10"/>
  <c r="V39" i="10"/>
  <c r="W39" i="10"/>
  <c r="AI39" i="10" s="1"/>
  <c r="AF39" i="10"/>
  <c r="C41" i="10"/>
  <c r="D41" i="10"/>
  <c r="E41" i="10"/>
  <c r="W41" i="10" s="1"/>
  <c r="AI41" i="10" s="1"/>
  <c r="F41" i="10"/>
  <c r="G41" i="10"/>
  <c r="H41" i="10"/>
  <c r="X41" i="10" s="1"/>
  <c r="AJ41" i="10" s="1"/>
  <c r="I41" i="10"/>
  <c r="J41" i="10"/>
  <c r="K41" i="10"/>
  <c r="L41" i="10"/>
  <c r="Z41" i="10" s="1"/>
  <c r="AL41" i="10" s="1"/>
  <c r="M41" i="10"/>
  <c r="N41" i="10"/>
  <c r="O41" i="10"/>
  <c r="AA41" i="10" s="1"/>
  <c r="AM41" i="10" s="1"/>
  <c r="P41" i="10"/>
  <c r="Q41" i="10"/>
  <c r="AG41" i="10" s="1"/>
  <c r="R41" i="10"/>
  <c r="AB41" i="10" s="1"/>
  <c r="AN41" i="10" s="1"/>
  <c r="S41" i="10"/>
  <c r="T41" i="10"/>
  <c r="V41" i="10"/>
  <c r="Y41" i="10"/>
  <c r="AK41" i="10" s="1"/>
  <c r="AC41" i="10"/>
  <c r="AD41" i="10"/>
  <c r="AE41" i="10"/>
  <c r="AF41" i="10"/>
  <c r="AH41" i="10"/>
  <c r="C43" i="10"/>
  <c r="W43" i="10" s="1"/>
  <c r="AI43" i="10" s="1"/>
  <c r="D43" i="10"/>
  <c r="E43" i="10"/>
  <c r="F43" i="10"/>
  <c r="G43" i="10"/>
  <c r="H43" i="10"/>
  <c r="X43" i="10" s="1"/>
  <c r="AJ43" i="10" s="1"/>
  <c r="I43" i="10"/>
  <c r="AE43" i="10" s="1"/>
  <c r="J43" i="10"/>
  <c r="K43" i="10"/>
  <c r="L43" i="10"/>
  <c r="AF43" i="10" s="1"/>
  <c r="M43" i="10"/>
  <c r="N43" i="10"/>
  <c r="O43" i="10"/>
  <c r="P43" i="10"/>
  <c r="Q43" i="10"/>
  <c r="R43" i="10"/>
  <c r="AH43" i="10" s="1"/>
  <c r="S43" i="10"/>
  <c r="T43" i="10"/>
  <c r="V43" i="10"/>
  <c r="AA43" i="10"/>
  <c r="AM43" i="10" s="1"/>
  <c r="AB43" i="10"/>
  <c r="AN43" i="10" s="1"/>
  <c r="AC43" i="10"/>
  <c r="AD43" i="10"/>
  <c r="AG43" i="10"/>
  <c r="V45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V47" i="10"/>
  <c r="W47" i="10"/>
  <c r="X47" i="10"/>
  <c r="Y47" i="10"/>
  <c r="Z47" i="10"/>
  <c r="AH52" i="10" s="1"/>
  <c r="AA47" i="10"/>
  <c r="AB47" i="10"/>
  <c r="AC47" i="10"/>
  <c r="AD47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V49" i="10"/>
  <c r="W49" i="10"/>
  <c r="AE49" i="10" s="1"/>
  <c r="X49" i="10"/>
  <c r="AF49" i="10" s="1"/>
  <c r="Y49" i="10"/>
  <c r="AG49" i="10" s="1"/>
  <c r="Z49" i="10"/>
  <c r="AA49" i="10"/>
  <c r="AB49" i="10"/>
  <c r="AC49" i="10"/>
  <c r="AD49" i="10"/>
  <c r="V50" i="10"/>
  <c r="W50" i="10"/>
  <c r="AE50" i="10" s="1"/>
  <c r="X50" i="10"/>
  <c r="AF50" i="10" s="1"/>
  <c r="Y50" i="10"/>
  <c r="AG50" i="10" s="1"/>
  <c r="Z50" i="10"/>
  <c r="AH50" i="10" s="1"/>
  <c r="AA50" i="10"/>
  <c r="AB50" i="10"/>
  <c r="AC50" i="10"/>
  <c r="AD50" i="10"/>
  <c r="V51" i="10"/>
  <c r="AE51" i="10" s="1"/>
  <c r="W51" i="10"/>
  <c r="X51" i="10"/>
  <c r="AF51" i="10" s="1"/>
  <c r="Y51" i="10"/>
  <c r="AG51" i="10" s="1"/>
  <c r="Z51" i="10"/>
  <c r="AH51" i="10" s="1"/>
  <c r="AA51" i="10"/>
  <c r="AB51" i="10"/>
  <c r="AC51" i="10"/>
  <c r="AD51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C55" i="10"/>
  <c r="W55" i="10" s="1"/>
  <c r="AE55" i="10" s="1"/>
  <c r="D55" i="10"/>
  <c r="E55" i="10"/>
  <c r="F55" i="10"/>
  <c r="G55" i="10"/>
  <c r="AB55" i="10" s="1"/>
  <c r="H55" i="10"/>
  <c r="I55" i="10"/>
  <c r="AC55" i="10" s="1"/>
  <c r="J55" i="10"/>
  <c r="K55" i="10"/>
  <c r="L55" i="10"/>
  <c r="M55" i="10"/>
  <c r="N55" i="10"/>
  <c r="V55" i="10"/>
  <c r="X55" i="10"/>
  <c r="AF55" i="10" s="1"/>
  <c r="Y55" i="10"/>
  <c r="AG55" i="10" s="1"/>
  <c r="Z55" i="10"/>
  <c r="AH55" i="10" s="1"/>
  <c r="AD55" i="10"/>
  <c r="C57" i="10"/>
  <c r="AA57" i="10" s="1"/>
  <c r="D57" i="10"/>
  <c r="E57" i="10"/>
  <c r="F57" i="10"/>
  <c r="X57" i="10" s="1"/>
  <c r="AF57" i="10" s="1"/>
  <c r="G57" i="10"/>
  <c r="H57" i="10"/>
  <c r="I57" i="10"/>
  <c r="Y57" i="10" s="1"/>
  <c r="AG57" i="10" s="1"/>
  <c r="J57" i="10"/>
  <c r="K57" i="10"/>
  <c r="L57" i="10"/>
  <c r="M57" i="10"/>
  <c r="N57" i="10"/>
  <c r="V57" i="10"/>
  <c r="W57" i="10"/>
  <c r="Z57" i="10"/>
  <c r="AD57" i="10"/>
  <c r="AE57" i="10"/>
  <c r="AH57" i="10"/>
  <c r="C59" i="10"/>
  <c r="D59" i="10"/>
  <c r="E59" i="10"/>
  <c r="AA59" i="10" s="1"/>
  <c r="F59" i="10"/>
  <c r="G59" i="10"/>
  <c r="AB59" i="10" s="1"/>
  <c r="H59" i="10"/>
  <c r="I59" i="10"/>
  <c r="J59" i="10"/>
  <c r="AC59" i="10" s="1"/>
  <c r="K59" i="10"/>
  <c r="L59" i="10"/>
  <c r="Z59" i="10" s="1"/>
  <c r="AH59" i="10" s="1"/>
  <c r="M59" i="10"/>
  <c r="AD59" i="10" s="1"/>
  <c r="N59" i="10"/>
  <c r="V59" i="10"/>
  <c r="W59" i="10"/>
  <c r="AE59" i="10" s="1"/>
  <c r="X59" i="10"/>
  <c r="AF59" i="10" s="1"/>
  <c r="Y59" i="10"/>
  <c r="AG59" i="10" s="1"/>
  <c r="V3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W5" i="9"/>
  <c r="X5" i="9"/>
  <c r="Y5" i="9"/>
  <c r="Z5" i="9"/>
  <c r="AA5" i="9"/>
  <c r="AB5" i="9"/>
  <c r="AC5" i="9"/>
  <c r="AD5" i="9"/>
  <c r="AE5" i="9"/>
  <c r="AF5" i="9"/>
  <c r="AG5" i="9"/>
  <c r="AH5" i="9"/>
  <c r="W6" i="9"/>
  <c r="AI6" i="9" s="1"/>
  <c r="X6" i="9"/>
  <c r="Y6" i="9"/>
  <c r="Z6" i="9"/>
  <c r="AA6" i="9"/>
  <c r="AB6" i="9"/>
  <c r="AN6" i="9" s="1"/>
  <c r="AC6" i="9"/>
  <c r="AD6" i="9"/>
  <c r="AE6" i="9"/>
  <c r="AF6" i="9"/>
  <c r="AG6" i="9"/>
  <c r="AH6" i="9"/>
  <c r="AJ6" i="9"/>
  <c r="AK6" i="9"/>
  <c r="AL6" i="9"/>
  <c r="AM6" i="9"/>
  <c r="W7" i="9"/>
  <c r="X7" i="9"/>
  <c r="Y7" i="9"/>
  <c r="Z7" i="9"/>
  <c r="AA7" i="9"/>
  <c r="AM7" i="9" s="1"/>
  <c r="AB7" i="9"/>
  <c r="AN7" i="9" s="1"/>
  <c r="AC7" i="9"/>
  <c r="AD7" i="9"/>
  <c r="AE7" i="9"/>
  <c r="AF7" i="9"/>
  <c r="AG7" i="9"/>
  <c r="AH7" i="9"/>
  <c r="AI7" i="9"/>
  <c r="AJ7" i="9"/>
  <c r="AK7" i="9"/>
  <c r="AL7" i="9"/>
  <c r="W8" i="9"/>
  <c r="X8" i="9"/>
  <c r="Y8" i="9"/>
  <c r="AK8" i="9" s="1"/>
  <c r="Z8" i="9"/>
  <c r="AL8" i="9" s="1"/>
  <c r="AA8" i="9"/>
  <c r="AM8" i="9" s="1"/>
  <c r="AB8" i="9"/>
  <c r="AN8" i="9" s="1"/>
  <c r="AC8" i="9"/>
  <c r="AD8" i="9"/>
  <c r="AE8" i="9"/>
  <c r="AF8" i="9"/>
  <c r="AG8" i="9"/>
  <c r="AH8" i="9"/>
  <c r="AI8" i="9"/>
  <c r="AJ8" i="9"/>
  <c r="W9" i="9"/>
  <c r="AI9" i="9" s="1"/>
  <c r="X9" i="9"/>
  <c r="AJ9" i="9" s="1"/>
  <c r="Y9" i="9"/>
  <c r="AK9" i="9" s="1"/>
  <c r="Z9" i="9"/>
  <c r="AL9" i="9" s="1"/>
  <c r="AA9" i="9"/>
  <c r="AM9" i="9" s="1"/>
  <c r="AB9" i="9"/>
  <c r="AN9" i="9" s="1"/>
  <c r="AC9" i="9"/>
  <c r="AD9" i="9"/>
  <c r="AE9" i="9"/>
  <c r="AF9" i="9"/>
  <c r="AG9" i="9"/>
  <c r="AH9" i="9"/>
  <c r="W10" i="9"/>
  <c r="AI10" i="9" s="1"/>
  <c r="X10" i="9"/>
  <c r="AJ10" i="9" s="1"/>
  <c r="Y10" i="9"/>
  <c r="Z10" i="9"/>
  <c r="AL10" i="9" s="1"/>
  <c r="AA10" i="9"/>
  <c r="AM10" i="9" s="1"/>
  <c r="AB10" i="9"/>
  <c r="AN10" i="9" s="1"/>
  <c r="AC10" i="9"/>
  <c r="AD10" i="9"/>
  <c r="AE10" i="9"/>
  <c r="AF10" i="9"/>
  <c r="AG10" i="9"/>
  <c r="AH10" i="9"/>
  <c r="AK10" i="9"/>
  <c r="W11" i="9"/>
  <c r="X11" i="9"/>
  <c r="AJ11" i="9" s="1"/>
  <c r="Y11" i="9"/>
  <c r="AK11" i="9" s="1"/>
  <c r="Z11" i="9"/>
  <c r="AL11" i="9" s="1"/>
  <c r="AA11" i="9"/>
  <c r="AM11" i="9" s="1"/>
  <c r="AB11" i="9"/>
  <c r="AN11" i="9" s="1"/>
  <c r="AC11" i="9"/>
  <c r="AD11" i="9"/>
  <c r="AE11" i="9"/>
  <c r="AF11" i="9"/>
  <c r="AG11" i="9"/>
  <c r="AH11" i="9"/>
  <c r="AI11" i="9"/>
  <c r="W12" i="9"/>
  <c r="AI12" i="9" s="1"/>
  <c r="X12" i="9"/>
  <c r="AJ12" i="9" s="1"/>
  <c r="Y12" i="9"/>
  <c r="AK12" i="9" s="1"/>
  <c r="Z12" i="9"/>
  <c r="AL12" i="9" s="1"/>
  <c r="AA12" i="9"/>
  <c r="AM12" i="9" s="1"/>
  <c r="AB12" i="9"/>
  <c r="AC12" i="9"/>
  <c r="AD12" i="9"/>
  <c r="AE12" i="9"/>
  <c r="AF12" i="9"/>
  <c r="AG12" i="9"/>
  <c r="AH12" i="9"/>
  <c r="AN12" i="9"/>
  <c r="W13" i="9"/>
  <c r="AI13" i="9" s="1"/>
  <c r="X13" i="9"/>
  <c r="AJ13" i="9" s="1"/>
  <c r="Y13" i="9"/>
  <c r="AK13" i="9" s="1"/>
  <c r="Z13" i="9"/>
  <c r="AA13" i="9"/>
  <c r="AB13" i="9"/>
  <c r="AC13" i="9"/>
  <c r="AD13" i="9"/>
  <c r="AE13" i="9"/>
  <c r="AF13" i="9"/>
  <c r="AG13" i="9"/>
  <c r="AH13" i="9"/>
  <c r="AL13" i="9"/>
  <c r="AM13" i="9"/>
  <c r="AN13" i="9"/>
  <c r="W14" i="9"/>
  <c r="AI14" i="9" s="1"/>
  <c r="X14" i="9"/>
  <c r="Y14" i="9"/>
  <c r="Z14" i="9"/>
  <c r="AA14" i="9"/>
  <c r="AB14" i="9"/>
  <c r="AC14" i="9"/>
  <c r="AD14" i="9"/>
  <c r="AE14" i="9"/>
  <c r="AF14" i="9"/>
  <c r="AG14" i="9"/>
  <c r="AH14" i="9"/>
  <c r="AJ14" i="9"/>
  <c r="AK14" i="9"/>
  <c r="AL14" i="9"/>
  <c r="AM14" i="9"/>
  <c r="AN14" i="9"/>
  <c r="C16" i="9"/>
  <c r="D16" i="9"/>
  <c r="E16" i="9"/>
  <c r="F16" i="9"/>
  <c r="G16" i="9"/>
  <c r="X16" i="9" s="1"/>
  <c r="AJ16" i="9" s="1"/>
  <c r="H16" i="9"/>
  <c r="I16" i="9"/>
  <c r="J16" i="9"/>
  <c r="K16" i="9"/>
  <c r="L16" i="9"/>
  <c r="Z16" i="9" s="1"/>
  <c r="AL16" i="9" s="1"/>
  <c r="M16" i="9"/>
  <c r="N16" i="9"/>
  <c r="O16" i="9"/>
  <c r="AA16" i="9" s="1"/>
  <c r="AM16" i="9" s="1"/>
  <c r="P16" i="9"/>
  <c r="AG16" i="9" s="1"/>
  <c r="Q16" i="9"/>
  <c r="R16" i="9"/>
  <c r="S16" i="9"/>
  <c r="T16" i="9"/>
  <c r="W16" i="9"/>
  <c r="Y16" i="9"/>
  <c r="AK16" i="9" s="1"/>
  <c r="AB16" i="9"/>
  <c r="AC16" i="9"/>
  <c r="AD16" i="9"/>
  <c r="AE16" i="9"/>
  <c r="AH16" i="9"/>
  <c r="AI16" i="9"/>
  <c r="AN16" i="9"/>
  <c r="W17" i="9"/>
  <c r="AI17" i="9" s="1"/>
  <c r="X17" i="9"/>
  <c r="AJ17" i="9" s="1"/>
  <c r="Y17" i="9"/>
  <c r="AK17" i="9" s="1"/>
  <c r="Z17" i="9"/>
  <c r="AA17" i="9"/>
  <c r="AB17" i="9"/>
  <c r="AN17" i="9" s="1"/>
  <c r="AC17" i="9"/>
  <c r="AD17" i="9"/>
  <c r="AE17" i="9"/>
  <c r="AF17" i="9"/>
  <c r="AG17" i="9"/>
  <c r="AH17" i="9"/>
  <c r="AL17" i="9"/>
  <c r="AM17" i="9"/>
  <c r="W18" i="9"/>
  <c r="AI18" i="9" s="1"/>
  <c r="X18" i="9"/>
  <c r="Y18" i="9"/>
  <c r="Z18" i="9"/>
  <c r="AL18" i="9" s="1"/>
  <c r="AA18" i="9"/>
  <c r="AM18" i="9" s="1"/>
  <c r="AB18" i="9"/>
  <c r="AN18" i="9" s="1"/>
  <c r="AC18" i="9"/>
  <c r="AD18" i="9"/>
  <c r="AE18" i="9"/>
  <c r="AF18" i="9"/>
  <c r="AG18" i="9"/>
  <c r="AH18" i="9"/>
  <c r="AJ18" i="9"/>
  <c r="AK18" i="9"/>
  <c r="W19" i="9"/>
  <c r="X19" i="9"/>
  <c r="AJ19" i="9" s="1"/>
  <c r="Y19" i="9"/>
  <c r="AK19" i="9" s="1"/>
  <c r="Z19" i="9"/>
  <c r="AL19" i="9" s="1"/>
  <c r="AA19" i="9"/>
  <c r="AM19" i="9" s="1"/>
  <c r="AB19" i="9"/>
  <c r="AN19" i="9" s="1"/>
  <c r="AC19" i="9"/>
  <c r="AD19" i="9"/>
  <c r="AE19" i="9"/>
  <c r="AF19" i="9"/>
  <c r="AG19" i="9"/>
  <c r="AH19" i="9"/>
  <c r="AI19" i="9"/>
  <c r="V22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W24" i="9"/>
  <c r="AI32" i="9" s="1"/>
  <c r="X24" i="9"/>
  <c r="AJ32" i="9" s="1"/>
  <c r="Y24" i="9"/>
  <c r="Z24" i="9"/>
  <c r="AA24" i="9"/>
  <c r="AB24" i="9"/>
  <c r="AC24" i="9"/>
  <c r="AD24" i="9"/>
  <c r="AE24" i="9"/>
  <c r="AF24" i="9"/>
  <c r="AG24" i="9"/>
  <c r="AH24" i="9"/>
  <c r="W25" i="9"/>
  <c r="AI25" i="9" s="1"/>
  <c r="X25" i="9"/>
  <c r="AJ25" i="9" s="1"/>
  <c r="Y25" i="9"/>
  <c r="AK25" i="9" s="1"/>
  <c r="Z25" i="9"/>
  <c r="AL25" i="9" s="1"/>
  <c r="AA25" i="9"/>
  <c r="AM25" i="9" s="1"/>
  <c r="AB25" i="9"/>
  <c r="AN25" i="9" s="1"/>
  <c r="AC25" i="9"/>
  <c r="AD25" i="9"/>
  <c r="AE25" i="9"/>
  <c r="AF25" i="9"/>
  <c r="AG25" i="9"/>
  <c r="AH25" i="9"/>
  <c r="W26" i="9"/>
  <c r="AI26" i="9" s="1"/>
  <c r="X26" i="9"/>
  <c r="AJ26" i="9" s="1"/>
  <c r="Y26" i="9"/>
  <c r="AK26" i="9" s="1"/>
  <c r="Z26" i="9"/>
  <c r="AL26" i="9" s="1"/>
  <c r="AA26" i="9"/>
  <c r="AB26" i="9"/>
  <c r="AC26" i="9"/>
  <c r="AD26" i="9"/>
  <c r="AE26" i="9"/>
  <c r="AF26" i="9"/>
  <c r="AG26" i="9"/>
  <c r="AH26" i="9"/>
  <c r="AM26" i="9"/>
  <c r="AN26" i="9"/>
  <c r="W27" i="9"/>
  <c r="AI27" i="9" s="1"/>
  <c r="X27" i="9"/>
  <c r="AJ27" i="9" s="1"/>
  <c r="Y27" i="9"/>
  <c r="Z27" i="9"/>
  <c r="AA27" i="9"/>
  <c r="AB27" i="9"/>
  <c r="AC27" i="9"/>
  <c r="AD27" i="9"/>
  <c r="AE27" i="9"/>
  <c r="AF27" i="9"/>
  <c r="AG27" i="9"/>
  <c r="AH27" i="9"/>
  <c r="AK27" i="9"/>
  <c r="AL27" i="9"/>
  <c r="AM27" i="9"/>
  <c r="AN27" i="9"/>
  <c r="W28" i="9"/>
  <c r="X28" i="9"/>
  <c r="Y28" i="9"/>
  <c r="Z28" i="9"/>
  <c r="AA28" i="9"/>
  <c r="AM28" i="9" s="1"/>
  <c r="AB28" i="9"/>
  <c r="AN28" i="9" s="1"/>
  <c r="AC28" i="9"/>
  <c r="AD28" i="9"/>
  <c r="AE28" i="9"/>
  <c r="AF28" i="9"/>
  <c r="AG28" i="9"/>
  <c r="AH28" i="9"/>
  <c r="AK28" i="9"/>
  <c r="AL28" i="9"/>
  <c r="W29" i="9"/>
  <c r="X29" i="9"/>
  <c r="Y29" i="9"/>
  <c r="AK29" i="9" s="1"/>
  <c r="Z29" i="9"/>
  <c r="AL29" i="9" s="1"/>
  <c r="AA29" i="9"/>
  <c r="AM29" i="9" s="1"/>
  <c r="AB29" i="9"/>
  <c r="AN29" i="9" s="1"/>
  <c r="AC29" i="9"/>
  <c r="AD29" i="9"/>
  <c r="AE29" i="9"/>
  <c r="AF29" i="9"/>
  <c r="AG29" i="9"/>
  <c r="AH29" i="9"/>
  <c r="AI29" i="9"/>
  <c r="W30" i="9"/>
  <c r="AI30" i="9" s="1"/>
  <c r="X30" i="9"/>
  <c r="AJ30" i="9" s="1"/>
  <c r="Y30" i="9"/>
  <c r="AK30" i="9" s="1"/>
  <c r="Z30" i="9"/>
  <c r="AL30" i="9" s="1"/>
  <c r="AA30" i="9"/>
  <c r="AB30" i="9"/>
  <c r="AC30" i="9"/>
  <c r="AD30" i="9"/>
  <c r="AE30" i="9"/>
  <c r="AF30" i="9"/>
  <c r="AG30" i="9"/>
  <c r="AH30" i="9"/>
  <c r="AM30" i="9"/>
  <c r="AN30" i="9"/>
  <c r="W31" i="9"/>
  <c r="AI31" i="9" s="1"/>
  <c r="X31" i="9"/>
  <c r="AJ31" i="9" s="1"/>
  <c r="Y31" i="9"/>
  <c r="Z31" i="9"/>
  <c r="AA31" i="9"/>
  <c r="AM31" i="9" s="1"/>
  <c r="AB31" i="9"/>
  <c r="AN31" i="9" s="1"/>
  <c r="AC31" i="9"/>
  <c r="AD31" i="9"/>
  <c r="AE31" i="9"/>
  <c r="AF31" i="9"/>
  <c r="AG31" i="9"/>
  <c r="AH31" i="9"/>
  <c r="AK31" i="9"/>
  <c r="AL31" i="9"/>
  <c r="W32" i="9"/>
  <c r="X32" i="9"/>
  <c r="Y32" i="9"/>
  <c r="AK32" i="9" s="1"/>
  <c r="Z32" i="9"/>
  <c r="AL32" i="9" s="1"/>
  <c r="AA32" i="9"/>
  <c r="AM32" i="9" s="1"/>
  <c r="AB32" i="9"/>
  <c r="AN32" i="9" s="1"/>
  <c r="AC32" i="9"/>
  <c r="AD32" i="9"/>
  <c r="AE32" i="9"/>
  <c r="AF32" i="9"/>
  <c r="AG32" i="9"/>
  <c r="AH32" i="9"/>
  <c r="W33" i="9"/>
  <c r="AI33" i="9" s="1"/>
  <c r="X33" i="9"/>
  <c r="AJ33" i="9" s="1"/>
  <c r="Y33" i="9"/>
  <c r="AK33" i="9" s="1"/>
  <c r="Z33" i="9"/>
  <c r="AL33" i="9" s="1"/>
  <c r="AA33" i="9"/>
  <c r="AM33" i="9" s="1"/>
  <c r="AB33" i="9"/>
  <c r="AN33" i="9" s="1"/>
  <c r="AC33" i="9"/>
  <c r="AD33" i="9"/>
  <c r="AE33" i="9"/>
  <c r="AF33" i="9"/>
  <c r="AG33" i="9"/>
  <c r="AH33" i="9"/>
  <c r="C35" i="9"/>
  <c r="D35" i="9"/>
  <c r="AC35" i="9" s="1"/>
  <c r="E35" i="9"/>
  <c r="W35" i="9" s="1"/>
  <c r="AI35" i="9" s="1"/>
  <c r="F35" i="9"/>
  <c r="AD35" i="9" s="1"/>
  <c r="G35" i="9"/>
  <c r="H35" i="9"/>
  <c r="I35" i="9"/>
  <c r="Y35" i="9" s="1"/>
  <c r="AK35" i="9" s="1"/>
  <c r="J35" i="9"/>
  <c r="K35" i="9"/>
  <c r="AE35" i="9" s="1"/>
  <c r="L35" i="9"/>
  <c r="Z35" i="9" s="1"/>
  <c r="AL35" i="9" s="1"/>
  <c r="M35" i="9"/>
  <c r="N35" i="9"/>
  <c r="O35" i="9"/>
  <c r="P35" i="9"/>
  <c r="Q35" i="9"/>
  <c r="AA35" i="9" s="1"/>
  <c r="AM35" i="9" s="1"/>
  <c r="R35" i="9"/>
  <c r="AB35" i="9" s="1"/>
  <c r="AN35" i="9" s="1"/>
  <c r="S35" i="9"/>
  <c r="T35" i="9"/>
  <c r="X35" i="9"/>
  <c r="AJ35" i="9" s="1"/>
  <c r="W36" i="9"/>
  <c r="X36" i="9"/>
  <c r="Y36" i="9"/>
  <c r="Z36" i="9"/>
  <c r="AA36" i="9"/>
  <c r="AM36" i="9" s="1"/>
  <c r="AB36" i="9"/>
  <c r="AN36" i="9" s="1"/>
  <c r="AC36" i="9"/>
  <c r="AD36" i="9"/>
  <c r="AE36" i="9"/>
  <c r="AF36" i="9"/>
  <c r="AG36" i="9"/>
  <c r="AH36" i="9"/>
  <c r="AK36" i="9"/>
  <c r="AL36" i="9"/>
  <c r="W37" i="9"/>
  <c r="X37" i="9"/>
  <c r="Y37" i="9"/>
  <c r="AK37" i="9" s="1"/>
  <c r="Z37" i="9"/>
  <c r="AL37" i="9" s="1"/>
  <c r="AA37" i="9"/>
  <c r="AM37" i="9" s="1"/>
  <c r="AB37" i="9"/>
  <c r="AN37" i="9" s="1"/>
  <c r="AC37" i="9"/>
  <c r="AD37" i="9"/>
  <c r="AE37" i="9"/>
  <c r="AF37" i="9"/>
  <c r="AG37" i="9"/>
  <c r="AH37" i="9"/>
  <c r="AI37" i="9"/>
  <c r="AJ37" i="9"/>
  <c r="W38" i="9"/>
  <c r="AI38" i="9" s="1"/>
  <c r="X38" i="9"/>
  <c r="AJ38" i="9" s="1"/>
  <c r="Y38" i="9"/>
  <c r="AK38" i="9" s="1"/>
  <c r="Z38" i="9"/>
  <c r="AL38" i="9" s="1"/>
  <c r="AA38" i="9"/>
  <c r="AB38" i="9"/>
  <c r="AC38" i="9"/>
  <c r="AD38" i="9"/>
  <c r="AE38" i="9"/>
  <c r="AF38" i="9"/>
  <c r="AG38" i="9"/>
  <c r="AH38" i="9"/>
  <c r="AM38" i="9"/>
  <c r="AN38" i="9"/>
  <c r="V41" i="9"/>
  <c r="W42" i="9"/>
  <c r="X42" i="9"/>
  <c r="Y42" i="9"/>
  <c r="Z42" i="9"/>
  <c r="AA42" i="9"/>
  <c r="AB42" i="9"/>
  <c r="AC42" i="9"/>
  <c r="AD42" i="9"/>
  <c r="AE42" i="9"/>
  <c r="AF42" i="9"/>
  <c r="AG42" i="9"/>
  <c r="AH42" i="9"/>
  <c r="V43" i="9"/>
  <c r="W43" i="9"/>
  <c r="X43" i="9"/>
  <c r="Y43" i="9"/>
  <c r="AH44" i="9"/>
  <c r="AA43" i="9"/>
  <c r="AB43" i="9"/>
  <c r="AC43" i="9"/>
  <c r="AD43" i="9"/>
  <c r="V44" i="9"/>
  <c r="W44" i="9"/>
  <c r="AE44" i="9" s="1"/>
  <c r="X44" i="9"/>
  <c r="AF44" i="9" s="1"/>
  <c r="Y44" i="9"/>
  <c r="AG44" i="9" s="1"/>
  <c r="AA44" i="9"/>
  <c r="AB44" i="9"/>
  <c r="AC44" i="9"/>
  <c r="AD44" i="9"/>
  <c r="V45" i="9"/>
  <c r="W45" i="9"/>
  <c r="AE45" i="9" s="1"/>
  <c r="X45" i="9"/>
  <c r="AF45" i="9" s="1"/>
  <c r="Y45" i="9"/>
  <c r="AG45" i="9" s="1"/>
  <c r="AA45" i="9"/>
  <c r="AB45" i="9"/>
  <c r="AC45" i="9"/>
  <c r="AD45" i="9"/>
  <c r="V46" i="9"/>
  <c r="W46" i="9"/>
  <c r="X46" i="9"/>
  <c r="AF46" i="9" s="1"/>
  <c r="Y46" i="9"/>
  <c r="AG46" i="9" s="1"/>
  <c r="AH46" i="9"/>
  <c r="AA46" i="9"/>
  <c r="AB46" i="9"/>
  <c r="AC46" i="9"/>
  <c r="AD46" i="9"/>
  <c r="AE46" i="9"/>
  <c r="V47" i="9"/>
  <c r="W47" i="9"/>
  <c r="X47" i="9"/>
  <c r="AA47" i="9"/>
  <c r="AB47" i="9"/>
  <c r="AC47" i="9"/>
  <c r="AD47" i="9"/>
  <c r="AE47" i="9"/>
  <c r="AF47" i="9"/>
  <c r="AG47" i="9"/>
  <c r="AH47" i="9"/>
  <c r="V48" i="9"/>
  <c r="W48" i="9"/>
  <c r="X48" i="9"/>
  <c r="AA48" i="9"/>
  <c r="AB48" i="9"/>
  <c r="AC48" i="9"/>
  <c r="AD48" i="9"/>
  <c r="AE48" i="9"/>
  <c r="AF48" i="9"/>
  <c r="AG48" i="9"/>
  <c r="V49" i="9"/>
  <c r="AG49" i="9" s="1"/>
  <c r="W49" i="9"/>
  <c r="AE49" i="9" s="1"/>
  <c r="X49" i="9"/>
  <c r="AF49" i="9" s="1"/>
  <c r="AA49" i="9"/>
  <c r="AB49" i="9"/>
  <c r="AC49" i="9"/>
  <c r="AD49" i="9"/>
  <c r="V50" i="9"/>
  <c r="W50" i="9"/>
  <c r="AE50" i="9" s="1"/>
  <c r="X50" i="9"/>
  <c r="AF50" i="9" s="1"/>
  <c r="AH50" i="9"/>
  <c r="AA50" i="9"/>
  <c r="AB50" i="9"/>
  <c r="AC50" i="9"/>
  <c r="AD50" i="9"/>
  <c r="AG50" i="9"/>
  <c r="C52" i="9"/>
  <c r="AA52" i="9" s="1"/>
  <c r="D52" i="9"/>
  <c r="E52" i="9"/>
  <c r="F52" i="9"/>
  <c r="AB52" i="9" s="1"/>
  <c r="G52" i="9"/>
  <c r="H52" i="9"/>
  <c r="I52" i="9"/>
  <c r="AG52" i="9" s="1"/>
  <c r="J52" i="9"/>
  <c r="AC52" i="9" s="1"/>
  <c r="K52" i="9"/>
  <c r="L52" i="9"/>
  <c r="M52" i="9"/>
  <c r="N52" i="9"/>
  <c r="V52" i="9"/>
  <c r="W52" i="9"/>
  <c r="X52" i="9"/>
  <c r="AF52" i="9" s="1"/>
  <c r="AD52" i="9"/>
  <c r="AE52" i="9"/>
  <c r="AH52" i="9"/>
  <c r="C54" i="9"/>
  <c r="D54" i="9"/>
  <c r="E54" i="9"/>
  <c r="AA54" i="9" s="1"/>
  <c r="F54" i="9"/>
  <c r="G54" i="9"/>
  <c r="AB54" i="9" s="1"/>
  <c r="H54" i="9"/>
  <c r="I54" i="9"/>
  <c r="AC54" i="9" s="1"/>
  <c r="J54" i="9"/>
  <c r="K54" i="9"/>
  <c r="L54" i="9"/>
  <c r="AH54" i="9" s="1"/>
  <c r="M54" i="9"/>
  <c r="AD54" i="9" s="1"/>
  <c r="N54" i="9"/>
  <c r="V54" i="9"/>
  <c r="AE54" i="9" s="1"/>
  <c r="W54" i="9"/>
  <c r="X54" i="9"/>
  <c r="AF54" i="9" s="1"/>
  <c r="AG54" i="9"/>
  <c r="C56" i="9"/>
  <c r="D56" i="9"/>
  <c r="W56" i="9" s="1"/>
  <c r="AE56" i="9" s="1"/>
  <c r="E56" i="9"/>
  <c r="F56" i="9"/>
  <c r="X56" i="9" s="1"/>
  <c r="AF56" i="9" s="1"/>
  <c r="G56" i="9"/>
  <c r="H56" i="9"/>
  <c r="I56" i="9"/>
  <c r="AG56" i="9" s="1"/>
  <c r="J56" i="9"/>
  <c r="K56" i="9"/>
  <c r="L56" i="9"/>
  <c r="M56" i="9"/>
  <c r="N56" i="9"/>
  <c r="V56" i="9"/>
  <c r="AA56" i="9"/>
  <c r="AD56" i="9"/>
  <c r="C58" i="9"/>
  <c r="D58" i="9"/>
  <c r="E58" i="9"/>
  <c r="AA58" i="9" s="1"/>
  <c r="F58" i="9"/>
  <c r="X58" i="9" s="1"/>
  <c r="AF58" i="9" s="1"/>
  <c r="G58" i="9"/>
  <c r="H58" i="9"/>
  <c r="I58" i="9"/>
  <c r="AG58" i="9" s="1"/>
  <c r="J58" i="9"/>
  <c r="K58" i="9"/>
  <c r="L58" i="9"/>
  <c r="AH58" i="9" s="1"/>
  <c r="M58" i="9"/>
  <c r="N58" i="9"/>
  <c r="V58" i="9"/>
  <c r="W58" i="9"/>
  <c r="AE58" i="9" s="1"/>
  <c r="AC58" i="9"/>
  <c r="AH56" i="9" l="1"/>
  <c r="AN119" i="12"/>
  <c r="AJ115" i="12"/>
  <c r="AB108" i="12"/>
  <c r="AN108" i="12" s="1"/>
  <c r="AG106" i="12"/>
  <c r="AA102" i="12"/>
  <c r="AM102" i="12" s="1"/>
  <c r="AN97" i="12"/>
  <c r="AE79" i="12"/>
  <c r="AL72" i="12"/>
  <c r="AN65" i="12"/>
  <c r="AJ53" i="12"/>
  <c r="AK31" i="12"/>
  <c r="AG23" i="12"/>
  <c r="AG127" i="12"/>
  <c r="Y108" i="12"/>
  <c r="AK108" i="12" s="1"/>
  <c r="AN96" i="12"/>
  <c r="AG89" i="12"/>
  <c r="AF87" i="12"/>
  <c r="AJ52" i="12"/>
  <c r="AH43" i="12"/>
  <c r="AB39" i="12"/>
  <c r="AN39" i="12" s="1"/>
  <c r="AK30" i="12"/>
  <c r="X19" i="12"/>
  <c r="AJ19" i="12" s="1"/>
  <c r="AH15" i="12"/>
  <c r="Z123" i="12"/>
  <c r="AL123" i="12" s="1"/>
  <c r="AE121" i="12"/>
  <c r="AH104" i="12"/>
  <c r="AJ61" i="12"/>
  <c r="AG55" i="12"/>
  <c r="Z129" i="12"/>
  <c r="AL129" i="12" s="1"/>
  <c r="AE127" i="12"/>
  <c r="Y123" i="12"/>
  <c r="AK123" i="12" s="1"/>
  <c r="AH110" i="12"/>
  <c r="W108" i="12"/>
  <c r="AI108" i="12" s="1"/>
  <c r="AB106" i="12"/>
  <c r="AN106" i="12" s="1"/>
  <c r="AA100" i="12"/>
  <c r="AM100" i="12" s="1"/>
  <c r="AD87" i="12"/>
  <c r="Z79" i="12"/>
  <c r="AL79" i="12" s="1"/>
  <c r="Y77" i="12"/>
  <c r="AK77" i="12" s="1"/>
  <c r="AG57" i="12"/>
  <c r="AF55" i="12"/>
  <c r="AA45" i="12"/>
  <c r="AM45" i="12" s="1"/>
  <c r="AF43" i="12"/>
  <c r="Z39" i="12"/>
  <c r="AL39" i="12" s="1"/>
  <c r="AE37" i="12"/>
  <c r="AA33" i="12"/>
  <c r="AM33" i="12" s="1"/>
  <c r="AA17" i="12"/>
  <c r="AM17" i="12" s="1"/>
  <c r="Z11" i="12"/>
  <c r="AL11" i="12" s="1"/>
  <c r="Y102" i="12"/>
  <c r="AK102" i="12" s="1"/>
  <c r="AF104" i="12"/>
  <c r="AD89" i="12"/>
  <c r="AG59" i="12"/>
  <c r="AE43" i="12"/>
  <c r="AF21" i="12"/>
  <c r="AD9" i="12"/>
  <c r="AC127" i="12"/>
  <c r="AH125" i="12"/>
  <c r="AF110" i="12"/>
  <c r="Z83" i="12"/>
  <c r="AL83" i="12" s="1"/>
  <c r="AF59" i="12"/>
  <c r="AE57" i="12"/>
  <c r="AD43" i="12"/>
  <c r="AC37" i="12"/>
  <c r="AH35" i="12"/>
  <c r="AD15" i="12"/>
  <c r="AC9" i="12"/>
  <c r="AB127" i="12"/>
  <c r="AN127" i="12" s="1"/>
  <c r="AG125" i="12"/>
  <c r="AG67" i="12"/>
  <c r="AF61" i="12"/>
  <c r="AE59" i="12"/>
  <c r="AD57" i="12"/>
  <c r="AC43" i="12"/>
  <c r="AH41" i="12"/>
  <c r="AB37" i="12"/>
  <c r="AN37" i="12" s="1"/>
  <c r="AG35" i="12"/>
  <c r="AC15" i="12"/>
  <c r="AH13" i="12"/>
  <c r="AC104" i="12"/>
  <c r="AC21" i="12"/>
  <c r="AJ123" i="12"/>
  <c r="AN6" i="12"/>
  <c r="AE19" i="12"/>
  <c r="AJ27" i="11"/>
  <c r="AF34" i="11"/>
  <c r="AK10" i="11"/>
  <c r="Y36" i="11"/>
  <c r="AK36" i="11" s="1"/>
  <c r="AD34" i="11"/>
  <c r="Z36" i="11"/>
  <c r="AL36" i="11" s="1"/>
  <c r="AH32" i="11"/>
  <c r="AH15" i="11"/>
  <c r="W13" i="11"/>
  <c r="AI13" i="11" s="1"/>
  <c r="AF32" i="11"/>
  <c r="AD32" i="11"/>
  <c r="AD15" i="11"/>
  <c r="AJ29" i="11"/>
  <c r="AA55" i="10"/>
  <c r="X39" i="10"/>
  <c r="AJ39" i="10" s="1"/>
  <c r="W33" i="10"/>
  <c r="AI33" i="10" s="1"/>
  <c r="AN27" i="10"/>
  <c r="AF20" i="10"/>
  <c r="AE14" i="10"/>
  <c r="AH18" i="10"/>
  <c r="Z43" i="10"/>
  <c r="AL43" i="10" s="1"/>
  <c r="Y37" i="10"/>
  <c r="AK37" i="10" s="1"/>
  <c r="W22" i="10"/>
  <c r="AI22" i="10" s="1"/>
  <c r="AC57" i="10"/>
  <c r="Y43" i="10"/>
  <c r="AK43" i="10" s="1"/>
  <c r="AA20" i="10"/>
  <c r="AM20" i="10" s="1"/>
  <c r="Z14" i="10"/>
  <c r="AL14" i="10" s="1"/>
  <c r="AB57" i="10"/>
  <c r="AH49" i="10"/>
  <c r="AH39" i="10"/>
  <c r="AG39" i="10"/>
  <c r="AF33" i="10"/>
  <c r="AC12" i="10"/>
  <c r="Y22" i="10"/>
  <c r="AK22" i="10" s="1"/>
  <c r="AH12" i="10"/>
  <c r="AC18" i="10"/>
  <c r="AE39" i="10"/>
  <c r="AD33" i="10"/>
  <c r="AH22" i="10"/>
  <c r="AJ36" i="9"/>
  <c r="AJ28" i="9"/>
  <c r="AC56" i="9"/>
  <c r="AI36" i="9"/>
  <c r="AI28" i="9"/>
  <c r="AF16" i="9"/>
  <c r="AJ29" i="9"/>
  <c r="AB56" i="9"/>
  <c r="AH49" i="9"/>
  <c r="AH35" i="9"/>
  <c r="AG35" i="9"/>
  <c r="AF35" i="9"/>
  <c r="AD58" i="9"/>
  <c r="AB58" i="9"/>
  <c r="J4" i="8" l="1"/>
  <c r="K4" i="8"/>
  <c r="L4" i="8"/>
  <c r="M4" i="8"/>
  <c r="N4" i="8"/>
  <c r="O4" i="8"/>
  <c r="Q4" i="8"/>
  <c r="R4" i="8"/>
  <c r="S4" i="8"/>
  <c r="AE4" i="8" s="1"/>
  <c r="T4" i="8"/>
  <c r="AF4" i="8" s="1"/>
  <c r="U4" i="8"/>
  <c r="AG4" i="8" s="1"/>
  <c r="X4" i="8"/>
  <c r="Y4" i="8"/>
  <c r="Z4" i="8"/>
  <c r="AA4" i="8"/>
  <c r="AI4" i="8"/>
  <c r="AJ4" i="8"/>
  <c r="AK4" i="8"/>
  <c r="AL4" i="8"/>
  <c r="AM4" i="8"/>
  <c r="J5" i="8"/>
  <c r="K5" i="8"/>
  <c r="Q5" i="8" s="1"/>
  <c r="L5" i="8"/>
  <c r="AJ5" i="8" s="1"/>
  <c r="M5" i="8"/>
  <c r="AK5" i="8" s="1"/>
  <c r="N5" i="8"/>
  <c r="AL5" i="8" s="1"/>
  <c r="O5" i="8"/>
  <c r="AM5" i="8" s="1"/>
  <c r="AI5" i="8"/>
  <c r="J6" i="8"/>
  <c r="K6" i="8"/>
  <c r="L6" i="8"/>
  <c r="M6" i="8"/>
  <c r="N6" i="8"/>
  <c r="O6" i="8"/>
  <c r="Q6" i="8"/>
  <c r="R6" i="8"/>
  <c r="X6" i="8" s="1"/>
  <c r="S6" i="8"/>
  <c r="Y6" i="8" s="1"/>
  <c r="T6" i="8"/>
  <c r="Z6" i="8" s="1"/>
  <c r="U6" i="8"/>
  <c r="AA6" i="8" s="1"/>
  <c r="W6" i="8"/>
  <c r="AI6" i="8"/>
  <c r="AJ6" i="8"/>
  <c r="AK6" i="8"/>
  <c r="AL6" i="8"/>
  <c r="AM6" i="8"/>
  <c r="J7" i="8"/>
  <c r="AJ7" i="8" s="1"/>
  <c r="K7" i="8"/>
  <c r="AI7" i="8" s="1"/>
  <c r="L7" i="8"/>
  <c r="M7" i="8"/>
  <c r="N7" i="8"/>
  <c r="O7" i="8"/>
  <c r="R7" i="8"/>
  <c r="S7" i="8"/>
  <c r="T7" i="8"/>
  <c r="U7" i="8"/>
  <c r="AG7" i="8" s="1"/>
  <c r="X7" i="8"/>
  <c r="Y7" i="8"/>
  <c r="Z7" i="8"/>
  <c r="AA7" i="8"/>
  <c r="J8" i="8"/>
  <c r="K8" i="8"/>
  <c r="L8" i="8"/>
  <c r="M8" i="8"/>
  <c r="S8" i="8" s="1"/>
  <c r="N8" i="8"/>
  <c r="AL8" i="8" s="1"/>
  <c r="O8" i="8"/>
  <c r="AM8" i="8" s="1"/>
  <c r="Q8" i="8"/>
  <c r="W8" i="8" s="1"/>
  <c r="R8" i="8"/>
  <c r="X8" i="8" s="1"/>
  <c r="AI8" i="8"/>
  <c r="AJ8" i="8"/>
  <c r="AK8" i="8"/>
  <c r="J9" i="8"/>
  <c r="K9" i="8"/>
  <c r="L9" i="8"/>
  <c r="M9" i="8"/>
  <c r="N9" i="8"/>
  <c r="O9" i="8"/>
  <c r="Q9" i="8"/>
  <c r="AC9" i="8" s="1"/>
  <c r="R9" i="8"/>
  <c r="AD9" i="8" s="1"/>
  <c r="S9" i="8"/>
  <c r="AE9" i="8" s="1"/>
  <c r="T9" i="8"/>
  <c r="Z9" i="8" s="1"/>
  <c r="U9" i="8"/>
  <c r="AA9" i="8" s="1"/>
  <c r="W9" i="8"/>
  <c r="X9" i="8"/>
  <c r="Y9" i="8"/>
  <c r="AI9" i="8"/>
  <c r="AJ9" i="8"/>
  <c r="AK9" i="8"/>
  <c r="AL9" i="8"/>
  <c r="AM9" i="8"/>
  <c r="J10" i="8"/>
  <c r="AL10" i="8" s="1"/>
  <c r="K10" i="8"/>
  <c r="AI10" i="8" s="1"/>
  <c r="L10" i="8"/>
  <c r="AJ10" i="8" s="1"/>
  <c r="M10" i="8"/>
  <c r="AK10" i="8" s="1"/>
  <c r="N10" i="8"/>
  <c r="O10" i="8"/>
  <c r="T10" i="8"/>
  <c r="U10" i="8"/>
  <c r="AG10" i="8" s="1"/>
  <c r="Z10" i="8"/>
  <c r="AA10" i="8"/>
  <c r="J11" i="8"/>
  <c r="K11" i="8"/>
  <c r="L11" i="8"/>
  <c r="M11" i="8"/>
  <c r="N11" i="8"/>
  <c r="O11" i="8"/>
  <c r="U11" i="8" s="1"/>
  <c r="Q11" i="8"/>
  <c r="W11" i="8" s="1"/>
  <c r="R11" i="8"/>
  <c r="X11" i="8" s="1"/>
  <c r="S11" i="8"/>
  <c r="Y11" i="8" s="1"/>
  <c r="T11" i="8"/>
  <c r="Z11" i="8" s="1"/>
  <c r="AI11" i="8"/>
  <c r="AJ11" i="8"/>
  <c r="AK11" i="8"/>
  <c r="AL11" i="8"/>
  <c r="AM11" i="8"/>
  <c r="J12" i="8"/>
  <c r="K12" i="8"/>
  <c r="L12" i="8"/>
  <c r="M12" i="8"/>
  <c r="N12" i="8"/>
  <c r="O12" i="8"/>
  <c r="Q12" i="8"/>
  <c r="AC12" i="8" s="1"/>
  <c r="R12" i="8"/>
  <c r="AD12" i="8" s="1"/>
  <c r="S12" i="8"/>
  <c r="AE12" i="8" s="1"/>
  <c r="T12" i="8"/>
  <c r="AF12" i="8" s="1"/>
  <c r="U12" i="8"/>
  <c r="AG12" i="8" s="1"/>
  <c r="W12" i="8"/>
  <c r="X12" i="8"/>
  <c r="Y12" i="8"/>
  <c r="Z12" i="8"/>
  <c r="AA12" i="8"/>
  <c r="AI12" i="8"/>
  <c r="AJ12" i="8"/>
  <c r="AK12" i="8"/>
  <c r="AL12" i="8"/>
  <c r="AM12" i="8"/>
  <c r="J13" i="8"/>
  <c r="K13" i="8"/>
  <c r="Q13" i="8" s="1"/>
  <c r="L13" i="8"/>
  <c r="AJ13" i="8" s="1"/>
  <c r="M13" i="8"/>
  <c r="AK13" i="8" s="1"/>
  <c r="N13" i="8"/>
  <c r="AL13" i="8" s="1"/>
  <c r="O13" i="8"/>
  <c r="AM13" i="8" s="1"/>
  <c r="AI13" i="8"/>
  <c r="J14" i="8"/>
  <c r="K14" i="8"/>
  <c r="L14" i="8"/>
  <c r="M14" i="8"/>
  <c r="N14" i="8"/>
  <c r="O14" i="8"/>
  <c r="Q14" i="8"/>
  <c r="R14" i="8"/>
  <c r="X14" i="8" s="1"/>
  <c r="S14" i="8"/>
  <c r="Y14" i="8" s="1"/>
  <c r="T14" i="8"/>
  <c r="Z14" i="8" s="1"/>
  <c r="U14" i="8"/>
  <c r="AA14" i="8" s="1"/>
  <c r="W14" i="8"/>
  <c r="AI14" i="8"/>
  <c r="AJ14" i="8"/>
  <c r="AK14" i="8"/>
  <c r="AL14" i="8"/>
  <c r="AM14" i="8"/>
  <c r="J15" i="8"/>
  <c r="AJ15" i="8" s="1"/>
  <c r="K15" i="8"/>
  <c r="AI15" i="8" s="1"/>
  <c r="L15" i="8"/>
  <c r="M15" i="8"/>
  <c r="N15" i="8"/>
  <c r="O15" i="8"/>
  <c r="R15" i="8"/>
  <c r="S15" i="8"/>
  <c r="AE15" i="8" s="1"/>
  <c r="T15" i="8"/>
  <c r="AF15" i="8" s="1"/>
  <c r="U15" i="8"/>
  <c r="AG15" i="8" s="1"/>
  <c r="X15" i="8"/>
  <c r="Y15" i="8"/>
  <c r="Z15" i="8"/>
  <c r="AA15" i="8"/>
  <c r="J16" i="8"/>
  <c r="K16" i="8"/>
  <c r="L16" i="8"/>
  <c r="M16" i="8"/>
  <c r="S16" i="8" s="1"/>
  <c r="N16" i="8"/>
  <c r="AL16" i="8" s="1"/>
  <c r="O16" i="8"/>
  <c r="AM16" i="8" s="1"/>
  <c r="Q16" i="8"/>
  <c r="W16" i="8" s="1"/>
  <c r="R16" i="8"/>
  <c r="X16" i="8" s="1"/>
  <c r="AI16" i="8"/>
  <c r="AJ16" i="8"/>
  <c r="AK16" i="8"/>
  <c r="J17" i="8"/>
  <c r="K17" i="8"/>
  <c r="L17" i="8"/>
  <c r="M17" i="8"/>
  <c r="N17" i="8"/>
  <c r="O17" i="8"/>
  <c r="Q17" i="8"/>
  <c r="AC17" i="8" s="1"/>
  <c r="R17" i="8"/>
  <c r="AD17" i="8" s="1"/>
  <c r="S17" i="8"/>
  <c r="AE17" i="8" s="1"/>
  <c r="T17" i="8"/>
  <c r="Z17" i="8" s="1"/>
  <c r="U17" i="8"/>
  <c r="AA17" i="8" s="1"/>
  <c r="W17" i="8"/>
  <c r="X17" i="8"/>
  <c r="Y17" i="8"/>
  <c r="AI17" i="8"/>
  <c r="AJ17" i="8"/>
  <c r="AK17" i="8"/>
  <c r="AL17" i="8"/>
  <c r="AM17" i="8"/>
  <c r="J18" i="8"/>
  <c r="AL18" i="8" s="1"/>
  <c r="K18" i="8"/>
  <c r="AI18" i="8" s="1"/>
  <c r="L18" i="8"/>
  <c r="AJ18" i="8" s="1"/>
  <c r="M18" i="8"/>
  <c r="AK18" i="8" s="1"/>
  <c r="N18" i="8"/>
  <c r="O18" i="8"/>
  <c r="T18" i="8"/>
  <c r="U18" i="8"/>
  <c r="Z18" i="8"/>
  <c r="AA18" i="8"/>
  <c r="J23" i="8"/>
  <c r="K23" i="8"/>
  <c r="L23" i="8"/>
  <c r="M23" i="8"/>
  <c r="N23" i="8"/>
  <c r="O23" i="8"/>
  <c r="U23" i="8" s="1"/>
  <c r="Q23" i="8"/>
  <c r="W23" i="8" s="1"/>
  <c r="R23" i="8"/>
  <c r="X23" i="8" s="1"/>
  <c r="S23" i="8"/>
  <c r="Y23" i="8" s="1"/>
  <c r="T23" i="8"/>
  <c r="Z23" i="8" s="1"/>
  <c r="AI23" i="8"/>
  <c r="AJ23" i="8"/>
  <c r="AK23" i="8"/>
  <c r="AL23" i="8"/>
  <c r="AM23" i="8"/>
  <c r="J24" i="8"/>
  <c r="K24" i="8"/>
  <c r="L24" i="8"/>
  <c r="M24" i="8"/>
  <c r="N24" i="8"/>
  <c r="O24" i="8"/>
  <c r="Q24" i="8"/>
  <c r="AC24" i="8" s="1"/>
  <c r="R24" i="8"/>
  <c r="AD24" i="8" s="1"/>
  <c r="S24" i="8"/>
  <c r="AE24" i="8" s="1"/>
  <c r="T24" i="8"/>
  <c r="AF24" i="8" s="1"/>
  <c r="U24" i="8"/>
  <c r="AG24" i="8" s="1"/>
  <c r="W24" i="8"/>
  <c r="X24" i="8"/>
  <c r="Y24" i="8"/>
  <c r="Z24" i="8"/>
  <c r="AA24" i="8"/>
  <c r="AI24" i="8"/>
  <c r="AJ24" i="8"/>
  <c r="AK24" i="8"/>
  <c r="AL24" i="8"/>
  <c r="AM24" i="8"/>
  <c r="J25" i="8"/>
  <c r="K25" i="8"/>
  <c r="Q25" i="8" s="1"/>
  <c r="L25" i="8"/>
  <c r="AJ25" i="8" s="1"/>
  <c r="M25" i="8"/>
  <c r="AK25" i="8" s="1"/>
  <c r="N25" i="8"/>
  <c r="AL25" i="8" s="1"/>
  <c r="O25" i="8"/>
  <c r="AM25" i="8" s="1"/>
  <c r="AI25" i="8"/>
  <c r="J26" i="8"/>
  <c r="K26" i="8"/>
  <c r="L26" i="8"/>
  <c r="M26" i="8"/>
  <c r="N26" i="8"/>
  <c r="O26" i="8"/>
  <c r="Q26" i="8"/>
  <c r="AC26" i="8" s="1"/>
  <c r="R26" i="8"/>
  <c r="X26" i="8" s="1"/>
  <c r="S26" i="8"/>
  <c r="Y26" i="8" s="1"/>
  <c r="T26" i="8"/>
  <c r="Z26" i="8" s="1"/>
  <c r="U26" i="8"/>
  <c r="AA26" i="8" s="1"/>
  <c r="W26" i="8"/>
  <c r="AI26" i="8"/>
  <c r="AJ26" i="8"/>
  <c r="AK26" i="8"/>
  <c r="AL26" i="8"/>
  <c r="AM26" i="8"/>
  <c r="J27" i="8"/>
  <c r="AJ27" i="8" s="1"/>
  <c r="K27" i="8"/>
  <c r="AI27" i="8" s="1"/>
  <c r="L27" i="8"/>
  <c r="M27" i="8"/>
  <c r="N27" i="8"/>
  <c r="O27" i="8"/>
  <c r="R27" i="8"/>
  <c r="S27" i="8"/>
  <c r="AE27" i="8" s="1"/>
  <c r="T27" i="8"/>
  <c r="AF27" i="8" s="1"/>
  <c r="U27" i="8"/>
  <c r="AG27" i="8" s="1"/>
  <c r="X27" i="8"/>
  <c r="Y27" i="8"/>
  <c r="Z27" i="8"/>
  <c r="AA27" i="8"/>
  <c r="J28" i="8"/>
  <c r="K28" i="8"/>
  <c r="L28" i="8"/>
  <c r="M28" i="8"/>
  <c r="S28" i="8" s="1"/>
  <c r="N28" i="8"/>
  <c r="AL28" i="8" s="1"/>
  <c r="O28" i="8"/>
  <c r="AM28" i="8" s="1"/>
  <c r="Q28" i="8"/>
  <c r="W28" i="8" s="1"/>
  <c r="R28" i="8"/>
  <c r="X28" i="8" s="1"/>
  <c r="AI28" i="8"/>
  <c r="AJ28" i="8"/>
  <c r="AK28" i="8"/>
  <c r="J29" i="8"/>
  <c r="K29" i="8"/>
  <c r="L29" i="8"/>
  <c r="M29" i="8"/>
  <c r="N29" i="8"/>
  <c r="O29" i="8"/>
  <c r="Q29" i="8"/>
  <c r="AC29" i="8" s="1"/>
  <c r="R29" i="8"/>
  <c r="S29" i="8"/>
  <c r="T29" i="8"/>
  <c r="Z29" i="8" s="1"/>
  <c r="U29" i="8"/>
  <c r="AA29" i="8" s="1"/>
  <c r="W29" i="8"/>
  <c r="X29" i="8"/>
  <c r="Y29" i="8"/>
  <c r="AI29" i="8"/>
  <c r="AJ29" i="8"/>
  <c r="AK29" i="8"/>
  <c r="AL29" i="8"/>
  <c r="AM29" i="8"/>
  <c r="M34" i="8"/>
  <c r="M35" i="8"/>
  <c r="M36" i="8"/>
  <c r="M37" i="8"/>
  <c r="M39" i="8"/>
  <c r="W4" i="8" s="1"/>
  <c r="M42" i="8"/>
  <c r="K43" i="8"/>
  <c r="M43" i="8" s="1"/>
  <c r="M45" i="8" s="1"/>
  <c r="N58" i="8"/>
  <c r="O58" i="8"/>
  <c r="P58" i="8"/>
  <c r="Q58" i="8"/>
  <c r="R58" i="8"/>
  <c r="S58" i="8"/>
  <c r="N59" i="8"/>
  <c r="N70" i="8" s="1"/>
  <c r="N81" i="8" s="1"/>
  <c r="O59" i="8"/>
  <c r="O70" i="8" s="1"/>
  <c r="O81" i="8" s="1"/>
  <c r="P59" i="8"/>
  <c r="P70" i="8" s="1"/>
  <c r="P81" i="8" s="1"/>
  <c r="Q59" i="8"/>
  <c r="Q70" i="8" s="1"/>
  <c r="Q81" i="8" s="1"/>
  <c r="R59" i="8"/>
  <c r="R70" i="8" s="1"/>
  <c r="R81" i="8" s="1"/>
  <c r="S59" i="8"/>
  <c r="N60" i="8"/>
  <c r="O60" i="8"/>
  <c r="P60" i="8"/>
  <c r="Q60" i="8"/>
  <c r="R60" i="8"/>
  <c r="S60" i="8"/>
  <c r="N61" i="8"/>
  <c r="N72" i="8" s="1"/>
  <c r="N83" i="8" s="1"/>
  <c r="O61" i="8"/>
  <c r="O72" i="8" s="1"/>
  <c r="O83" i="8" s="1"/>
  <c r="P61" i="8"/>
  <c r="P72" i="8" s="1"/>
  <c r="P83" i="8" s="1"/>
  <c r="Q61" i="8"/>
  <c r="Q72" i="8" s="1"/>
  <c r="Q83" i="8" s="1"/>
  <c r="R61" i="8"/>
  <c r="R72" i="8" s="1"/>
  <c r="R83" i="8" s="1"/>
  <c r="S61" i="8"/>
  <c r="S72" i="8" s="1"/>
  <c r="S83" i="8" s="1"/>
  <c r="N62" i="8"/>
  <c r="O62" i="8"/>
  <c r="O73" i="8" s="1"/>
  <c r="O84" i="8" s="1"/>
  <c r="P62" i="8"/>
  <c r="P73" i="8" s="1"/>
  <c r="P84" i="8" s="1"/>
  <c r="Q62" i="8"/>
  <c r="R62" i="8"/>
  <c r="S62" i="8"/>
  <c r="N63" i="8"/>
  <c r="O63" i="8"/>
  <c r="P63" i="8"/>
  <c r="Q63" i="8"/>
  <c r="Q74" i="8" s="1"/>
  <c r="Q85" i="8" s="1"/>
  <c r="R63" i="8"/>
  <c r="R74" i="8" s="1"/>
  <c r="R85" i="8" s="1"/>
  <c r="S63" i="8"/>
  <c r="S74" i="8" s="1"/>
  <c r="S85" i="8" s="1"/>
  <c r="N64" i="8"/>
  <c r="O64" i="8"/>
  <c r="P64" i="8"/>
  <c r="Q64" i="8"/>
  <c r="R64" i="8"/>
  <c r="S64" i="8"/>
  <c r="S75" i="8" s="1"/>
  <c r="S86" i="8" s="1"/>
  <c r="D69" i="8"/>
  <c r="E69" i="8"/>
  <c r="F69" i="8"/>
  <c r="G69" i="8"/>
  <c r="Y80" i="8" s="1"/>
  <c r="H69" i="8"/>
  <c r="Z80" i="8" s="1"/>
  <c r="I69" i="8"/>
  <c r="J69" i="8"/>
  <c r="K69" i="8"/>
  <c r="N69" i="8"/>
  <c r="O69" i="8"/>
  <c r="P69" i="8"/>
  <c r="Q69" i="8"/>
  <c r="R69" i="8"/>
  <c r="S69" i="8"/>
  <c r="S80" i="8" s="1"/>
  <c r="D70" i="8"/>
  <c r="E70" i="8"/>
  <c r="W81" i="8" s="1"/>
  <c r="F70" i="8"/>
  <c r="I114" i="8" s="1"/>
  <c r="G70" i="8"/>
  <c r="H70" i="8"/>
  <c r="I70" i="8"/>
  <c r="J70" i="8"/>
  <c r="K70" i="8"/>
  <c r="S70" i="8"/>
  <c r="S81" i="8" s="1"/>
  <c r="D71" i="8"/>
  <c r="E71" i="8"/>
  <c r="W82" i="8" s="1"/>
  <c r="F71" i="8"/>
  <c r="X82" i="8" s="1"/>
  <c r="G71" i="8"/>
  <c r="G115" i="8" s="1"/>
  <c r="H71" i="8"/>
  <c r="H115" i="8" s="1"/>
  <c r="I71" i="8"/>
  <c r="J71" i="8"/>
  <c r="K71" i="8"/>
  <c r="N71" i="8"/>
  <c r="N82" i="8" s="1"/>
  <c r="O71" i="8"/>
  <c r="O82" i="8" s="1"/>
  <c r="P71" i="8"/>
  <c r="Q71" i="8"/>
  <c r="R71" i="8"/>
  <c r="S71" i="8"/>
  <c r="S82" i="8" s="1"/>
  <c r="D72" i="8"/>
  <c r="E72" i="8"/>
  <c r="F72" i="8"/>
  <c r="G72" i="8"/>
  <c r="G116" i="8" s="1"/>
  <c r="H72" i="8"/>
  <c r="H83" i="8" s="1"/>
  <c r="I72" i="8"/>
  <c r="I83" i="8" s="1"/>
  <c r="J72" i="8"/>
  <c r="J83" i="8" s="1"/>
  <c r="K72" i="8"/>
  <c r="D73" i="8"/>
  <c r="E73" i="8"/>
  <c r="E84" i="8" s="1"/>
  <c r="F73" i="8"/>
  <c r="F84" i="8" s="1"/>
  <c r="G73" i="8"/>
  <c r="Y84" i="8" s="1"/>
  <c r="H73" i="8"/>
  <c r="Z84" i="8" s="1"/>
  <c r="I73" i="8"/>
  <c r="AA84" i="8" s="1"/>
  <c r="J73" i="8"/>
  <c r="J117" i="8" s="1"/>
  <c r="K73" i="8"/>
  <c r="K117" i="8" s="1"/>
  <c r="N73" i="8"/>
  <c r="N84" i="8" s="1"/>
  <c r="Q73" i="8"/>
  <c r="R73" i="8"/>
  <c r="S73" i="8"/>
  <c r="D74" i="8"/>
  <c r="E74" i="8"/>
  <c r="F74" i="8"/>
  <c r="G74" i="8"/>
  <c r="Y85" i="8" s="1"/>
  <c r="H74" i="8"/>
  <c r="Z85" i="8" s="1"/>
  <c r="I74" i="8"/>
  <c r="AA85" i="8" s="1"/>
  <c r="J74" i="8"/>
  <c r="AB85" i="8" s="1"/>
  <c r="K74" i="8"/>
  <c r="K118" i="8" s="1"/>
  <c r="N74" i="8"/>
  <c r="O74" i="8"/>
  <c r="O85" i="8" s="1"/>
  <c r="P74" i="8"/>
  <c r="P85" i="8" s="1"/>
  <c r="D75" i="8"/>
  <c r="E75" i="8"/>
  <c r="F75" i="8"/>
  <c r="G75" i="8"/>
  <c r="H75" i="8"/>
  <c r="I75" i="8"/>
  <c r="J75" i="8"/>
  <c r="K75" i="8"/>
  <c r="N75" i="8"/>
  <c r="N86" i="8" s="1"/>
  <c r="O75" i="8"/>
  <c r="O86" i="8" s="1"/>
  <c r="P75" i="8"/>
  <c r="P86" i="8" s="1"/>
  <c r="Q75" i="8"/>
  <c r="Q86" i="8" s="1"/>
  <c r="R75" i="8"/>
  <c r="R86" i="8" s="1"/>
  <c r="E80" i="8"/>
  <c r="F80" i="8"/>
  <c r="G80" i="8"/>
  <c r="H80" i="8"/>
  <c r="I80" i="8"/>
  <c r="J80" i="8"/>
  <c r="J91" i="8" s="1"/>
  <c r="K80" i="8"/>
  <c r="K91" i="8" s="1"/>
  <c r="N80" i="8"/>
  <c r="N102" i="8" s="1"/>
  <c r="O80" i="8"/>
  <c r="O102" i="8" s="1"/>
  <c r="P80" i="8"/>
  <c r="P102" i="8" s="1"/>
  <c r="Q80" i="8"/>
  <c r="Q102" i="8" s="1"/>
  <c r="R80" i="8"/>
  <c r="R102" i="8" s="1"/>
  <c r="W80" i="8"/>
  <c r="W102" i="8" s="1"/>
  <c r="X80" i="8"/>
  <c r="X102" i="8" s="1"/>
  <c r="AA80" i="8"/>
  <c r="AB80" i="8"/>
  <c r="AC80" i="8"/>
  <c r="G81" i="8"/>
  <c r="H81" i="8"/>
  <c r="H92" i="8" s="1"/>
  <c r="I81" i="8"/>
  <c r="I92" i="8" s="1"/>
  <c r="J81" i="8"/>
  <c r="J103" i="8" s="1"/>
  <c r="K81" i="8"/>
  <c r="K103" i="8" s="1"/>
  <c r="Y81" i="8"/>
  <c r="Z81" i="8"/>
  <c r="AA81" i="8"/>
  <c r="AB81" i="8"/>
  <c r="AC81" i="8"/>
  <c r="AC92" i="8" s="1"/>
  <c r="I82" i="8"/>
  <c r="I104" i="8" s="1"/>
  <c r="J82" i="8"/>
  <c r="J104" i="8" s="1"/>
  <c r="K82" i="8"/>
  <c r="K104" i="8" s="1"/>
  <c r="P82" i="8"/>
  <c r="Q82" i="8"/>
  <c r="R82" i="8"/>
  <c r="AA82" i="8"/>
  <c r="AA93" i="8" s="1"/>
  <c r="AB82" i="8"/>
  <c r="AB93" i="8" s="1"/>
  <c r="AC82" i="8"/>
  <c r="E83" i="8"/>
  <c r="F83" i="8"/>
  <c r="G83" i="8"/>
  <c r="G105" i="8" s="1"/>
  <c r="K83" i="8"/>
  <c r="W83" i="8"/>
  <c r="X83" i="8"/>
  <c r="Y83" i="8"/>
  <c r="Y94" i="8" s="1"/>
  <c r="Z83" i="8"/>
  <c r="Z94" i="8" s="1"/>
  <c r="AA83" i="8"/>
  <c r="AA105" i="8" s="1"/>
  <c r="AC83" i="8"/>
  <c r="Q84" i="8"/>
  <c r="R84" i="8"/>
  <c r="S84" i="8"/>
  <c r="W84" i="8"/>
  <c r="W95" i="8" s="1"/>
  <c r="X84" i="8"/>
  <c r="X95" i="8" s="1"/>
  <c r="E85" i="8"/>
  <c r="F85" i="8"/>
  <c r="H85" i="8"/>
  <c r="I85" i="8"/>
  <c r="J85" i="8"/>
  <c r="N85" i="8"/>
  <c r="N107" i="8" s="1"/>
  <c r="W85" i="8"/>
  <c r="W107" i="8" s="1"/>
  <c r="X85" i="8"/>
  <c r="X107" i="8" s="1"/>
  <c r="E86" i="8"/>
  <c r="F86" i="8"/>
  <c r="G86" i="8"/>
  <c r="G108" i="8" s="1"/>
  <c r="H86" i="8"/>
  <c r="H108" i="8" s="1"/>
  <c r="I86" i="8"/>
  <c r="I108" i="8" s="1"/>
  <c r="J86" i="8"/>
  <c r="J108" i="8" s="1"/>
  <c r="K86" i="8"/>
  <c r="K108" i="8" s="1"/>
  <c r="W86" i="8"/>
  <c r="X86" i="8"/>
  <c r="Y86" i="8"/>
  <c r="Y97" i="8" s="1"/>
  <c r="Z86" i="8"/>
  <c r="Z108" i="8" s="1"/>
  <c r="AA86" i="8"/>
  <c r="AB86" i="8"/>
  <c r="AB108" i="8" s="1"/>
  <c r="AC86" i="8"/>
  <c r="AC108" i="8" s="1"/>
  <c r="G91" i="8"/>
  <c r="H91" i="8"/>
  <c r="I91" i="8"/>
  <c r="AA91" i="8"/>
  <c r="AB91" i="8"/>
  <c r="AC91" i="8"/>
  <c r="G92" i="8"/>
  <c r="Y92" i="8"/>
  <c r="Z92" i="8"/>
  <c r="AA92" i="8"/>
  <c r="AB92" i="8"/>
  <c r="P93" i="8"/>
  <c r="Q93" i="8"/>
  <c r="R93" i="8"/>
  <c r="K94" i="8"/>
  <c r="W94" i="8"/>
  <c r="X94" i="8"/>
  <c r="AC94" i="8"/>
  <c r="Q95" i="8"/>
  <c r="R95" i="8"/>
  <c r="S95" i="8"/>
  <c r="H96" i="8"/>
  <c r="I96" i="8"/>
  <c r="J96" i="8"/>
  <c r="N96" i="8"/>
  <c r="W96" i="8"/>
  <c r="X96" i="8"/>
  <c r="G97" i="8"/>
  <c r="I97" i="8"/>
  <c r="W97" i="8"/>
  <c r="X97" i="8"/>
  <c r="AA97" i="8"/>
  <c r="AB97" i="8"/>
  <c r="G113" i="8"/>
  <c r="H113" i="8"/>
  <c r="I113" i="8"/>
  <c r="J113" i="8"/>
  <c r="K113" i="8"/>
  <c r="H114" i="8"/>
  <c r="I115" i="8"/>
  <c r="J115" i="8"/>
  <c r="K115" i="8"/>
  <c r="H116" i="8"/>
  <c r="K116" i="8"/>
  <c r="G117" i="8"/>
  <c r="H117" i="8"/>
  <c r="I117" i="8"/>
  <c r="G118" i="8"/>
  <c r="H118" i="8"/>
  <c r="I118" i="8"/>
  <c r="J118" i="8"/>
  <c r="G119" i="8"/>
  <c r="H119" i="8"/>
  <c r="I119" i="8"/>
  <c r="J119" i="8"/>
  <c r="K119" i="8"/>
  <c r="O106" i="8" l="1"/>
  <c r="O95" i="8"/>
  <c r="R108" i="8"/>
  <c r="R97" i="8"/>
  <c r="P97" i="8"/>
  <c r="P108" i="8"/>
  <c r="Y16" i="8"/>
  <c r="AE16" i="8"/>
  <c r="S108" i="8"/>
  <c r="S97" i="8"/>
  <c r="W103" i="8"/>
  <c r="W92" i="8"/>
  <c r="W25" i="8"/>
  <c r="AC25" i="8"/>
  <c r="R103" i="8"/>
  <c r="R92" i="8"/>
  <c r="Q97" i="8"/>
  <c r="Q108" i="8"/>
  <c r="Q105" i="8"/>
  <c r="Q94" i="8"/>
  <c r="O104" i="8"/>
  <c r="O93" i="8"/>
  <c r="N104" i="8"/>
  <c r="N93" i="8"/>
  <c r="P105" i="8"/>
  <c r="P94" i="8"/>
  <c r="W13" i="8"/>
  <c r="AC13" i="8"/>
  <c r="AA11" i="8"/>
  <c r="AG11" i="8"/>
  <c r="AD4" i="8"/>
  <c r="Y106" i="8"/>
  <c r="Y95" i="8"/>
  <c r="O97" i="8"/>
  <c r="O108" i="8"/>
  <c r="N97" i="8"/>
  <c r="N108" i="8"/>
  <c r="H105" i="8"/>
  <c r="H94" i="8"/>
  <c r="X104" i="8"/>
  <c r="X93" i="8"/>
  <c r="S96" i="8"/>
  <c r="S107" i="8"/>
  <c r="O105" i="8"/>
  <c r="O94" i="8"/>
  <c r="AC4" i="8"/>
  <c r="AA106" i="8"/>
  <c r="AA95" i="8"/>
  <c r="P106" i="8"/>
  <c r="P95" i="8"/>
  <c r="Y8" i="8"/>
  <c r="AE8" i="8"/>
  <c r="P103" i="8"/>
  <c r="P92" i="8"/>
  <c r="S102" i="8"/>
  <c r="S91" i="8"/>
  <c r="R105" i="8"/>
  <c r="R94" i="8"/>
  <c r="W5" i="8"/>
  <c r="AC5" i="8"/>
  <c r="Z106" i="8"/>
  <c r="Z95" i="8"/>
  <c r="Z107" i="8"/>
  <c r="Z96" i="8"/>
  <c r="Y107" i="8"/>
  <c r="Y96" i="8"/>
  <c r="Q96" i="8"/>
  <c r="Q107" i="8"/>
  <c r="AF7" i="8"/>
  <c r="AB107" i="8"/>
  <c r="AB96" i="8"/>
  <c r="AA107" i="8"/>
  <c r="AA96" i="8"/>
  <c r="S103" i="8"/>
  <c r="S92" i="8"/>
  <c r="AC14" i="8"/>
  <c r="AE7" i="8"/>
  <c r="AA23" i="8"/>
  <c r="AG23" i="8"/>
  <c r="I105" i="8"/>
  <c r="I94" i="8"/>
  <c r="W104" i="8"/>
  <c r="W93" i="8"/>
  <c r="O107" i="8"/>
  <c r="O96" i="8"/>
  <c r="S105" i="8"/>
  <c r="S94" i="8"/>
  <c r="N103" i="8"/>
  <c r="N92" i="8"/>
  <c r="J105" i="8"/>
  <c r="J94" i="8"/>
  <c r="R96" i="8"/>
  <c r="R107" i="8"/>
  <c r="N106" i="8"/>
  <c r="N95" i="8"/>
  <c r="AC104" i="8"/>
  <c r="S104" i="8"/>
  <c r="S93" i="8"/>
  <c r="Z102" i="8"/>
  <c r="Z91" i="8"/>
  <c r="AE29" i="8"/>
  <c r="Y28" i="8"/>
  <c r="AE28" i="8"/>
  <c r="AG18" i="8"/>
  <c r="AC6" i="8"/>
  <c r="Q103" i="8"/>
  <c r="Q92" i="8"/>
  <c r="O103" i="8"/>
  <c r="O92" i="8"/>
  <c r="N105" i="8"/>
  <c r="N94" i="8"/>
  <c r="W105" i="8"/>
  <c r="AB104" i="8"/>
  <c r="AC105" i="8"/>
  <c r="W108" i="8"/>
  <c r="AD15" i="8"/>
  <c r="J107" i="8"/>
  <c r="Y103" i="8"/>
  <c r="Q106" i="8"/>
  <c r="AC103" i="8"/>
  <c r="X108" i="8"/>
  <c r="Y108" i="8"/>
  <c r="J102" i="8"/>
  <c r="AA108" i="8"/>
  <c r="R104" i="8"/>
  <c r="H102" i="8"/>
  <c r="K105" i="8"/>
  <c r="AB102" i="8"/>
  <c r="AA103" i="8"/>
  <c r="W106" i="8"/>
  <c r="P104" i="8"/>
  <c r="H107" i="8"/>
  <c r="Z103" i="8"/>
  <c r="R106" i="8"/>
  <c r="X106" i="8"/>
  <c r="Q104" i="8"/>
  <c r="I107" i="8"/>
  <c r="AD27" i="8"/>
  <c r="Z105" i="8"/>
  <c r="G102" i="8"/>
  <c r="AC102" i="8"/>
  <c r="H103" i="8"/>
  <c r="AF18" i="8"/>
  <c r="K102" i="8"/>
  <c r="Y105" i="8"/>
  <c r="AF10" i="8"/>
  <c r="I103" i="8"/>
  <c r="AA102" i="8"/>
  <c r="AD7" i="8"/>
  <c r="AA104" i="8"/>
  <c r="I102" i="8"/>
  <c r="G103" i="8"/>
  <c r="AB103" i="8"/>
  <c r="X105" i="8"/>
  <c r="S106" i="8"/>
  <c r="P107" i="8"/>
  <c r="P96" i="8"/>
  <c r="Y102" i="8"/>
  <c r="Y91" i="8"/>
  <c r="AD29" i="8"/>
  <c r="K97" i="8"/>
  <c r="J97" i="8"/>
  <c r="K85" i="8"/>
  <c r="G82" i="8"/>
  <c r="AC97" i="8"/>
  <c r="H97" i="8"/>
  <c r="F82" i="8"/>
  <c r="X91" i="8"/>
  <c r="Z82" i="8"/>
  <c r="E82" i="8"/>
  <c r="AD28" i="8"/>
  <c r="AF23" i="8"/>
  <c r="AD16" i="8"/>
  <c r="AF11" i="8"/>
  <c r="AD8" i="8"/>
  <c r="AB83" i="8"/>
  <c r="W91" i="8"/>
  <c r="AC85" i="8"/>
  <c r="Y82" i="8"/>
  <c r="AC28" i="8"/>
  <c r="AG26" i="8"/>
  <c r="AE23" i="8"/>
  <c r="AC16" i="8"/>
  <c r="AG14" i="8"/>
  <c r="AE11" i="8"/>
  <c r="AC8" i="8"/>
  <c r="AG6" i="8"/>
  <c r="J116" i="8"/>
  <c r="Z97" i="8"/>
  <c r="G85" i="8"/>
  <c r="K84" i="8"/>
  <c r="AM27" i="8"/>
  <c r="AF26" i="8"/>
  <c r="AD23" i="8"/>
  <c r="AM15" i="8"/>
  <c r="AF14" i="8"/>
  <c r="AD11" i="8"/>
  <c r="AM7" i="8"/>
  <c r="AF6" i="8"/>
  <c r="I116" i="8"/>
  <c r="R91" i="8"/>
  <c r="J84" i="8"/>
  <c r="F81" i="8"/>
  <c r="AG29" i="8"/>
  <c r="AL27" i="8"/>
  <c r="AE26" i="8"/>
  <c r="AC23" i="8"/>
  <c r="AG17" i="8"/>
  <c r="AL15" i="8"/>
  <c r="AE14" i="8"/>
  <c r="AC11" i="8"/>
  <c r="AG9" i="8"/>
  <c r="AL7" i="8"/>
  <c r="AE6" i="8"/>
  <c r="H82" i="8"/>
  <c r="K93" i="8"/>
  <c r="Q91" i="8"/>
  <c r="I84" i="8"/>
  <c r="E81" i="8"/>
  <c r="AF29" i="8"/>
  <c r="AK27" i="8"/>
  <c r="AD26" i="8"/>
  <c r="AM18" i="8"/>
  <c r="AF17" i="8"/>
  <c r="AK15" i="8"/>
  <c r="AD14" i="8"/>
  <c r="AM10" i="8"/>
  <c r="AF9" i="8"/>
  <c r="AK7" i="8"/>
  <c r="AD6" i="8"/>
  <c r="J93" i="8"/>
  <c r="P91" i="8"/>
  <c r="AC84" i="8"/>
  <c r="H84" i="8"/>
  <c r="Q27" i="8"/>
  <c r="U25" i="8"/>
  <c r="S18" i="8"/>
  <c r="Q15" i="8"/>
  <c r="U13" i="8"/>
  <c r="S10" i="8"/>
  <c r="Q7" i="8"/>
  <c r="U5" i="8"/>
  <c r="G94" i="8"/>
  <c r="I93" i="8"/>
  <c r="K92" i="8"/>
  <c r="O91" i="8"/>
  <c r="AB84" i="8"/>
  <c r="G84" i="8"/>
  <c r="X81" i="8"/>
  <c r="T25" i="8"/>
  <c r="R18" i="8"/>
  <c r="T13" i="8"/>
  <c r="R10" i="8"/>
  <c r="T5" i="8"/>
  <c r="K114" i="8"/>
  <c r="AA94" i="8"/>
  <c r="J92" i="8"/>
  <c r="U28" i="8"/>
  <c r="S25" i="8"/>
  <c r="Q18" i="8"/>
  <c r="U16" i="8"/>
  <c r="S13" i="8"/>
  <c r="Q10" i="8"/>
  <c r="U8" i="8"/>
  <c r="S5" i="8"/>
  <c r="G114" i="8"/>
  <c r="J114" i="8"/>
  <c r="T28" i="8"/>
  <c r="R25" i="8"/>
  <c r="T16" i="8"/>
  <c r="R13" i="8"/>
  <c r="T8" i="8"/>
  <c r="R5" i="8"/>
  <c r="AC93" i="8"/>
  <c r="N91" i="8"/>
  <c r="G107" i="8" l="1"/>
  <c r="G96" i="8"/>
  <c r="Z28" i="8"/>
  <c r="AF28" i="8"/>
  <c r="Z8" i="8"/>
  <c r="AF8" i="8"/>
  <c r="AB105" i="8"/>
  <c r="AB94" i="8"/>
  <c r="AG13" i="8"/>
  <c r="AA13" i="8"/>
  <c r="X25" i="8"/>
  <c r="AD25" i="8"/>
  <c r="X18" i="8"/>
  <c r="AD18" i="8"/>
  <c r="Z25" i="8"/>
  <c r="AF25" i="8"/>
  <c r="X13" i="8"/>
  <c r="AD13" i="8"/>
  <c r="K106" i="8"/>
  <c r="K95" i="8"/>
  <c r="Z5" i="8"/>
  <c r="AF5" i="8"/>
  <c r="G106" i="8"/>
  <c r="G95" i="8"/>
  <c r="H104" i="8"/>
  <c r="H93" i="8"/>
  <c r="Z16" i="8"/>
  <c r="AF16" i="8"/>
  <c r="H106" i="8"/>
  <c r="H95" i="8"/>
  <c r="AC27" i="8"/>
  <c r="W27" i="8"/>
  <c r="I106" i="8"/>
  <c r="I95" i="8"/>
  <c r="J106" i="8"/>
  <c r="J95" i="8"/>
  <c r="Z93" i="8"/>
  <c r="Z104" i="8"/>
  <c r="AE13" i="8"/>
  <c r="Y13" i="8"/>
  <c r="AA16" i="8"/>
  <c r="AG16" i="8"/>
  <c r="W15" i="8"/>
  <c r="AC15" i="8"/>
  <c r="G93" i="8"/>
  <c r="G104" i="8"/>
  <c r="X10" i="8"/>
  <c r="AD10" i="8"/>
  <c r="X103" i="8"/>
  <c r="X92" i="8"/>
  <c r="W10" i="8"/>
  <c r="AC10" i="8"/>
  <c r="K107" i="8"/>
  <c r="K96" i="8"/>
  <c r="AE18" i="8"/>
  <c r="Y18" i="8"/>
  <c r="Z13" i="8"/>
  <c r="AF13" i="8"/>
  <c r="AE5" i="8"/>
  <c r="Y5" i="8"/>
  <c r="AG8" i="8"/>
  <c r="AA8" i="8"/>
  <c r="AE25" i="8"/>
  <c r="Y25" i="8"/>
  <c r="Y104" i="8"/>
  <c r="Y93" i="8"/>
  <c r="AG28" i="8"/>
  <c r="AA28" i="8"/>
  <c r="AG5" i="8"/>
  <c r="AA5" i="8"/>
  <c r="AC107" i="8"/>
  <c r="AC96" i="8"/>
  <c r="AE10" i="8"/>
  <c r="Y10" i="8"/>
  <c r="AA25" i="8"/>
  <c r="AG25" i="8"/>
  <c r="AC106" i="8"/>
  <c r="AC95" i="8"/>
  <c r="AB106" i="8"/>
  <c r="AB95" i="8"/>
  <c r="AC18" i="8"/>
  <c r="W18" i="8"/>
  <c r="X5" i="8"/>
  <c r="AD5" i="8"/>
  <c r="AC7" i="8"/>
  <c r="W7" i="8"/>
</calcChain>
</file>

<file path=xl/sharedStrings.xml><?xml version="1.0" encoding="utf-8"?>
<sst xmlns="http://schemas.openxmlformats.org/spreadsheetml/2006/main" count="777" uniqueCount="229">
  <si>
    <t>개수</t>
    <phoneticPr fontId="1" type="noConversion"/>
  </si>
  <si>
    <t>고농동 N,P 첨가 JM 배지사용</t>
    <phoneticPr fontId="1" type="noConversion"/>
  </si>
  <si>
    <t>세부 항목</t>
    <phoneticPr fontId="1" type="noConversion"/>
  </si>
  <si>
    <t>분류</t>
    <phoneticPr fontId="1" type="noConversion"/>
  </si>
  <si>
    <t>온도</t>
    <phoneticPr fontId="1" type="noConversion"/>
  </si>
  <si>
    <t>빛</t>
    <phoneticPr fontId="1" type="noConversion"/>
  </si>
  <si>
    <t>조도(Light intensity)</t>
    <phoneticPr fontId="1" type="noConversion"/>
  </si>
  <si>
    <t>광주기(photoperiod)</t>
    <phoneticPr fontId="1" type="noConversion"/>
  </si>
  <si>
    <t>실험조건</t>
    <phoneticPr fontId="1" type="noConversion"/>
  </si>
  <si>
    <t>상세분류</t>
    <phoneticPr fontId="1" type="noConversion"/>
  </si>
  <si>
    <t>12:12 (Light:Dark)</t>
    <phoneticPr fontId="1" type="noConversion"/>
  </si>
  <si>
    <t>Mixing</t>
    <phoneticPr fontId="1" type="noConversion"/>
  </si>
  <si>
    <t>Shaking RPM</t>
    <phoneticPr fontId="1" type="noConversion"/>
  </si>
  <si>
    <t>150 RPM</t>
    <phoneticPr fontId="1" type="noConversion"/>
  </si>
  <si>
    <t>배지</t>
    <phoneticPr fontId="1" type="noConversion"/>
  </si>
  <si>
    <t>배지 종류</t>
    <phoneticPr fontId="1" type="noConversion"/>
  </si>
  <si>
    <t>BG-11</t>
    <phoneticPr fontId="1" type="noConversion"/>
  </si>
  <si>
    <t>BG-11: pH 7.5</t>
    <phoneticPr fontId="1" type="noConversion"/>
  </si>
  <si>
    <t>초기 접종 농도</t>
    <phoneticPr fontId="1" type="noConversion"/>
  </si>
  <si>
    <r>
      <t xml:space="preserve">25 </t>
    </r>
    <r>
      <rPr>
        <sz val="11"/>
        <color theme="1"/>
        <rFont val="맑은 고딕"/>
        <family val="3"/>
        <charset val="129"/>
      </rPr>
      <t>℃</t>
    </r>
    <phoneticPr fontId="1" type="noConversion"/>
  </si>
  <si>
    <t>비고</t>
    <phoneticPr fontId="1" type="noConversion"/>
  </si>
  <si>
    <t>Lux: 9,805 Lux</t>
    <phoneticPr fontId="1" type="noConversion"/>
  </si>
  <si>
    <t>시그마 알드리치 사</t>
    <phoneticPr fontId="1" type="noConversion"/>
  </si>
  <si>
    <t>Chlorella Vulgaris</t>
    <phoneticPr fontId="1" type="noConversion"/>
  </si>
  <si>
    <t>미생물</t>
    <phoneticPr fontId="1" type="noConversion"/>
  </si>
  <si>
    <t>Microalgae</t>
    <phoneticPr fontId="1" type="noConversion"/>
  </si>
  <si>
    <t>KCTC #AG10002</t>
    <phoneticPr fontId="1" type="noConversion"/>
  </si>
  <si>
    <t>0.05 DCW g/L</t>
    <phoneticPr fontId="1" type="noConversion"/>
  </si>
  <si>
    <t>LED 색상 비교</t>
    <phoneticPr fontId="1" type="noConversion"/>
  </si>
  <si>
    <t>pH(3, 5, 7.5, 9)</t>
    <phoneticPr fontId="1" type="noConversion"/>
  </si>
  <si>
    <t>파장(백색, 적색, 녹색, 청색)</t>
    <phoneticPr fontId="1" type="noConversion"/>
  </si>
  <si>
    <t>15℃ 25℃ 35℃</t>
    <phoneticPr fontId="1" type="noConversion"/>
  </si>
  <si>
    <t>최종적으로 나노기포 투입한 조류와 아닌조류의 생산성 비교</t>
    <phoneticPr fontId="1" type="noConversion"/>
  </si>
  <si>
    <t xml:space="preserve">나노기포 투입시 미세조류 생산량 과 일반공기 투입시 미세조류 생산량 데이터 분석중 </t>
    <phoneticPr fontId="1" type="noConversion"/>
  </si>
  <si>
    <t>-</t>
  </si>
  <si>
    <r>
      <t>Specific growth rate [day</t>
    </r>
    <r>
      <rPr>
        <b/>
        <vertAlign val="superscript"/>
        <sz val="11"/>
        <color theme="1"/>
        <rFont val="맑은 고딕"/>
        <family val="3"/>
        <charset val="129"/>
        <scheme val="minor"/>
      </rPr>
      <t>-1</t>
    </r>
    <r>
      <rPr>
        <b/>
        <sz val="11"/>
        <color theme="1"/>
        <rFont val="맑은 고딕"/>
        <family val="3"/>
        <charset val="129"/>
        <scheme val="minor"/>
      </rPr>
      <t>]</t>
    </r>
    <phoneticPr fontId="1" type="noConversion"/>
  </si>
  <si>
    <t>-</t>
    <phoneticPr fontId="1" type="noConversion"/>
  </si>
  <si>
    <t>단위면적당 미세조류 생상성 [g/m2ㆍd] Flask</t>
    <phoneticPr fontId="1" type="noConversion"/>
  </si>
  <si>
    <r>
      <t>단위면적당 미세조류 생상성 [g/m</t>
    </r>
    <r>
      <rPr>
        <b/>
        <vertAlign val="superscript"/>
        <sz val="11"/>
        <color theme="1"/>
        <rFont val="맑은 고딕"/>
        <family val="3"/>
        <charset val="129"/>
        <scheme val="minor"/>
      </rPr>
      <t>2</t>
    </r>
    <r>
      <rPr>
        <b/>
        <sz val="11"/>
        <color theme="1"/>
        <rFont val="맑은 고딕"/>
        <family val="3"/>
        <charset val="129"/>
        <scheme val="minor"/>
      </rPr>
      <t>ㆍd] Reactor</t>
    </r>
    <phoneticPr fontId="1" type="noConversion"/>
  </si>
  <si>
    <t>단위부피당 미세조류 생상성 [g/(Lㆍd)]</t>
    <phoneticPr fontId="1" type="noConversion"/>
  </si>
  <si>
    <t>Biomass concentration (g/L)</t>
    <phoneticPr fontId="1" type="noConversion"/>
  </si>
  <si>
    <t>pH</t>
    <phoneticPr fontId="1" type="noConversion"/>
  </si>
  <si>
    <r>
      <t>Average OD value (cm</t>
    </r>
    <r>
      <rPr>
        <b/>
        <vertAlign val="superscript"/>
        <sz val="11"/>
        <color theme="1"/>
        <rFont val="맑은 고딕"/>
        <family val="3"/>
        <charset val="129"/>
        <scheme val="minor"/>
      </rPr>
      <t>-1</t>
    </r>
    <r>
      <rPr>
        <b/>
        <sz val="11"/>
        <color theme="1"/>
        <rFont val="맑은 고딕"/>
        <family val="3"/>
        <charset val="129"/>
        <scheme val="minor"/>
      </rPr>
      <t>)</t>
    </r>
    <phoneticPr fontId="1" type="noConversion"/>
  </si>
  <si>
    <t>Condition</t>
    <phoneticPr fontId="1" type="noConversion"/>
  </si>
  <si>
    <t>D+</t>
    <phoneticPr fontId="1" type="noConversion"/>
  </si>
  <si>
    <t>Experiment</t>
    <phoneticPr fontId="1" type="noConversion"/>
  </si>
  <si>
    <t>y-intercept</t>
  </si>
  <si>
    <t>Slope</t>
  </si>
  <si>
    <r>
      <t>m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</si>
  <si>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Surface</t>
    <phoneticPr fontId="1" type="noConversion"/>
  </si>
  <si>
    <t>L</t>
    <phoneticPr fontId="1" type="noConversion"/>
  </si>
  <si>
    <t>Volume</t>
    <phoneticPr fontId="1" type="noConversion"/>
  </si>
  <si>
    <t>m</t>
    <phoneticPr fontId="1" type="noConversion"/>
  </si>
  <si>
    <t>cm</t>
    <phoneticPr fontId="1" type="noConversion"/>
  </si>
  <si>
    <t>radius</t>
    <phoneticPr fontId="1" type="noConversion"/>
  </si>
  <si>
    <t>diameter</t>
    <phoneticPr fontId="1" type="noConversion"/>
  </si>
  <si>
    <t>Flask</t>
    <phoneticPr fontId="1" type="noConversion"/>
  </si>
  <si>
    <r>
      <t>m</t>
    </r>
    <r>
      <rPr>
        <vertAlign val="superscript"/>
        <sz val="11"/>
        <color theme="1"/>
        <rFont val="맑은 고딕"/>
        <family val="3"/>
        <charset val="129"/>
        <scheme val="minor"/>
      </rPr>
      <t>3</t>
    </r>
    <phoneticPr fontId="1" type="noConversion"/>
  </si>
  <si>
    <t>Depth</t>
    <phoneticPr fontId="1" type="noConversion"/>
  </si>
  <si>
    <t>Height</t>
    <phoneticPr fontId="1" type="noConversion"/>
  </si>
  <si>
    <t>Width</t>
    <phoneticPr fontId="1" type="noConversion"/>
  </si>
  <si>
    <t>Reactor</t>
    <phoneticPr fontId="1" type="noConversion"/>
  </si>
  <si>
    <t>White</t>
    <phoneticPr fontId="1" type="noConversion"/>
  </si>
  <si>
    <t>Blue</t>
    <phoneticPr fontId="1" type="noConversion"/>
  </si>
  <si>
    <t>Green</t>
    <phoneticPr fontId="1" type="noConversion"/>
  </si>
  <si>
    <t>Red</t>
    <phoneticPr fontId="1" type="noConversion"/>
  </si>
  <si>
    <t>Light
Wavelength
[nm]</t>
    <phoneticPr fontId="1" type="noConversion"/>
  </si>
  <si>
    <r>
      <t>Light
Intensity
[µmol/(m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ㆍs)]</t>
    </r>
    <phoneticPr fontId="1" type="noConversion"/>
  </si>
  <si>
    <r>
      <t>Temp.
[</t>
    </r>
    <r>
      <rPr>
        <vertAlign val="superscript"/>
        <sz val="11"/>
        <color theme="1"/>
        <rFont val="맑은 고딕"/>
        <family val="3"/>
        <charset val="129"/>
        <scheme val="minor"/>
      </rPr>
      <t>o</t>
    </r>
    <r>
      <rPr>
        <sz val="11"/>
        <color theme="1"/>
        <rFont val="맑은 고딕"/>
        <family val="3"/>
        <charset val="129"/>
        <scheme val="minor"/>
      </rPr>
      <t>C]</t>
    </r>
    <phoneticPr fontId="1" type="noConversion"/>
  </si>
  <si>
    <r>
      <t xml:space="preserve">* White Incubator (25 </t>
    </r>
    <r>
      <rPr>
        <b/>
        <vertAlign val="superscript"/>
        <sz val="11"/>
        <color rgb="FFFF0000"/>
        <rFont val="Arial"/>
        <family val="2"/>
      </rPr>
      <t>o</t>
    </r>
    <r>
      <rPr>
        <b/>
        <sz val="11"/>
        <color rgb="FFFF0000"/>
        <rFont val="Arial"/>
        <family val="2"/>
      </rPr>
      <t>C) Temp. maintain</t>
    </r>
    <phoneticPr fontId="23" type="noConversion"/>
  </si>
  <si>
    <t>11-raw</t>
    <phoneticPr fontId="23" type="noConversion"/>
  </si>
  <si>
    <t>10-raw</t>
    <phoneticPr fontId="23" type="noConversion"/>
  </si>
  <si>
    <t>9-raw</t>
    <phoneticPr fontId="23" type="noConversion"/>
  </si>
  <si>
    <t>8-raw</t>
    <phoneticPr fontId="23" type="noConversion"/>
  </si>
  <si>
    <t>Days</t>
  </si>
  <si>
    <t>100%</t>
    <phoneticPr fontId="23" type="noConversion"/>
  </si>
  <si>
    <t>50%</t>
    <phoneticPr fontId="23" type="noConversion"/>
  </si>
  <si>
    <t>25%</t>
    <phoneticPr fontId="23" type="noConversion"/>
  </si>
  <si>
    <t>10%</t>
    <phoneticPr fontId="23" type="noConversion"/>
  </si>
  <si>
    <t>rate</t>
    <phoneticPr fontId="23" type="noConversion"/>
  </si>
  <si>
    <t>STDEV</t>
    <phoneticPr fontId="23" type="noConversion"/>
  </si>
  <si>
    <t>Average</t>
    <phoneticPr fontId="23" type="noConversion"/>
  </si>
  <si>
    <t>Conditions</t>
    <phoneticPr fontId="23" type="noConversion"/>
  </si>
  <si>
    <t>BG-11</t>
    <phoneticPr fontId="23" type="noConversion"/>
  </si>
  <si>
    <t>1st Trial</t>
    <phoneticPr fontId="23" type="noConversion"/>
  </si>
  <si>
    <t>Effect of BG-11</t>
    <phoneticPr fontId="23" type="noConversion"/>
  </si>
  <si>
    <r>
      <t xml:space="preserve">* Green Incubator (20 </t>
    </r>
    <r>
      <rPr>
        <b/>
        <vertAlign val="superscript"/>
        <sz val="11"/>
        <color rgb="FFFF0000"/>
        <rFont val="Arial"/>
        <family val="2"/>
      </rPr>
      <t>o</t>
    </r>
    <r>
      <rPr>
        <b/>
        <sz val="11"/>
        <color rgb="FFFF0000"/>
        <rFont val="Arial"/>
        <family val="2"/>
      </rPr>
      <t>C) NO Temp. maintain</t>
    </r>
    <phoneticPr fontId="23" type="noConversion"/>
  </si>
  <si>
    <t>35:16</t>
  </si>
  <si>
    <t>35:8</t>
  </si>
  <si>
    <t>35:2</t>
  </si>
  <si>
    <t>35:1</t>
  </si>
  <si>
    <t>35:0.5</t>
  </si>
  <si>
    <t>35:0.1</t>
  </si>
  <si>
    <t>P effect</t>
  </si>
  <si>
    <t>140:1</t>
  </si>
  <si>
    <t>70:1</t>
  </si>
  <si>
    <t>16:1</t>
  </si>
  <si>
    <t>8:1</t>
  </si>
  <si>
    <t>4:1</t>
  </si>
  <si>
    <t>N effect</t>
  </si>
  <si>
    <t>Effect of P</t>
    <phoneticPr fontId="23" type="noConversion"/>
  </si>
  <si>
    <t>Effect of N</t>
    <phoneticPr fontId="23" type="noConversion"/>
  </si>
  <si>
    <t>7-raw</t>
    <phoneticPr fontId="23" type="noConversion"/>
  </si>
  <si>
    <t>2nd Trial</t>
    <phoneticPr fontId="23" type="noConversion"/>
  </si>
  <si>
    <t>12-raw</t>
    <phoneticPr fontId="23" type="noConversion"/>
  </si>
  <si>
    <r>
      <t xml:space="preserve">* Green Incubator (25 </t>
    </r>
    <r>
      <rPr>
        <b/>
        <vertAlign val="superscript"/>
        <sz val="11"/>
        <color rgb="FFFF0000"/>
        <rFont val="Arial"/>
        <family val="2"/>
      </rPr>
      <t>o</t>
    </r>
    <r>
      <rPr>
        <b/>
        <sz val="11"/>
        <color rgb="FFFF0000"/>
        <rFont val="Arial"/>
        <family val="2"/>
      </rPr>
      <t>C) After 2 days, Temp. maintain</t>
    </r>
    <phoneticPr fontId="23" type="noConversion"/>
  </si>
  <si>
    <t>6-raw</t>
    <phoneticPr fontId="23" type="noConversion"/>
  </si>
  <si>
    <t>140:16</t>
    <phoneticPr fontId="23" type="noConversion"/>
  </si>
  <si>
    <t>70:16</t>
    <phoneticPr fontId="23" type="noConversion"/>
  </si>
  <si>
    <t>35:16</t>
    <phoneticPr fontId="23" type="noConversion"/>
  </si>
  <si>
    <t>16:16</t>
    <phoneticPr fontId="23" type="noConversion"/>
  </si>
  <si>
    <t>8:16</t>
    <phoneticPr fontId="23" type="noConversion"/>
  </si>
  <si>
    <t>4:16</t>
    <phoneticPr fontId="23" type="noConversion"/>
  </si>
  <si>
    <t>high P</t>
    <phoneticPr fontId="23" type="noConversion"/>
  </si>
  <si>
    <t>70:0.5</t>
    <phoneticPr fontId="23" type="noConversion"/>
  </si>
  <si>
    <t>35:0.5</t>
    <phoneticPr fontId="23" type="noConversion"/>
  </si>
  <si>
    <t>16:0.5</t>
    <phoneticPr fontId="23" type="noConversion"/>
  </si>
  <si>
    <t>8:0.5</t>
    <phoneticPr fontId="23" type="noConversion"/>
  </si>
  <si>
    <t>low P</t>
    <phoneticPr fontId="23" type="noConversion"/>
  </si>
  <si>
    <t>140:8</t>
    <phoneticPr fontId="23" type="noConversion"/>
  </si>
  <si>
    <t>70:8</t>
    <phoneticPr fontId="23" type="noConversion"/>
  </si>
  <si>
    <t>35:8</t>
    <phoneticPr fontId="23" type="noConversion"/>
  </si>
  <si>
    <t>16:8</t>
    <phoneticPr fontId="23" type="noConversion"/>
  </si>
  <si>
    <t>8:8</t>
    <phoneticPr fontId="23" type="noConversion"/>
  </si>
  <si>
    <t>4:8</t>
    <phoneticPr fontId="23" type="noConversion"/>
  </si>
  <si>
    <t>high P 2</t>
    <phoneticPr fontId="23" type="noConversion"/>
  </si>
  <si>
    <t>* Photoperiod (X)</t>
    <phoneticPr fontId="23" type="noConversion"/>
  </si>
  <si>
    <t>140:2</t>
    <phoneticPr fontId="23" type="noConversion"/>
  </si>
  <si>
    <t>70:2</t>
    <phoneticPr fontId="23" type="noConversion"/>
  </si>
  <si>
    <t>35:2</t>
    <phoneticPr fontId="23" type="noConversion"/>
  </si>
  <si>
    <t>16:2</t>
    <phoneticPr fontId="23" type="noConversion"/>
  </si>
  <si>
    <t>8:2</t>
    <phoneticPr fontId="23" type="noConversion"/>
  </si>
  <si>
    <t>4:2</t>
    <phoneticPr fontId="23" type="noConversion"/>
  </si>
  <si>
    <t>low P 2</t>
    <phoneticPr fontId="23" type="noConversion"/>
  </si>
  <si>
    <t>5-raw</t>
    <phoneticPr fontId="23" type="noConversion"/>
  </si>
  <si>
    <t>* Photoperiod (16/8)</t>
    <phoneticPr fontId="23" type="noConversion"/>
  </si>
  <si>
    <r>
      <t xml:space="preserve">* Green Incubator (25 </t>
    </r>
    <r>
      <rPr>
        <b/>
        <vertAlign val="superscript"/>
        <sz val="11"/>
        <color rgb="FFFF0000"/>
        <rFont val="Arial"/>
        <family val="2"/>
      </rPr>
      <t>o</t>
    </r>
    <r>
      <rPr>
        <b/>
        <sz val="11"/>
        <color rgb="FFFF0000"/>
        <rFont val="Arial"/>
        <family val="2"/>
      </rPr>
      <t>C) Temp. maintain</t>
    </r>
    <phoneticPr fontId="23" type="noConversion"/>
  </si>
  <si>
    <t>3rd Trial</t>
    <phoneticPr fontId="23" type="noConversion"/>
  </si>
  <si>
    <t>pH3</t>
    <phoneticPr fontId="1" type="noConversion"/>
  </si>
  <si>
    <t>pH5</t>
    <phoneticPr fontId="1" type="noConversion"/>
  </si>
  <si>
    <t>pH7</t>
    <phoneticPr fontId="1" type="noConversion"/>
  </si>
  <si>
    <t>pH9</t>
    <phoneticPr fontId="1" type="noConversion"/>
  </si>
  <si>
    <t>25℃</t>
    <phoneticPr fontId="1" type="noConversion"/>
  </si>
  <si>
    <t xml:space="preserve"> 25℃</t>
    <phoneticPr fontId="1" type="noConversion"/>
  </si>
  <si>
    <t>파장_백색</t>
    <phoneticPr fontId="1" type="noConversion"/>
  </si>
  <si>
    <r>
      <t>PPAR</t>
    </r>
    <r>
      <rPr>
        <sz val="11"/>
        <color theme="1"/>
        <rFont val="맑은 고딕"/>
        <family val="3"/>
        <charset val="129"/>
        <scheme val="minor"/>
      </rPr>
      <t xml:space="preserve">: </t>
    </r>
    <r>
      <rPr>
        <sz val="11"/>
        <color theme="1"/>
        <rFont val="맑은 고딕"/>
        <family val="2"/>
        <charset val="129"/>
        <scheme val="minor"/>
      </rPr>
      <t xml:space="preserve">132.5 </t>
    </r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맑은 고딕"/>
        <family val="3"/>
        <charset val="129"/>
      </rPr>
      <t>mol/(m</t>
    </r>
    <r>
      <rPr>
        <vertAlign val="superscript"/>
        <sz val="11"/>
        <color theme="1"/>
        <rFont val="맑은 고딕"/>
        <family val="3"/>
        <charset val="129"/>
      </rPr>
      <t>2</t>
    </r>
    <r>
      <rPr>
        <sz val="11"/>
        <color theme="1"/>
        <rFont val="맑은 고딕"/>
        <family val="3"/>
        <charset val="129"/>
      </rPr>
      <t>·s)</t>
    </r>
    <phoneticPr fontId="1" type="noConversion"/>
  </si>
  <si>
    <r>
      <t xml:space="preserve">조도(Light intensity)_PPAR: 132.5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mol/(m2·s)</t>
    </r>
    <phoneticPr fontId="1" type="noConversion"/>
  </si>
  <si>
    <t>광주기(photoperiod)_12:12 (Light:Dark)</t>
    <phoneticPr fontId="1" type="noConversion"/>
  </si>
  <si>
    <t>Shaking RPM_150 RPM</t>
    <phoneticPr fontId="1" type="noConversion"/>
  </si>
  <si>
    <t>BG-11</t>
  </si>
  <si>
    <t>배지 종류_BG-11</t>
    <phoneticPr fontId="1" type="noConversion"/>
  </si>
  <si>
    <t>Microalgae_Chlorella Vulgaris</t>
    <phoneticPr fontId="1" type="noConversion"/>
  </si>
  <si>
    <t>초기 접종 농도_0.05 DCW g/L</t>
    <phoneticPr fontId="1" type="noConversion"/>
  </si>
  <si>
    <t>15℃</t>
    <phoneticPr fontId="1" type="noConversion"/>
  </si>
  <si>
    <t>35℃</t>
    <phoneticPr fontId="1" type="noConversion"/>
  </si>
  <si>
    <t>파장_적색</t>
    <phoneticPr fontId="1" type="noConversion"/>
  </si>
  <si>
    <t>파장_녹색</t>
    <phoneticPr fontId="1" type="noConversion"/>
  </si>
  <si>
    <t>파장_청색</t>
    <phoneticPr fontId="1" type="noConversion"/>
  </si>
  <si>
    <r>
      <t xml:space="preserve">조도(Light intensity)_PPAR: 46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mol/(m2·s)</t>
    </r>
    <phoneticPr fontId="1" type="noConversion"/>
  </si>
  <si>
    <r>
      <t xml:space="preserve">조도(Light intensity)_PPAR: 114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mol/(m2·s)</t>
    </r>
    <phoneticPr fontId="1" type="noConversion"/>
  </si>
  <si>
    <r>
      <t xml:space="preserve">조도(Light intensity)_PPAR: 220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mol/(m2·s)</t>
    </r>
    <phoneticPr fontId="1" type="noConversion"/>
  </si>
  <si>
    <r>
      <t xml:space="preserve">조도(Light intensity)_PPAR: 400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mol/(m2·s)</t>
    </r>
    <phoneticPr fontId="1" type="noConversion"/>
  </si>
  <si>
    <t>pH 차이</t>
    <phoneticPr fontId="1" type="noConversion"/>
  </si>
  <si>
    <t>파장</t>
    <phoneticPr fontId="1" type="noConversion"/>
  </si>
  <si>
    <t>조도</t>
    <phoneticPr fontId="1" type="noConversion"/>
  </si>
  <si>
    <r>
      <t>Trace metal mix A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5</t>
    </r>
    <r>
      <rPr>
        <b/>
        <sz val="11"/>
        <color rgb="FF000000"/>
        <rFont val="맑은 고딕"/>
        <family val="3"/>
        <charset val="129"/>
        <scheme val="minor"/>
      </rPr>
      <t xml:space="preserve"> + Co</t>
    </r>
  </si>
  <si>
    <r>
      <t>NaNO</t>
    </r>
    <r>
      <rPr>
        <vertAlign val="subscript"/>
        <sz val="10"/>
        <color rgb="FF000000"/>
        <rFont val="맑은 고딕"/>
        <family val="3"/>
        <charset val="129"/>
        <scheme val="minor"/>
      </rPr>
      <t>3</t>
    </r>
  </si>
  <si>
    <t>150.0 mg</t>
  </si>
  <si>
    <r>
      <t>H</t>
    </r>
    <r>
      <rPr>
        <vertAlign val="subscript"/>
        <sz val="10"/>
        <color rgb="FF000000"/>
        <rFont val="맑은 고딕"/>
        <family val="3"/>
        <charset val="129"/>
        <scheme val="minor"/>
      </rPr>
      <t>3</t>
    </r>
    <r>
      <rPr>
        <sz val="10"/>
        <color rgb="FF000000"/>
        <rFont val="맑은 고딕"/>
        <family val="3"/>
        <charset val="129"/>
        <scheme val="minor"/>
      </rPr>
      <t>BO</t>
    </r>
    <r>
      <rPr>
        <vertAlign val="subscript"/>
        <sz val="10"/>
        <color rgb="FF000000"/>
        <rFont val="맑은 고딕"/>
        <family val="3"/>
        <charset val="129"/>
        <scheme val="minor"/>
      </rPr>
      <t>3</t>
    </r>
  </si>
  <si>
    <t>286.0 mg</t>
  </si>
  <si>
    <r>
      <t>K</t>
    </r>
    <r>
      <rPr>
        <vertAlign val="subscript"/>
        <sz val="10"/>
        <color rgb="FF000000"/>
        <rFont val="맑은 고딕"/>
        <family val="3"/>
        <charset val="129"/>
        <scheme val="minor"/>
      </rPr>
      <t>2</t>
    </r>
    <r>
      <rPr>
        <sz val="10"/>
        <color rgb="FF000000"/>
        <rFont val="맑은 고딕"/>
        <family val="3"/>
        <charset val="129"/>
        <scheme val="minor"/>
      </rPr>
      <t>HPO</t>
    </r>
    <r>
      <rPr>
        <vertAlign val="subscript"/>
        <sz val="10"/>
        <color rgb="FF000000"/>
        <rFont val="맑은 고딕"/>
        <family val="3"/>
        <charset val="129"/>
        <scheme val="minor"/>
      </rPr>
      <t xml:space="preserve">4 </t>
    </r>
    <r>
      <rPr>
        <sz val="10"/>
        <color rgb="FF000000"/>
        <rFont val="맑은 고딕"/>
        <family val="3"/>
        <charset val="129"/>
        <scheme val="minor"/>
      </rPr>
      <t>· 3H</t>
    </r>
    <r>
      <rPr>
        <vertAlign val="subscript"/>
        <sz val="10"/>
        <color rgb="FF000000"/>
        <rFont val="맑은 고딕"/>
        <family val="3"/>
        <charset val="129"/>
        <scheme val="minor"/>
      </rPr>
      <t>2</t>
    </r>
    <r>
      <rPr>
        <sz val="10"/>
        <color rgb="FF000000"/>
        <rFont val="맑은 고딕"/>
        <family val="3"/>
        <charset val="129"/>
        <scheme val="minor"/>
      </rPr>
      <t>O</t>
    </r>
  </si>
  <si>
    <t>4.0 mg</t>
  </si>
  <si>
    <r>
      <t>MnCl</t>
    </r>
    <r>
      <rPr>
        <vertAlign val="subscript"/>
        <sz val="10"/>
        <color rgb="FF000000"/>
        <rFont val="맑은 고딕"/>
        <family val="3"/>
        <charset val="129"/>
        <scheme val="minor"/>
      </rPr>
      <t xml:space="preserve">2 </t>
    </r>
    <r>
      <rPr>
        <sz val="10"/>
        <color rgb="FF000000"/>
        <rFont val="맑은 고딕"/>
        <family val="3"/>
        <charset val="129"/>
        <scheme val="minor"/>
      </rPr>
      <t>· 4H</t>
    </r>
    <r>
      <rPr>
        <vertAlign val="subscript"/>
        <sz val="10"/>
        <color rgb="FF000000"/>
        <rFont val="맑은 고딕"/>
        <family val="3"/>
        <charset val="129"/>
        <scheme val="minor"/>
      </rPr>
      <t>2</t>
    </r>
    <r>
      <rPr>
        <sz val="10"/>
        <color rgb="FF000000"/>
        <rFont val="맑은 고딕"/>
        <family val="3"/>
        <charset val="129"/>
        <scheme val="minor"/>
      </rPr>
      <t>O</t>
    </r>
  </si>
  <si>
    <t>181.0 mg</t>
  </si>
  <si>
    <r>
      <t>MgSO</t>
    </r>
    <r>
      <rPr>
        <vertAlign val="subscript"/>
        <sz val="10"/>
        <color rgb="FF000000"/>
        <rFont val="맑은 고딕"/>
        <family val="3"/>
        <charset val="129"/>
        <scheme val="minor"/>
      </rPr>
      <t xml:space="preserve">4 </t>
    </r>
    <r>
      <rPr>
        <sz val="10"/>
        <color rgb="FF000000"/>
        <rFont val="맑은 고딕"/>
        <family val="3"/>
        <charset val="129"/>
        <scheme val="minor"/>
      </rPr>
      <t>· 7H</t>
    </r>
    <r>
      <rPr>
        <vertAlign val="subscript"/>
        <sz val="10"/>
        <color rgb="FF000000"/>
        <rFont val="맑은 고딕"/>
        <family val="3"/>
        <charset val="129"/>
        <scheme val="minor"/>
      </rPr>
      <t>2</t>
    </r>
    <r>
      <rPr>
        <sz val="10"/>
        <color rgb="FF000000"/>
        <rFont val="맑은 고딕"/>
        <family val="3"/>
        <charset val="129"/>
        <scheme val="minor"/>
      </rPr>
      <t>O</t>
    </r>
  </si>
  <si>
    <t>7.5 mg</t>
  </si>
  <si>
    <r>
      <t>ZnSO</t>
    </r>
    <r>
      <rPr>
        <vertAlign val="subscript"/>
        <sz val="10"/>
        <color rgb="FF000000"/>
        <rFont val="맑은 고딕"/>
        <family val="3"/>
        <charset val="129"/>
        <scheme val="minor"/>
      </rPr>
      <t xml:space="preserve">4 </t>
    </r>
    <r>
      <rPr>
        <sz val="10"/>
        <color rgb="FF000000"/>
        <rFont val="맑은 고딕"/>
        <family val="3"/>
        <charset val="129"/>
        <scheme val="minor"/>
      </rPr>
      <t>· 7H</t>
    </r>
    <r>
      <rPr>
        <vertAlign val="subscript"/>
        <sz val="10"/>
        <color rgb="FF000000"/>
        <rFont val="맑은 고딕"/>
        <family val="3"/>
        <charset val="129"/>
        <scheme val="minor"/>
      </rPr>
      <t>2</t>
    </r>
    <r>
      <rPr>
        <sz val="10"/>
        <color rgb="FF000000"/>
        <rFont val="맑은 고딕"/>
        <family val="3"/>
        <charset val="129"/>
        <scheme val="minor"/>
      </rPr>
      <t>O</t>
    </r>
  </si>
  <si>
    <t>22.2 mg</t>
  </si>
  <si>
    <r>
      <t>CaCl</t>
    </r>
    <r>
      <rPr>
        <vertAlign val="subscript"/>
        <sz val="10"/>
        <color rgb="FF000000"/>
        <rFont val="맑은 고딕"/>
        <family val="3"/>
        <charset val="129"/>
        <scheme val="minor"/>
      </rPr>
      <t xml:space="preserve">2 </t>
    </r>
    <r>
      <rPr>
        <sz val="10"/>
        <color rgb="FF000000"/>
        <rFont val="맑은 고딕"/>
        <family val="3"/>
        <charset val="129"/>
        <scheme val="minor"/>
      </rPr>
      <t>· 2H</t>
    </r>
    <r>
      <rPr>
        <vertAlign val="subscript"/>
        <sz val="10"/>
        <color rgb="FF000000"/>
        <rFont val="맑은 고딕"/>
        <family val="3"/>
        <charset val="129"/>
        <scheme val="minor"/>
      </rPr>
      <t>2</t>
    </r>
    <r>
      <rPr>
        <sz val="10"/>
        <color rgb="FF000000"/>
        <rFont val="맑은 고딕"/>
        <family val="3"/>
        <charset val="129"/>
        <scheme val="minor"/>
      </rPr>
      <t>O</t>
    </r>
  </si>
  <si>
    <t>3.6 mg</t>
  </si>
  <si>
    <r>
      <t>Na</t>
    </r>
    <r>
      <rPr>
        <vertAlign val="subscript"/>
        <sz val="10"/>
        <color rgb="FF000000"/>
        <rFont val="맑은 고딕"/>
        <family val="3"/>
        <charset val="129"/>
        <scheme val="minor"/>
      </rPr>
      <t>2</t>
    </r>
    <r>
      <rPr>
        <sz val="10"/>
        <color rgb="FF000000"/>
        <rFont val="맑은 고딕"/>
        <family val="3"/>
        <charset val="129"/>
        <scheme val="minor"/>
      </rPr>
      <t>MoO</t>
    </r>
    <r>
      <rPr>
        <vertAlign val="subscript"/>
        <sz val="10"/>
        <color rgb="FF000000"/>
        <rFont val="맑은 고딕"/>
        <family val="3"/>
        <charset val="129"/>
        <scheme val="minor"/>
      </rPr>
      <t>4</t>
    </r>
    <r>
      <rPr>
        <sz val="10"/>
        <color rgb="FF000000"/>
        <rFont val="맑은 고딕"/>
        <family val="3"/>
        <charset val="129"/>
        <scheme val="minor"/>
      </rPr>
      <t xml:space="preserve"> · 2H</t>
    </r>
    <r>
      <rPr>
        <vertAlign val="subscript"/>
        <sz val="10"/>
        <color rgb="FF000000"/>
        <rFont val="맑은 고딕"/>
        <family val="3"/>
        <charset val="129"/>
        <scheme val="minor"/>
      </rPr>
      <t>2</t>
    </r>
    <r>
      <rPr>
        <sz val="10"/>
        <color rgb="FF000000"/>
        <rFont val="맑은 고딕"/>
        <family val="3"/>
        <charset val="129"/>
        <scheme val="minor"/>
      </rPr>
      <t>O</t>
    </r>
  </si>
  <si>
    <t>3.9 mg</t>
  </si>
  <si>
    <t>Citric acid</t>
  </si>
  <si>
    <t>0.6 mg</t>
  </si>
  <si>
    <r>
      <t>CuSO</t>
    </r>
    <r>
      <rPr>
        <vertAlign val="subscript"/>
        <sz val="10"/>
        <color rgb="FF000000"/>
        <rFont val="맑은 고딕"/>
        <family val="3"/>
        <charset val="129"/>
        <scheme val="minor"/>
      </rPr>
      <t>4</t>
    </r>
    <r>
      <rPr>
        <sz val="10"/>
        <color rgb="FF000000"/>
        <rFont val="맑은 고딕"/>
        <family val="3"/>
        <charset val="129"/>
        <scheme val="minor"/>
      </rPr>
      <t xml:space="preserve"> · 5H</t>
    </r>
    <r>
      <rPr>
        <vertAlign val="subscript"/>
        <sz val="10"/>
        <color rgb="FF000000"/>
        <rFont val="맑은 고딕"/>
        <family val="3"/>
        <charset val="129"/>
        <scheme val="minor"/>
      </rPr>
      <t>2</t>
    </r>
    <r>
      <rPr>
        <sz val="10"/>
        <color rgb="FF000000"/>
        <rFont val="맑은 고딕"/>
        <family val="3"/>
        <charset val="129"/>
        <scheme val="minor"/>
      </rPr>
      <t>O</t>
    </r>
  </si>
  <si>
    <t>7.9 mg</t>
  </si>
  <si>
    <t>Ferric ammonium citrate</t>
  </si>
  <si>
    <r>
      <t>Co(NO</t>
    </r>
    <r>
      <rPr>
        <vertAlign val="subscript"/>
        <sz val="10"/>
        <color rgb="FF000000"/>
        <rFont val="맑은 고딕"/>
        <family val="3"/>
        <charset val="129"/>
        <scheme val="minor"/>
      </rPr>
      <t>3</t>
    </r>
    <r>
      <rPr>
        <sz val="10"/>
        <color rgb="FF000000"/>
        <rFont val="맑은 고딕"/>
        <family val="3"/>
        <charset val="129"/>
        <scheme val="minor"/>
      </rPr>
      <t>)</t>
    </r>
    <r>
      <rPr>
        <vertAlign val="subscript"/>
        <sz val="10"/>
        <color rgb="FF000000"/>
        <rFont val="맑은 고딕"/>
        <family val="3"/>
        <charset val="129"/>
        <scheme val="minor"/>
      </rPr>
      <t>2</t>
    </r>
    <r>
      <rPr>
        <sz val="10"/>
        <color rgb="FF000000"/>
        <rFont val="맑은 고딕"/>
        <family val="3"/>
        <charset val="129"/>
        <scheme val="minor"/>
      </rPr>
      <t xml:space="preserve"> · 6H</t>
    </r>
    <r>
      <rPr>
        <vertAlign val="subscript"/>
        <sz val="10"/>
        <color rgb="FF000000"/>
        <rFont val="맑은 고딕"/>
        <family val="3"/>
        <charset val="129"/>
        <scheme val="minor"/>
      </rPr>
      <t>2</t>
    </r>
    <r>
      <rPr>
        <sz val="10"/>
        <color rgb="FF000000"/>
        <rFont val="맑은 고딕"/>
        <family val="3"/>
        <charset val="129"/>
        <scheme val="minor"/>
      </rPr>
      <t>O</t>
    </r>
  </si>
  <si>
    <t>4.9 mg</t>
  </si>
  <si>
    <r>
      <t>Na</t>
    </r>
    <r>
      <rPr>
        <vertAlign val="subscript"/>
        <sz val="10"/>
        <color rgb="FF000000"/>
        <rFont val="맑은 고딕"/>
        <family val="3"/>
        <charset val="129"/>
        <scheme val="minor"/>
      </rPr>
      <t>2</t>
    </r>
    <r>
      <rPr>
        <sz val="10"/>
        <color rgb="FF000000"/>
        <rFont val="맑은 고딕"/>
        <family val="3"/>
        <charset val="129"/>
        <scheme val="minor"/>
      </rPr>
      <t>EDTA</t>
    </r>
    <r>
      <rPr>
        <vertAlign val="subscript"/>
        <sz val="10"/>
        <color rgb="FF000000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· Mg</t>
    </r>
  </si>
  <si>
    <t>0.1 mg</t>
  </si>
  <si>
    <t>Distilled water</t>
  </si>
  <si>
    <t>100.0 mL</t>
  </si>
  <si>
    <r>
      <t>Na</t>
    </r>
    <r>
      <rPr>
        <vertAlign val="subscript"/>
        <sz val="10"/>
        <color rgb="FF000000"/>
        <rFont val="맑은 고딕"/>
        <family val="3"/>
        <charset val="129"/>
        <scheme val="minor"/>
      </rPr>
      <t>2</t>
    </r>
    <r>
      <rPr>
        <sz val="10"/>
        <color rgb="FF000000"/>
        <rFont val="맑은 고딕"/>
        <family val="3"/>
        <charset val="129"/>
        <scheme val="minor"/>
      </rPr>
      <t>CO</t>
    </r>
    <r>
      <rPr>
        <vertAlign val="subscript"/>
        <sz val="10"/>
        <color rgb="FF000000"/>
        <rFont val="맑은 고딕"/>
        <family val="3"/>
        <charset val="129"/>
        <scheme val="minor"/>
      </rPr>
      <t>3</t>
    </r>
  </si>
  <si>
    <t>2.0 mg</t>
  </si>
  <si>
    <r>
      <t>Trace metal mix A</t>
    </r>
    <r>
      <rPr>
        <b/>
        <vertAlign val="subscript"/>
        <sz val="10"/>
        <color rgb="FF000000"/>
        <rFont val="맑은 고딕"/>
        <family val="3"/>
        <charset val="129"/>
        <scheme val="minor"/>
      </rPr>
      <t>5</t>
    </r>
    <r>
      <rPr>
        <b/>
        <sz val="10"/>
        <color rgb="FF000000"/>
        <rFont val="맑은 고딕"/>
        <family val="3"/>
        <charset val="129"/>
        <scheme val="minor"/>
      </rPr>
      <t xml:space="preserve"> + Co</t>
    </r>
  </si>
  <si>
    <t>0.1 mL</t>
  </si>
  <si>
    <t>99.9 mL</t>
  </si>
  <si>
    <t>pH 7.4</t>
  </si>
  <si>
    <t>BG-11 배양액 조성</t>
    <phoneticPr fontId="1" type="noConversion"/>
  </si>
  <si>
    <t>No.</t>
  </si>
  <si>
    <t>N:P ratio</t>
  </si>
  <si>
    <t>Note</t>
  </si>
  <si>
    <t>high N</t>
  </si>
  <si>
    <t>High P</t>
  </si>
  <si>
    <t>Effect of Nitrogen</t>
  </si>
  <si>
    <t>Effect of Phosphorus</t>
  </si>
  <si>
    <t>N : P</t>
  </si>
  <si>
    <t>배양액 영양비 (Phosphorus 고정) 실험조건</t>
    <phoneticPr fontId="1" type="noConversion"/>
  </si>
  <si>
    <t>배양액 영양비 실험조건</t>
  </si>
  <si>
    <t>배양액 영양비 사전 실험조건</t>
  </si>
  <si>
    <t>42:1</t>
    <phoneticPr fontId="1" type="noConversion"/>
  </si>
  <si>
    <t>1번</t>
    <phoneticPr fontId="1" type="noConversion"/>
  </si>
  <si>
    <t>2번</t>
    <phoneticPr fontId="1" type="noConversion"/>
  </si>
  <si>
    <t>4:1</t>
    <phoneticPr fontId="23" type="noConversion"/>
  </si>
  <si>
    <t>8:1</t>
    <phoneticPr fontId="23" type="noConversion"/>
  </si>
  <si>
    <t>16:1</t>
    <phoneticPr fontId="23" type="noConversion"/>
  </si>
  <si>
    <t>42:1</t>
    <phoneticPr fontId="23" type="noConversion"/>
  </si>
  <si>
    <t>70:1</t>
    <phoneticPr fontId="23" type="noConversion"/>
  </si>
  <si>
    <t>140:1</t>
    <phoneticPr fontId="23" type="noConversion"/>
  </si>
  <si>
    <t>42:0.1</t>
    <phoneticPr fontId="1" type="noConversion"/>
  </si>
  <si>
    <t>42:0.5</t>
    <phoneticPr fontId="1" type="noConversion"/>
  </si>
  <si>
    <t>42:2</t>
    <phoneticPr fontId="1" type="noConversion"/>
  </si>
  <si>
    <t>42:8</t>
    <phoneticPr fontId="1" type="noConversion"/>
  </si>
  <si>
    <t>42:16</t>
    <phoneticPr fontId="1" type="noConversion"/>
  </si>
  <si>
    <t>3번</t>
    <phoneticPr fontId="1" type="noConversion"/>
  </si>
  <si>
    <t>42:!6</t>
    <phoneticPr fontId="23" type="noConversion"/>
  </si>
  <si>
    <t>4번</t>
    <phoneticPr fontId="1" type="noConversion"/>
  </si>
  <si>
    <t>42:10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</si>
</sst>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0.00_);[Red]\(0.00\)"/>
    <numFmt numFmtId="178" formatCode="0.000_ "/>
    <numFmt numFmtId="179" formatCode="0.0000"/>
    <numFmt numFmtId="180" formatCode="0.000_);[Red]\(0.000\)"/>
    <numFmt numFmtId="181" formatCode="#,##0.0000_);[Red]\(#,##0.0000\)"/>
    <numFmt numFmtId="182" formatCode="0.0000_ "/>
    <numFmt numFmtId="183" formatCode="0.0000_);[Red]\(0.0000\)"/>
    <numFmt numFmtId="184" formatCode="0_);[Red]\(0\)"/>
  </numFmts>
  <fonts count="3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vertAlign val="superscript"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vertAlign val="superscript"/>
      <sz val="11"/>
      <color rgb="FFFF0000"/>
      <name val="Arial"/>
      <family val="2"/>
    </font>
    <font>
      <sz val="8"/>
      <name val="맑은 고딕"/>
      <family val="3"/>
      <charset val="129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3"/>
      <charset val="161"/>
    </font>
    <font>
      <sz val="11"/>
      <color theme="1"/>
      <name val="Calibri"/>
      <family val="2"/>
      <charset val="161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HY신명조"/>
      <family val="1"/>
      <charset val="129"/>
    </font>
    <font>
      <b/>
      <sz val="11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vertAlign val="subscript"/>
      <sz val="11"/>
      <color rgb="FF000000"/>
      <name val="맑은 고딕"/>
      <family val="3"/>
      <charset val="129"/>
      <scheme val="minor"/>
    </font>
    <font>
      <vertAlign val="subscript"/>
      <sz val="10"/>
      <color rgb="FF000000"/>
      <name val="맑은 고딕"/>
      <family val="3"/>
      <charset val="129"/>
      <scheme val="minor"/>
    </font>
    <font>
      <b/>
      <vertAlign val="subscript"/>
      <sz val="10"/>
      <color rgb="FF00000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7C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7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9" fillId="0" borderId="0"/>
  </cellStyleXfs>
  <cellXfs count="233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14" fillId="9" borderId="7" xfId="0" applyNumberFormat="1" applyFont="1" applyFill="1" applyBorder="1">
      <alignment vertical="center"/>
    </xf>
    <xf numFmtId="0" fontId="2" fillId="0" borderId="0" xfId="0" applyFont="1">
      <alignment vertical="center"/>
    </xf>
    <xf numFmtId="177" fontId="14" fillId="10" borderId="1" xfId="0" applyNumberFormat="1" applyFont="1" applyFill="1" applyBorder="1" applyAlignment="1">
      <alignment horizontal="center" vertical="center"/>
    </xf>
    <xf numFmtId="176" fontId="14" fillId="10" borderId="1" xfId="0" applyNumberFormat="1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6" fontId="14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14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" xfId="0" applyFont="1" applyFill="1" applyBorder="1">
      <alignment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76" fontId="14" fillId="3" borderId="1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14" fillId="13" borderId="7" xfId="0" applyNumberFormat="1" applyFont="1" applyFill="1" applyBorder="1" applyAlignment="1">
      <alignment horizontal="center" vertical="center"/>
    </xf>
    <xf numFmtId="177" fontId="14" fillId="3" borderId="1" xfId="0" applyNumberFormat="1" applyFont="1" applyFill="1" applyBorder="1" applyAlignment="1">
      <alignment horizontal="center" vertical="center"/>
    </xf>
    <xf numFmtId="177" fontId="16" fillId="3" borderId="1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16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8" fontId="2" fillId="11" borderId="1" xfId="0" applyNumberFormat="1" applyFont="1" applyFill="1" applyBorder="1" applyAlignment="1">
      <alignment horizontal="center" vertical="center"/>
    </xf>
    <xf numFmtId="179" fontId="2" fillId="0" borderId="0" xfId="0" applyNumberFormat="1" applyFont="1">
      <alignment vertical="center"/>
    </xf>
    <xf numFmtId="180" fontId="14" fillId="11" borderId="1" xfId="0" applyNumberFormat="1" applyFont="1" applyFill="1" applyBorder="1" applyAlignment="1">
      <alignment horizontal="center" vertical="center"/>
    </xf>
    <xf numFmtId="181" fontId="14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81" fontId="2" fillId="0" borderId="0" xfId="0" applyNumberFormat="1" applyFont="1">
      <alignment vertical="center"/>
    </xf>
    <xf numFmtId="182" fontId="2" fillId="0" borderId="0" xfId="0" applyNumberFormat="1" applyFont="1">
      <alignment vertical="center"/>
    </xf>
    <xf numFmtId="181" fontId="14" fillId="12" borderId="1" xfId="0" applyNumberFormat="1" applyFont="1" applyFill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82" fontId="14" fillId="15" borderId="1" xfId="0" applyNumberFormat="1" applyFont="1" applyFill="1" applyBorder="1" applyAlignment="1">
      <alignment horizontal="center" vertical="center"/>
    </xf>
    <xf numFmtId="0" fontId="2" fillId="0" borderId="11" xfId="0" applyFont="1" applyBorder="1">
      <alignment vertical="center"/>
    </xf>
    <xf numFmtId="182" fontId="14" fillId="15" borderId="10" xfId="0" applyNumberFormat="1" applyFont="1" applyFill="1" applyBorder="1">
      <alignment vertical="center"/>
    </xf>
    <xf numFmtId="0" fontId="14" fillId="15" borderId="10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7" xfId="0" applyFont="1" applyBorder="1">
      <alignment vertical="center"/>
    </xf>
    <xf numFmtId="177" fontId="14" fillId="10" borderId="18" xfId="0" applyNumberFormat="1" applyFont="1" applyFill="1" applyBorder="1">
      <alignment vertical="center"/>
    </xf>
    <xf numFmtId="177" fontId="14" fillId="10" borderId="18" xfId="0" applyNumberFormat="1" applyFont="1" applyFill="1" applyBorder="1" applyAlignment="1">
      <alignment horizontal="center" vertical="center"/>
    </xf>
    <xf numFmtId="177" fontId="14" fillId="9" borderId="18" xfId="0" applyNumberFormat="1" applyFont="1" applyFill="1" applyBorder="1">
      <alignment vertical="center"/>
    </xf>
    <xf numFmtId="177" fontId="14" fillId="9" borderId="18" xfId="0" applyNumberFormat="1" applyFont="1" applyFill="1" applyBorder="1" applyAlignment="1">
      <alignment horizontal="center" vertical="center"/>
    </xf>
    <xf numFmtId="177" fontId="14" fillId="3" borderId="18" xfId="0" applyNumberFormat="1" applyFont="1" applyFill="1" applyBorder="1" applyAlignment="1">
      <alignment horizontal="center" vertical="center"/>
    </xf>
    <xf numFmtId="177" fontId="16" fillId="3" borderId="18" xfId="0" applyNumberFormat="1" applyFont="1" applyFill="1" applyBorder="1" applyAlignment="1">
      <alignment horizontal="center" vertical="center"/>
    </xf>
    <xf numFmtId="180" fontId="14" fillId="11" borderId="18" xfId="0" applyNumberFormat="1" applyFont="1" applyFill="1" applyBorder="1" applyAlignment="1">
      <alignment horizontal="center" vertical="center"/>
    </xf>
    <xf numFmtId="181" fontId="14" fillId="14" borderId="18" xfId="0" applyNumberFormat="1" applyFont="1" applyFill="1" applyBorder="1" applyAlignment="1">
      <alignment horizontal="center" vertical="center"/>
    </xf>
    <xf numFmtId="181" fontId="14" fillId="12" borderId="18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6" fontId="14" fillId="10" borderId="7" xfId="0" applyNumberFormat="1" applyFont="1" applyFill="1" applyBorder="1">
      <alignment vertical="center"/>
    </xf>
    <xf numFmtId="0" fontId="14" fillId="10" borderId="7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176" fontId="14" fillId="3" borderId="7" xfId="0" applyNumberFormat="1" applyFont="1" applyFill="1" applyBorder="1" applyAlignment="1">
      <alignment horizontal="center" vertical="center"/>
    </xf>
    <xf numFmtId="176" fontId="16" fillId="3" borderId="7" xfId="0" applyNumberFormat="1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178" fontId="2" fillId="11" borderId="7" xfId="0" applyNumberFormat="1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181" fontId="14" fillId="14" borderId="7" xfId="0" applyNumberFormat="1" applyFont="1" applyFill="1" applyBorder="1" applyAlignment="1">
      <alignment horizontal="center" vertical="center"/>
    </xf>
    <xf numFmtId="181" fontId="14" fillId="12" borderId="7" xfId="0" applyNumberFormat="1" applyFont="1" applyFill="1" applyBorder="1" applyAlignment="1">
      <alignment horizontal="center" vertical="center"/>
    </xf>
    <xf numFmtId="177" fontId="14" fillId="10" borderId="20" xfId="0" applyNumberFormat="1" applyFont="1" applyFill="1" applyBorder="1" applyAlignment="1">
      <alignment horizontal="center" vertical="center"/>
    </xf>
    <xf numFmtId="177" fontId="14" fillId="9" borderId="20" xfId="0" applyNumberFormat="1" applyFont="1" applyFill="1" applyBorder="1" applyAlignment="1">
      <alignment horizontal="center" vertical="center"/>
    </xf>
    <xf numFmtId="177" fontId="14" fillId="3" borderId="20" xfId="0" applyNumberFormat="1" applyFont="1" applyFill="1" applyBorder="1" applyAlignment="1">
      <alignment horizontal="center" vertical="center"/>
    </xf>
    <xf numFmtId="180" fontId="14" fillId="11" borderId="20" xfId="0" applyNumberFormat="1" applyFont="1" applyFill="1" applyBorder="1" applyAlignment="1">
      <alignment horizontal="center" vertical="center"/>
    </xf>
    <xf numFmtId="181" fontId="14" fillId="14" borderId="20" xfId="0" applyNumberFormat="1" applyFont="1" applyFill="1" applyBorder="1" applyAlignment="1">
      <alignment horizontal="center" vertical="center"/>
    </xf>
    <xf numFmtId="181" fontId="14" fillId="12" borderId="20" xfId="0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4" fillId="9" borderId="18" xfId="0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2" fillId="14" borderId="20" xfId="0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176" fontId="14" fillId="13" borderId="18" xfId="0" applyNumberFormat="1" applyFont="1" applyFill="1" applyBorder="1">
      <alignment vertical="center"/>
    </xf>
    <xf numFmtId="0" fontId="14" fillId="13" borderId="18" xfId="0" applyFont="1" applyFill="1" applyBorder="1" applyAlignment="1">
      <alignment horizontal="center" vertical="center"/>
    </xf>
    <xf numFmtId="176" fontId="14" fillId="9" borderId="18" xfId="0" applyNumberFormat="1" applyFont="1" applyFill="1" applyBorder="1">
      <alignment vertical="center"/>
    </xf>
    <xf numFmtId="176" fontId="14" fillId="13" borderId="18" xfId="0" applyNumberFormat="1" applyFont="1" applyFill="1" applyBorder="1" applyAlignment="1">
      <alignment horizontal="center" vertical="center"/>
    </xf>
    <xf numFmtId="178" fontId="2" fillId="13" borderId="18" xfId="0" applyNumberFormat="1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182" fontId="2" fillId="13" borderId="18" xfId="0" applyNumberFormat="1" applyFont="1" applyFill="1" applyBorder="1" applyAlignment="1">
      <alignment horizontal="center" vertical="center"/>
    </xf>
    <xf numFmtId="176" fontId="14" fillId="13" borderId="7" xfId="0" applyNumberFormat="1" applyFont="1" applyFill="1" applyBorder="1">
      <alignment vertical="center"/>
    </xf>
    <xf numFmtId="0" fontId="14" fillId="13" borderId="7" xfId="0" applyFont="1" applyFill="1" applyBorder="1" applyAlignment="1">
      <alignment horizontal="center" vertical="center"/>
    </xf>
    <xf numFmtId="178" fontId="2" fillId="13" borderId="7" xfId="0" applyNumberFormat="1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182" fontId="2" fillId="13" borderId="7" xfId="0" applyNumberFormat="1" applyFont="1" applyFill="1" applyBorder="1" applyAlignment="1">
      <alignment horizontal="center" vertical="center"/>
    </xf>
    <xf numFmtId="176" fontId="14" fillId="13" borderId="22" xfId="0" applyNumberFormat="1" applyFont="1" applyFill="1" applyBorder="1">
      <alignment vertical="center"/>
    </xf>
    <xf numFmtId="0" fontId="14" fillId="13" borderId="22" xfId="0" applyFont="1" applyFill="1" applyBorder="1" applyAlignment="1">
      <alignment horizontal="center" vertical="center"/>
    </xf>
    <xf numFmtId="176" fontId="14" fillId="9" borderId="22" xfId="0" applyNumberFormat="1" applyFont="1" applyFill="1" applyBorder="1">
      <alignment vertical="center"/>
    </xf>
    <xf numFmtId="0" fontId="14" fillId="9" borderId="22" xfId="0" applyFont="1" applyFill="1" applyBorder="1" applyAlignment="1">
      <alignment horizontal="center" vertical="center"/>
    </xf>
    <xf numFmtId="176" fontId="14" fillId="13" borderId="22" xfId="0" applyNumberFormat="1" applyFont="1" applyFill="1" applyBorder="1" applyAlignment="1">
      <alignment horizontal="center" vertical="center"/>
    </xf>
    <xf numFmtId="178" fontId="2" fillId="13" borderId="22" xfId="0" applyNumberFormat="1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182" fontId="2" fillId="13" borderId="22" xfId="0" applyNumberFormat="1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13" borderId="20" xfId="0" applyNumberFormat="1" applyFont="1" applyFill="1" applyBorder="1">
      <alignment vertical="center"/>
    </xf>
    <xf numFmtId="0" fontId="14" fillId="13" borderId="20" xfId="0" applyFont="1" applyFill="1" applyBorder="1" applyAlignment="1">
      <alignment horizontal="center" vertical="center"/>
    </xf>
    <xf numFmtId="176" fontId="14" fillId="3" borderId="20" xfId="0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78" fontId="2" fillId="13" borderId="20" xfId="0" applyNumberFormat="1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182" fontId="2" fillId="13" borderId="20" xfId="0" applyNumberFormat="1" applyFont="1" applyFill="1" applyBorder="1" applyAlignment="1">
      <alignment horizontal="center" vertical="center"/>
    </xf>
    <xf numFmtId="176" fontId="14" fillId="13" borderId="24" xfId="0" applyNumberFormat="1" applyFont="1" applyFill="1" applyBorder="1">
      <alignment vertical="center"/>
    </xf>
    <xf numFmtId="0" fontId="14" fillId="13" borderId="24" xfId="0" applyFont="1" applyFill="1" applyBorder="1" applyAlignment="1">
      <alignment horizontal="center" vertical="center"/>
    </xf>
    <xf numFmtId="176" fontId="14" fillId="3" borderId="24" xfId="0" applyNumberFormat="1" applyFont="1" applyFill="1" applyBorder="1" applyAlignment="1">
      <alignment horizontal="center" vertical="center"/>
    </xf>
    <xf numFmtId="0" fontId="14" fillId="3" borderId="24" xfId="0" applyFont="1" applyFill="1" applyBorder="1" applyAlignment="1">
      <alignment horizontal="center" vertical="center"/>
    </xf>
    <xf numFmtId="178" fontId="2" fillId="13" borderId="24" xfId="0" applyNumberFormat="1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182" fontId="2" fillId="13" borderId="24" xfId="0" applyNumberFormat="1" applyFont="1" applyFill="1" applyBorder="1" applyAlignment="1">
      <alignment horizontal="center" vertical="center"/>
    </xf>
    <xf numFmtId="182" fontId="18" fillId="13" borderId="24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0" fillId="0" borderId="0" xfId="6" applyFont="1" applyAlignment="1">
      <alignment vertical="center"/>
    </xf>
    <xf numFmtId="0" fontId="21" fillId="0" borderId="0" xfId="6" applyFont="1" applyAlignment="1">
      <alignment vertical="center"/>
    </xf>
    <xf numFmtId="182" fontId="20" fillId="0" borderId="0" xfId="6" applyNumberFormat="1" applyFont="1" applyAlignment="1">
      <alignment vertical="center"/>
    </xf>
    <xf numFmtId="182" fontId="20" fillId="0" borderId="1" xfId="6" applyNumberFormat="1" applyFont="1" applyBorder="1" applyAlignment="1">
      <alignment vertical="center"/>
    </xf>
    <xf numFmtId="183" fontId="20" fillId="0" borderId="1" xfId="6" applyNumberFormat="1" applyFont="1" applyBorder="1" applyAlignment="1">
      <alignment vertical="center"/>
    </xf>
    <xf numFmtId="0" fontId="24" fillId="0" borderId="1" xfId="6" applyFont="1" applyBorder="1" applyAlignment="1">
      <alignment horizontal="center" vertical="center"/>
    </xf>
    <xf numFmtId="49" fontId="20" fillId="0" borderId="0" xfId="6" applyNumberFormat="1" applyFont="1" applyAlignment="1">
      <alignment horizontal="center" vertical="center"/>
    </xf>
    <xf numFmtId="49" fontId="20" fillId="0" borderId="1" xfId="6" applyNumberFormat="1" applyFont="1" applyBorder="1" applyAlignment="1">
      <alignment horizontal="center" vertical="center"/>
    </xf>
    <xf numFmtId="0" fontId="20" fillId="0" borderId="1" xfId="6" applyFont="1" applyBorder="1" applyAlignment="1">
      <alignment horizontal="center" vertical="center"/>
    </xf>
    <xf numFmtId="0" fontId="20" fillId="0" borderId="0" xfId="6" applyFont="1" applyAlignment="1">
      <alignment horizontal="center" vertical="center"/>
    </xf>
    <xf numFmtId="183" fontId="20" fillId="0" borderId="0" xfId="6" applyNumberFormat="1" applyFont="1" applyAlignment="1">
      <alignment vertical="center"/>
    </xf>
    <xf numFmtId="0" fontId="25" fillId="0" borderId="0" xfId="6" applyFont="1" applyAlignment="1">
      <alignment vertical="center"/>
    </xf>
    <xf numFmtId="183" fontId="21" fillId="0" borderId="1" xfId="6" applyNumberFormat="1" applyFont="1" applyBorder="1" applyAlignment="1">
      <alignment vertical="center"/>
    </xf>
    <xf numFmtId="183" fontId="26" fillId="0" borderId="1" xfId="6" applyNumberFormat="1" applyFont="1" applyBorder="1" applyAlignment="1">
      <alignment vertical="center"/>
    </xf>
    <xf numFmtId="183" fontId="20" fillId="0" borderId="26" xfId="6" applyNumberFormat="1" applyFont="1" applyBorder="1" applyAlignment="1">
      <alignment vertical="center"/>
    </xf>
    <xf numFmtId="0" fontId="30" fillId="0" borderId="0" xfId="0" applyFont="1" applyAlignment="1">
      <alignment horizontal="center" vertical="center"/>
    </xf>
    <xf numFmtId="0" fontId="32" fillId="0" borderId="30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justify" vertical="center" wrapText="1"/>
    </xf>
    <xf numFmtId="0" fontId="29" fillId="0" borderId="29" xfId="0" applyFont="1" applyBorder="1" applyAlignment="1">
      <alignment horizontal="right" vertical="center" wrapText="1"/>
    </xf>
    <xf numFmtId="0" fontId="29" fillId="0" borderId="30" xfId="0" applyFont="1" applyBorder="1" applyAlignment="1">
      <alignment horizontal="right" vertical="center" wrapText="1"/>
    </xf>
    <xf numFmtId="0" fontId="29" fillId="0" borderId="31" xfId="0" applyFont="1" applyBorder="1" applyAlignment="1">
      <alignment horizontal="right" vertical="center" wrapText="1"/>
    </xf>
    <xf numFmtId="0" fontId="29" fillId="0" borderId="32" xfId="0" applyFont="1" applyBorder="1" applyAlignment="1">
      <alignment horizontal="right" vertical="center" wrapText="1"/>
    </xf>
    <xf numFmtId="0" fontId="32" fillId="0" borderId="28" xfId="0" applyFont="1" applyBorder="1" applyAlignment="1">
      <alignment horizontal="justify" vertical="center" wrapText="1"/>
    </xf>
    <xf numFmtId="0" fontId="29" fillId="0" borderId="0" xfId="0" applyFont="1" applyAlignment="1">
      <alignment horizontal="right" vertical="center" wrapText="1"/>
    </xf>
    <xf numFmtId="0" fontId="29" fillId="0" borderId="29" xfId="0" applyFont="1" applyBorder="1" applyAlignment="1">
      <alignment horizontal="justify" vertical="center" wrapText="1"/>
    </xf>
    <xf numFmtId="0" fontId="29" fillId="0" borderId="31" xfId="0" applyFont="1" applyBorder="1" applyAlignment="1">
      <alignment horizontal="justify" vertical="center" wrapText="1"/>
    </xf>
    <xf numFmtId="0" fontId="29" fillId="0" borderId="0" xfId="0" applyFont="1" applyAlignment="1">
      <alignment horizontal="justify" vertical="center" wrapText="1"/>
    </xf>
    <xf numFmtId="0" fontId="32" fillId="16" borderId="27" xfId="0" applyFont="1" applyFill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46" fontId="29" fillId="0" borderId="27" xfId="0" applyNumberFormat="1" applyFont="1" applyBorder="1" applyAlignment="1">
      <alignment horizontal="center" vertical="center" wrapText="1"/>
    </xf>
    <xf numFmtId="20" fontId="29" fillId="0" borderId="27" xfId="0" applyNumberFormat="1" applyFont="1" applyBorder="1" applyAlignment="1">
      <alignment horizontal="center" vertical="center" wrapText="1"/>
    </xf>
    <xf numFmtId="47" fontId="29" fillId="0" borderId="27" xfId="0" applyNumberFormat="1" applyFont="1" applyBorder="1" applyAlignment="1">
      <alignment horizontal="center" vertical="center" wrapText="1"/>
    </xf>
    <xf numFmtId="46" fontId="29" fillId="17" borderId="27" xfId="0" applyNumberFormat="1" applyFont="1" applyFill="1" applyBorder="1" applyAlignment="1">
      <alignment horizontal="center" vertical="center" wrapText="1"/>
    </xf>
    <xf numFmtId="0" fontId="12" fillId="6" borderId="0" xfId="3" applyAlignment="1">
      <alignment horizontal="center" vertical="center"/>
    </xf>
    <xf numFmtId="0" fontId="11" fillId="5" borderId="0" xfId="2" applyBorder="1" applyAlignment="1">
      <alignment horizontal="center" vertical="center"/>
    </xf>
    <xf numFmtId="0" fontId="13" fillId="7" borderId="5" xfId="4" applyAlignment="1">
      <alignment horizontal="center" vertical="center"/>
    </xf>
    <xf numFmtId="0" fontId="0" fillId="8" borderId="6" xfId="5" applyFont="1" applyAlignment="1">
      <alignment horizontal="center" vertical="center"/>
    </xf>
    <xf numFmtId="184" fontId="0" fillId="0" borderId="0" xfId="0" applyNumberFormat="1">
      <alignment vertical="center"/>
    </xf>
    <xf numFmtId="0" fontId="11" fillId="5" borderId="0" xfId="2">
      <alignment vertical="center"/>
    </xf>
    <xf numFmtId="0" fontId="11" fillId="5" borderId="1" xfId="2" applyBorder="1" applyAlignment="1">
      <alignment horizontal="center" vertical="center"/>
    </xf>
    <xf numFmtId="183" fontId="11" fillId="5" borderId="1" xfId="2" applyNumberFormat="1" applyBorder="1" applyAlignment="1">
      <alignment vertical="center"/>
    </xf>
    <xf numFmtId="0" fontId="11" fillId="5" borderId="0" xfId="2" applyAlignment="1">
      <alignment vertical="center"/>
    </xf>
    <xf numFmtId="0" fontId="10" fillId="4" borderId="0" xfId="1">
      <alignment vertical="center"/>
    </xf>
    <xf numFmtId="0" fontId="10" fillId="4" borderId="0" xfId="1" applyAlignment="1">
      <alignment vertical="center"/>
    </xf>
    <xf numFmtId="0" fontId="10" fillId="4" borderId="1" xfId="1" applyBorder="1" applyAlignment="1">
      <alignment horizontal="center" vertical="center"/>
    </xf>
    <xf numFmtId="183" fontId="10" fillId="4" borderId="1" xfId="1" applyNumberFormat="1" applyBorder="1" applyAlignment="1">
      <alignment vertical="center"/>
    </xf>
    <xf numFmtId="0" fontId="12" fillId="6" borderId="0" xfId="3">
      <alignment vertical="center"/>
    </xf>
    <xf numFmtId="184" fontId="12" fillId="6" borderId="1" xfId="3" applyNumberFormat="1" applyBorder="1" applyAlignment="1">
      <alignment horizontal="center" vertical="center"/>
    </xf>
    <xf numFmtId="49" fontId="12" fillId="6" borderId="1" xfId="3" applyNumberFormat="1" applyBorder="1" applyAlignment="1">
      <alignment horizontal="center" vertical="center"/>
    </xf>
    <xf numFmtId="0" fontId="12" fillId="6" borderId="1" xfId="3" applyBorder="1" applyAlignment="1">
      <alignment horizontal="center" vertical="center"/>
    </xf>
    <xf numFmtId="183" fontId="12" fillId="6" borderId="1" xfId="3" applyNumberFormat="1" applyBorder="1" applyAlignment="1">
      <alignment vertical="center"/>
    </xf>
    <xf numFmtId="0" fontId="24" fillId="8" borderId="6" xfId="5" applyFont="1" applyAlignment="1">
      <alignment horizontal="center" vertical="center"/>
    </xf>
    <xf numFmtId="182" fontId="20" fillId="8" borderId="6" xfId="5" applyNumberFormat="1" applyFont="1" applyAlignment="1">
      <alignment vertical="center"/>
    </xf>
    <xf numFmtId="0" fontId="32" fillId="16" borderId="28" xfId="0" applyFont="1" applyFill="1" applyBorder="1" applyAlignment="1">
      <alignment horizontal="center" vertical="center" wrapText="1"/>
    </xf>
    <xf numFmtId="0" fontId="32" fillId="16" borderId="29" xfId="0" applyFont="1" applyFill="1" applyBorder="1" applyAlignment="1">
      <alignment horizontal="center" vertical="center" wrapText="1"/>
    </xf>
    <xf numFmtId="0" fontId="11" fillId="5" borderId="0" xfId="2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4" borderId="0" xfId="1" applyAlignment="1">
      <alignment horizontal="center" vertical="center" wrapText="1"/>
    </xf>
    <xf numFmtId="0" fontId="31" fillId="16" borderId="28" xfId="0" applyFont="1" applyFill="1" applyBorder="1" applyAlignment="1">
      <alignment horizontal="center" vertical="center" wrapText="1"/>
    </xf>
    <xf numFmtId="0" fontId="31" fillId="16" borderId="29" xfId="0" applyFont="1" applyFill="1" applyBorder="1" applyAlignment="1">
      <alignment horizontal="center" vertical="center" wrapText="1"/>
    </xf>
    <xf numFmtId="0" fontId="20" fillId="0" borderId="8" xfId="6" applyFont="1" applyBorder="1" applyAlignment="1">
      <alignment horizontal="center" vertical="center"/>
    </xf>
    <xf numFmtId="0" fontId="20" fillId="0" borderId="0" xfId="6" applyFont="1" applyAlignment="1">
      <alignment horizontal="center" vertical="center"/>
    </xf>
    <xf numFmtId="0" fontId="20" fillId="0" borderId="1" xfId="6" applyFont="1" applyBorder="1" applyAlignment="1">
      <alignment horizontal="center" vertical="center"/>
    </xf>
    <xf numFmtId="0" fontId="24" fillId="0" borderId="1" xfId="6" applyFont="1" applyBorder="1" applyAlignment="1">
      <alignment horizontal="center" vertical="center"/>
    </xf>
    <xf numFmtId="49" fontId="20" fillId="0" borderId="1" xfId="6" applyNumberFormat="1" applyFont="1" applyBorder="1" applyAlignment="1">
      <alignment horizontal="center" vertical="center"/>
    </xf>
    <xf numFmtId="0" fontId="10" fillId="4" borderId="1" xfId="1" applyBorder="1" applyAlignment="1">
      <alignment horizontal="center" vertical="center"/>
    </xf>
    <xf numFmtId="49" fontId="10" fillId="4" borderId="1" xfId="1" applyNumberFormat="1" applyBorder="1" applyAlignment="1">
      <alignment horizontal="center" vertical="center"/>
    </xf>
    <xf numFmtId="0" fontId="11" fillId="5" borderId="1" xfId="2" applyBorder="1" applyAlignment="1">
      <alignment horizontal="center" vertical="center"/>
    </xf>
    <xf numFmtId="49" fontId="11" fillId="5" borderId="1" xfId="2" applyNumberFormat="1" applyBorder="1" applyAlignment="1">
      <alignment horizontal="center" vertical="center"/>
    </xf>
    <xf numFmtId="49" fontId="20" fillId="8" borderId="6" xfId="5" applyNumberFormat="1" applyFont="1" applyAlignment="1">
      <alignment horizontal="center" vertical="center"/>
    </xf>
    <xf numFmtId="49" fontId="11" fillId="5" borderId="10" xfId="2" applyNumberFormat="1" applyBorder="1" applyAlignment="1">
      <alignment horizontal="center" vertical="center"/>
    </xf>
    <xf numFmtId="49" fontId="11" fillId="5" borderId="7" xfId="2" applyNumberFormat="1" applyBorder="1" applyAlignment="1">
      <alignment horizontal="center" vertical="center"/>
    </xf>
    <xf numFmtId="49" fontId="11" fillId="5" borderId="11" xfId="2" applyNumberFormat="1" applyBorder="1" applyAlignment="1">
      <alignment horizontal="center" vertical="center"/>
    </xf>
    <xf numFmtId="47" fontId="20" fillId="0" borderId="1" xfId="6" applyNumberFormat="1" applyFont="1" applyBorder="1" applyAlignment="1">
      <alignment horizontal="center" vertical="center"/>
    </xf>
    <xf numFmtId="46" fontId="20" fillId="0" borderId="1" xfId="6" applyNumberFormat="1" applyFont="1" applyBorder="1" applyAlignment="1">
      <alignment horizontal="center" vertical="center"/>
    </xf>
    <xf numFmtId="49" fontId="24" fillId="0" borderId="1" xfId="6" applyNumberFormat="1" applyFont="1" applyBorder="1" applyAlignment="1">
      <alignment horizontal="center" vertical="center"/>
    </xf>
    <xf numFmtId="49" fontId="24" fillId="0" borderId="26" xfId="6" applyNumberFormat="1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4" borderId="7" xfId="0" applyFont="1" applyFill="1" applyBorder="1" applyAlignment="1">
      <alignment horizontal="center" vertical="center"/>
    </xf>
    <xf numFmtId="0" fontId="14" fillId="14" borderId="11" xfId="0" applyFont="1" applyFill="1" applyBorder="1" applyAlignment="1">
      <alignment horizontal="center" vertical="center"/>
    </xf>
    <xf numFmtId="0" fontId="14" fillId="11" borderId="18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center" vertical="center"/>
    </xf>
    <xf numFmtId="0" fontId="14" fillId="10" borderId="18" xfId="0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2" borderId="18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46" fontId="24" fillId="0" borderId="1" xfId="6" applyNumberFormat="1" applyFont="1" applyBorder="1" applyAlignment="1">
      <alignment horizontal="center" vertical="center"/>
    </xf>
  </cellXfs>
  <cellStyles count="7">
    <cellStyle name="계산" xfId="4" builtinId="22"/>
    <cellStyle name="나쁨" xfId="1" builtinId="27"/>
    <cellStyle name="메모" xfId="5" builtinId="10"/>
    <cellStyle name="보통" xfId="3" builtinId="28"/>
    <cellStyle name="좋음" xfId="2" builtinId="26"/>
    <cellStyle name="표준" xfId="0" builtinId="0"/>
    <cellStyle name="표준 2" xfId="6" xr:uid="{2DD3247E-6F9B-49A5-9A4C-FCFB219DDD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5018235809097"/>
          <c:y val="9.9683541219370217E-2"/>
          <c:w val="0.7613317007281093"/>
          <c:h val="0.70162989722594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'1st Expt.'!$W$4</c:f>
              <c:strCache>
                <c:ptCount val="1"/>
                <c:pt idx="0">
                  <c:v>4:1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'1st Expt.'!$AC$5:$AC$20</c:f>
                <c:numCache>
                  <c:formatCode>General</c:formatCode>
                  <c:ptCount val="16"/>
                  <c:pt idx="0">
                    <c:v>5.0332229568471635E-4</c:v>
                  </c:pt>
                  <c:pt idx="1">
                    <c:v>4.618802153517138E-4</c:v>
                  </c:pt>
                  <c:pt idx="2">
                    <c:v>1.5275252316518997E-4</c:v>
                  </c:pt>
                  <c:pt idx="3">
                    <c:v>1.7320508075688469E-4</c:v>
                  </c:pt>
                  <c:pt idx="4">
                    <c:v>1.2013880860626805E-3</c:v>
                  </c:pt>
                  <c:pt idx="5">
                    <c:v>3.5118845842841491E-4</c:v>
                  </c:pt>
                  <c:pt idx="6">
                    <c:v>1.501110699893028E-3</c:v>
                  </c:pt>
                  <c:pt idx="7">
                    <c:v>6.4291005073285618E-4</c:v>
                  </c:pt>
                  <c:pt idx="8">
                    <c:v>9.8488578017958653E-4</c:v>
                  </c:pt>
                  <c:pt idx="9">
                    <c:v>1.1718930554164603E-3</c:v>
                  </c:pt>
                  <c:pt idx="11">
                    <c:v>2.0033305601755637E-3</c:v>
                  </c:pt>
                  <c:pt idx="12">
                    <c:v>3.1432467291003527E-3</c:v>
                  </c:pt>
                  <c:pt idx="13">
                    <c:v>1.5176736583776304E-3</c:v>
                  </c:pt>
                  <c:pt idx="14">
                    <c:v>4.6188021535171385E-4</c:v>
                  </c:pt>
                </c:numCache>
              </c:numRef>
            </c:plus>
            <c:minus>
              <c:numRef>
                <c:f>'1st Expt.'!$AC$5:$AC$20</c:f>
                <c:numCache>
                  <c:formatCode>General</c:formatCode>
                  <c:ptCount val="16"/>
                  <c:pt idx="0">
                    <c:v>5.0332229568471635E-4</c:v>
                  </c:pt>
                  <c:pt idx="1">
                    <c:v>4.618802153517138E-4</c:v>
                  </c:pt>
                  <c:pt idx="2">
                    <c:v>1.5275252316518997E-4</c:v>
                  </c:pt>
                  <c:pt idx="3">
                    <c:v>1.7320508075688469E-4</c:v>
                  </c:pt>
                  <c:pt idx="4">
                    <c:v>1.2013880860626805E-3</c:v>
                  </c:pt>
                  <c:pt idx="5">
                    <c:v>3.5118845842841491E-4</c:v>
                  </c:pt>
                  <c:pt idx="6">
                    <c:v>1.501110699893028E-3</c:v>
                  </c:pt>
                  <c:pt idx="7">
                    <c:v>6.4291005073285618E-4</c:v>
                  </c:pt>
                  <c:pt idx="8">
                    <c:v>9.8488578017958653E-4</c:v>
                  </c:pt>
                  <c:pt idx="9">
                    <c:v>1.1718930554164603E-3</c:v>
                  </c:pt>
                  <c:pt idx="11">
                    <c:v>2.0033305601755637E-3</c:v>
                  </c:pt>
                  <c:pt idx="12">
                    <c:v>3.1432467291003527E-3</c:v>
                  </c:pt>
                  <c:pt idx="13">
                    <c:v>1.5176736583776304E-3</c:v>
                  </c:pt>
                  <c:pt idx="14">
                    <c:v>4.6188021535171385E-4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'1st Expt.'!$V$5:$V$20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</c:numCache>
            </c:numRef>
          </c:xVal>
          <c:yVal>
            <c:numRef>
              <c:f>'1st Expt.'!$W$5:$W$20</c:f>
              <c:numCache>
                <c:formatCode>0.0000_);[Red]\(0.0000\)</c:formatCode>
                <c:ptCount val="16"/>
                <c:pt idx="0">
                  <c:v>0.13406666666666667</c:v>
                </c:pt>
                <c:pt idx="1">
                  <c:v>0.16723333333333334</c:v>
                </c:pt>
                <c:pt idx="2">
                  <c:v>0.19916666666666669</c:v>
                </c:pt>
                <c:pt idx="3">
                  <c:v>0.23729999999999998</c:v>
                </c:pt>
                <c:pt idx="4">
                  <c:v>0.28806666666666664</c:v>
                </c:pt>
                <c:pt idx="5">
                  <c:v>0.3157666666666667</c:v>
                </c:pt>
                <c:pt idx="6">
                  <c:v>0.37216666666666659</c:v>
                </c:pt>
                <c:pt idx="7">
                  <c:v>0.41703333333333337</c:v>
                </c:pt>
                <c:pt idx="8">
                  <c:v>0.44770000000000004</c:v>
                </c:pt>
                <c:pt idx="9">
                  <c:v>0.50356666666666661</c:v>
                </c:pt>
                <c:pt idx="11">
                  <c:v>0.55326666666666668</c:v>
                </c:pt>
                <c:pt idx="12">
                  <c:v>0.56110000000000004</c:v>
                </c:pt>
                <c:pt idx="13">
                  <c:v>0.57926666666666671</c:v>
                </c:pt>
                <c:pt idx="14">
                  <c:v>0.60133333333333328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E-4EE3-AE32-83D974E9E1EB}"/>
            </c:ext>
          </c:extLst>
        </c:ser>
        <c:ser>
          <c:idx val="1"/>
          <c:order val="1"/>
          <c:tx>
            <c:strRef>
              <c:f>'1st Expt.'!$X$4</c:f>
              <c:strCache>
                <c:ptCount val="1"/>
                <c:pt idx="0">
                  <c:v>8:1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349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'1st Expt.'!$AD$5:$AD$20</c:f>
                <c:numCache>
                  <c:formatCode>General</c:formatCode>
                  <c:ptCount val="16"/>
                  <c:pt idx="0">
                    <c:v>3.2145502536642809E-4</c:v>
                  </c:pt>
                  <c:pt idx="1">
                    <c:v>3.5118845842841361E-4</c:v>
                  </c:pt>
                  <c:pt idx="2">
                    <c:v>5.7735026918956222E-5</c:v>
                  </c:pt>
                  <c:pt idx="3">
                    <c:v>2.5166114784236002E-4</c:v>
                  </c:pt>
                  <c:pt idx="4">
                    <c:v>1.8583146486355192E-3</c:v>
                  </c:pt>
                  <c:pt idx="5">
                    <c:v>3.4385074281340984E-3</c:v>
                  </c:pt>
                  <c:pt idx="6">
                    <c:v>1.1060440015358219E-3</c:v>
                  </c:pt>
                  <c:pt idx="7">
                    <c:v>1.8717193521821983E-3</c:v>
                  </c:pt>
                  <c:pt idx="8">
                    <c:v>2.5238858928247994E-3</c:v>
                  </c:pt>
                  <c:pt idx="9">
                    <c:v>1.4294521094927834E-3</c:v>
                  </c:pt>
                  <c:pt idx="11">
                    <c:v>1.4422205101856061E-3</c:v>
                  </c:pt>
                  <c:pt idx="12">
                    <c:v>2.7319101986216904E-3</c:v>
                  </c:pt>
                  <c:pt idx="13">
                    <c:v>1.2000000000000344E-3</c:v>
                  </c:pt>
                  <c:pt idx="14">
                    <c:v>4.2142615011410796E-3</c:v>
                  </c:pt>
                </c:numCache>
              </c:numRef>
            </c:plus>
            <c:minus>
              <c:numRef>
                <c:f>'1st Expt.'!$AD$5:$AD$20</c:f>
                <c:numCache>
                  <c:formatCode>General</c:formatCode>
                  <c:ptCount val="16"/>
                  <c:pt idx="0">
                    <c:v>3.2145502536642809E-4</c:v>
                  </c:pt>
                  <c:pt idx="1">
                    <c:v>3.5118845842841361E-4</c:v>
                  </c:pt>
                  <c:pt idx="2">
                    <c:v>5.7735026918956222E-5</c:v>
                  </c:pt>
                  <c:pt idx="3">
                    <c:v>2.5166114784236002E-4</c:v>
                  </c:pt>
                  <c:pt idx="4">
                    <c:v>1.8583146486355192E-3</c:v>
                  </c:pt>
                  <c:pt idx="5">
                    <c:v>3.4385074281340984E-3</c:v>
                  </c:pt>
                  <c:pt idx="6">
                    <c:v>1.1060440015358219E-3</c:v>
                  </c:pt>
                  <c:pt idx="7">
                    <c:v>1.8717193521821983E-3</c:v>
                  </c:pt>
                  <c:pt idx="8">
                    <c:v>2.5238858928247994E-3</c:v>
                  </c:pt>
                  <c:pt idx="9">
                    <c:v>1.4294521094927834E-3</c:v>
                  </c:pt>
                  <c:pt idx="11">
                    <c:v>1.4422205101856061E-3</c:v>
                  </c:pt>
                  <c:pt idx="12">
                    <c:v>2.7319101986216904E-3</c:v>
                  </c:pt>
                  <c:pt idx="13">
                    <c:v>1.2000000000000344E-3</c:v>
                  </c:pt>
                  <c:pt idx="14">
                    <c:v>4.2142615011410796E-3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'1st Expt.'!$V$5:$V$20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</c:numCache>
            </c:numRef>
          </c:xVal>
          <c:yVal>
            <c:numRef>
              <c:f>'1st Expt.'!$X$5:$X$20</c:f>
              <c:numCache>
                <c:formatCode>0.0000_);[Red]\(0.0000\)</c:formatCode>
                <c:ptCount val="16"/>
                <c:pt idx="0">
                  <c:v>0.13623333333333335</c:v>
                </c:pt>
                <c:pt idx="1">
                  <c:v>0.1716333333333333</c:v>
                </c:pt>
                <c:pt idx="2">
                  <c:v>0.21266666666666667</c:v>
                </c:pt>
                <c:pt idx="3">
                  <c:v>0.25573333333333337</c:v>
                </c:pt>
                <c:pt idx="4">
                  <c:v>0.30086666666666662</c:v>
                </c:pt>
                <c:pt idx="5">
                  <c:v>0.34073333333333333</c:v>
                </c:pt>
                <c:pt idx="6">
                  <c:v>0.37436666666666668</c:v>
                </c:pt>
                <c:pt idx="7">
                  <c:v>0.4216333333333333</c:v>
                </c:pt>
                <c:pt idx="8">
                  <c:v>0.45730000000000004</c:v>
                </c:pt>
                <c:pt idx="9">
                  <c:v>0.51456666666666662</c:v>
                </c:pt>
                <c:pt idx="11">
                  <c:v>0.55300000000000005</c:v>
                </c:pt>
                <c:pt idx="12">
                  <c:v>0.55813333333333326</c:v>
                </c:pt>
                <c:pt idx="13">
                  <c:v>0.59009999999999996</c:v>
                </c:pt>
                <c:pt idx="14">
                  <c:v>0.61350000000000005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E-4EE3-AE32-83D974E9E1EB}"/>
            </c:ext>
          </c:extLst>
        </c:ser>
        <c:ser>
          <c:idx val="2"/>
          <c:order val="2"/>
          <c:tx>
            <c:strRef>
              <c:f>'1st Expt.'!$Y$4</c:f>
              <c:strCache>
                <c:ptCount val="1"/>
                <c:pt idx="0">
                  <c:v>16:1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31750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'1st Expt.'!$AE$5:$AE$20</c:f>
                <c:numCache>
                  <c:formatCode>General</c:formatCode>
                  <c:ptCount val="16"/>
                  <c:pt idx="0">
                    <c:v>2.9999999999999472E-4</c:v>
                  </c:pt>
                  <c:pt idx="1">
                    <c:v>6.6583281184795073E-4</c:v>
                  </c:pt>
                  <c:pt idx="2">
                    <c:v>7.5055534994651412E-4</c:v>
                  </c:pt>
                  <c:pt idx="3">
                    <c:v>3.999999999999837E-4</c:v>
                  </c:pt>
                  <c:pt idx="4">
                    <c:v>7.9999999999999516E-4</c:v>
                  </c:pt>
                  <c:pt idx="5">
                    <c:v>7.3711147958320229E-4</c:v>
                  </c:pt>
                  <c:pt idx="6">
                    <c:v>6.6583281184795073E-4</c:v>
                  </c:pt>
                  <c:pt idx="7">
                    <c:v>1.5176736583776254E-3</c:v>
                  </c:pt>
                  <c:pt idx="8">
                    <c:v>4.9328828623163414E-4</c:v>
                  </c:pt>
                  <c:pt idx="9">
                    <c:v>2.2941955743426244E-3</c:v>
                  </c:pt>
                  <c:pt idx="11">
                    <c:v>7.0237691685682462E-4</c:v>
                  </c:pt>
                  <c:pt idx="12">
                    <c:v>1.7039170558842789E-3</c:v>
                  </c:pt>
                  <c:pt idx="13">
                    <c:v>1.8502252115170739E-3</c:v>
                  </c:pt>
                  <c:pt idx="14">
                    <c:v>1.2096831541083054E-3</c:v>
                  </c:pt>
                </c:numCache>
              </c:numRef>
            </c:plus>
            <c:minus>
              <c:numRef>
                <c:f>'1st Expt.'!$AE$5:$AE$20</c:f>
                <c:numCache>
                  <c:formatCode>General</c:formatCode>
                  <c:ptCount val="16"/>
                  <c:pt idx="0">
                    <c:v>2.9999999999999472E-4</c:v>
                  </c:pt>
                  <c:pt idx="1">
                    <c:v>6.6583281184795073E-4</c:v>
                  </c:pt>
                  <c:pt idx="2">
                    <c:v>7.5055534994651412E-4</c:v>
                  </c:pt>
                  <c:pt idx="3">
                    <c:v>3.999999999999837E-4</c:v>
                  </c:pt>
                  <c:pt idx="4">
                    <c:v>7.9999999999999516E-4</c:v>
                  </c:pt>
                  <c:pt idx="5">
                    <c:v>7.3711147958320229E-4</c:v>
                  </c:pt>
                  <c:pt idx="6">
                    <c:v>6.6583281184795073E-4</c:v>
                  </c:pt>
                  <c:pt idx="7">
                    <c:v>1.5176736583776254E-3</c:v>
                  </c:pt>
                  <c:pt idx="8">
                    <c:v>4.9328828623163414E-4</c:v>
                  </c:pt>
                  <c:pt idx="9">
                    <c:v>2.2941955743426244E-3</c:v>
                  </c:pt>
                  <c:pt idx="11">
                    <c:v>7.0237691685682462E-4</c:v>
                  </c:pt>
                  <c:pt idx="12">
                    <c:v>1.7039170558842789E-3</c:v>
                  </c:pt>
                  <c:pt idx="13">
                    <c:v>1.8502252115170739E-3</c:v>
                  </c:pt>
                  <c:pt idx="14">
                    <c:v>1.2096831541083054E-3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'1st Expt.'!$V$5:$V$20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</c:numCache>
            </c:numRef>
          </c:xVal>
          <c:yVal>
            <c:numRef>
              <c:f>'1st Expt.'!$Y$5:$Y$20</c:f>
              <c:numCache>
                <c:formatCode>0.0000_);[Red]\(0.0000\)</c:formatCode>
                <c:ptCount val="16"/>
                <c:pt idx="0">
                  <c:v>0.13200000000000001</c:v>
                </c:pt>
                <c:pt idx="1">
                  <c:v>0.16463333333333333</c:v>
                </c:pt>
                <c:pt idx="2">
                  <c:v>0.20696666666666666</c:v>
                </c:pt>
                <c:pt idx="3">
                  <c:v>0.25219999999999998</c:v>
                </c:pt>
                <c:pt idx="4">
                  <c:v>0.28999999999999998</c:v>
                </c:pt>
                <c:pt idx="5">
                  <c:v>0.31726666666666664</c:v>
                </c:pt>
                <c:pt idx="6">
                  <c:v>0.36933333333333335</c:v>
                </c:pt>
                <c:pt idx="7">
                  <c:v>0.41286666666666666</c:v>
                </c:pt>
                <c:pt idx="8">
                  <c:v>0.4443333333333333</c:v>
                </c:pt>
                <c:pt idx="9">
                  <c:v>0.48276666666666673</c:v>
                </c:pt>
                <c:pt idx="11">
                  <c:v>0.5238666666666667</c:v>
                </c:pt>
                <c:pt idx="12">
                  <c:v>0.53836666666666666</c:v>
                </c:pt>
                <c:pt idx="13">
                  <c:v>0.55876666666666663</c:v>
                </c:pt>
                <c:pt idx="14">
                  <c:v>0.57583333333333331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E-4EE3-AE32-83D974E9E1EB}"/>
            </c:ext>
          </c:extLst>
        </c:ser>
        <c:ser>
          <c:idx val="3"/>
          <c:order val="3"/>
          <c:tx>
            <c:strRef>
              <c:f>'1st Expt.'!$Z$4</c:f>
              <c:strCache>
                <c:ptCount val="1"/>
                <c:pt idx="0">
                  <c:v>35:1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857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'1st Expt.'!$AF$5:$AF$20</c:f>
                <c:numCache>
                  <c:formatCode>General</c:formatCode>
                  <c:ptCount val="16"/>
                  <c:pt idx="0">
                    <c:v>2.8867513459481317E-4</c:v>
                  </c:pt>
                  <c:pt idx="1">
                    <c:v>2.5534290669607415E-3</c:v>
                  </c:pt>
                  <c:pt idx="2">
                    <c:v>0</c:v>
                  </c:pt>
                  <c:pt idx="3">
                    <c:v>8.5440037453176948E-4</c:v>
                  </c:pt>
                  <c:pt idx="4">
                    <c:v>7.6151165453983618E-3</c:v>
                  </c:pt>
                  <c:pt idx="5">
                    <c:v>6.350852961085825E-4</c:v>
                  </c:pt>
                  <c:pt idx="6">
                    <c:v>6.6583281184792991E-4</c:v>
                  </c:pt>
                  <c:pt idx="7">
                    <c:v>1.3012814197295383E-3</c:v>
                  </c:pt>
                  <c:pt idx="8">
                    <c:v>3.1224989991992017E-3</c:v>
                  </c:pt>
                  <c:pt idx="9">
                    <c:v>3.8279672586548651E-3</c:v>
                  </c:pt>
                  <c:pt idx="11">
                    <c:v>3.4000000000000141E-3</c:v>
                  </c:pt>
                  <c:pt idx="12">
                    <c:v>4.4575778176044866E-3</c:v>
                  </c:pt>
                  <c:pt idx="13">
                    <c:v>1.6370705543744793E-3</c:v>
                  </c:pt>
                  <c:pt idx="14">
                    <c:v>1.2529964086141396E-3</c:v>
                  </c:pt>
                </c:numCache>
              </c:numRef>
            </c:plus>
            <c:minus>
              <c:numRef>
                <c:f>'1st Expt.'!$AF$5:$AF$20</c:f>
                <c:numCache>
                  <c:formatCode>General</c:formatCode>
                  <c:ptCount val="16"/>
                  <c:pt idx="0">
                    <c:v>2.8867513459481317E-4</c:v>
                  </c:pt>
                  <c:pt idx="1">
                    <c:v>2.5534290669607415E-3</c:v>
                  </c:pt>
                  <c:pt idx="2">
                    <c:v>0</c:v>
                  </c:pt>
                  <c:pt idx="3">
                    <c:v>8.5440037453176948E-4</c:v>
                  </c:pt>
                  <c:pt idx="4">
                    <c:v>7.6151165453983618E-3</c:v>
                  </c:pt>
                  <c:pt idx="5">
                    <c:v>6.350852961085825E-4</c:v>
                  </c:pt>
                  <c:pt idx="6">
                    <c:v>6.6583281184792991E-4</c:v>
                  </c:pt>
                  <c:pt idx="7">
                    <c:v>1.3012814197295383E-3</c:v>
                  </c:pt>
                  <c:pt idx="8">
                    <c:v>3.1224989991992017E-3</c:v>
                  </c:pt>
                  <c:pt idx="9">
                    <c:v>3.8279672586548651E-3</c:v>
                  </c:pt>
                  <c:pt idx="11">
                    <c:v>3.4000000000000141E-3</c:v>
                  </c:pt>
                  <c:pt idx="12">
                    <c:v>4.4575778176044866E-3</c:v>
                  </c:pt>
                  <c:pt idx="13">
                    <c:v>1.6370705543744793E-3</c:v>
                  </c:pt>
                  <c:pt idx="14">
                    <c:v>1.2529964086141396E-3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'1st Expt.'!$V$5:$V$20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</c:numCache>
            </c:numRef>
          </c:xVal>
          <c:yVal>
            <c:numRef>
              <c:f>'1st Expt.'!$Z$5:$Z$20</c:f>
              <c:numCache>
                <c:formatCode>0.0000_);[Red]\(0.0000\)</c:formatCode>
                <c:ptCount val="16"/>
                <c:pt idx="0">
                  <c:v>0.13763333333333336</c:v>
                </c:pt>
                <c:pt idx="1">
                  <c:v>0.1696</c:v>
                </c:pt>
                <c:pt idx="2">
                  <c:v>0.2056</c:v>
                </c:pt>
                <c:pt idx="3">
                  <c:v>0.25819999999999999</c:v>
                </c:pt>
                <c:pt idx="4">
                  <c:v>0.33020000000000005</c:v>
                </c:pt>
                <c:pt idx="5">
                  <c:v>0.35376666666666662</c:v>
                </c:pt>
                <c:pt idx="6">
                  <c:v>0.39283333333333337</c:v>
                </c:pt>
                <c:pt idx="7">
                  <c:v>0.44143333333333334</c:v>
                </c:pt>
                <c:pt idx="8">
                  <c:v>0.48039999999999999</c:v>
                </c:pt>
                <c:pt idx="9">
                  <c:v>0.52273333333333338</c:v>
                </c:pt>
                <c:pt idx="11">
                  <c:v>0.62819999999999998</c:v>
                </c:pt>
                <c:pt idx="12">
                  <c:v>0.55840000000000001</c:v>
                </c:pt>
                <c:pt idx="13">
                  <c:v>0.57860000000000011</c:v>
                </c:pt>
                <c:pt idx="14">
                  <c:v>0.60160000000000002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E-4EE3-AE32-83D974E9E1EB}"/>
            </c:ext>
          </c:extLst>
        </c:ser>
        <c:ser>
          <c:idx val="4"/>
          <c:order val="4"/>
          <c:tx>
            <c:strRef>
              <c:f>'1st Expt.'!$AA$4</c:f>
              <c:strCache>
                <c:ptCount val="1"/>
                <c:pt idx="0">
                  <c:v>70:1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2857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'1st Expt.'!$AG$5:$AG$20</c:f>
                <c:numCache>
                  <c:formatCode>General</c:formatCode>
                  <c:ptCount val="16"/>
                  <c:pt idx="0">
                    <c:v>5.1316014394468964E-4</c:v>
                  </c:pt>
                  <c:pt idx="1">
                    <c:v>7.5498344352707453E-4</c:v>
                  </c:pt>
                  <c:pt idx="2">
                    <c:v>1.1590225767142467E-3</c:v>
                  </c:pt>
                  <c:pt idx="3">
                    <c:v>4.3588989435406071E-4</c:v>
                  </c:pt>
                  <c:pt idx="4">
                    <c:v>9.4516312525053298E-4</c:v>
                  </c:pt>
                  <c:pt idx="5">
                    <c:v>4.0000000000001146E-4</c:v>
                  </c:pt>
                  <c:pt idx="6">
                    <c:v>3.0138568866708276E-3</c:v>
                  </c:pt>
                  <c:pt idx="7">
                    <c:v>4.5092497528226847E-4</c:v>
                  </c:pt>
                  <c:pt idx="8">
                    <c:v>1.8929694486000928E-3</c:v>
                  </c:pt>
                  <c:pt idx="9">
                    <c:v>6.7815927332743817E-3</c:v>
                  </c:pt>
                  <c:pt idx="11">
                    <c:v>1.6286190469228801E-2</c:v>
                  </c:pt>
                  <c:pt idx="12">
                    <c:v>3.0315012782448103E-3</c:v>
                  </c:pt>
                  <c:pt idx="13">
                    <c:v>8.5772956110886315E-3</c:v>
                  </c:pt>
                  <c:pt idx="14">
                    <c:v>4.0000000000001146E-4</c:v>
                  </c:pt>
                </c:numCache>
              </c:numRef>
            </c:plus>
            <c:minus>
              <c:numRef>
                <c:f>'1st Expt.'!$AH$5:$AH$20</c:f>
                <c:numCache>
                  <c:formatCode>General</c:formatCode>
                  <c:ptCount val="16"/>
                  <c:pt idx="0">
                    <c:v>5.5075705472860503E-4</c:v>
                  </c:pt>
                  <c:pt idx="1">
                    <c:v>8.7177978870813422E-4</c:v>
                  </c:pt>
                  <c:pt idx="2">
                    <c:v>3.1659648345067452E-3</c:v>
                  </c:pt>
                  <c:pt idx="3">
                    <c:v>2.9091808698211478E-3</c:v>
                  </c:pt>
                  <c:pt idx="4">
                    <c:v>1.3428824718989113E-3</c:v>
                  </c:pt>
                  <c:pt idx="5">
                    <c:v>7.000000000000181E-4</c:v>
                  </c:pt>
                  <c:pt idx="6">
                    <c:v>8.1853527718723964E-4</c:v>
                  </c:pt>
                  <c:pt idx="7">
                    <c:v>4.3108390521258578E-3</c:v>
                  </c:pt>
                  <c:pt idx="8">
                    <c:v>3.214550253664482E-4</c:v>
                  </c:pt>
                  <c:pt idx="9">
                    <c:v>3.2715949219506543E-3</c:v>
                  </c:pt>
                  <c:pt idx="11">
                    <c:v>2.9866369046136123E-3</c:v>
                  </c:pt>
                  <c:pt idx="12">
                    <c:v>7.7674534651540189E-4</c:v>
                  </c:pt>
                  <c:pt idx="13">
                    <c:v>1.5524174696259978E-3</c:v>
                  </c:pt>
                  <c:pt idx="14">
                    <c:v>2.5967928938083018E-3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'1st Expt.'!$V$5:$V$20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</c:numCache>
            </c:numRef>
          </c:xVal>
          <c:yVal>
            <c:numRef>
              <c:f>'1st Expt.'!$AA$5:$AA$20</c:f>
              <c:numCache>
                <c:formatCode>0.0000_);[Red]\(0.0000\)</c:formatCode>
                <c:ptCount val="16"/>
                <c:pt idx="0">
                  <c:v>0.12683333333333333</c:v>
                </c:pt>
                <c:pt idx="1">
                  <c:v>0.16179999999999997</c:v>
                </c:pt>
                <c:pt idx="2">
                  <c:v>0.19456666666666667</c:v>
                </c:pt>
                <c:pt idx="3">
                  <c:v>0.23370000000000002</c:v>
                </c:pt>
                <c:pt idx="4">
                  <c:v>0.28863333333333335</c:v>
                </c:pt>
                <c:pt idx="5">
                  <c:v>0.32960000000000006</c:v>
                </c:pt>
                <c:pt idx="6">
                  <c:v>0.37813333333333338</c:v>
                </c:pt>
                <c:pt idx="7">
                  <c:v>0.41356666666666664</c:v>
                </c:pt>
                <c:pt idx="8">
                  <c:v>0.4398333333333333</c:v>
                </c:pt>
                <c:pt idx="9">
                  <c:v>0.48209999999999997</c:v>
                </c:pt>
                <c:pt idx="11">
                  <c:v>0.57120000000000004</c:v>
                </c:pt>
                <c:pt idx="12">
                  <c:v>0.56280000000000008</c:v>
                </c:pt>
                <c:pt idx="13">
                  <c:v>0.61109999999999998</c:v>
                </c:pt>
                <c:pt idx="14">
                  <c:v>0.63070000000000004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E-4EE3-AE32-83D974E9E1EB}"/>
            </c:ext>
          </c:extLst>
        </c:ser>
        <c:ser>
          <c:idx val="5"/>
          <c:order val="5"/>
          <c:tx>
            <c:strRef>
              <c:f>'1st Expt.'!$AB$4</c:f>
              <c:strCache>
                <c:ptCount val="1"/>
                <c:pt idx="0">
                  <c:v>140:1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'1st Expt.'!$AH$5:$AH$20</c:f>
                <c:numCache>
                  <c:formatCode>General</c:formatCode>
                  <c:ptCount val="16"/>
                  <c:pt idx="0">
                    <c:v>5.5075705472860503E-4</c:v>
                  </c:pt>
                  <c:pt idx="1">
                    <c:v>8.7177978870813422E-4</c:v>
                  </c:pt>
                  <c:pt idx="2">
                    <c:v>3.1659648345067452E-3</c:v>
                  </c:pt>
                  <c:pt idx="3">
                    <c:v>2.9091808698211478E-3</c:v>
                  </c:pt>
                  <c:pt idx="4">
                    <c:v>1.3428824718989113E-3</c:v>
                  </c:pt>
                  <c:pt idx="5">
                    <c:v>7.000000000000181E-4</c:v>
                  </c:pt>
                  <c:pt idx="6">
                    <c:v>8.1853527718723964E-4</c:v>
                  </c:pt>
                  <c:pt idx="7">
                    <c:v>4.3108390521258578E-3</c:v>
                  </c:pt>
                  <c:pt idx="8">
                    <c:v>3.214550253664482E-4</c:v>
                  </c:pt>
                  <c:pt idx="9">
                    <c:v>3.2715949219506543E-3</c:v>
                  </c:pt>
                  <c:pt idx="11">
                    <c:v>2.9866369046136123E-3</c:v>
                  </c:pt>
                  <c:pt idx="12">
                    <c:v>7.7674534651540189E-4</c:v>
                  </c:pt>
                  <c:pt idx="13">
                    <c:v>1.5524174696259978E-3</c:v>
                  </c:pt>
                  <c:pt idx="14">
                    <c:v>2.5967928938083018E-3</c:v>
                  </c:pt>
                </c:numCache>
              </c:numRef>
            </c:plus>
            <c:minus>
              <c:numRef>
                <c:f>'1st Expt.'!$AH$5:$AH$20</c:f>
                <c:numCache>
                  <c:formatCode>General</c:formatCode>
                  <c:ptCount val="16"/>
                  <c:pt idx="0">
                    <c:v>5.5075705472860503E-4</c:v>
                  </c:pt>
                  <c:pt idx="1">
                    <c:v>8.7177978870813422E-4</c:v>
                  </c:pt>
                  <c:pt idx="2">
                    <c:v>3.1659648345067452E-3</c:v>
                  </c:pt>
                  <c:pt idx="3">
                    <c:v>2.9091808698211478E-3</c:v>
                  </c:pt>
                  <c:pt idx="4">
                    <c:v>1.3428824718989113E-3</c:v>
                  </c:pt>
                  <c:pt idx="5">
                    <c:v>7.000000000000181E-4</c:v>
                  </c:pt>
                  <c:pt idx="6">
                    <c:v>8.1853527718723964E-4</c:v>
                  </c:pt>
                  <c:pt idx="7">
                    <c:v>4.3108390521258578E-3</c:v>
                  </c:pt>
                  <c:pt idx="8">
                    <c:v>3.214550253664482E-4</c:v>
                  </c:pt>
                  <c:pt idx="9">
                    <c:v>3.2715949219506543E-3</c:v>
                  </c:pt>
                  <c:pt idx="11">
                    <c:v>2.9866369046136123E-3</c:v>
                  </c:pt>
                  <c:pt idx="12">
                    <c:v>7.7674534651540189E-4</c:v>
                  </c:pt>
                  <c:pt idx="13">
                    <c:v>1.5524174696259978E-3</c:v>
                  </c:pt>
                  <c:pt idx="14">
                    <c:v>2.5967928938083018E-3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'1st Expt.'!$V$5:$V$20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</c:numCache>
            </c:numRef>
          </c:xVal>
          <c:yVal>
            <c:numRef>
              <c:f>'1st Expt.'!$AB$5:$AB$20</c:f>
              <c:numCache>
                <c:formatCode>0.0000_);[Red]\(0.0000\)</c:formatCode>
                <c:ptCount val="16"/>
                <c:pt idx="0">
                  <c:v>0.12426666666666668</c:v>
                </c:pt>
                <c:pt idx="1">
                  <c:v>0.1517</c:v>
                </c:pt>
                <c:pt idx="2">
                  <c:v>0.17386666666666664</c:v>
                </c:pt>
                <c:pt idx="3">
                  <c:v>0.21053333333333332</c:v>
                </c:pt>
                <c:pt idx="4">
                  <c:v>0.23383333333333334</c:v>
                </c:pt>
                <c:pt idx="5">
                  <c:v>0.25909999999999994</c:v>
                </c:pt>
                <c:pt idx="6">
                  <c:v>0.27650000000000002</c:v>
                </c:pt>
                <c:pt idx="7">
                  <c:v>0.30393333333333333</c:v>
                </c:pt>
                <c:pt idx="8">
                  <c:v>0.3337666666666666</c:v>
                </c:pt>
                <c:pt idx="9">
                  <c:v>0.35206666666666669</c:v>
                </c:pt>
                <c:pt idx="11">
                  <c:v>0.38979999999999998</c:v>
                </c:pt>
                <c:pt idx="12">
                  <c:v>0.40253333333333335</c:v>
                </c:pt>
                <c:pt idx="13">
                  <c:v>0.42019999999999996</c:v>
                </c:pt>
                <c:pt idx="14">
                  <c:v>0.43486666666666668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1E-4EE3-AE32-83D974E9E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6416"/>
        <c:axId val="111636992"/>
      </c:scatterChart>
      <c:valAx>
        <c:axId val="111636416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Cultivation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(day)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057502960265047"/>
              <c:y val="0.8906195722562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11636992"/>
        <c:crosses val="autoZero"/>
        <c:crossBetween val="midCat"/>
        <c:majorUnit val="2"/>
      </c:valAx>
      <c:valAx>
        <c:axId val="11163699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OD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altLang="ko-KR" sz="2200" b="1" baseline="30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628045562209319E-2"/>
              <c:y val="0.28980189454207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11636416"/>
        <c:crosses val="autoZero"/>
        <c:crossBetween val="midCat"/>
      </c:valAx>
      <c:spPr>
        <a:noFill/>
        <a:ln w="571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1868397045330717"/>
          <c:y val="0.12109842214615125"/>
          <c:w val="0.15198421650128258"/>
          <c:h val="0.35995573446912804"/>
        </c:manualLayout>
      </c:layout>
      <c:overlay val="0"/>
      <c:spPr>
        <a:solidFill>
          <a:schemeClr val="bg1"/>
        </a:solidFill>
        <a:ln w="381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5018235809097"/>
          <c:y val="9.9683541219370217E-2"/>
          <c:w val="0.7613317007281093"/>
          <c:h val="0.70162989722594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'4th Expt.'!$W$26</c:f>
              <c:strCache>
                <c:ptCount val="1"/>
                <c:pt idx="0">
                  <c:v>35:0.1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Expt.'!$AC$27:$AC$45</c:f>
                <c:numCache>
                  <c:formatCode>General</c:formatCode>
                  <c:ptCount val="19"/>
                  <c:pt idx="0">
                    <c:v>1.5275252316520509E-4</c:v>
                  </c:pt>
                  <c:pt idx="1">
                    <c:v>4.7258156262525088E-4</c:v>
                  </c:pt>
                  <c:pt idx="2">
                    <c:v>4.9328828623163414E-4</c:v>
                  </c:pt>
                  <c:pt idx="3">
                    <c:v>6.6583281184792991E-4</c:v>
                  </c:pt>
                  <c:pt idx="4">
                    <c:v>1.1547005383791244E-4</c:v>
                  </c:pt>
                  <c:pt idx="6">
                    <c:v>9.4516312525054285E-4</c:v>
                  </c:pt>
                  <c:pt idx="8">
                    <c:v>1.0263202878893576E-3</c:v>
                  </c:pt>
                  <c:pt idx="10">
                    <c:v>3.4871191548325369E-3</c:v>
                  </c:pt>
                  <c:pt idx="12">
                    <c:v>1.0583005244258455E-3</c:v>
                  </c:pt>
                  <c:pt idx="14">
                    <c:v>5.106858133921476E-3</c:v>
                  </c:pt>
                  <c:pt idx="16">
                    <c:v>2.4979991993593332E-3</c:v>
                  </c:pt>
                  <c:pt idx="18">
                    <c:v>5.29150262212927E-3</c:v>
                  </c:pt>
                </c:numCache>
              </c:numRef>
            </c:plus>
            <c:minus>
              <c:numRef>
                <c:f>'4th Expt.'!$AC$27:$AC$45</c:f>
                <c:numCache>
                  <c:formatCode>General</c:formatCode>
                  <c:ptCount val="19"/>
                  <c:pt idx="0">
                    <c:v>1.5275252316520509E-4</c:v>
                  </c:pt>
                  <c:pt idx="1">
                    <c:v>4.7258156262525088E-4</c:v>
                  </c:pt>
                  <c:pt idx="2">
                    <c:v>4.9328828623163414E-4</c:v>
                  </c:pt>
                  <c:pt idx="3">
                    <c:v>6.6583281184792991E-4</c:v>
                  </c:pt>
                  <c:pt idx="4">
                    <c:v>1.1547005383791244E-4</c:v>
                  </c:pt>
                  <c:pt idx="6">
                    <c:v>9.4516312525054285E-4</c:v>
                  </c:pt>
                  <c:pt idx="8">
                    <c:v>1.0263202878893576E-3</c:v>
                  </c:pt>
                  <c:pt idx="10">
                    <c:v>3.4871191548325369E-3</c:v>
                  </c:pt>
                  <c:pt idx="12">
                    <c:v>1.0583005244258455E-3</c:v>
                  </c:pt>
                  <c:pt idx="14">
                    <c:v>5.106858133921476E-3</c:v>
                  </c:pt>
                  <c:pt idx="16">
                    <c:v>2.4979991993593332E-3</c:v>
                  </c:pt>
                  <c:pt idx="18">
                    <c:v>5.29150262212927E-3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Expt.'!$V$27:$V$45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  <c:pt idx="8">
                  <c:v>6</c:v>
                </c:pt>
                <c:pt idx="10">
                  <c:v>7</c:v>
                </c:pt>
                <c:pt idx="12">
                  <c:v>8</c:v>
                </c:pt>
                <c:pt idx="14">
                  <c:v>9</c:v>
                </c:pt>
                <c:pt idx="16">
                  <c:v>10</c:v>
                </c:pt>
                <c:pt idx="18">
                  <c:v>12</c:v>
                </c:pt>
              </c:numCache>
            </c:numRef>
          </c:xVal>
          <c:yVal>
            <c:numRef>
              <c:f>'4th Expt.'!$W$27:$W$45</c:f>
              <c:numCache>
                <c:formatCode>0.0000_);[Red]\(0.0000\)</c:formatCode>
                <c:ptCount val="19"/>
                <c:pt idx="0">
                  <c:v>0.14463333333333336</c:v>
                </c:pt>
                <c:pt idx="1">
                  <c:v>0.24943333333333331</c:v>
                </c:pt>
                <c:pt idx="2">
                  <c:v>0.38376666666666664</c:v>
                </c:pt>
                <c:pt idx="3">
                  <c:v>0.59703333333333342</c:v>
                </c:pt>
                <c:pt idx="4">
                  <c:v>0.86983333333333335</c:v>
                </c:pt>
                <c:pt idx="6">
                  <c:v>1.0958666666666665</c:v>
                </c:pt>
                <c:pt idx="8">
                  <c:v>1.3169333333333333</c:v>
                </c:pt>
                <c:pt idx="10">
                  <c:v>1.5363999999999998</c:v>
                </c:pt>
                <c:pt idx="12">
                  <c:v>1.6779999999999999</c:v>
                </c:pt>
                <c:pt idx="14">
                  <c:v>1.7744</c:v>
                </c:pt>
                <c:pt idx="16">
                  <c:v>1.8684000000000001</c:v>
                </c:pt>
                <c:pt idx="18">
                  <c:v>2.0931999999999999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3-4C69-B69E-D23905F767A0}"/>
            </c:ext>
          </c:extLst>
        </c:ser>
        <c:ser>
          <c:idx val="1"/>
          <c:order val="1"/>
          <c:tx>
            <c:strRef>
              <c:f>'4th Expt.'!$X$26</c:f>
              <c:strCache>
                <c:ptCount val="1"/>
                <c:pt idx="0">
                  <c:v>35:0.5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31750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Expt.'!$AD$27:$AD$45</c:f>
                <c:numCache>
                  <c:formatCode>General</c:formatCode>
                  <c:ptCount val="19"/>
                  <c:pt idx="0">
                    <c:v>4.3588989435406711E-4</c:v>
                  </c:pt>
                  <c:pt idx="1">
                    <c:v>2.3094010767585693E-4</c:v>
                  </c:pt>
                  <c:pt idx="2">
                    <c:v>3.6055512754641308E-4</c:v>
                  </c:pt>
                  <c:pt idx="3">
                    <c:v>3.2145502536643671E-4</c:v>
                  </c:pt>
                  <c:pt idx="4">
                    <c:v>3.5118845842843866E-4</c:v>
                  </c:pt>
                  <c:pt idx="6">
                    <c:v>2.1385353243127199E-3</c:v>
                  </c:pt>
                  <c:pt idx="8">
                    <c:v>3.1262330900515556E-3</c:v>
                  </c:pt>
                  <c:pt idx="10">
                    <c:v>4.495924080023311E-3</c:v>
                  </c:pt>
                  <c:pt idx="12">
                    <c:v>4.9152822909778494E-3</c:v>
                  </c:pt>
                  <c:pt idx="14">
                    <c:v>2.0132891827388654E-3</c:v>
                  </c:pt>
                  <c:pt idx="16">
                    <c:v>2.2030282189143997E-3</c:v>
                  </c:pt>
                  <c:pt idx="18">
                    <c:v>5.6047598818622897E-3</c:v>
                  </c:pt>
                </c:numCache>
              </c:numRef>
            </c:plus>
            <c:minus>
              <c:numRef>
                <c:f>'4th Expt.'!$AD$27:$AD$45</c:f>
                <c:numCache>
                  <c:formatCode>General</c:formatCode>
                  <c:ptCount val="19"/>
                  <c:pt idx="0">
                    <c:v>4.3588989435406711E-4</c:v>
                  </c:pt>
                  <c:pt idx="1">
                    <c:v>2.3094010767585693E-4</c:v>
                  </c:pt>
                  <c:pt idx="2">
                    <c:v>3.6055512754641308E-4</c:v>
                  </c:pt>
                  <c:pt idx="3">
                    <c:v>3.2145502536643671E-4</c:v>
                  </c:pt>
                  <c:pt idx="4">
                    <c:v>3.5118845842843866E-4</c:v>
                  </c:pt>
                  <c:pt idx="6">
                    <c:v>2.1385353243127199E-3</c:v>
                  </c:pt>
                  <c:pt idx="8">
                    <c:v>3.1262330900515556E-3</c:v>
                  </c:pt>
                  <c:pt idx="10">
                    <c:v>4.495924080023311E-3</c:v>
                  </c:pt>
                  <c:pt idx="12">
                    <c:v>4.9152822909778494E-3</c:v>
                  </c:pt>
                  <c:pt idx="14">
                    <c:v>2.0132891827388654E-3</c:v>
                  </c:pt>
                  <c:pt idx="16">
                    <c:v>2.2030282189143997E-3</c:v>
                  </c:pt>
                  <c:pt idx="18">
                    <c:v>5.6047598818622897E-3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Expt.'!$V$27:$V$45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  <c:pt idx="8">
                  <c:v>6</c:v>
                </c:pt>
                <c:pt idx="10">
                  <c:v>7</c:v>
                </c:pt>
                <c:pt idx="12">
                  <c:v>8</c:v>
                </c:pt>
                <c:pt idx="14">
                  <c:v>9</c:v>
                </c:pt>
                <c:pt idx="16">
                  <c:v>10</c:v>
                </c:pt>
                <c:pt idx="18">
                  <c:v>12</c:v>
                </c:pt>
              </c:numCache>
            </c:numRef>
          </c:xVal>
          <c:yVal>
            <c:numRef>
              <c:f>'4th Expt.'!$X$27:$X$45</c:f>
              <c:numCache>
                <c:formatCode>0.0000_);[Red]\(0.0000\)</c:formatCode>
                <c:ptCount val="19"/>
                <c:pt idx="0">
                  <c:v>0.1462</c:v>
                </c:pt>
                <c:pt idx="1">
                  <c:v>0.22436666666666669</c:v>
                </c:pt>
                <c:pt idx="2">
                  <c:v>0.37659999999999999</c:v>
                </c:pt>
                <c:pt idx="3">
                  <c:v>0.57186666666666663</c:v>
                </c:pt>
                <c:pt idx="4">
                  <c:v>0.76146666666666663</c:v>
                </c:pt>
                <c:pt idx="6">
                  <c:v>0.90533333333333343</c:v>
                </c:pt>
                <c:pt idx="8">
                  <c:v>0.87666666666666659</c:v>
                </c:pt>
                <c:pt idx="10">
                  <c:v>0.97373333333333323</c:v>
                </c:pt>
                <c:pt idx="12">
                  <c:v>1.0911999999999999</c:v>
                </c:pt>
                <c:pt idx="14">
                  <c:v>1.1193333333333333</c:v>
                </c:pt>
                <c:pt idx="16">
                  <c:v>1.2218666666666669</c:v>
                </c:pt>
                <c:pt idx="18">
                  <c:v>1.3954666666666666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3-4C69-B69E-D23905F767A0}"/>
            </c:ext>
          </c:extLst>
        </c:ser>
        <c:ser>
          <c:idx val="2"/>
          <c:order val="2"/>
          <c:tx>
            <c:strRef>
              <c:f>'4th Expt.'!$Y$26</c:f>
              <c:strCache>
                <c:ptCount val="1"/>
                <c:pt idx="0">
                  <c:v>35:1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Expt.'!$AE$27:$AE$45</c:f>
                <c:numCache>
                  <c:formatCode>General</c:formatCode>
                  <c:ptCount val="19"/>
                  <c:pt idx="0">
                    <c:v>1.1532562594670777E-3</c:v>
                  </c:pt>
                  <c:pt idx="1">
                    <c:v>6.8068592855539207E-4</c:v>
                  </c:pt>
                  <c:pt idx="2">
                    <c:v>4.0414518843272555E-4</c:v>
                  </c:pt>
                  <c:pt idx="3">
                    <c:v>1.115048578911852E-3</c:v>
                  </c:pt>
                  <c:pt idx="4">
                    <c:v>8.6216781042513602E-4</c:v>
                  </c:pt>
                  <c:pt idx="6">
                    <c:v>2.1007935008784881E-3</c:v>
                  </c:pt>
                  <c:pt idx="8">
                    <c:v>3.055050463303557E-4</c:v>
                  </c:pt>
                  <c:pt idx="10">
                    <c:v>2.8844410203711199E-3</c:v>
                  </c:pt>
                  <c:pt idx="12">
                    <c:v>4.1633319989322695E-3</c:v>
                  </c:pt>
                  <c:pt idx="14">
                    <c:v>3.3306655991459078E-3</c:v>
                  </c:pt>
                  <c:pt idx="16">
                    <c:v>1.8475208614068554E-3</c:v>
                  </c:pt>
                  <c:pt idx="18">
                    <c:v>4.2142615011410848E-3</c:v>
                  </c:pt>
                </c:numCache>
              </c:numRef>
            </c:plus>
            <c:minus>
              <c:numRef>
                <c:f>'4th Expt.'!$AE$27:$AE$45</c:f>
                <c:numCache>
                  <c:formatCode>General</c:formatCode>
                  <c:ptCount val="19"/>
                  <c:pt idx="0">
                    <c:v>1.1532562594670777E-3</c:v>
                  </c:pt>
                  <c:pt idx="1">
                    <c:v>6.8068592855539207E-4</c:v>
                  </c:pt>
                  <c:pt idx="2">
                    <c:v>4.0414518843272555E-4</c:v>
                  </c:pt>
                  <c:pt idx="3">
                    <c:v>1.115048578911852E-3</c:v>
                  </c:pt>
                  <c:pt idx="4">
                    <c:v>8.6216781042513602E-4</c:v>
                  </c:pt>
                  <c:pt idx="6">
                    <c:v>2.1007935008784881E-3</c:v>
                  </c:pt>
                  <c:pt idx="8">
                    <c:v>3.055050463303557E-4</c:v>
                  </c:pt>
                  <c:pt idx="10">
                    <c:v>2.8844410203711199E-3</c:v>
                  </c:pt>
                  <c:pt idx="12">
                    <c:v>4.1633319989322695E-3</c:v>
                  </c:pt>
                  <c:pt idx="14">
                    <c:v>3.3306655991459078E-3</c:v>
                  </c:pt>
                  <c:pt idx="16">
                    <c:v>1.8475208614068554E-3</c:v>
                  </c:pt>
                  <c:pt idx="18">
                    <c:v>4.2142615011410848E-3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Expt.'!$V$27:$V$45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  <c:pt idx="8">
                  <c:v>6</c:v>
                </c:pt>
                <c:pt idx="10">
                  <c:v>7</c:v>
                </c:pt>
                <c:pt idx="12">
                  <c:v>8</c:v>
                </c:pt>
                <c:pt idx="14">
                  <c:v>9</c:v>
                </c:pt>
                <c:pt idx="16">
                  <c:v>10</c:v>
                </c:pt>
                <c:pt idx="18">
                  <c:v>12</c:v>
                </c:pt>
              </c:numCache>
            </c:numRef>
          </c:xVal>
          <c:yVal>
            <c:numRef>
              <c:f>'4th Expt.'!$Y$27:$Y$45</c:f>
              <c:numCache>
                <c:formatCode>0.0000_);[Red]\(0.0000\)</c:formatCode>
                <c:ptCount val="19"/>
                <c:pt idx="0">
                  <c:v>0.14800000000000002</c:v>
                </c:pt>
                <c:pt idx="1">
                  <c:v>0.26593333333333335</c:v>
                </c:pt>
                <c:pt idx="2">
                  <c:v>0.38646666666666668</c:v>
                </c:pt>
                <c:pt idx="3">
                  <c:v>0.53763333333333341</c:v>
                </c:pt>
                <c:pt idx="4">
                  <c:v>0.69686666666666663</c:v>
                </c:pt>
                <c:pt idx="6">
                  <c:v>0.83366666666666667</c:v>
                </c:pt>
                <c:pt idx="8">
                  <c:v>1.0101333333333333</c:v>
                </c:pt>
                <c:pt idx="10">
                  <c:v>1.1264000000000001</c:v>
                </c:pt>
                <c:pt idx="12">
                  <c:v>1.2089333333333334</c:v>
                </c:pt>
                <c:pt idx="14">
                  <c:v>1.2829333333333335</c:v>
                </c:pt>
                <c:pt idx="16">
                  <c:v>1.4266666666666667</c:v>
                </c:pt>
                <c:pt idx="18">
                  <c:v>1.6763999999999999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83-4C69-B69E-D23905F767A0}"/>
            </c:ext>
          </c:extLst>
        </c:ser>
        <c:ser>
          <c:idx val="3"/>
          <c:order val="3"/>
          <c:tx>
            <c:strRef>
              <c:f>'4th Expt.'!$Z$26</c:f>
              <c:strCache>
                <c:ptCount val="1"/>
                <c:pt idx="0">
                  <c:v>35:2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2857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Expt.'!$AF$27:$AF$45</c:f>
                <c:numCache>
                  <c:formatCode>General</c:formatCode>
                  <c:ptCount val="19"/>
                  <c:pt idx="0">
                    <c:v>9.872351965632914E-4</c:v>
                  </c:pt>
                  <c:pt idx="1">
                    <c:v>7.2341781380701675E-4</c:v>
                  </c:pt>
                  <c:pt idx="2">
                    <c:v>2.6457513110646137E-4</c:v>
                  </c:pt>
                  <c:pt idx="3">
                    <c:v>6.350852961085825E-4</c:v>
                  </c:pt>
                  <c:pt idx="4">
                    <c:v>5.7735026919020319E-5</c:v>
                  </c:pt>
                  <c:pt idx="6">
                    <c:v>1.9999999999997797E-4</c:v>
                  </c:pt>
                  <c:pt idx="8">
                    <c:v>1.4422205101855599E-3</c:v>
                  </c:pt>
                  <c:pt idx="10">
                    <c:v>3.0022213997860587E-3</c:v>
                  </c:pt>
                  <c:pt idx="12">
                    <c:v>1.7435595774162684E-3</c:v>
                  </c:pt>
                  <c:pt idx="14">
                    <c:v>2.8844410203712123E-3</c:v>
                  </c:pt>
                  <c:pt idx="16">
                    <c:v>1.0583005244258455E-3</c:v>
                  </c:pt>
                  <c:pt idx="18">
                    <c:v>3.3545988334424477E-3</c:v>
                  </c:pt>
                </c:numCache>
              </c:numRef>
            </c:plus>
            <c:minus>
              <c:numRef>
                <c:f>'4th Expt.'!$AF$27:$AF$45</c:f>
                <c:numCache>
                  <c:formatCode>General</c:formatCode>
                  <c:ptCount val="19"/>
                  <c:pt idx="0">
                    <c:v>9.872351965632914E-4</c:v>
                  </c:pt>
                  <c:pt idx="1">
                    <c:v>7.2341781380701675E-4</c:v>
                  </c:pt>
                  <c:pt idx="2">
                    <c:v>2.6457513110646137E-4</c:v>
                  </c:pt>
                  <c:pt idx="3">
                    <c:v>6.350852961085825E-4</c:v>
                  </c:pt>
                  <c:pt idx="4">
                    <c:v>5.7735026919020319E-5</c:v>
                  </c:pt>
                  <c:pt idx="6">
                    <c:v>1.9999999999997797E-4</c:v>
                  </c:pt>
                  <c:pt idx="8">
                    <c:v>1.4422205101855599E-3</c:v>
                  </c:pt>
                  <c:pt idx="10">
                    <c:v>3.0022213997860587E-3</c:v>
                  </c:pt>
                  <c:pt idx="12">
                    <c:v>1.7435595774162684E-3</c:v>
                  </c:pt>
                  <c:pt idx="14">
                    <c:v>2.8844410203712123E-3</c:v>
                  </c:pt>
                  <c:pt idx="16">
                    <c:v>1.0583005244258455E-3</c:v>
                  </c:pt>
                  <c:pt idx="18">
                    <c:v>3.3545988334424477E-3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Expt.'!$V$27:$V$45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  <c:pt idx="8">
                  <c:v>6</c:v>
                </c:pt>
                <c:pt idx="10">
                  <c:v>7</c:v>
                </c:pt>
                <c:pt idx="12">
                  <c:v>8</c:v>
                </c:pt>
                <c:pt idx="14">
                  <c:v>9</c:v>
                </c:pt>
                <c:pt idx="16">
                  <c:v>10</c:v>
                </c:pt>
                <c:pt idx="18">
                  <c:v>12</c:v>
                </c:pt>
              </c:numCache>
            </c:numRef>
          </c:xVal>
          <c:yVal>
            <c:numRef>
              <c:f>'4th Expt.'!$Z$27:$Z$45</c:f>
              <c:numCache>
                <c:formatCode>0.0000_);[Red]\(0.0000\)</c:formatCode>
                <c:ptCount val="19"/>
                <c:pt idx="0">
                  <c:v>0.14577666666666667</c:v>
                </c:pt>
                <c:pt idx="1">
                  <c:v>0.21726666666666664</c:v>
                </c:pt>
                <c:pt idx="2">
                  <c:v>0.39939999999999998</c:v>
                </c:pt>
                <c:pt idx="3">
                  <c:v>0.55203333333333326</c:v>
                </c:pt>
                <c:pt idx="4">
                  <c:v>0.70113333333333328</c:v>
                </c:pt>
                <c:pt idx="6">
                  <c:v>0.82340000000000002</c:v>
                </c:pt>
                <c:pt idx="8">
                  <c:v>0.86719999999999997</c:v>
                </c:pt>
                <c:pt idx="10">
                  <c:v>0.88346666666666662</c:v>
                </c:pt>
                <c:pt idx="12">
                  <c:v>0.97599999999999998</c:v>
                </c:pt>
                <c:pt idx="14">
                  <c:v>1.0387999999999999</c:v>
                </c:pt>
                <c:pt idx="16">
                  <c:v>1.0936000000000001</c:v>
                </c:pt>
                <c:pt idx="18">
                  <c:v>1.1794666666666667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83-4C69-B69E-D23905F767A0}"/>
            </c:ext>
          </c:extLst>
        </c:ser>
        <c:ser>
          <c:idx val="4"/>
          <c:order val="4"/>
          <c:tx>
            <c:strRef>
              <c:f>'4th Expt.'!$AA$26</c:f>
              <c:strCache>
                <c:ptCount val="1"/>
                <c:pt idx="0">
                  <c:v>35:8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Expt.'!$AG$27:$AG$45</c:f>
                <c:numCache>
                  <c:formatCode>General</c:formatCode>
                  <c:ptCount val="19"/>
                  <c:pt idx="0">
                    <c:v>5.6862407030772784E-4</c:v>
                  </c:pt>
                  <c:pt idx="1">
                    <c:v>1.1239810200058397E-3</c:v>
                  </c:pt>
                  <c:pt idx="2">
                    <c:v>5.1961524227067007E-4</c:v>
                  </c:pt>
                  <c:pt idx="3">
                    <c:v>2.3094010767585693E-4</c:v>
                  </c:pt>
                  <c:pt idx="4">
                    <c:v>6.0277137733421497E-4</c:v>
                  </c:pt>
                  <c:pt idx="6">
                    <c:v>6.5023072828035407E-3</c:v>
                  </c:pt>
                  <c:pt idx="8">
                    <c:v>1.4189197769195307E-3</c:v>
                  </c:pt>
                  <c:pt idx="10">
                    <c:v>3.0199337741082907E-3</c:v>
                  </c:pt>
                  <c:pt idx="12">
                    <c:v>6.3791326474163012E-3</c:v>
                  </c:pt>
                  <c:pt idx="14">
                    <c:v>2.4331050121192753E-3</c:v>
                  </c:pt>
                  <c:pt idx="16">
                    <c:v>3.0199337741083055E-3</c:v>
                  </c:pt>
                  <c:pt idx="18">
                    <c:v>3.0199337741083055E-3</c:v>
                  </c:pt>
                </c:numCache>
              </c:numRef>
            </c:plus>
            <c:minus>
              <c:numRef>
                <c:f>'4th Expt.'!$AG$27:$AG$45</c:f>
                <c:numCache>
                  <c:formatCode>General</c:formatCode>
                  <c:ptCount val="19"/>
                  <c:pt idx="0">
                    <c:v>5.6862407030772784E-4</c:v>
                  </c:pt>
                  <c:pt idx="1">
                    <c:v>1.1239810200058397E-3</c:v>
                  </c:pt>
                  <c:pt idx="2">
                    <c:v>5.1961524227067007E-4</c:v>
                  </c:pt>
                  <c:pt idx="3">
                    <c:v>2.3094010767585693E-4</c:v>
                  </c:pt>
                  <c:pt idx="4">
                    <c:v>6.0277137733421497E-4</c:v>
                  </c:pt>
                  <c:pt idx="6">
                    <c:v>6.5023072828035407E-3</c:v>
                  </c:pt>
                  <c:pt idx="8">
                    <c:v>1.4189197769195307E-3</c:v>
                  </c:pt>
                  <c:pt idx="10">
                    <c:v>3.0199337741082907E-3</c:v>
                  </c:pt>
                  <c:pt idx="12">
                    <c:v>6.3791326474163012E-3</c:v>
                  </c:pt>
                  <c:pt idx="14">
                    <c:v>2.4331050121192753E-3</c:v>
                  </c:pt>
                  <c:pt idx="16">
                    <c:v>3.0199337741083055E-3</c:v>
                  </c:pt>
                  <c:pt idx="18">
                    <c:v>3.0199337741083055E-3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Expt.'!$V$27:$V$45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  <c:pt idx="8">
                  <c:v>6</c:v>
                </c:pt>
                <c:pt idx="10">
                  <c:v>7</c:v>
                </c:pt>
                <c:pt idx="12">
                  <c:v>8</c:v>
                </c:pt>
                <c:pt idx="14">
                  <c:v>9</c:v>
                </c:pt>
                <c:pt idx="16">
                  <c:v>10</c:v>
                </c:pt>
                <c:pt idx="18">
                  <c:v>12</c:v>
                </c:pt>
              </c:numCache>
            </c:numRef>
          </c:xVal>
          <c:yVal>
            <c:numRef>
              <c:f>'4th Expt.'!$AA$27:$AA$45</c:f>
              <c:numCache>
                <c:formatCode>0.0000_);[Red]\(0.0000\)</c:formatCode>
                <c:ptCount val="19"/>
                <c:pt idx="0">
                  <c:v>0.15206666666666668</c:v>
                </c:pt>
                <c:pt idx="1">
                  <c:v>0.27203333333333335</c:v>
                </c:pt>
                <c:pt idx="2">
                  <c:v>0.39950000000000002</c:v>
                </c:pt>
                <c:pt idx="3">
                  <c:v>0.49783333333333335</c:v>
                </c:pt>
                <c:pt idx="4">
                  <c:v>0.56653333333333344</c:v>
                </c:pt>
                <c:pt idx="6">
                  <c:v>0.75079999999999991</c:v>
                </c:pt>
                <c:pt idx="8">
                  <c:v>0.91386666666666672</c:v>
                </c:pt>
                <c:pt idx="10">
                  <c:v>1.0640000000000001</c:v>
                </c:pt>
                <c:pt idx="12">
                  <c:v>1.1286666666666667</c:v>
                </c:pt>
                <c:pt idx="14">
                  <c:v>1.1764000000000001</c:v>
                </c:pt>
                <c:pt idx="16">
                  <c:v>1.2575999999999998</c:v>
                </c:pt>
                <c:pt idx="18">
                  <c:v>1.4488000000000001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83-4C69-B69E-D23905F767A0}"/>
            </c:ext>
          </c:extLst>
        </c:ser>
        <c:ser>
          <c:idx val="5"/>
          <c:order val="5"/>
          <c:tx>
            <c:strRef>
              <c:f>'4th Expt.'!$AB$26</c:f>
              <c:strCache>
                <c:ptCount val="1"/>
                <c:pt idx="0">
                  <c:v>35:16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2857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Expt.'!$AH$27:$AH$45</c:f>
                <c:numCache>
                  <c:formatCode>General</c:formatCode>
                  <c:ptCount val="19"/>
                  <c:pt idx="0">
                    <c:v>3.2145502536643818E-4</c:v>
                  </c:pt>
                  <c:pt idx="1">
                    <c:v>1.52752523165193E-4</c:v>
                  </c:pt>
                  <c:pt idx="2">
                    <c:v>9.7125348562220883E-4</c:v>
                  </c:pt>
                  <c:pt idx="3">
                    <c:v>4.0414518843271872E-4</c:v>
                  </c:pt>
                  <c:pt idx="4">
                    <c:v>7.0945988845979018E-4</c:v>
                  </c:pt>
                  <c:pt idx="6">
                    <c:v>1.0000000000000009E-3</c:v>
                  </c:pt>
                  <c:pt idx="8">
                    <c:v>2.6407069760451137E-3</c:v>
                  </c:pt>
                  <c:pt idx="10">
                    <c:v>1.6653327995728472E-3</c:v>
                  </c:pt>
                  <c:pt idx="12">
                    <c:v>1.3856406460550773E-3</c:v>
                  </c:pt>
                  <c:pt idx="14">
                    <c:v>6.7091976668848382E-3</c:v>
                  </c:pt>
                  <c:pt idx="16">
                    <c:v>9.263548636096958E-3</c:v>
                  </c:pt>
                  <c:pt idx="18">
                    <c:v>1.4422205101855599E-3</c:v>
                  </c:pt>
                </c:numCache>
              </c:numRef>
            </c:plus>
            <c:minus>
              <c:numRef>
                <c:f>'4th Expt.'!$AH$27:$AH$45</c:f>
                <c:numCache>
                  <c:formatCode>General</c:formatCode>
                  <c:ptCount val="19"/>
                  <c:pt idx="0">
                    <c:v>3.2145502536643818E-4</c:v>
                  </c:pt>
                  <c:pt idx="1">
                    <c:v>1.52752523165193E-4</c:v>
                  </c:pt>
                  <c:pt idx="2">
                    <c:v>9.7125348562220883E-4</c:v>
                  </c:pt>
                  <c:pt idx="3">
                    <c:v>4.0414518843271872E-4</c:v>
                  </c:pt>
                  <c:pt idx="4">
                    <c:v>7.0945988845979018E-4</c:v>
                  </c:pt>
                  <c:pt idx="6">
                    <c:v>1.0000000000000009E-3</c:v>
                  </c:pt>
                  <c:pt idx="8">
                    <c:v>2.6407069760451137E-3</c:v>
                  </c:pt>
                  <c:pt idx="10">
                    <c:v>1.6653327995728472E-3</c:v>
                  </c:pt>
                  <c:pt idx="12">
                    <c:v>1.3856406460550773E-3</c:v>
                  </c:pt>
                  <c:pt idx="14">
                    <c:v>6.7091976668848382E-3</c:v>
                  </c:pt>
                  <c:pt idx="16">
                    <c:v>9.263548636096958E-3</c:v>
                  </c:pt>
                  <c:pt idx="18">
                    <c:v>1.4422205101855599E-3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Expt.'!$V$27:$V$45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  <c:pt idx="8">
                  <c:v>6</c:v>
                </c:pt>
                <c:pt idx="10">
                  <c:v>7</c:v>
                </c:pt>
                <c:pt idx="12">
                  <c:v>8</c:v>
                </c:pt>
                <c:pt idx="14">
                  <c:v>9</c:v>
                </c:pt>
                <c:pt idx="16">
                  <c:v>10</c:v>
                </c:pt>
                <c:pt idx="18">
                  <c:v>12</c:v>
                </c:pt>
              </c:numCache>
            </c:numRef>
          </c:xVal>
          <c:yVal>
            <c:numRef>
              <c:f>'4th Expt.'!$AB$27:$AB$45</c:f>
              <c:numCache>
                <c:formatCode>0.0000_);[Red]\(0.0000\)</c:formatCode>
                <c:ptCount val="19"/>
                <c:pt idx="0">
                  <c:v>0.14156666666666667</c:v>
                </c:pt>
                <c:pt idx="1">
                  <c:v>0.21183333333333332</c:v>
                </c:pt>
                <c:pt idx="2">
                  <c:v>0.35116666666666668</c:v>
                </c:pt>
                <c:pt idx="3">
                  <c:v>0.49986666666666668</c:v>
                </c:pt>
                <c:pt idx="4">
                  <c:v>0.61383333333333334</c:v>
                </c:pt>
                <c:pt idx="6">
                  <c:v>0.72940000000000005</c:v>
                </c:pt>
                <c:pt idx="8">
                  <c:v>0.85273333333333345</c:v>
                </c:pt>
                <c:pt idx="10">
                  <c:v>1.0369333333333335</c:v>
                </c:pt>
                <c:pt idx="12">
                  <c:v>1.1787999999999998</c:v>
                </c:pt>
                <c:pt idx="14">
                  <c:v>1.2282666666666666</c:v>
                </c:pt>
                <c:pt idx="16">
                  <c:v>1.2646666666666668</c:v>
                </c:pt>
                <c:pt idx="18">
                  <c:v>1.5936000000000001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83-4C69-B69E-D23905F76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01376"/>
        <c:axId val="66501952"/>
      </c:scatterChart>
      <c:valAx>
        <c:axId val="66501376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Cultivation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(day)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057502960265047"/>
              <c:y val="0.8906195722562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501952"/>
        <c:crosses val="autoZero"/>
        <c:crossBetween val="midCat"/>
        <c:majorUnit val="2"/>
      </c:valAx>
      <c:valAx>
        <c:axId val="66501952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OD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altLang="ko-KR" sz="2200" b="1" baseline="30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628045562209319E-2"/>
              <c:y val="0.28980189454207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501376"/>
        <c:crosses val="autoZero"/>
        <c:crossBetween val="midCat"/>
      </c:valAx>
      <c:spPr>
        <a:noFill/>
        <a:ln w="571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1864553805774278"/>
          <c:y val="0.11804831835140815"/>
          <c:w val="0.15198421650128258"/>
          <c:h val="0.35995573446912804"/>
        </c:manualLayout>
      </c:layout>
      <c:overlay val="0"/>
      <c:spPr>
        <a:solidFill>
          <a:schemeClr val="bg1"/>
        </a:solidFill>
        <a:ln w="381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5018235809097"/>
          <c:y val="9.9683541219370217E-2"/>
          <c:w val="0.7613317007281093"/>
          <c:h val="0.70162989722594649"/>
        </c:manualLayout>
      </c:layout>
      <c:scatterChart>
        <c:scatterStyle val="lineMarker"/>
        <c:varyColors val="0"/>
        <c:ser>
          <c:idx val="1"/>
          <c:order val="0"/>
          <c:tx>
            <c:strRef>
              <c:f>'4th Expt.'!$X$48</c:f>
              <c:strCache>
                <c:ptCount val="1"/>
                <c:pt idx="0">
                  <c:v>8:0.5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349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Expt.'!$AD$49:$AD$67</c:f>
                <c:numCache>
                  <c:formatCode>General</c:formatCode>
                  <c:ptCount val="19"/>
                  <c:pt idx="0">
                    <c:v>4.1633319989323848E-4</c:v>
                  </c:pt>
                  <c:pt idx="1">
                    <c:v>2.6457513110645612E-4</c:v>
                  </c:pt>
                  <c:pt idx="2">
                    <c:v>6.8068592855541387E-4</c:v>
                  </c:pt>
                  <c:pt idx="3">
                    <c:v>4.7258156262526167E-4</c:v>
                  </c:pt>
                  <c:pt idx="4">
                    <c:v>2.3094010767585693E-4</c:v>
                  </c:pt>
                  <c:pt idx="6">
                    <c:v>2.7999999999999969E-3</c:v>
                  </c:pt>
                  <c:pt idx="8">
                    <c:v>1.6289055630494143E-3</c:v>
                  </c:pt>
                  <c:pt idx="10">
                    <c:v>6.3759966541187376E-3</c:v>
                  </c:pt>
                  <c:pt idx="12">
                    <c:v>4.6231302526895694E-3</c:v>
                  </c:pt>
                  <c:pt idx="14">
                    <c:v>2.2538855339169369E-3</c:v>
                  </c:pt>
                  <c:pt idx="16">
                    <c:v>6.4291005073285618E-4</c:v>
                  </c:pt>
                  <c:pt idx="18">
                    <c:v>5.4012344268077744E-3</c:v>
                  </c:pt>
                </c:numCache>
              </c:numRef>
            </c:plus>
            <c:minus>
              <c:numRef>
                <c:f>'4th Expt.'!$AD$49:$AD$67</c:f>
                <c:numCache>
                  <c:formatCode>General</c:formatCode>
                  <c:ptCount val="19"/>
                  <c:pt idx="0">
                    <c:v>4.1633319989323848E-4</c:v>
                  </c:pt>
                  <c:pt idx="1">
                    <c:v>2.6457513110645612E-4</c:v>
                  </c:pt>
                  <c:pt idx="2">
                    <c:v>6.8068592855541387E-4</c:v>
                  </c:pt>
                  <c:pt idx="3">
                    <c:v>4.7258156262526167E-4</c:v>
                  </c:pt>
                  <c:pt idx="4">
                    <c:v>2.3094010767585693E-4</c:v>
                  </c:pt>
                  <c:pt idx="6">
                    <c:v>2.7999999999999969E-3</c:v>
                  </c:pt>
                  <c:pt idx="8">
                    <c:v>1.6289055630494143E-3</c:v>
                  </c:pt>
                  <c:pt idx="10">
                    <c:v>6.3759966541187376E-3</c:v>
                  </c:pt>
                  <c:pt idx="12">
                    <c:v>4.6231302526895694E-3</c:v>
                  </c:pt>
                  <c:pt idx="14">
                    <c:v>2.2538855339169369E-3</c:v>
                  </c:pt>
                  <c:pt idx="16">
                    <c:v>6.4291005073285618E-4</c:v>
                  </c:pt>
                  <c:pt idx="18">
                    <c:v>5.4012344268077744E-3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Expt.'!$V$49:$V$67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  <c:pt idx="8">
                  <c:v>6</c:v>
                </c:pt>
                <c:pt idx="10">
                  <c:v>7</c:v>
                </c:pt>
                <c:pt idx="12">
                  <c:v>8</c:v>
                </c:pt>
                <c:pt idx="14">
                  <c:v>9</c:v>
                </c:pt>
                <c:pt idx="16">
                  <c:v>10</c:v>
                </c:pt>
                <c:pt idx="18">
                  <c:v>12</c:v>
                </c:pt>
              </c:numCache>
            </c:numRef>
          </c:xVal>
          <c:yVal>
            <c:numRef>
              <c:f>'4th Expt.'!$X$49:$X$67</c:f>
              <c:numCache>
                <c:formatCode>0.0000_);[Red]\(0.0000\)</c:formatCode>
                <c:ptCount val="19"/>
                <c:pt idx="0">
                  <c:v>0.14646666666666666</c:v>
                </c:pt>
                <c:pt idx="1">
                  <c:v>0.2427</c:v>
                </c:pt>
                <c:pt idx="2">
                  <c:v>0.29963333333333336</c:v>
                </c:pt>
                <c:pt idx="3">
                  <c:v>0.34436666666666665</c:v>
                </c:pt>
                <c:pt idx="4">
                  <c:v>0.39566666666666661</c:v>
                </c:pt>
                <c:pt idx="6">
                  <c:v>0.44939999999999997</c:v>
                </c:pt>
                <c:pt idx="8">
                  <c:v>0.41526666666666667</c:v>
                </c:pt>
                <c:pt idx="10">
                  <c:v>0.39066666666666666</c:v>
                </c:pt>
                <c:pt idx="12">
                  <c:v>0.43746666666666667</c:v>
                </c:pt>
                <c:pt idx="14">
                  <c:v>0.47540000000000004</c:v>
                </c:pt>
                <c:pt idx="16">
                  <c:v>0.51526666666666665</c:v>
                </c:pt>
                <c:pt idx="18">
                  <c:v>0.6730666666666667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1-4D62-9F2F-D31546E6E553}"/>
            </c:ext>
          </c:extLst>
        </c:ser>
        <c:ser>
          <c:idx val="2"/>
          <c:order val="1"/>
          <c:tx>
            <c:strRef>
              <c:f>'4th Expt.'!$Y$48</c:f>
              <c:strCache>
                <c:ptCount val="1"/>
                <c:pt idx="0">
                  <c:v>16:0.5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31750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Expt.'!$AE$49:$AE$67</c:f>
                <c:numCache>
                  <c:formatCode>General</c:formatCode>
                  <c:ptCount val="19"/>
                  <c:pt idx="0">
                    <c:v>2.0816659994661702E-4</c:v>
                  </c:pt>
                  <c:pt idx="1">
                    <c:v>5.9999999999998943E-4</c:v>
                  </c:pt>
                  <c:pt idx="2">
                    <c:v>3.342154993413682E-3</c:v>
                  </c:pt>
                  <c:pt idx="3">
                    <c:v>3.5118845842844126E-4</c:v>
                  </c:pt>
                  <c:pt idx="4">
                    <c:v>5.7735026918956222E-5</c:v>
                  </c:pt>
                  <c:pt idx="6">
                    <c:v>1.5620499351813367E-3</c:v>
                  </c:pt>
                  <c:pt idx="8">
                    <c:v>1.1372481406154557E-3</c:v>
                  </c:pt>
                  <c:pt idx="10">
                    <c:v>2.357965224510321E-3</c:v>
                  </c:pt>
                  <c:pt idx="12">
                    <c:v>1.2858201014656894E-3</c:v>
                  </c:pt>
                  <c:pt idx="14">
                    <c:v>1.5534906930308038E-3</c:v>
                  </c:pt>
                  <c:pt idx="16">
                    <c:v>8.0829037686549695E-4</c:v>
                  </c:pt>
                  <c:pt idx="18">
                    <c:v>3.3545988334424477E-3</c:v>
                  </c:pt>
                </c:numCache>
              </c:numRef>
            </c:plus>
            <c:minus>
              <c:numRef>
                <c:f>'4th Expt.'!$AE$49:$AE$67</c:f>
                <c:numCache>
                  <c:formatCode>General</c:formatCode>
                  <c:ptCount val="19"/>
                  <c:pt idx="0">
                    <c:v>2.0816659994661702E-4</c:v>
                  </c:pt>
                  <c:pt idx="1">
                    <c:v>5.9999999999998943E-4</c:v>
                  </c:pt>
                  <c:pt idx="2">
                    <c:v>3.342154993413682E-3</c:v>
                  </c:pt>
                  <c:pt idx="3">
                    <c:v>3.5118845842844126E-4</c:v>
                  </c:pt>
                  <c:pt idx="4">
                    <c:v>5.7735026918956222E-5</c:v>
                  </c:pt>
                  <c:pt idx="6">
                    <c:v>1.5620499351813367E-3</c:v>
                  </c:pt>
                  <c:pt idx="8">
                    <c:v>1.1372481406154557E-3</c:v>
                  </c:pt>
                  <c:pt idx="10">
                    <c:v>2.357965224510321E-3</c:v>
                  </c:pt>
                  <c:pt idx="12">
                    <c:v>1.2858201014656894E-3</c:v>
                  </c:pt>
                  <c:pt idx="14">
                    <c:v>1.5534906930308038E-3</c:v>
                  </c:pt>
                  <c:pt idx="16">
                    <c:v>8.0829037686549695E-4</c:v>
                  </c:pt>
                  <c:pt idx="18">
                    <c:v>3.3545988334424477E-3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Expt.'!$V$49:$V$67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  <c:pt idx="8">
                  <c:v>6</c:v>
                </c:pt>
                <c:pt idx="10">
                  <c:v>7</c:v>
                </c:pt>
                <c:pt idx="12">
                  <c:v>8</c:v>
                </c:pt>
                <c:pt idx="14">
                  <c:v>9</c:v>
                </c:pt>
                <c:pt idx="16">
                  <c:v>10</c:v>
                </c:pt>
                <c:pt idx="18">
                  <c:v>12</c:v>
                </c:pt>
              </c:numCache>
            </c:numRef>
          </c:xVal>
          <c:yVal>
            <c:numRef>
              <c:f>'4th Expt.'!$Y$49:$Y$67</c:f>
              <c:numCache>
                <c:formatCode>0.0000_);[Red]\(0.0000\)</c:formatCode>
                <c:ptCount val="19"/>
                <c:pt idx="0">
                  <c:v>0.15216666666666667</c:v>
                </c:pt>
                <c:pt idx="1">
                  <c:v>0.27920000000000006</c:v>
                </c:pt>
                <c:pt idx="2">
                  <c:v>0.34839999999999999</c:v>
                </c:pt>
                <c:pt idx="3">
                  <c:v>0.38403333333333339</c:v>
                </c:pt>
                <c:pt idx="4">
                  <c:v>0.38706666666666667</c:v>
                </c:pt>
                <c:pt idx="6">
                  <c:v>0.38879999999999998</c:v>
                </c:pt>
                <c:pt idx="8">
                  <c:v>0.39746666666666663</c:v>
                </c:pt>
                <c:pt idx="10">
                  <c:v>0.45739999999999997</c:v>
                </c:pt>
                <c:pt idx="12">
                  <c:v>0.53826666666666656</c:v>
                </c:pt>
                <c:pt idx="14">
                  <c:v>0.61593333333333333</c:v>
                </c:pt>
                <c:pt idx="16">
                  <c:v>0.67253333333333332</c:v>
                </c:pt>
                <c:pt idx="18">
                  <c:v>0.77933333333333332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31-4D62-9F2F-D31546E6E553}"/>
            </c:ext>
          </c:extLst>
        </c:ser>
        <c:ser>
          <c:idx val="3"/>
          <c:order val="2"/>
          <c:tx>
            <c:strRef>
              <c:f>'4th Expt.'!$Z$48</c:f>
              <c:strCache>
                <c:ptCount val="1"/>
                <c:pt idx="0">
                  <c:v>35:0.5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857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Expt.'!$AF$49:$AF$67</c:f>
                <c:numCache>
                  <c:formatCode>General</c:formatCode>
                  <c:ptCount val="19"/>
                  <c:pt idx="0">
                    <c:v>3.0550504633038297E-4</c:v>
                  </c:pt>
                  <c:pt idx="1">
                    <c:v>8.6216781042516063E-4</c:v>
                  </c:pt>
                  <c:pt idx="2">
                    <c:v>6.4291005073287635E-4</c:v>
                  </c:pt>
                  <c:pt idx="3">
                    <c:v>8.8881944173157656E-4</c:v>
                  </c:pt>
                  <c:pt idx="4">
                    <c:v>2.902297940138718E-3</c:v>
                  </c:pt>
                  <c:pt idx="6">
                    <c:v>9.018499505645904E-4</c:v>
                  </c:pt>
                  <c:pt idx="8">
                    <c:v>1.0000000000000009E-3</c:v>
                  </c:pt>
                  <c:pt idx="10">
                    <c:v>1.1372481406154637E-3</c:v>
                  </c:pt>
                  <c:pt idx="12">
                    <c:v>3.1323686458227328E-2</c:v>
                  </c:pt>
                  <c:pt idx="14">
                    <c:v>9.1651513899118815E-4</c:v>
                  </c:pt>
                  <c:pt idx="16">
                    <c:v>2.2300971578236607E-3</c:v>
                  </c:pt>
                  <c:pt idx="18">
                    <c:v>3.0287511177601446E-3</c:v>
                  </c:pt>
                </c:numCache>
              </c:numRef>
            </c:plus>
            <c:minus>
              <c:numRef>
                <c:f>'4th Expt.'!$AF$49:$AF$67</c:f>
                <c:numCache>
                  <c:formatCode>General</c:formatCode>
                  <c:ptCount val="19"/>
                  <c:pt idx="0">
                    <c:v>3.0550504633038297E-4</c:v>
                  </c:pt>
                  <c:pt idx="1">
                    <c:v>8.6216781042516063E-4</c:v>
                  </c:pt>
                  <c:pt idx="2">
                    <c:v>6.4291005073287635E-4</c:v>
                  </c:pt>
                  <c:pt idx="3">
                    <c:v>8.8881944173157656E-4</c:v>
                  </c:pt>
                  <c:pt idx="4">
                    <c:v>2.902297940138718E-3</c:v>
                  </c:pt>
                  <c:pt idx="6">
                    <c:v>9.018499505645904E-4</c:v>
                  </c:pt>
                  <c:pt idx="8">
                    <c:v>1.0000000000000009E-3</c:v>
                  </c:pt>
                  <c:pt idx="10">
                    <c:v>1.1372481406154637E-3</c:v>
                  </c:pt>
                  <c:pt idx="12">
                    <c:v>3.1323686458227328E-2</c:v>
                  </c:pt>
                  <c:pt idx="14">
                    <c:v>9.1651513899118815E-4</c:v>
                  </c:pt>
                  <c:pt idx="16">
                    <c:v>2.2300971578236607E-3</c:v>
                  </c:pt>
                  <c:pt idx="18">
                    <c:v>3.0287511177601446E-3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Expt.'!$V$49:$V$67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  <c:pt idx="8">
                  <c:v>6</c:v>
                </c:pt>
                <c:pt idx="10">
                  <c:v>7</c:v>
                </c:pt>
                <c:pt idx="12">
                  <c:v>8</c:v>
                </c:pt>
                <c:pt idx="14">
                  <c:v>9</c:v>
                </c:pt>
                <c:pt idx="16">
                  <c:v>10</c:v>
                </c:pt>
                <c:pt idx="18">
                  <c:v>12</c:v>
                </c:pt>
              </c:numCache>
            </c:numRef>
          </c:xVal>
          <c:yVal>
            <c:numRef>
              <c:f>'4th Expt.'!$Z$49:$Z$67</c:f>
              <c:numCache>
                <c:formatCode>0.0000_);[Red]\(0.0000\)</c:formatCode>
                <c:ptCount val="19"/>
                <c:pt idx="0">
                  <c:v>0.14243333333333333</c:v>
                </c:pt>
                <c:pt idx="1">
                  <c:v>0.25126666666666669</c:v>
                </c:pt>
                <c:pt idx="2">
                  <c:v>0.39563333333333328</c:v>
                </c:pt>
                <c:pt idx="3">
                  <c:v>0.47000000000000003</c:v>
                </c:pt>
                <c:pt idx="4">
                  <c:v>0.51083333333333336</c:v>
                </c:pt>
                <c:pt idx="6">
                  <c:v>0.60573333333333335</c:v>
                </c:pt>
                <c:pt idx="8">
                  <c:v>0.63319999999999999</c:v>
                </c:pt>
                <c:pt idx="10">
                  <c:v>0.81313333333333337</c:v>
                </c:pt>
                <c:pt idx="12">
                  <c:v>0.88613333333333333</c:v>
                </c:pt>
                <c:pt idx="14">
                  <c:v>0.98620000000000008</c:v>
                </c:pt>
                <c:pt idx="16">
                  <c:v>1.1245333333333332</c:v>
                </c:pt>
                <c:pt idx="18">
                  <c:v>1.1881333333333333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31-4D62-9F2F-D31546E6E553}"/>
            </c:ext>
          </c:extLst>
        </c:ser>
        <c:ser>
          <c:idx val="4"/>
          <c:order val="3"/>
          <c:tx>
            <c:strRef>
              <c:f>'4th Expt.'!$AA$48</c:f>
              <c:strCache>
                <c:ptCount val="1"/>
                <c:pt idx="0">
                  <c:v>70:0.5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2857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Expt.'!$AG$49:$AG$67</c:f>
                <c:numCache>
                  <c:formatCode>General</c:formatCode>
                  <c:ptCount val="19"/>
                  <c:pt idx="0">
                    <c:v>1.0263202878893793E-3</c:v>
                  </c:pt>
                  <c:pt idx="1">
                    <c:v>4.5092497528228181E-4</c:v>
                  </c:pt>
                  <c:pt idx="2">
                    <c:v>8.5049005481153917E-4</c:v>
                  </c:pt>
                  <c:pt idx="3">
                    <c:v>5.0332229568471635E-4</c:v>
                  </c:pt>
                  <c:pt idx="4">
                    <c:v>1.1357816691600568E-3</c:v>
                  </c:pt>
                  <c:pt idx="6">
                    <c:v>1.1547005383794448E-4</c:v>
                  </c:pt>
                  <c:pt idx="8">
                    <c:v>1.2165525060596379E-3</c:v>
                  </c:pt>
                  <c:pt idx="10">
                    <c:v>5.9999999999998943E-4</c:v>
                  </c:pt>
                  <c:pt idx="12">
                    <c:v>2.1571586249818078E-3</c:v>
                  </c:pt>
                  <c:pt idx="14">
                    <c:v>7.0237691685688252E-4</c:v>
                  </c:pt>
                  <c:pt idx="16">
                    <c:v>1.5275252316519479E-3</c:v>
                  </c:pt>
                  <c:pt idx="18">
                    <c:v>4.5077710678338148E-3</c:v>
                  </c:pt>
                </c:numCache>
              </c:numRef>
            </c:plus>
            <c:minus>
              <c:numRef>
                <c:f>'4th Expt.'!$AG$49:$AG$67</c:f>
                <c:numCache>
                  <c:formatCode>General</c:formatCode>
                  <c:ptCount val="19"/>
                  <c:pt idx="0">
                    <c:v>1.0263202878893793E-3</c:v>
                  </c:pt>
                  <c:pt idx="1">
                    <c:v>4.5092497528228181E-4</c:v>
                  </c:pt>
                  <c:pt idx="2">
                    <c:v>8.5049005481153917E-4</c:v>
                  </c:pt>
                  <c:pt idx="3">
                    <c:v>5.0332229568471635E-4</c:v>
                  </c:pt>
                  <c:pt idx="4">
                    <c:v>1.1357816691600568E-3</c:v>
                  </c:pt>
                  <c:pt idx="6">
                    <c:v>1.1547005383794448E-4</c:v>
                  </c:pt>
                  <c:pt idx="8">
                    <c:v>1.2165525060596379E-3</c:v>
                  </c:pt>
                  <c:pt idx="10">
                    <c:v>5.9999999999998943E-4</c:v>
                  </c:pt>
                  <c:pt idx="12">
                    <c:v>2.1571586249818078E-3</c:v>
                  </c:pt>
                  <c:pt idx="14">
                    <c:v>7.0237691685688252E-4</c:v>
                  </c:pt>
                  <c:pt idx="16">
                    <c:v>1.5275252316519479E-3</c:v>
                  </c:pt>
                  <c:pt idx="18">
                    <c:v>4.5077710678338148E-3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Expt.'!$V$49:$V$67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  <c:pt idx="8">
                  <c:v>6</c:v>
                </c:pt>
                <c:pt idx="10">
                  <c:v>7</c:v>
                </c:pt>
                <c:pt idx="12">
                  <c:v>8</c:v>
                </c:pt>
                <c:pt idx="14">
                  <c:v>9</c:v>
                </c:pt>
                <c:pt idx="16">
                  <c:v>10</c:v>
                </c:pt>
                <c:pt idx="18">
                  <c:v>12</c:v>
                </c:pt>
              </c:numCache>
            </c:numRef>
          </c:xVal>
          <c:yVal>
            <c:numRef>
              <c:f>'4th Expt.'!$AA$49:$AA$67</c:f>
              <c:numCache>
                <c:formatCode>0.0000_);[Red]\(0.0000\)</c:formatCode>
                <c:ptCount val="19"/>
                <c:pt idx="0">
                  <c:v>0.14316666666666666</c:v>
                </c:pt>
                <c:pt idx="1">
                  <c:v>0.20726666666666668</c:v>
                </c:pt>
                <c:pt idx="2">
                  <c:v>0.26453333333333334</c:v>
                </c:pt>
                <c:pt idx="3">
                  <c:v>0.31306666666666666</c:v>
                </c:pt>
                <c:pt idx="4">
                  <c:v>0.35749999999999998</c:v>
                </c:pt>
                <c:pt idx="6">
                  <c:v>0.39693333333333336</c:v>
                </c:pt>
                <c:pt idx="8">
                  <c:v>0.45579999999999998</c:v>
                </c:pt>
                <c:pt idx="10">
                  <c:v>0.61219999999999997</c:v>
                </c:pt>
                <c:pt idx="12">
                  <c:v>0.7835333333333333</c:v>
                </c:pt>
                <c:pt idx="14">
                  <c:v>0.88933333333333342</c:v>
                </c:pt>
                <c:pt idx="16">
                  <c:v>0.91993333333333327</c:v>
                </c:pt>
                <c:pt idx="18">
                  <c:v>1.0256000000000001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31-4D62-9F2F-D31546E6E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48832"/>
        <c:axId val="83249408"/>
      </c:scatterChart>
      <c:valAx>
        <c:axId val="83248832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Cultivation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(day)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057502960265047"/>
              <c:y val="0.8906195722562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3249408"/>
        <c:crosses val="autoZero"/>
        <c:crossBetween val="midCat"/>
        <c:majorUnit val="2"/>
      </c:valAx>
      <c:valAx>
        <c:axId val="8324940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OD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altLang="ko-KR" sz="2200" b="1" baseline="30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628045562209319E-2"/>
              <c:y val="0.28980189454207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3248832"/>
        <c:crosses val="autoZero"/>
        <c:crossBetween val="midCat"/>
      </c:valAx>
      <c:spPr>
        <a:noFill/>
        <a:ln w="571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698779527559054"/>
          <c:y val="0.11933208085098952"/>
          <c:w val="0.15198421650128258"/>
          <c:h val="0.35995573446912804"/>
        </c:manualLayout>
      </c:layout>
      <c:overlay val="0"/>
      <c:spPr>
        <a:solidFill>
          <a:schemeClr val="bg1"/>
        </a:solidFill>
        <a:ln w="381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5018235809097"/>
          <c:y val="9.9683541219370217E-2"/>
          <c:w val="0.7613317007281093"/>
          <c:h val="0.70162989722594649"/>
        </c:manualLayout>
      </c:layout>
      <c:scatterChart>
        <c:scatterStyle val="lineMarker"/>
        <c:varyColors val="0"/>
        <c:ser>
          <c:idx val="1"/>
          <c:order val="0"/>
          <c:tx>
            <c:strRef>
              <c:f>'4th Expt.'!$X$70</c:f>
              <c:strCache>
                <c:ptCount val="1"/>
                <c:pt idx="0">
                  <c:v>8:16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31750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Expt.'!$AD$71:$AD$89</c:f>
                <c:numCache>
                  <c:formatCode>General</c:formatCode>
                  <c:ptCount val="19"/>
                  <c:pt idx="0">
                    <c:v>6.8068592855540302E-4</c:v>
                  </c:pt>
                  <c:pt idx="1">
                    <c:v>1.9999999999999185E-4</c:v>
                  </c:pt>
                  <c:pt idx="2">
                    <c:v>4.5825756949558806E-4</c:v>
                  </c:pt>
                  <c:pt idx="3">
                    <c:v>6.1101009266077201E-4</c:v>
                  </c:pt>
                  <c:pt idx="4">
                    <c:v>1.1846237095944549E-3</c:v>
                  </c:pt>
                  <c:pt idx="6">
                    <c:v>5.0332229568472004E-4</c:v>
                  </c:pt>
                  <c:pt idx="8">
                    <c:v>3.2083225108042405E-3</c:v>
                  </c:pt>
                  <c:pt idx="10">
                    <c:v>4.6188021535171385E-4</c:v>
                  </c:pt>
                  <c:pt idx="12">
                    <c:v>1.2165525060596379E-3</c:v>
                  </c:pt>
                  <c:pt idx="14">
                    <c:v>5.0332229568471267E-4</c:v>
                  </c:pt>
                  <c:pt idx="16">
                    <c:v>2.7592269448767034E-3</c:v>
                  </c:pt>
                  <c:pt idx="18">
                    <c:v>3.8017539811688382E-3</c:v>
                  </c:pt>
                </c:numCache>
              </c:numRef>
            </c:plus>
            <c:minus>
              <c:numRef>
                <c:f>'4th Expt.'!$AD$27:$AD$45</c:f>
                <c:numCache>
                  <c:formatCode>General</c:formatCode>
                  <c:ptCount val="19"/>
                  <c:pt idx="0">
                    <c:v>4.3588989435406711E-4</c:v>
                  </c:pt>
                  <c:pt idx="1">
                    <c:v>2.3094010767585693E-4</c:v>
                  </c:pt>
                  <c:pt idx="2">
                    <c:v>3.6055512754641308E-4</c:v>
                  </c:pt>
                  <c:pt idx="3">
                    <c:v>3.2145502536643671E-4</c:v>
                  </c:pt>
                  <c:pt idx="4">
                    <c:v>3.5118845842843866E-4</c:v>
                  </c:pt>
                  <c:pt idx="6">
                    <c:v>2.1385353243127199E-3</c:v>
                  </c:pt>
                  <c:pt idx="8">
                    <c:v>3.1262330900515556E-3</c:v>
                  </c:pt>
                  <c:pt idx="10">
                    <c:v>4.495924080023311E-3</c:v>
                  </c:pt>
                  <c:pt idx="12">
                    <c:v>4.9152822909778494E-3</c:v>
                  </c:pt>
                  <c:pt idx="14">
                    <c:v>2.0132891827388654E-3</c:v>
                  </c:pt>
                  <c:pt idx="16">
                    <c:v>2.2030282189143997E-3</c:v>
                  </c:pt>
                  <c:pt idx="18">
                    <c:v>5.6047598818622897E-3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Expt.'!$V$71:$V$89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  <c:pt idx="8">
                  <c:v>6</c:v>
                </c:pt>
                <c:pt idx="10">
                  <c:v>7</c:v>
                </c:pt>
                <c:pt idx="12">
                  <c:v>8</c:v>
                </c:pt>
                <c:pt idx="14">
                  <c:v>9</c:v>
                </c:pt>
                <c:pt idx="16">
                  <c:v>10</c:v>
                </c:pt>
                <c:pt idx="18">
                  <c:v>12</c:v>
                </c:pt>
              </c:numCache>
            </c:numRef>
          </c:xVal>
          <c:yVal>
            <c:numRef>
              <c:f>'4th Expt.'!$X$71:$X$89</c:f>
              <c:numCache>
                <c:formatCode>0.0000_);[Red]\(0.0000\)</c:formatCode>
                <c:ptCount val="19"/>
                <c:pt idx="0">
                  <c:v>0.14936666666666668</c:v>
                </c:pt>
                <c:pt idx="1">
                  <c:v>0.23069999999999999</c:v>
                </c:pt>
                <c:pt idx="2">
                  <c:v>0.31240000000000001</c:v>
                </c:pt>
                <c:pt idx="3">
                  <c:v>0.38526666666666665</c:v>
                </c:pt>
                <c:pt idx="4">
                  <c:v>0.41466666666666668</c:v>
                </c:pt>
                <c:pt idx="6">
                  <c:v>0.50306666666666666</c:v>
                </c:pt>
                <c:pt idx="8">
                  <c:v>0.5567333333333333</c:v>
                </c:pt>
                <c:pt idx="10">
                  <c:v>0.60286666666666666</c:v>
                </c:pt>
                <c:pt idx="12">
                  <c:v>0.626</c:v>
                </c:pt>
                <c:pt idx="14">
                  <c:v>0.69873333333333332</c:v>
                </c:pt>
                <c:pt idx="16">
                  <c:v>0.75653333333333339</c:v>
                </c:pt>
                <c:pt idx="18">
                  <c:v>0.8269333333333333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8-469C-B4BA-7CFB39950846}"/>
            </c:ext>
          </c:extLst>
        </c:ser>
        <c:ser>
          <c:idx val="2"/>
          <c:order val="1"/>
          <c:tx>
            <c:strRef>
              <c:f>'4th Expt.'!$Y$70</c:f>
              <c:strCache>
                <c:ptCount val="1"/>
                <c:pt idx="0">
                  <c:v>16:16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Expt.'!$AE$71:$AE$89</c:f>
                <c:numCache>
                  <c:formatCode>General</c:formatCode>
                  <c:ptCount val="19"/>
                  <c:pt idx="0">
                    <c:v>1.0440306508910451E-3</c:v>
                  </c:pt>
                  <c:pt idx="1">
                    <c:v>6.9999999999999631E-4</c:v>
                  </c:pt>
                  <c:pt idx="2">
                    <c:v>1.1547005383792527E-3</c:v>
                  </c:pt>
                  <c:pt idx="3">
                    <c:v>4.0414518843274848E-4</c:v>
                  </c:pt>
                  <c:pt idx="4">
                    <c:v>4.1633319989321181E-4</c:v>
                  </c:pt>
                  <c:pt idx="6">
                    <c:v>1.9500085469897795E-3</c:v>
                  </c:pt>
                  <c:pt idx="8">
                    <c:v>2.1197484127446148E-3</c:v>
                  </c:pt>
                  <c:pt idx="10">
                    <c:v>2.2479620400116794E-3</c:v>
                  </c:pt>
                  <c:pt idx="12">
                    <c:v>3.1262330900515552E-3</c:v>
                  </c:pt>
                  <c:pt idx="14">
                    <c:v>1.9425069712444654E-3</c:v>
                  </c:pt>
                  <c:pt idx="16">
                    <c:v>5.9999999999998943E-4</c:v>
                  </c:pt>
                  <c:pt idx="18">
                    <c:v>2.0784609690826803E-3</c:v>
                  </c:pt>
                </c:numCache>
              </c:numRef>
            </c:plus>
            <c:minus>
              <c:numRef>
                <c:f>'4th Expt.'!$AE$71:$AE$89</c:f>
                <c:numCache>
                  <c:formatCode>General</c:formatCode>
                  <c:ptCount val="19"/>
                  <c:pt idx="0">
                    <c:v>1.0440306508910451E-3</c:v>
                  </c:pt>
                  <c:pt idx="1">
                    <c:v>6.9999999999999631E-4</c:v>
                  </c:pt>
                  <c:pt idx="2">
                    <c:v>1.1547005383792527E-3</c:v>
                  </c:pt>
                  <c:pt idx="3">
                    <c:v>4.0414518843274848E-4</c:v>
                  </c:pt>
                  <c:pt idx="4">
                    <c:v>4.1633319989321181E-4</c:v>
                  </c:pt>
                  <c:pt idx="6">
                    <c:v>1.9500085469897795E-3</c:v>
                  </c:pt>
                  <c:pt idx="8">
                    <c:v>2.1197484127446148E-3</c:v>
                  </c:pt>
                  <c:pt idx="10">
                    <c:v>2.2479620400116794E-3</c:v>
                  </c:pt>
                  <c:pt idx="12">
                    <c:v>3.1262330900515552E-3</c:v>
                  </c:pt>
                  <c:pt idx="14">
                    <c:v>1.9425069712444654E-3</c:v>
                  </c:pt>
                  <c:pt idx="16">
                    <c:v>5.9999999999998943E-4</c:v>
                  </c:pt>
                  <c:pt idx="18">
                    <c:v>2.0784609690826803E-3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Expt.'!$V$71:$V$89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  <c:pt idx="8">
                  <c:v>6</c:v>
                </c:pt>
                <c:pt idx="10">
                  <c:v>7</c:v>
                </c:pt>
                <c:pt idx="12">
                  <c:v>8</c:v>
                </c:pt>
                <c:pt idx="14">
                  <c:v>9</c:v>
                </c:pt>
                <c:pt idx="16">
                  <c:v>10</c:v>
                </c:pt>
                <c:pt idx="18">
                  <c:v>12</c:v>
                </c:pt>
              </c:numCache>
            </c:numRef>
          </c:xVal>
          <c:yVal>
            <c:numRef>
              <c:f>'4th Expt.'!$Y$71:$Y$89</c:f>
              <c:numCache>
                <c:formatCode>0.0000_);[Red]\(0.0000\)</c:formatCode>
                <c:ptCount val="19"/>
                <c:pt idx="0">
                  <c:v>0.14680000000000001</c:v>
                </c:pt>
                <c:pt idx="1">
                  <c:v>0.23380000000000001</c:v>
                </c:pt>
                <c:pt idx="2">
                  <c:v>0.2814666666666667</c:v>
                </c:pt>
                <c:pt idx="3">
                  <c:v>0.35933333333333334</c:v>
                </c:pt>
                <c:pt idx="4">
                  <c:v>0.44026666666666664</c:v>
                </c:pt>
                <c:pt idx="6">
                  <c:v>0.53195333333333339</c:v>
                </c:pt>
                <c:pt idx="8">
                  <c:v>0.60553333333333337</c:v>
                </c:pt>
                <c:pt idx="10">
                  <c:v>0.6700666666666667</c:v>
                </c:pt>
                <c:pt idx="12">
                  <c:v>0.71426666666666672</c:v>
                </c:pt>
                <c:pt idx="14">
                  <c:v>0.80046666666666655</c:v>
                </c:pt>
                <c:pt idx="16">
                  <c:v>0.82839999999999991</c:v>
                </c:pt>
                <c:pt idx="18">
                  <c:v>0.91599999999999993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8-469C-B4BA-7CFB39950846}"/>
            </c:ext>
          </c:extLst>
        </c:ser>
        <c:ser>
          <c:idx val="3"/>
          <c:order val="2"/>
          <c:tx>
            <c:strRef>
              <c:f>'4th Expt.'!$Z$70</c:f>
              <c:strCache>
                <c:ptCount val="1"/>
                <c:pt idx="0">
                  <c:v>35:16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2857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Expt.'!$AF$71:$AF$89</c:f>
                <c:numCache>
                  <c:formatCode>General</c:formatCode>
                  <c:ptCount val="19"/>
                  <c:pt idx="0">
                    <c:v>5.5677643628299826E-4</c:v>
                  </c:pt>
                  <c:pt idx="1">
                    <c:v>5.7735026918972241E-5</c:v>
                  </c:pt>
                  <c:pt idx="2">
                    <c:v>7.5055534994652702E-4</c:v>
                  </c:pt>
                  <c:pt idx="3">
                    <c:v>8.3864970836061193E-4</c:v>
                  </c:pt>
                  <c:pt idx="4">
                    <c:v>7.3711147958318093E-4</c:v>
                  </c:pt>
                  <c:pt idx="6">
                    <c:v>1.0583005244258245E-3</c:v>
                  </c:pt>
                  <c:pt idx="8">
                    <c:v>1.0392304845412762E-3</c:v>
                  </c:pt>
                  <c:pt idx="10">
                    <c:v>1.5099668870541527E-3</c:v>
                  </c:pt>
                  <c:pt idx="12">
                    <c:v>3.055050463303557E-4</c:v>
                  </c:pt>
                  <c:pt idx="14">
                    <c:v>3.0550504633047686E-4</c:v>
                  </c:pt>
                  <c:pt idx="16">
                    <c:v>1.5874507866387893E-3</c:v>
                  </c:pt>
                  <c:pt idx="18">
                    <c:v>4.085747585611893E-3</c:v>
                  </c:pt>
                </c:numCache>
              </c:numRef>
            </c:plus>
            <c:minus>
              <c:numRef>
                <c:f>'4th Expt.'!$AF$71:$AF$89</c:f>
                <c:numCache>
                  <c:formatCode>General</c:formatCode>
                  <c:ptCount val="19"/>
                  <c:pt idx="0">
                    <c:v>5.5677643628299826E-4</c:v>
                  </c:pt>
                  <c:pt idx="1">
                    <c:v>5.7735026918972241E-5</c:v>
                  </c:pt>
                  <c:pt idx="2">
                    <c:v>7.5055534994652702E-4</c:v>
                  </c:pt>
                  <c:pt idx="3">
                    <c:v>8.3864970836061193E-4</c:v>
                  </c:pt>
                  <c:pt idx="4">
                    <c:v>7.3711147958318093E-4</c:v>
                  </c:pt>
                  <c:pt idx="6">
                    <c:v>1.0583005244258245E-3</c:v>
                  </c:pt>
                  <c:pt idx="8">
                    <c:v>1.0392304845412762E-3</c:v>
                  </c:pt>
                  <c:pt idx="10">
                    <c:v>1.5099668870541527E-3</c:v>
                  </c:pt>
                  <c:pt idx="12">
                    <c:v>3.055050463303557E-4</c:v>
                  </c:pt>
                  <c:pt idx="14">
                    <c:v>3.0550504633047686E-4</c:v>
                  </c:pt>
                  <c:pt idx="16">
                    <c:v>1.5874507866387893E-3</c:v>
                  </c:pt>
                  <c:pt idx="18">
                    <c:v>4.085747585611893E-3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Expt.'!$V$71:$V$89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  <c:pt idx="8">
                  <c:v>6</c:v>
                </c:pt>
                <c:pt idx="10">
                  <c:v>7</c:v>
                </c:pt>
                <c:pt idx="12">
                  <c:v>8</c:v>
                </c:pt>
                <c:pt idx="14">
                  <c:v>9</c:v>
                </c:pt>
                <c:pt idx="16">
                  <c:v>10</c:v>
                </c:pt>
                <c:pt idx="18">
                  <c:v>12</c:v>
                </c:pt>
              </c:numCache>
            </c:numRef>
          </c:xVal>
          <c:yVal>
            <c:numRef>
              <c:f>'4th Expt.'!$Z$71:$Z$89</c:f>
              <c:numCache>
                <c:formatCode>0.0000_);[Red]\(0.0000\)</c:formatCode>
                <c:ptCount val="19"/>
                <c:pt idx="0">
                  <c:v>0.14849999999999999</c:v>
                </c:pt>
                <c:pt idx="1">
                  <c:v>0.24503333333333333</c:v>
                </c:pt>
                <c:pt idx="2">
                  <c:v>0.31513333333333332</c:v>
                </c:pt>
                <c:pt idx="3">
                  <c:v>0.4124666666666667</c:v>
                </c:pt>
                <c:pt idx="4">
                  <c:v>0.48226666666666668</c:v>
                </c:pt>
                <c:pt idx="6">
                  <c:v>0.53739999999999999</c:v>
                </c:pt>
                <c:pt idx="8">
                  <c:v>0.57540000000000002</c:v>
                </c:pt>
                <c:pt idx="10">
                  <c:v>0.66259999999999997</c:v>
                </c:pt>
                <c:pt idx="12">
                  <c:v>0.87706666666666655</c:v>
                </c:pt>
                <c:pt idx="14">
                  <c:v>1.0050666666666668</c:v>
                </c:pt>
                <c:pt idx="16">
                  <c:v>1.014</c:v>
                </c:pt>
                <c:pt idx="18">
                  <c:v>1.0162666666666669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08-469C-B4BA-7CFB39950846}"/>
            </c:ext>
          </c:extLst>
        </c:ser>
        <c:ser>
          <c:idx val="4"/>
          <c:order val="3"/>
          <c:tx>
            <c:strRef>
              <c:f>'4th Expt.'!$AA$70</c:f>
              <c:strCache>
                <c:ptCount val="1"/>
                <c:pt idx="0">
                  <c:v>70:16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Expt.'!$AG$71:$AG$89</c:f>
                <c:numCache>
                  <c:formatCode>General</c:formatCode>
                  <c:ptCount val="19"/>
                  <c:pt idx="0">
                    <c:v>1.0066445913694344E-3</c:v>
                  </c:pt>
                  <c:pt idx="1">
                    <c:v>1.9697715603592199E-3</c:v>
                  </c:pt>
                  <c:pt idx="2">
                    <c:v>4.0414518843272555E-4</c:v>
                  </c:pt>
                  <c:pt idx="3">
                    <c:v>1.0115993936995844E-3</c:v>
                  </c:pt>
                  <c:pt idx="4">
                    <c:v>1.5373136743467161E-3</c:v>
                  </c:pt>
                  <c:pt idx="6">
                    <c:v>7.2111025509277997E-4</c:v>
                  </c:pt>
                  <c:pt idx="8">
                    <c:v>2.4248711305964402E-3</c:v>
                  </c:pt>
                  <c:pt idx="10">
                    <c:v>9.1651513899112765E-4</c:v>
                  </c:pt>
                  <c:pt idx="12">
                    <c:v>2.3579652245103986E-3</c:v>
                  </c:pt>
                  <c:pt idx="14">
                    <c:v>3.2741411087489586E-3</c:v>
                  </c:pt>
                  <c:pt idx="16">
                    <c:v>1.2489995996796666E-3</c:v>
                  </c:pt>
                  <c:pt idx="18">
                    <c:v>6.039867548216611E-3</c:v>
                  </c:pt>
                </c:numCache>
              </c:numRef>
            </c:plus>
            <c:minus>
              <c:numRef>
                <c:f>'4th Expt.'!$AG$71:$AG$89</c:f>
                <c:numCache>
                  <c:formatCode>General</c:formatCode>
                  <c:ptCount val="19"/>
                  <c:pt idx="0">
                    <c:v>1.0066445913694344E-3</c:v>
                  </c:pt>
                  <c:pt idx="1">
                    <c:v>1.9697715603592199E-3</c:v>
                  </c:pt>
                  <c:pt idx="2">
                    <c:v>4.0414518843272555E-4</c:v>
                  </c:pt>
                  <c:pt idx="3">
                    <c:v>1.0115993936995844E-3</c:v>
                  </c:pt>
                  <c:pt idx="4">
                    <c:v>1.5373136743467161E-3</c:v>
                  </c:pt>
                  <c:pt idx="6">
                    <c:v>7.2111025509277997E-4</c:v>
                  </c:pt>
                  <c:pt idx="8">
                    <c:v>2.4248711305964402E-3</c:v>
                  </c:pt>
                  <c:pt idx="10">
                    <c:v>9.1651513899112765E-4</c:v>
                  </c:pt>
                  <c:pt idx="12">
                    <c:v>2.3579652245103986E-3</c:v>
                  </c:pt>
                  <c:pt idx="14">
                    <c:v>3.2741411087489586E-3</c:v>
                  </c:pt>
                  <c:pt idx="16">
                    <c:v>1.2489995996796666E-3</c:v>
                  </c:pt>
                  <c:pt idx="18">
                    <c:v>6.039867548216611E-3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Expt.'!$V$71:$V$89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  <c:pt idx="8">
                  <c:v>6</c:v>
                </c:pt>
                <c:pt idx="10">
                  <c:v>7</c:v>
                </c:pt>
                <c:pt idx="12">
                  <c:v>8</c:v>
                </c:pt>
                <c:pt idx="14">
                  <c:v>9</c:v>
                </c:pt>
                <c:pt idx="16">
                  <c:v>10</c:v>
                </c:pt>
                <c:pt idx="18">
                  <c:v>12</c:v>
                </c:pt>
              </c:numCache>
            </c:numRef>
          </c:xVal>
          <c:yVal>
            <c:numRef>
              <c:f>'4th Expt.'!$AA$71:$AA$89</c:f>
              <c:numCache>
                <c:formatCode>0.0000_);[Red]\(0.0000\)</c:formatCode>
                <c:ptCount val="19"/>
                <c:pt idx="0">
                  <c:v>0.14886666666666665</c:v>
                </c:pt>
                <c:pt idx="1">
                  <c:v>0.21440000000000001</c:v>
                </c:pt>
                <c:pt idx="2">
                  <c:v>0.36326666666666663</c:v>
                </c:pt>
                <c:pt idx="3">
                  <c:v>0.46206666666666668</c:v>
                </c:pt>
                <c:pt idx="4">
                  <c:v>0.54226666666666667</c:v>
                </c:pt>
                <c:pt idx="6">
                  <c:v>0.67680000000000007</c:v>
                </c:pt>
                <c:pt idx="8">
                  <c:v>0.76500000000000001</c:v>
                </c:pt>
                <c:pt idx="10">
                  <c:v>0.95219999999999994</c:v>
                </c:pt>
                <c:pt idx="12">
                  <c:v>1.1458000000000002</c:v>
                </c:pt>
                <c:pt idx="14">
                  <c:v>1.3415999999999999</c:v>
                </c:pt>
                <c:pt idx="16">
                  <c:v>1.4248000000000001</c:v>
                </c:pt>
                <c:pt idx="18">
                  <c:v>1.5212000000000001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08-469C-B4BA-7CFB3995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51712"/>
        <c:axId val="83252288"/>
      </c:scatterChart>
      <c:valAx>
        <c:axId val="83251712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Cultivation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(day)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057502960265047"/>
              <c:y val="0.8906195722562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3252288"/>
        <c:crosses val="autoZero"/>
        <c:crossBetween val="midCat"/>
        <c:majorUnit val="2"/>
      </c:valAx>
      <c:valAx>
        <c:axId val="8325228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OD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altLang="ko-KR" sz="2200" b="1" baseline="30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628045562209319E-2"/>
              <c:y val="0.28980189454207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3251712"/>
        <c:crosses val="autoZero"/>
        <c:crossBetween val="midCat"/>
      </c:valAx>
      <c:spPr>
        <a:noFill/>
        <a:ln w="571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197887139107611"/>
          <c:y val="0.12161976604455284"/>
          <c:w val="0.15198421650128258"/>
          <c:h val="0.35995573446912804"/>
        </c:manualLayout>
      </c:layout>
      <c:overlay val="0"/>
      <c:spPr>
        <a:solidFill>
          <a:schemeClr val="bg1"/>
        </a:solidFill>
        <a:ln w="381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5018235809097"/>
          <c:y val="9.9683541219370217E-2"/>
          <c:w val="0.7613317007281093"/>
          <c:h val="0.70162989722594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'4th Expt.'!$W$92</c:f>
              <c:strCache>
                <c:ptCount val="1"/>
                <c:pt idx="0">
                  <c:v>4:2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Expt.'!$AC$93:$AC$110</c:f>
                <c:numCache>
                  <c:formatCode>General</c:formatCode>
                  <c:ptCount val="18"/>
                  <c:pt idx="0">
                    <c:v>4.7258156262526649E-4</c:v>
                  </c:pt>
                  <c:pt idx="1">
                    <c:v>3.2145502536642809E-4</c:v>
                  </c:pt>
                  <c:pt idx="2">
                    <c:v>2.6457513110642988E-4</c:v>
                  </c:pt>
                  <c:pt idx="3">
                    <c:v>1.7039170558842815E-3</c:v>
                  </c:pt>
                  <c:pt idx="4">
                    <c:v>8.7368949480542957E-4</c:v>
                  </c:pt>
                  <c:pt idx="5">
                    <c:v>4.1633319989318069E-4</c:v>
                  </c:pt>
                  <c:pt idx="7">
                    <c:v>8.0829037686549695E-4</c:v>
                  </c:pt>
                  <c:pt idx="9">
                    <c:v>4.1633319989324292E-4</c:v>
                  </c:pt>
                  <c:pt idx="11">
                    <c:v>1.3613718571107841E-3</c:v>
                  </c:pt>
                  <c:pt idx="13">
                    <c:v>1.7999999999999683E-3</c:v>
                  </c:pt>
                  <c:pt idx="15">
                    <c:v>2.5482019804821967E-3</c:v>
                  </c:pt>
                  <c:pt idx="17">
                    <c:v>1.7435595774162684E-3</c:v>
                  </c:pt>
                </c:numCache>
              </c:numRef>
            </c:plus>
            <c:minus>
              <c:numRef>
                <c:f>'4th Expt.'!$AC$93:$AC$110</c:f>
                <c:numCache>
                  <c:formatCode>General</c:formatCode>
                  <c:ptCount val="18"/>
                  <c:pt idx="0">
                    <c:v>4.7258156262526649E-4</c:v>
                  </c:pt>
                  <c:pt idx="1">
                    <c:v>3.2145502536642809E-4</c:v>
                  </c:pt>
                  <c:pt idx="2">
                    <c:v>2.6457513110642988E-4</c:v>
                  </c:pt>
                  <c:pt idx="3">
                    <c:v>1.7039170558842815E-3</c:v>
                  </c:pt>
                  <c:pt idx="4">
                    <c:v>8.7368949480542957E-4</c:v>
                  </c:pt>
                  <c:pt idx="5">
                    <c:v>4.1633319989318069E-4</c:v>
                  </c:pt>
                  <c:pt idx="7">
                    <c:v>8.0829037686549695E-4</c:v>
                  </c:pt>
                  <c:pt idx="9">
                    <c:v>4.1633319989324292E-4</c:v>
                  </c:pt>
                  <c:pt idx="11">
                    <c:v>1.3613718571107841E-3</c:v>
                  </c:pt>
                  <c:pt idx="13">
                    <c:v>1.7999999999999683E-3</c:v>
                  </c:pt>
                  <c:pt idx="15">
                    <c:v>2.5482019804821967E-3</c:v>
                  </c:pt>
                  <c:pt idx="17">
                    <c:v>1.7435595774162684E-3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Expt.'!$V$93:$V$110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'4th Expt.'!$W$93:$W$110</c:f>
              <c:numCache>
                <c:formatCode>0.0000_);[Red]\(0.0000\)</c:formatCode>
                <c:ptCount val="18"/>
                <c:pt idx="0">
                  <c:v>0.15173333333333336</c:v>
                </c:pt>
                <c:pt idx="1">
                  <c:v>0.24013333333333331</c:v>
                </c:pt>
                <c:pt idx="2">
                  <c:v>0.33119999999999999</c:v>
                </c:pt>
                <c:pt idx="3">
                  <c:v>0.40466666666666667</c:v>
                </c:pt>
                <c:pt idx="4">
                  <c:v>0.47073333333333328</c:v>
                </c:pt>
                <c:pt idx="5">
                  <c:v>0.51726666666666665</c:v>
                </c:pt>
                <c:pt idx="7">
                  <c:v>0.58353333333333335</c:v>
                </c:pt>
                <c:pt idx="9">
                  <c:v>0.65706666666666669</c:v>
                </c:pt>
                <c:pt idx="11">
                  <c:v>0.69093333333333329</c:v>
                </c:pt>
                <c:pt idx="13">
                  <c:v>0.72819999999999985</c:v>
                </c:pt>
                <c:pt idx="15">
                  <c:v>0.77913333333333323</c:v>
                </c:pt>
                <c:pt idx="17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5-4B03-9082-1A61673E52AC}"/>
            </c:ext>
          </c:extLst>
        </c:ser>
        <c:ser>
          <c:idx val="1"/>
          <c:order val="1"/>
          <c:tx>
            <c:strRef>
              <c:f>'4th Expt.'!$X$92</c:f>
              <c:strCache>
                <c:ptCount val="1"/>
                <c:pt idx="0">
                  <c:v>8:2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349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Expt.'!$AD$93:$AD$110</c:f>
                <c:numCache>
                  <c:formatCode>General</c:formatCode>
                  <c:ptCount val="18"/>
                  <c:pt idx="0">
                    <c:v>2.5166114784235818E-4</c:v>
                  </c:pt>
                  <c:pt idx="1">
                    <c:v>6.0277137733417421E-4</c:v>
                  </c:pt>
                  <c:pt idx="2">
                    <c:v>7.0000000000000617E-4</c:v>
                  </c:pt>
                  <c:pt idx="3">
                    <c:v>6.8068592855539218E-4</c:v>
                  </c:pt>
                  <c:pt idx="4">
                    <c:v>9.7125348562223269E-4</c:v>
                  </c:pt>
                  <c:pt idx="5">
                    <c:v>1.3183828477848884E-3</c:v>
                  </c:pt>
                  <c:pt idx="7">
                    <c:v>4.6188021535171385E-4</c:v>
                  </c:pt>
                  <c:pt idx="9">
                    <c:v>1.5874507866387474E-3</c:v>
                  </c:pt>
                  <c:pt idx="11">
                    <c:v>1.3012814197295639E-3</c:v>
                  </c:pt>
                  <c:pt idx="13">
                    <c:v>1.8147543451754627E-3</c:v>
                  </c:pt>
                  <c:pt idx="15">
                    <c:v>9.8657657246326827E-4</c:v>
                  </c:pt>
                  <c:pt idx="17">
                    <c:v>8.3266639978642361E-4</c:v>
                  </c:pt>
                </c:numCache>
              </c:numRef>
            </c:plus>
            <c:minus>
              <c:numRef>
                <c:f>'4th Expt.'!$AD$93:$AD$110</c:f>
                <c:numCache>
                  <c:formatCode>General</c:formatCode>
                  <c:ptCount val="18"/>
                  <c:pt idx="0">
                    <c:v>2.5166114784235818E-4</c:v>
                  </c:pt>
                  <c:pt idx="1">
                    <c:v>6.0277137733417421E-4</c:v>
                  </c:pt>
                  <c:pt idx="2">
                    <c:v>7.0000000000000617E-4</c:v>
                  </c:pt>
                  <c:pt idx="3">
                    <c:v>6.8068592855539218E-4</c:v>
                  </c:pt>
                  <c:pt idx="4">
                    <c:v>9.7125348562223269E-4</c:v>
                  </c:pt>
                  <c:pt idx="5">
                    <c:v>1.3183828477848884E-3</c:v>
                  </c:pt>
                  <c:pt idx="7">
                    <c:v>4.6188021535171385E-4</c:v>
                  </c:pt>
                  <c:pt idx="9">
                    <c:v>1.5874507866387474E-3</c:v>
                  </c:pt>
                  <c:pt idx="11">
                    <c:v>1.3012814197295639E-3</c:v>
                  </c:pt>
                  <c:pt idx="13">
                    <c:v>1.8147543451754627E-3</c:v>
                  </c:pt>
                  <c:pt idx="15">
                    <c:v>9.8657657246326827E-4</c:v>
                  </c:pt>
                  <c:pt idx="17">
                    <c:v>8.3266639978642361E-4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Expt.'!$V$93:$V$110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'4th Expt.'!$X$93:$X$110</c:f>
              <c:numCache>
                <c:formatCode>0.0000_);[Red]\(0.0000\)</c:formatCode>
                <c:ptCount val="18"/>
                <c:pt idx="0">
                  <c:v>0.16363333333333333</c:v>
                </c:pt>
                <c:pt idx="1">
                  <c:v>0.24033333333333337</c:v>
                </c:pt>
                <c:pt idx="2">
                  <c:v>0.35359999999999997</c:v>
                </c:pt>
                <c:pt idx="3">
                  <c:v>0.42223333333333329</c:v>
                </c:pt>
                <c:pt idx="4">
                  <c:v>0.50523333333333331</c:v>
                </c:pt>
                <c:pt idx="5">
                  <c:v>0.58577333333333337</c:v>
                </c:pt>
                <c:pt idx="7">
                  <c:v>0.66866666666666674</c:v>
                </c:pt>
                <c:pt idx="9">
                  <c:v>0.72800000000000009</c:v>
                </c:pt>
                <c:pt idx="11">
                  <c:v>0.78453333333333342</c:v>
                </c:pt>
                <c:pt idx="13">
                  <c:v>0.81333333333333335</c:v>
                </c:pt>
                <c:pt idx="15">
                  <c:v>0.87286666666666657</c:v>
                </c:pt>
                <c:pt idx="17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05-4B03-9082-1A61673E52AC}"/>
            </c:ext>
          </c:extLst>
        </c:ser>
        <c:ser>
          <c:idx val="2"/>
          <c:order val="2"/>
          <c:tx>
            <c:strRef>
              <c:f>'4th Expt.'!$Y$92</c:f>
              <c:strCache>
                <c:ptCount val="1"/>
                <c:pt idx="0">
                  <c:v>16:2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31750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Expt.'!$AE$93:$AE$110</c:f>
                <c:numCache>
                  <c:formatCode>General</c:formatCode>
                  <c:ptCount val="18"/>
                  <c:pt idx="0">
                    <c:v>2.5166114784235818E-4</c:v>
                  </c:pt>
                  <c:pt idx="1">
                    <c:v>6.0827625302983714E-4</c:v>
                  </c:pt>
                  <c:pt idx="2">
                    <c:v>5.1316014394469321E-4</c:v>
                  </c:pt>
                  <c:pt idx="3">
                    <c:v>1.1930353445449005E-3</c:v>
                  </c:pt>
                  <c:pt idx="4">
                    <c:v>8.1853527718727694E-4</c:v>
                  </c:pt>
                  <c:pt idx="5">
                    <c:v>1.0066445913694327E-3</c:v>
                  </c:pt>
                  <c:pt idx="7">
                    <c:v>1.5099668870541527E-3</c:v>
                  </c:pt>
                  <c:pt idx="9">
                    <c:v>1.7435595774162431E-3</c:v>
                  </c:pt>
                  <c:pt idx="11">
                    <c:v>1.4422205101856061E-3</c:v>
                  </c:pt>
                  <c:pt idx="13">
                    <c:v>4.6188021535164978E-4</c:v>
                  </c:pt>
                  <c:pt idx="15">
                    <c:v>4.454211490264085E-3</c:v>
                  </c:pt>
                  <c:pt idx="17">
                    <c:v>3.0550504633038958E-3</c:v>
                  </c:pt>
                </c:numCache>
              </c:numRef>
            </c:plus>
            <c:minus>
              <c:numRef>
                <c:f>'4th Expt.'!$AE$93:$AE$110</c:f>
                <c:numCache>
                  <c:formatCode>General</c:formatCode>
                  <c:ptCount val="18"/>
                  <c:pt idx="0">
                    <c:v>2.5166114784235818E-4</c:v>
                  </c:pt>
                  <c:pt idx="1">
                    <c:v>6.0827625302983714E-4</c:v>
                  </c:pt>
                  <c:pt idx="2">
                    <c:v>5.1316014394469321E-4</c:v>
                  </c:pt>
                  <c:pt idx="3">
                    <c:v>1.1930353445449005E-3</c:v>
                  </c:pt>
                  <c:pt idx="4">
                    <c:v>8.1853527718727694E-4</c:v>
                  </c:pt>
                  <c:pt idx="5">
                    <c:v>1.0066445913694327E-3</c:v>
                  </c:pt>
                  <c:pt idx="7">
                    <c:v>1.5099668870541527E-3</c:v>
                  </c:pt>
                  <c:pt idx="9">
                    <c:v>1.7435595774162431E-3</c:v>
                  </c:pt>
                  <c:pt idx="11">
                    <c:v>1.4422205101856061E-3</c:v>
                  </c:pt>
                  <c:pt idx="13">
                    <c:v>4.6188021535164978E-4</c:v>
                  </c:pt>
                  <c:pt idx="15">
                    <c:v>4.454211490264085E-3</c:v>
                  </c:pt>
                  <c:pt idx="17">
                    <c:v>3.0550504633038958E-3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Expt.'!$V$93:$V$110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'4th Expt.'!$Y$93:$Y$110</c:f>
              <c:numCache>
                <c:formatCode>0.0000_);[Red]\(0.0000\)</c:formatCode>
                <c:ptCount val="18"/>
                <c:pt idx="0">
                  <c:v>0.14926666666666666</c:v>
                </c:pt>
                <c:pt idx="1">
                  <c:v>0.27610000000000001</c:v>
                </c:pt>
                <c:pt idx="2">
                  <c:v>0.35303333333333331</c:v>
                </c:pt>
                <c:pt idx="3">
                  <c:v>0.43443333333333328</c:v>
                </c:pt>
                <c:pt idx="4">
                  <c:v>0.54400000000000004</c:v>
                </c:pt>
                <c:pt idx="5">
                  <c:v>0.62063333333333337</c:v>
                </c:pt>
                <c:pt idx="7">
                  <c:v>0.67220000000000002</c:v>
                </c:pt>
                <c:pt idx="9">
                  <c:v>0.71</c:v>
                </c:pt>
                <c:pt idx="11">
                  <c:v>0.8428000000000001</c:v>
                </c:pt>
                <c:pt idx="13">
                  <c:v>1.0223333333333333</c:v>
                </c:pt>
                <c:pt idx="15">
                  <c:v>1.1368</c:v>
                </c:pt>
                <c:pt idx="1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05-4B03-9082-1A61673E52AC}"/>
            </c:ext>
          </c:extLst>
        </c:ser>
        <c:ser>
          <c:idx val="3"/>
          <c:order val="3"/>
          <c:tx>
            <c:strRef>
              <c:f>'4th Expt.'!$Z$92</c:f>
              <c:strCache>
                <c:ptCount val="1"/>
                <c:pt idx="0">
                  <c:v>35:2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857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Expt.'!$AF$93:$AF$110</c:f>
                <c:numCache>
                  <c:formatCode>General</c:formatCode>
                  <c:ptCount val="18"/>
                  <c:pt idx="0">
                    <c:v>1.1503622617824916E-3</c:v>
                  </c:pt>
                  <c:pt idx="1">
                    <c:v>1.7320508075690071E-4</c:v>
                  </c:pt>
                  <c:pt idx="2">
                    <c:v>7.5718777944004841E-4</c:v>
                  </c:pt>
                  <c:pt idx="3">
                    <c:v>2.3094010767585693E-4</c:v>
                  </c:pt>
                  <c:pt idx="4">
                    <c:v>7.999999999999674E-4</c:v>
                  </c:pt>
                  <c:pt idx="5">
                    <c:v>6.6583281184792991E-4</c:v>
                  </c:pt>
                  <c:pt idx="7">
                    <c:v>2.0428737928059704E-3</c:v>
                  </c:pt>
                  <c:pt idx="9">
                    <c:v>1.973153144926409E-3</c:v>
                  </c:pt>
                  <c:pt idx="11">
                    <c:v>6.5156222521976581E-3</c:v>
                  </c:pt>
                  <c:pt idx="13">
                    <c:v>1.8036999011291808E-3</c:v>
                  </c:pt>
                  <c:pt idx="15">
                    <c:v>7.571877794399531E-4</c:v>
                  </c:pt>
                  <c:pt idx="17">
                    <c:v>3.5999999999999366E-3</c:v>
                  </c:pt>
                </c:numCache>
              </c:numRef>
            </c:plus>
            <c:minus>
              <c:numRef>
                <c:f>'4th Expt.'!$AF$93:$AF$110</c:f>
                <c:numCache>
                  <c:formatCode>General</c:formatCode>
                  <c:ptCount val="18"/>
                  <c:pt idx="0">
                    <c:v>1.1503622617824916E-3</c:v>
                  </c:pt>
                  <c:pt idx="1">
                    <c:v>1.7320508075690071E-4</c:v>
                  </c:pt>
                  <c:pt idx="2">
                    <c:v>7.5718777944004841E-4</c:v>
                  </c:pt>
                  <c:pt idx="3">
                    <c:v>2.3094010767585693E-4</c:v>
                  </c:pt>
                  <c:pt idx="4">
                    <c:v>7.999999999999674E-4</c:v>
                  </c:pt>
                  <c:pt idx="5">
                    <c:v>6.6583281184792991E-4</c:v>
                  </c:pt>
                  <c:pt idx="7">
                    <c:v>2.0428737928059704E-3</c:v>
                  </c:pt>
                  <c:pt idx="9">
                    <c:v>1.973153144926409E-3</c:v>
                  </c:pt>
                  <c:pt idx="11">
                    <c:v>6.5156222521976581E-3</c:v>
                  </c:pt>
                  <c:pt idx="13">
                    <c:v>1.8036999011291808E-3</c:v>
                  </c:pt>
                  <c:pt idx="15">
                    <c:v>7.571877794399531E-4</c:v>
                  </c:pt>
                  <c:pt idx="17">
                    <c:v>3.5999999999999366E-3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Expt.'!$V$93:$V$110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'4th Expt.'!$Z$93:$Z$110</c:f>
              <c:numCache>
                <c:formatCode>0.0000_);[Red]\(0.0000\)</c:formatCode>
                <c:ptCount val="18"/>
                <c:pt idx="0">
                  <c:v>0.14326666666666668</c:v>
                </c:pt>
                <c:pt idx="1">
                  <c:v>0.30110000000000003</c:v>
                </c:pt>
                <c:pt idx="2">
                  <c:v>0.42733333333333334</c:v>
                </c:pt>
                <c:pt idx="3">
                  <c:v>0.48206666666666664</c:v>
                </c:pt>
                <c:pt idx="4">
                  <c:v>0.58009999999999995</c:v>
                </c:pt>
                <c:pt idx="5">
                  <c:v>0.89356666666666662</c:v>
                </c:pt>
                <c:pt idx="7">
                  <c:v>1.1620666666666668</c:v>
                </c:pt>
                <c:pt idx="9">
                  <c:v>1.2172666666666667</c:v>
                </c:pt>
                <c:pt idx="11">
                  <c:v>1.6</c:v>
                </c:pt>
                <c:pt idx="13">
                  <c:v>2</c:v>
                </c:pt>
                <c:pt idx="15">
                  <c:v>2.34</c:v>
                </c:pt>
                <c:pt idx="17">
                  <c:v>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05-4B03-9082-1A61673E52AC}"/>
            </c:ext>
          </c:extLst>
        </c:ser>
        <c:ser>
          <c:idx val="4"/>
          <c:order val="4"/>
          <c:tx>
            <c:strRef>
              <c:f>'4th Expt.'!$AA$92</c:f>
              <c:strCache>
                <c:ptCount val="1"/>
                <c:pt idx="0">
                  <c:v>70:2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2857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Expt.'!$AG$93:$AG$110</c:f>
                <c:numCache>
                  <c:formatCode>General</c:formatCode>
                  <c:ptCount val="18"/>
                  <c:pt idx="0">
                    <c:v>7.2341781380702379E-4</c:v>
                  </c:pt>
                  <c:pt idx="1">
                    <c:v>2.0000000000000573E-4</c:v>
                  </c:pt>
                  <c:pt idx="2">
                    <c:v>8.3864970836064392E-4</c:v>
                  </c:pt>
                  <c:pt idx="3">
                    <c:v>1.5567059238447464E-3</c:v>
                  </c:pt>
                  <c:pt idx="4">
                    <c:v>4.3878620458411852E-3</c:v>
                  </c:pt>
                  <c:pt idx="5">
                    <c:v>6.4291005073285618E-4</c:v>
                  </c:pt>
                  <c:pt idx="7">
                    <c:v>3.4486712417006924E-3</c:v>
                  </c:pt>
                  <c:pt idx="9">
                    <c:v>9.4516312525052323E-4</c:v>
                  </c:pt>
                  <c:pt idx="11">
                    <c:v>2.6857649437977828E-3</c:v>
                  </c:pt>
                  <c:pt idx="13">
                    <c:v>7.2111025509284167E-4</c:v>
                  </c:pt>
                  <c:pt idx="15">
                    <c:v>2.1939310229205926E-3</c:v>
                  </c:pt>
                  <c:pt idx="17">
                    <c:v>2.7712812921101551E-3</c:v>
                  </c:pt>
                </c:numCache>
              </c:numRef>
            </c:plus>
            <c:minus>
              <c:numRef>
                <c:f>'4th Expt.'!$AG$93:$AG$110</c:f>
                <c:numCache>
                  <c:formatCode>General</c:formatCode>
                  <c:ptCount val="18"/>
                  <c:pt idx="0">
                    <c:v>7.2341781380702379E-4</c:v>
                  </c:pt>
                  <c:pt idx="1">
                    <c:v>2.0000000000000573E-4</c:v>
                  </c:pt>
                  <c:pt idx="2">
                    <c:v>8.3864970836064392E-4</c:v>
                  </c:pt>
                  <c:pt idx="3">
                    <c:v>1.5567059238447464E-3</c:v>
                  </c:pt>
                  <c:pt idx="4">
                    <c:v>4.3878620458411852E-3</c:v>
                  </c:pt>
                  <c:pt idx="5">
                    <c:v>6.4291005073285618E-4</c:v>
                  </c:pt>
                  <c:pt idx="7">
                    <c:v>3.4486712417006924E-3</c:v>
                  </c:pt>
                  <c:pt idx="9">
                    <c:v>9.4516312525052323E-4</c:v>
                  </c:pt>
                  <c:pt idx="11">
                    <c:v>2.6857649437977828E-3</c:v>
                  </c:pt>
                  <c:pt idx="13">
                    <c:v>7.2111025509284167E-4</c:v>
                  </c:pt>
                  <c:pt idx="15">
                    <c:v>2.1939310229205926E-3</c:v>
                  </c:pt>
                  <c:pt idx="17">
                    <c:v>2.7712812921101551E-3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Expt.'!$V$93:$V$110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'4th Expt.'!$AA$93:$AA$110</c:f>
              <c:numCache>
                <c:formatCode>0.0000_);[Red]\(0.0000\)</c:formatCode>
                <c:ptCount val="18"/>
                <c:pt idx="0">
                  <c:v>0.15446666666666667</c:v>
                </c:pt>
                <c:pt idx="1">
                  <c:v>0.27150000000000002</c:v>
                </c:pt>
                <c:pt idx="2">
                  <c:v>0.53336666666666666</c:v>
                </c:pt>
                <c:pt idx="3">
                  <c:v>0.54946666666666666</c:v>
                </c:pt>
                <c:pt idx="4">
                  <c:v>0.66883333333333328</c:v>
                </c:pt>
                <c:pt idx="5">
                  <c:v>0.74666666666666659</c:v>
                </c:pt>
                <c:pt idx="7">
                  <c:v>0.86853333333333327</c:v>
                </c:pt>
                <c:pt idx="9">
                  <c:v>0.93546666666666667</c:v>
                </c:pt>
                <c:pt idx="11">
                  <c:v>1.3</c:v>
                </c:pt>
                <c:pt idx="13">
                  <c:v>1.6</c:v>
                </c:pt>
                <c:pt idx="15">
                  <c:v>1.9</c:v>
                </c:pt>
                <c:pt idx="17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05-4B03-9082-1A61673E52AC}"/>
            </c:ext>
          </c:extLst>
        </c:ser>
        <c:ser>
          <c:idx val="5"/>
          <c:order val="5"/>
          <c:tx>
            <c:strRef>
              <c:f>'4th Expt.'!$AB$92</c:f>
              <c:strCache>
                <c:ptCount val="1"/>
                <c:pt idx="0">
                  <c:v>140:2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Expt.'!$AH$93:$AH$110</c:f>
                <c:numCache>
                  <c:formatCode>General</c:formatCode>
                  <c:ptCount val="18"/>
                  <c:pt idx="0">
                    <c:v>1.0000000000000286E-4</c:v>
                  </c:pt>
                  <c:pt idx="1">
                    <c:v>1.9425069712444602E-3</c:v>
                  </c:pt>
                  <c:pt idx="2">
                    <c:v>1.83575597506859E-3</c:v>
                  </c:pt>
                  <c:pt idx="3">
                    <c:v>1.4106735979666023E-3</c:v>
                  </c:pt>
                  <c:pt idx="4">
                    <c:v>4.0414518843275764E-4</c:v>
                  </c:pt>
                  <c:pt idx="5">
                    <c:v>1.5099668870541527E-3</c:v>
                  </c:pt>
                  <c:pt idx="7">
                    <c:v>1.8147543451754831E-3</c:v>
                  </c:pt>
                  <c:pt idx="9">
                    <c:v>7.5718777944001664E-4</c:v>
                  </c:pt>
                  <c:pt idx="11">
                    <c:v>1.1015141094571999E-3</c:v>
                  </c:pt>
                  <c:pt idx="13">
                    <c:v>9.4516312525052323E-4</c:v>
                  </c:pt>
                  <c:pt idx="15">
                    <c:v>1.9078784028338733E-3</c:v>
                  </c:pt>
                  <c:pt idx="17">
                    <c:v>3.4176014981270259E-3</c:v>
                  </c:pt>
                </c:numCache>
              </c:numRef>
            </c:plus>
            <c:minus>
              <c:numRef>
                <c:f>'4th Expt.'!$AH$93:$AH$110</c:f>
                <c:numCache>
                  <c:formatCode>General</c:formatCode>
                  <c:ptCount val="18"/>
                  <c:pt idx="0">
                    <c:v>1.0000000000000286E-4</c:v>
                  </c:pt>
                  <c:pt idx="1">
                    <c:v>1.9425069712444602E-3</c:v>
                  </c:pt>
                  <c:pt idx="2">
                    <c:v>1.83575597506859E-3</c:v>
                  </c:pt>
                  <c:pt idx="3">
                    <c:v>1.4106735979666023E-3</c:v>
                  </c:pt>
                  <c:pt idx="4">
                    <c:v>4.0414518843275764E-4</c:v>
                  </c:pt>
                  <c:pt idx="5">
                    <c:v>1.5099668870541527E-3</c:v>
                  </c:pt>
                  <c:pt idx="7">
                    <c:v>1.8147543451754831E-3</c:v>
                  </c:pt>
                  <c:pt idx="9">
                    <c:v>7.5718777944001664E-4</c:v>
                  </c:pt>
                  <c:pt idx="11">
                    <c:v>1.1015141094571999E-3</c:v>
                  </c:pt>
                  <c:pt idx="13">
                    <c:v>9.4516312525052323E-4</c:v>
                  </c:pt>
                  <c:pt idx="15">
                    <c:v>1.9078784028338733E-3</c:v>
                  </c:pt>
                  <c:pt idx="17">
                    <c:v>3.4176014981270259E-3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Expt.'!$V$93:$V$110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'4th Expt.'!$AB$93:$AB$110</c:f>
              <c:numCache>
                <c:formatCode>0.0000_);[Red]\(0.0000\)</c:formatCode>
                <c:ptCount val="18"/>
                <c:pt idx="0">
                  <c:v>0.1457</c:v>
                </c:pt>
                <c:pt idx="1">
                  <c:v>0.22463333333333335</c:v>
                </c:pt>
                <c:pt idx="2">
                  <c:v>0.40389999999999998</c:v>
                </c:pt>
                <c:pt idx="3">
                  <c:v>0.49510000000000004</c:v>
                </c:pt>
                <c:pt idx="4">
                  <c:v>0.5528333333333334</c:v>
                </c:pt>
                <c:pt idx="5">
                  <c:v>0.5575</c:v>
                </c:pt>
                <c:pt idx="7">
                  <c:v>0.68146666666666667</c:v>
                </c:pt>
                <c:pt idx="9">
                  <c:v>0.72233333333333327</c:v>
                </c:pt>
                <c:pt idx="11">
                  <c:v>0.76806666666666656</c:v>
                </c:pt>
                <c:pt idx="13">
                  <c:v>0.77506666666666657</c:v>
                </c:pt>
                <c:pt idx="15">
                  <c:v>0.7954</c:v>
                </c:pt>
                <c:pt idx="17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05-4B03-9082-1A61673E5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54592"/>
        <c:axId val="83484672"/>
      </c:scatterChart>
      <c:valAx>
        <c:axId val="83254592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Cultivation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(day)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057502960265047"/>
              <c:y val="0.8906195722562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3484672"/>
        <c:crosses val="autoZero"/>
        <c:crossBetween val="midCat"/>
        <c:majorUnit val="2"/>
      </c:valAx>
      <c:valAx>
        <c:axId val="8348467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OD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altLang="ko-KR" sz="2200" b="1" baseline="30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628045562209319E-2"/>
              <c:y val="0.28980189454207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3254592"/>
        <c:crosses val="autoZero"/>
        <c:crossBetween val="midCat"/>
      </c:valAx>
      <c:spPr>
        <a:noFill/>
        <a:ln w="571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1802458523211898"/>
          <c:y val="0.11713965239827567"/>
          <c:w val="0.15198421650128258"/>
          <c:h val="0.35995573446912804"/>
        </c:manualLayout>
      </c:layout>
      <c:overlay val="0"/>
      <c:spPr>
        <a:solidFill>
          <a:schemeClr val="bg1"/>
        </a:solidFill>
        <a:ln w="381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5018235809097"/>
          <c:y val="9.9683541219370217E-2"/>
          <c:w val="0.7613317007281093"/>
          <c:h val="0.70162989722594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'4th Expt.'!$W$113</c:f>
              <c:strCache>
                <c:ptCount val="1"/>
                <c:pt idx="0">
                  <c:v>4:8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Expt.'!$AC$114:$AC$131</c:f>
                <c:numCache>
                  <c:formatCode>General</c:formatCode>
                  <c:ptCount val="18"/>
                  <c:pt idx="0">
                    <c:v>5.6862407030773923E-4</c:v>
                  </c:pt>
                  <c:pt idx="1">
                    <c:v>5.2915026221292275E-4</c:v>
                  </c:pt>
                  <c:pt idx="2">
                    <c:v>8.6216781042516063E-4</c:v>
                  </c:pt>
                  <c:pt idx="3">
                    <c:v>4.0414518843275303E-4</c:v>
                  </c:pt>
                  <c:pt idx="4">
                    <c:v>4.5825756949559407E-4</c:v>
                  </c:pt>
                  <c:pt idx="5">
                    <c:v>2.8867513459484521E-4</c:v>
                  </c:pt>
                  <c:pt idx="7">
                    <c:v>3.2578111260988538E-3</c:v>
                  </c:pt>
                  <c:pt idx="9">
                    <c:v>2.8023799409311449E-3</c:v>
                  </c:pt>
                  <c:pt idx="11">
                    <c:v>8.0829037686543743E-4</c:v>
                  </c:pt>
                  <c:pt idx="13">
                    <c:v>5.0332229568472004E-4</c:v>
                  </c:pt>
                  <c:pt idx="15">
                    <c:v>1.8330302779822553E-3</c:v>
                  </c:pt>
                  <c:pt idx="17">
                    <c:v>3.2331615074619327E-3</c:v>
                  </c:pt>
                </c:numCache>
              </c:numRef>
            </c:plus>
            <c:minus>
              <c:numRef>
                <c:f>'4th Expt.'!$AC$114:$AC$131</c:f>
                <c:numCache>
                  <c:formatCode>General</c:formatCode>
                  <c:ptCount val="18"/>
                  <c:pt idx="0">
                    <c:v>5.6862407030773923E-4</c:v>
                  </c:pt>
                  <c:pt idx="1">
                    <c:v>5.2915026221292275E-4</c:v>
                  </c:pt>
                  <c:pt idx="2">
                    <c:v>8.6216781042516063E-4</c:v>
                  </c:pt>
                  <c:pt idx="3">
                    <c:v>4.0414518843275303E-4</c:v>
                  </c:pt>
                  <c:pt idx="4">
                    <c:v>4.5825756949559407E-4</c:v>
                  </c:pt>
                  <c:pt idx="5">
                    <c:v>2.8867513459484521E-4</c:v>
                  </c:pt>
                  <c:pt idx="7">
                    <c:v>3.2578111260988538E-3</c:v>
                  </c:pt>
                  <c:pt idx="9">
                    <c:v>2.8023799409311449E-3</c:v>
                  </c:pt>
                  <c:pt idx="11">
                    <c:v>8.0829037686543743E-4</c:v>
                  </c:pt>
                  <c:pt idx="13">
                    <c:v>5.0332229568472004E-4</c:v>
                  </c:pt>
                  <c:pt idx="15">
                    <c:v>1.8330302779822553E-3</c:v>
                  </c:pt>
                  <c:pt idx="17">
                    <c:v>3.2331615074619327E-3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Expt.'!$V$114:$V$131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'4th Expt.'!$W$114:$W$131</c:f>
              <c:numCache>
                <c:formatCode>0.0000_);[Red]\(0.0000\)</c:formatCode>
                <c:ptCount val="18"/>
                <c:pt idx="0">
                  <c:v>0.15693333333333334</c:v>
                </c:pt>
                <c:pt idx="1">
                  <c:v>0.23770000000000002</c:v>
                </c:pt>
                <c:pt idx="2">
                  <c:v>0.41113333333333335</c:v>
                </c:pt>
                <c:pt idx="3">
                  <c:v>0.50983333333333336</c:v>
                </c:pt>
                <c:pt idx="4">
                  <c:v>0.55789999999999995</c:v>
                </c:pt>
                <c:pt idx="5">
                  <c:v>0.5993666666666666</c:v>
                </c:pt>
                <c:pt idx="7">
                  <c:v>0.64333333333333331</c:v>
                </c:pt>
                <c:pt idx="9">
                  <c:v>0.68746666666666656</c:v>
                </c:pt>
                <c:pt idx="11">
                  <c:v>0.73826666666666663</c:v>
                </c:pt>
                <c:pt idx="13">
                  <c:v>0.94566666666666654</c:v>
                </c:pt>
                <c:pt idx="15">
                  <c:v>1.0616000000000001</c:v>
                </c:pt>
                <c:pt idx="17">
                  <c:v>1.1849333333333334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0-4898-BB9F-58C5E9237804}"/>
            </c:ext>
          </c:extLst>
        </c:ser>
        <c:ser>
          <c:idx val="1"/>
          <c:order val="1"/>
          <c:tx>
            <c:strRef>
              <c:f>'4th Expt.'!$X$113</c:f>
              <c:strCache>
                <c:ptCount val="1"/>
                <c:pt idx="0">
                  <c:v>8:8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31750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Expt.'!$AD$114:$AD$131</c:f>
                <c:numCache>
                  <c:formatCode>General</c:formatCode>
                  <c:ptCount val="18"/>
                  <c:pt idx="0">
                    <c:v>5.0332229568471635E-4</c:v>
                  </c:pt>
                  <c:pt idx="1">
                    <c:v>2.1571586249817956E-3</c:v>
                  </c:pt>
                  <c:pt idx="2">
                    <c:v>7.2341781380700775E-4</c:v>
                  </c:pt>
                  <c:pt idx="3">
                    <c:v>2.0000000000000573E-4</c:v>
                  </c:pt>
                  <c:pt idx="4">
                    <c:v>4.0000000000001146E-4</c:v>
                  </c:pt>
                  <c:pt idx="5">
                    <c:v>8.0829037686544654E-4</c:v>
                  </c:pt>
                  <c:pt idx="7">
                    <c:v>4.0000000000001146E-4</c:v>
                  </c:pt>
                  <c:pt idx="9">
                    <c:v>2.1007935008784881E-3</c:v>
                  </c:pt>
                  <c:pt idx="11">
                    <c:v>2.771281292110283E-3</c:v>
                  </c:pt>
                  <c:pt idx="13">
                    <c:v>5.9999999999993392E-4</c:v>
                  </c:pt>
                  <c:pt idx="15">
                    <c:v>1.2239825706820128E-2</c:v>
                  </c:pt>
                  <c:pt idx="17">
                    <c:v>7.7149206087944351E-3</c:v>
                  </c:pt>
                </c:numCache>
              </c:numRef>
            </c:plus>
            <c:minus>
              <c:numRef>
                <c:f>'4th Expt.'!$AD$114:$AD$131</c:f>
                <c:numCache>
                  <c:formatCode>General</c:formatCode>
                  <c:ptCount val="18"/>
                  <c:pt idx="0">
                    <c:v>5.0332229568471635E-4</c:v>
                  </c:pt>
                  <c:pt idx="1">
                    <c:v>2.1571586249817956E-3</c:v>
                  </c:pt>
                  <c:pt idx="2">
                    <c:v>7.2341781380700775E-4</c:v>
                  </c:pt>
                  <c:pt idx="3">
                    <c:v>2.0000000000000573E-4</c:v>
                  </c:pt>
                  <c:pt idx="4">
                    <c:v>4.0000000000001146E-4</c:v>
                  </c:pt>
                  <c:pt idx="5">
                    <c:v>8.0829037686544654E-4</c:v>
                  </c:pt>
                  <c:pt idx="7">
                    <c:v>4.0000000000001146E-4</c:v>
                  </c:pt>
                  <c:pt idx="9">
                    <c:v>2.1007935008784881E-3</c:v>
                  </c:pt>
                  <c:pt idx="11">
                    <c:v>2.771281292110283E-3</c:v>
                  </c:pt>
                  <c:pt idx="13">
                    <c:v>5.9999999999993392E-4</c:v>
                  </c:pt>
                  <c:pt idx="15">
                    <c:v>1.2239825706820128E-2</c:v>
                  </c:pt>
                  <c:pt idx="17">
                    <c:v>7.7149206087944351E-3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Expt.'!$V$114:$V$131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'4th Expt.'!$X$114:$X$131</c:f>
              <c:numCache>
                <c:formatCode>0.0000_);[Red]\(0.0000\)</c:formatCode>
                <c:ptCount val="18"/>
                <c:pt idx="0">
                  <c:v>0.15473333333333333</c:v>
                </c:pt>
                <c:pt idx="1">
                  <c:v>0.22476666666666667</c:v>
                </c:pt>
                <c:pt idx="2">
                  <c:v>0.36026666666666668</c:v>
                </c:pt>
                <c:pt idx="3">
                  <c:v>0.46659999999999996</c:v>
                </c:pt>
                <c:pt idx="4">
                  <c:v>0.52080000000000004</c:v>
                </c:pt>
                <c:pt idx="5">
                  <c:v>0.60043333333333326</c:v>
                </c:pt>
                <c:pt idx="7">
                  <c:v>0.87480000000000002</c:v>
                </c:pt>
                <c:pt idx="9">
                  <c:v>1.2423333333333333</c:v>
                </c:pt>
                <c:pt idx="11">
                  <c:v>1.3593999999999999</c:v>
                </c:pt>
                <c:pt idx="13">
                  <c:v>1.3768</c:v>
                </c:pt>
                <c:pt idx="15">
                  <c:v>1.5292666666666666</c:v>
                </c:pt>
                <c:pt idx="17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0-4898-BB9F-58C5E9237804}"/>
            </c:ext>
          </c:extLst>
        </c:ser>
        <c:ser>
          <c:idx val="2"/>
          <c:order val="2"/>
          <c:tx>
            <c:strRef>
              <c:f>'4th Expt.'!$Y$113</c:f>
              <c:strCache>
                <c:ptCount val="1"/>
                <c:pt idx="0">
                  <c:v>16:8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Expt.'!$AE$114:$AE$131</c:f>
                <c:numCache>
                  <c:formatCode>General</c:formatCode>
                  <c:ptCount val="18"/>
                  <c:pt idx="0">
                    <c:v>1.3576941236277565E-3</c:v>
                  </c:pt>
                  <c:pt idx="1">
                    <c:v>1.4730919862656214E-3</c:v>
                  </c:pt>
                  <c:pt idx="2">
                    <c:v>5.2915026221291223E-4</c:v>
                  </c:pt>
                  <c:pt idx="3">
                    <c:v>4.6188021535171385E-4</c:v>
                  </c:pt>
                  <c:pt idx="4">
                    <c:v>3.2501282025996351E-3</c:v>
                  </c:pt>
                  <c:pt idx="5">
                    <c:v>1.5275252316517785E-4</c:v>
                  </c:pt>
                  <c:pt idx="7">
                    <c:v>1.5143755588800968E-3</c:v>
                  </c:pt>
                  <c:pt idx="9">
                    <c:v>2.4979991993594221E-3</c:v>
                  </c:pt>
                  <c:pt idx="11">
                    <c:v>7.5718777944008017E-4</c:v>
                  </c:pt>
                  <c:pt idx="13">
                    <c:v>5.7178084379710375E-3</c:v>
                  </c:pt>
                  <c:pt idx="15">
                    <c:v>7.1395611443094481E-3</c:v>
                  </c:pt>
                  <c:pt idx="17">
                    <c:v>6.9282032302760285E-4</c:v>
                  </c:pt>
                </c:numCache>
              </c:numRef>
            </c:plus>
            <c:minus>
              <c:numRef>
                <c:f>'4th Expt.'!$AE$114:$AE$131</c:f>
                <c:numCache>
                  <c:formatCode>General</c:formatCode>
                  <c:ptCount val="18"/>
                  <c:pt idx="0">
                    <c:v>1.3576941236277565E-3</c:v>
                  </c:pt>
                  <c:pt idx="1">
                    <c:v>1.4730919862656214E-3</c:v>
                  </c:pt>
                  <c:pt idx="2">
                    <c:v>5.2915026221291223E-4</c:v>
                  </c:pt>
                  <c:pt idx="3">
                    <c:v>4.6188021535171385E-4</c:v>
                  </c:pt>
                  <c:pt idx="4">
                    <c:v>3.2501282025996351E-3</c:v>
                  </c:pt>
                  <c:pt idx="5">
                    <c:v>1.5275252316517785E-4</c:v>
                  </c:pt>
                  <c:pt idx="7">
                    <c:v>1.5143755588800968E-3</c:v>
                  </c:pt>
                  <c:pt idx="9">
                    <c:v>2.4979991993594221E-3</c:v>
                  </c:pt>
                  <c:pt idx="11">
                    <c:v>7.5718777944008017E-4</c:v>
                  </c:pt>
                  <c:pt idx="13">
                    <c:v>5.7178084379710375E-3</c:v>
                  </c:pt>
                  <c:pt idx="15">
                    <c:v>7.1395611443094481E-3</c:v>
                  </c:pt>
                  <c:pt idx="17">
                    <c:v>6.9282032302760285E-4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Expt.'!$V$114:$V$131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'4th Expt.'!$Y$114:$Y$131</c:f>
              <c:numCache>
                <c:formatCode>0.0000_);[Red]\(0.0000\)</c:formatCode>
                <c:ptCount val="18"/>
                <c:pt idx="0">
                  <c:v>0.15113333333333334</c:v>
                </c:pt>
                <c:pt idx="1">
                  <c:v>0.29560000000000003</c:v>
                </c:pt>
                <c:pt idx="2">
                  <c:v>0.3644</c:v>
                </c:pt>
                <c:pt idx="3">
                  <c:v>0.45096666666666668</c:v>
                </c:pt>
                <c:pt idx="4">
                  <c:v>0.57106666666666672</c:v>
                </c:pt>
                <c:pt idx="5">
                  <c:v>0.62193333333333334</c:v>
                </c:pt>
                <c:pt idx="7">
                  <c:v>0.93946666666666667</c:v>
                </c:pt>
                <c:pt idx="9">
                  <c:v>1.2287999999999999</c:v>
                </c:pt>
                <c:pt idx="11">
                  <c:v>1.3873333333333333</c:v>
                </c:pt>
                <c:pt idx="13">
                  <c:v>1.4452666666666667</c:v>
                </c:pt>
                <c:pt idx="15">
                  <c:v>1.4673333333333332</c:v>
                </c:pt>
                <c:pt idx="17">
                  <c:v>1.8983999999999999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50-4898-BB9F-58C5E9237804}"/>
            </c:ext>
          </c:extLst>
        </c:ser>
        <c:ser>
          <c:idx val="3"/>
          <c:order val="3"/>
          <c:tx>
            <c:strRef>
              <c:f>'4th Expt.'!$Z$113</c:f>
              <c:strCache>
                <c:ptCount val="1"/>
                <c:pt idx="0">
                  <c:v>35:8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2857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Expt.'!$AF$114:$AF$131</c:f>
                <c:numCache>
                  <c:formatCode>General</c:formatCode>
                  <c:ptCount val="18"/>
                  <c:pt idx="0">
                    <c:v>7.6376261582597406E-4</c:v>
                  </c:pt>
                  <c:pt idx="1">
                    <c:v>7.3711147958319167E-4</c:v>
                  </c:pt>
                  <c:pt idx="2">
                    <c:v>5.5075705472861338E-4</c:v>
                  </c:pt>
                  <c:pt idx="3">
                    <c:v>1.0115993936995844E-3</c:v>
                  </c:pt>
                  <c:pt idx="4">
                    <c:v>1.2055427546683194E-3</c:v>
                  </c:pt>
                  <c:pt idx="5">
                    <c:v>1.4798648586949025E-3</c:v>
                  </c:pt>
                  <c:pt idx="7">
                    <c:v>1.4422205101856064E-3</c:v>
                  </c:pt>
                  <c:pt idx="9">
                    <c:v>9.1651513899117612E-4</c:v>
                  </c:pt>
                  <c:pt idx="11">
                    <c:v>1.3316656236958403E-3</c:v>
                  </c:pt>
                  <c:pt idx="13">
                    <c:v>0</c:v>
                  </c:pt>
                  <c:pt idx="15">
                    <c:v>3.5004761580867457E-3</c:v>
                  </c:pt>
                  <c:pt idx="17">
                    <c:v>4.8055523442507219E-3</c:v>
                  </c:pt>
                </c:numCache>
              </c:numRef>
            </c:plus>
            <c:minus>
              <c:numRef>
                <c:f>'4th Expt.'!$AF$114:$AF$131</c:f>
                <c:numCache>
                  <c:formatCode>General</c:formatCode>
                  <c:ptCount val="18"/>
                  <c:pt idx="0">
                    <c:v>7.6376261582597406E-4</c:v>
                  </c:pt>
                  <c:pt idx="1">
                    <c:v>7.3711147958319167E-4</c:v>
                  </c:pt>
                  <c:pt idx="2">
                    <c:v>5.5075705472861338E-4</c:v>
                  </c:pt>
                  <c:pt idx="3">
                    <c:v>1.0115993936995844E-3</c:v>
                  </c:pt>
                  <c:pt idx="4">
                    <c:v>1.2055427546683194E-3</c:v>
                  </c:pt>
                  <c:pt idx="5">
                    <c:v>1.4798648586949025E-3</c:v>
                  </c:pt>
                  <c:pt idx="7">
                    <c:v>1.4422205101856064E-3</c:v>
                  </c:pt>
                  <c:pt idx="9">
                    <c:v>9.1651513899117612E-4</c:v>
                  </c:pt>
                  <c:pt idx="11">
                    <c:v>1.3316656236958403E-3</c:v>
                  </c:pt>
                  <c:pt idx="13">
                    <c:v>0</c:v>
                  </c:pt>
                  <c:pt idx="15">
                    <c:v>3.5004761580867457E-3</c:v>
                  </c:pt>
                  <c:pt idx="17">
                    <c:v>4.8055523442507219E-3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Expt.'!$V$114:$V$131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'4th Expt.'!$Z$114:$Z$131</c:f>
              <c:numCache>
                <c:formatCode>0.0000_);[Red]\(0.0000\)</c:formatCode>
                <c:ptCount val="18"/>
                <c:pt idx="0">
                  <c:v>0.14623333333333333</c:v>
                </c:pt>
                <c:pt idx="1">
                  <c:v>0.23543333333333336</c:v>
                </c:pt>
                <c:pt idx="2">
                  <c:v>0.28093333333333331</c:v>
                </c:pt>
                <c:pt idx="3">
                  <c:v>0.37686666666666668</c:v>
                </c:pt>
                <c:pt idx="4">
                  <c:v>0.45566666666666666</c:v>
                </c:pt>
                <c:pt idx="5">
                  <c:v>0.5363</c:v>
                </c:pt>
                <c:pt idx="7">
                  <c:v>0.59340000000000004</c:v>
                </c:pt>
                <c:pt idx="9">
                  <c:v>0.76700000000000002</c:v>
                </c:pt>
                <c:pt idx="11">
                  <c:v>0.84686666666666666</c:v>
                </c:pt>
                <c:pt idx="13">
                  <c:v>0.94040000000000001</c:v>
                </c:pt>
                <c:pt idx="15">
                  <c:v>1.0241333333333333</c:v>
                </c:pt>
                <c:pt idx="17">
                  <c:v>1.1625333333333334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50-4898-BB9F-58C5E9237804}"/>
            </c:ext>
          </c:extLst>
        </c:ser>
        <c:ser>
          <c:idx val="4"/>
          <c:order val="4"/>
          <c:tx>
            <c:strRef>
              <c:f>'4th Expt.'!$AA$113</c:f>
              <c:strCache>
                <c:ptCount val="1"/>
                <c:pt idx="0">
                  <c:v>70:8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Expt.'!$AG$114:$AG$131</c:f>
                <c:numCache>
                  <c:formatCode>General</c:formatCode>
                  <c:ptCount val="18"/>
                  <c:pt idx="0">
                    <c:v>4.932882862316182E-4</c:v>
                  </c:pt>
                  <c:pt idx="1">
                    <c:v>5.8594652770822462E-4</c:v>
                  </c:pt>
                  <c:pt idx="2">
                    <c:v>1.5631165450257776E-3</c:v>
                  </c:pt>
                  <c:pt idx="3">
                    <c:v>6.0827625302981893E-4</c:v>
                  </c:pt>
                  <c:pt idx="4">
                    <c:v>5.7735026918962634E-4</c:v>
                  </c:pt>
                  <c:pt idx="5">
                    <c:v>1.4047538337137126E-3</c:v>
                  </c:pt>
                  <c:pt idx="7">
                    <c:v>7.0237691685685617E-4</c:v>
                  </c:pt>
                  <c:pt idx="9">
                    <c:v>7.2111025509282616E-4</c:v>
                  </c:pt>
                  <c:pt idx="11">
                    <c:v>1.5011106998929725E-3</c:v>
                  </c:pt>
                  <c:pt idx="13">
                    <c:v>1.7243356208503815E-3</c:v>
                  </c:pt>
                  <c:pt idx="15">
                    <c:v>8.3266639978646806E-4</c:v>
                  </c:pt>
                  <c:pt idx="17">
                    <c:v>1.6165807537309664E-3</c:v>
                  </c:pt>
                </c:numCache>
              </c:numRef>
            </c:plus>
            <c:minus>
              <c:numRef>
                <c:f>'4th Expt.'!$AG$114:$AG$131</c:f>
                <c:numCache>
                  <c:formatCode>General</c:formatCode>
                  <c:ptCount val="18"/>
                  <c:pt idx="0">
                    <c:v>4.932882862316182E-4</c:v>
                  </c:pt>
                  <c:pt idx="1">
                    <c:v>5.8594652770822462E-4</c:v>
                  </c:pt>
                  <c:pt idx="2">
                    <c:v>1.5631165450257776E-3</c:v>
                  </c:pt>
                  <c:pt idx="3">
                    <c:v>6.0827625302981893E-4</c:v>
                  </c:pt>
                  <c:pt idx="4">
                    <c:v>5.7735026918962634E-4</c:v>
                  </c:pt>
                  <c:pt idx="5">
                    <c:v>1.4047538337137126E-3</c:v>
                  </c:pt>
                  <c:pt idx="7">
                    <c:v>7.0237691685685617E-4</c:v>
                  </c:pt>
                  <c:pt idx="9">
                    <c:v>7.2111025509282616E-4</c:v>
                  </c:pt>
                  <c:pt idx="11">
                    <c:v>1.5011106998929725E-3</c:v>
                  </c:pt>
                  <c:pt idx="13">
                    <c:v>1.7243356208503815E-3</c:v>
                  </c:pt>
                  <c:pt idx="15">
                    <c:v>8.3266639978646806E-4</c:v>
                  </c:pt>
                  <c:pt idx="17">
                    <c:v>1.6165807537309664E-3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Expt.'!$V$114:$V$131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'4th Expt.'!$AA$114:$AA$131</c:f>
              <c:numCache>
                <c:formatCode>0.0000_);[Red]\(0.0000\)</c:formatCode>
                <c:ptCount val="18"/>
                <c:pt idx="0">
                  <c:v>0.14466666666666669</c:v>
                </c:pt>
                <c:pt idx="1">
                  <c:v>0.21163333333333334</c:v>
                </c:pt>
                <c:pt idx="2">
                  <c:v>0.25576666666666664</c:v>
                </c:pt>
                <c:pt idx="3">
                  <c:v>0.33790000000000003</c:v>
                </c:pt>
                <c:pt idx="4">
                  <c:v>0.38773333333333332</c:v>
                </c:pt>
                <c:pt idx="5">
                  <c:v>0.45326666666666665</c:v>
                </c:pt>
                <c:pt idx="7">
                  <c:v>0.49306666666666671</c:v>
                </c:pt>
                <c:pt idx="9">
                  <c:v>0.54320000000000002</c:v>
                </c:pt>
                <c:pt idx="11">
                  <c:v>0.61286666666666667</c:v>
                </c:pt>
                <c:pt idx="13">
                  <c:v>0.66046666666666665</c:v>
                </c:pt>
                <c:pt idx="15">
                  <c:v>0.72393333333333321</c:v>
                </c:pt>
                <c:pt idx="17">
                  <c:v>0.77906666666666669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50-4898-BB9F-58C5E9237804}"/>
            </c:ext>
          </c:extLst>
        </c:ser>
        <c:ser>
          <c:idx val="5"/>
          <c:order val="5"/>
          <c:tx>
            <c:strRef>
              <c:f>'4th Expt.'!$AB$113</c:f>
              <c:strCache>
                <c:ptCount val="1"/>
                <c:pt idx="0">
                  <c:v>140:8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2857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Expt.'!$AH$114:$AH$131</c:f>
                <c:numCache>
                  <c:formatCode>General</c:formatCode>
                  <c:ptCount val="18"/>
                  <c:pt idx="0">
                    <c:v>9.07377172587736E-4</c:v>
                  </c:pt>
                  <c:pt idx="1">
                    <c:v>4.7258156262526649E-4</c:v>
                  </c:pt>
                  <c:pt idx="2">
                    <c:v>4.3588989435407031E-4</c:v>
                  </c:pt>
                  <c:pt idx="3">
                    <c:v>4.9328828623160226E-4</c:v>
                  </c:pt>
                  <c:pt idx="4">
                    <c:v>9.2915732431776905E-4</c:v>
                  </c:pt>
                  <c:pt idx="5">
                    <c:v>1.6921386861995904E-3</c:v>
                  </c:pt>
                  <c:pt idx="7">
                    <c:v>1.2489995996796666E-3</c:v>
                  </c:pt>
                  <c:pt idx="9">
                    <c:v>9.4516312525052323E-4</c:v>
                  </c:pt>
                  <c:pt idx="11">
                    <c:v>2.3860706890897372E-3</c:v>
                  </c:pt>
                  <c:pt idx="13">
                    <c:v>4.4226688774992333E-3</c:v>
                  </c:pt>
                  <c:pt idx="15">
                    <c:v>7.0237691685682462E-4</c:v>
                  </c:pt>
                  <c:pt idx="17">
                    <c:v>1.4422205101856061E-3</c:v>
                  </c:pt>
                </c:numCache>
              </c:numRef>
            </c:plus>
            <c:minus>
              <c:numRef>
                <c:f>'4th Expt.'!$AH$114:$AH$131</c:f>
                <c:numCache>
                  <c:formatCode>General</c:formatCode>
                  <c:ptCount val="18"/>
                  <c:pt idx="0">
                    <c:v>9.07377172587736E-4</c:v>
                  </c:pt>
                  <c:pt idx="1">
                    <c:v>4.7258156262526649E-4</c:v>
                  </c:pt>
                  <c:pt idx="2">
                    <c:v>4.3588989435407031E-4</c:v>
                  </c:pt>
                  <c:pt idx="3">
                    <c:v>4.9328828623160226E-4</c:v>
                  </c:pt>
                  <c:pt idx="4">
                    <c:v>9.2915732431776905E-4</c:v>
                  </c:pt>
                  <c:pt idx="5">
                    <c:v>1.6921386861995904E-3</c:v>
                  </c:pt>
                  <c:pt idx="7">
                    <c:v>1.2489995996796666E-3</c:v>
                  </c:pt>
                  <c:pt idx="9">
                    <c:v>9.4516312525052323E-4</c:v>
                  </c:pt>
                  <c:pt idx="11">
                    <c:v>2.3860706890897372E-3</c:v>
                  </c:pt>
                  <c:pt idx="13">
                    <c:v>4.4226688774992333E-3</c:v>
                  </c:pt>
                  <c:pt idx="15">
                    <c:v>7.0237691685682462E-4</c:v>
                  </c:pt>
                  <c:pt idx="17">
                    <c:v>1.4422205101856061E-3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Expt.'!$V$114:$V$131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'4th Expt.'!$AB$114:$AB$131</c:f>
              <c:numCache>
                <c:formatCode>0.0000_);[Red]\(0.0000\)</c:formatCode>
                <c:ptCount val="18"/>
                <c:pt idx="0">
                  <c:v>0.15256666666666666</c:v>
                </c:pt>
                <c:pt idx="1">
                  <c:v>0.22146666666666667</c:v>
                </c:pt>
                <c:pt idx="2">
                  <c:v>0.2737</c:v>
                </c:pt>
                <c:pt idx="3">
                  <c:v>0.34006666666666668</c:v>
                </c:pt>
                <c:pt idx="4">
                  <c:v>0.37923333333333337</c:v>
                </c:pt>
                <c:pt idx="5">
                  <c:v>0.45903333333333335</c:v>
                </c:pt>
                <c:pt idx="7">
                  <c:v>0.51460000000000006</c:v>
                </c:pt>
                <c:pt idx="9">
                  <c:v>0.56873333333333331</c:v>
                </c:pt>
                <c:pt idx="11">
                  <c:v>0.66453333333333331</c:v>
                </c:pt>
                <c:pt idx="13">
                  <c:v>0.74940000000000007</c:v>
                </c:pt>
                <c:pt idx="15">
                  <c:v>0.81206666666666683</c:v>
                </c:pt>
                <c:pt idx="17">
                  <c:v>0.91639999999999999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50-4898-BB9F-58C5E9237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6976"/>
        <c:axId val="83487552"/>
      </c:scatterChart>
      <c:valAx>
        <c:axId val="83486976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Cultivation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(day)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057502960265047"/>
              <c:y val="0.8906195722562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3487552"/>
        <c:crosses val="autoZero"/>
        <c:crossBetween val="midCat"/>
        <c:majorUnit val="2"/>
      </c:valAx>
      <c:valAx>
        <c:axId val="8348755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OD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altLang="ko-KR" sz="2200" b="1" baseline="30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628045562209319E-2"/>
              <c:y val="0.28980189454207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3486976"/>
        <c:crosses val="autoZero"/>
        <c:crossBetween val="midCat"/>
      </c:valAx>
      <c:spPr>
        <a:noFill/>
        <a:ln w="571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1636088941964132"/>
          <c:y val="0.11704023513936157"/>
          <c:w val="0.15198421650128258"/>
          <c:h val="0.35995573446912804"/>
        </c:manualLayout>
      </c:layout>
      <c:overlay val="0"/>
      <c:spPr>
        <a:solidFill>
          <a:schemeClr val="bg1"/>
        </a:solidFill>
        <a:ln w="381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5018235809097"/>
          <c:y val="9.9683541219370217E-2"/>
          <c:w val="0.7613317007281093"/>
          <c:h val="0.70162989722594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'2nd Expt.'!$W$4</c:f>
              <c:strCache>
                <c:ptCount val="1"/>
                <c:pt idx="0">
                  <c:v>4:1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Expt.'!$AC$5:$AC$20</c:f>
                <c:numCache>
                  <c:formatCode>General</c:formatCode>
                  <c:ptCount val="16"/>
                  <c:pt idx="0">
                    <c:v>1.1789826122551568E-3</c:v>
                  </c:pt>
                  <c:pt idx="1">
                    <c:v>9.0184995056457695E-4</c:v>
                  </c:pt>
                  <c:pt idx="2">
                    <c:v>4.041451884327359E-4</c:v>
                  </c:pt>
                  <c:pt idx="3">
                    <c:v>7.3711147958320229E-4</c:v>
                  </c:pt>
                  <c:pt idx="4">
                    <c:v>6.1101009266079618E-4</c:v>
                  </c:pt>
                  <c:pt idx="5">
                    <c:v>1.5620499351812868E-3</c:v>
                  </c:pt>
                  <c:pt idx="7">
                    <c:v>5.4808758424178729E-3</c:v>
                  </c:pt>
                  <c:pt idx="9">
                    <c:v>4.0016663195890506E-3</c:v>
                  </c:pt>
                  <c:pt idx="11">
                    <c:v>2.1385353243127459E-3</c:v>
                  </c:pt>
                  <c:pt idx="13">
                    <c:v>3.4019602192461571E-3</c:v>
                  </c:pt>
                  <c:pt idx="15">
                    <c:v>3.4871191548324861E-3</c:v>
                  </c:pt>
                </c:numCache>
              </c:numRef>
            </c:plus>
            <c:minus>
              <c:numRef>
                <c:f>'2nd Expt.'!$AC$5:$AC$20</c:f>
                <c:numCache>
                  <c:formatCode>General</c:formatCode>
                  <c:ptCount val="16"/>
                  <c:pt idx="0">
                    <c:v>1.1789826122551568E-3</c:v>
                  </c:pt>
                  <c:pt idx="1">
                    <c:v>9.0184995056457695E-4</c:v>
                  </c:pt>
                  <c:pt idx="2">
                    <c:v>4.041451884327359E-4</c:v>
                  </c:pt>
                  <c:pt idx="3">
                    <c:v>7.3711147958320229E-4</c:v>
                  </c:pt>
                  <c:pt idx="4">
                    <c:v>6.1101009266079618E-4</c:v>
                  </c:pt>
                  <c:pt idx="5">
                    <c:v>1.5620499351812868E-3</c:v>
                  </c:pt>
                  <c:pt idx="7">
                    <c:v>5.4808758424178729E-3</c:v>
                  </c:pt>
                  <c:pt idx="9">
                    <c:v>4.0016663195890506E-3</c:v>
                  </c:pt>
                  <c:pt idx="11">
                    <c:v>2.1385353243127459E-3</c:v>
                  </c:pt>
                  <c:pt idx="13">
                    <c:v>3.4019602192461571E-3</c:v>
                  </c:pt>
                  <c:pt idx="15">
                    <c:v>3.4871191548324861E-3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Expt.'!$V$5:$V$22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Expt.'!$W$5:$W$22</c:f>
              <c:numCache>
                <c:formatCode>0.0000_);[Red]\(0.0000\)</c:formatCode>
                <c:ptCount val="18"/>
                <c:pt idx="0">
                  <c:v>0.12809999999999999</c:v>
                </c:pt>
                <c:pt idx="1">
                  <c:v>0.15343333333333331</c:v>
                </c:pt>
                <c:pt idx="2">
                  <c:v>0.20253333333333334</c:v>
                </c:pt>
                <c:pt idx="3">
                  <c:v>0.28223333333333334</c:v>
                </c:pt>
                <c:pt idx="4">
                  <c:v>0.37136666666666668</c:v>
                </c:pt>
                <c:pt idx="5">
                  <c:v>0.54690000000000005</c:v>
                </c:pt>
                <c:pt idx="7">
                  <c:v>0.72699999999999998</c:v>
                </c:pt>
                <c:pt idx="9">
                  <c:v>0.80693333333333328</c:v>
                </c:pt>
                <c:pt idx="11">
                  <c:v>1.0604666666666667</c:v>
                </c:pt>
                <c:pt idx="13">
                  <c:v>1.3510666666666669</c:v>
                </c:pt>
                <c:pt idx="15">
                  <c:v>1.6319999999999999</c:v>
                </c:pt>
                <c:pt idx="17">
                  <c:v>2.224533333333333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2D4-B659-0E0DB9FD9ACA}"/>
            </c:ext>
          </c:extLst>
        </c:ser>
        <c:ser>
          <c:idx val="1"/>
          <c:order val="1"/>
          <c:tx>
            <c:strRef>
              <c:f>'2nd Expt.'!$X$4</c:f>
              <c:strCache>
                <c:ptCount val="1"/>
                <c:pt idx="0">
                  <c:v>8:1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349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Expt.'!$AD$5:$AD$20</c:f>
                <c:numCache>
                  <c:formatCode>General</c:formatCode>
                  <c:ptCount val="16"/>
                  <c:pt idx="0">
                    <c:v>9.9999999999995925E-5</c:v>
                  </c:pt>
                  <c:pt idx="1">
                    <c:v>1.0785793124908978E-3</c:v>
                  </c:pt>
                  <c:pt idx="2">
                    <c:v>8.3266639978645028E-4</c:v>
                  </c:pt>
                  <c:pt idx="3">
                    <c:v>1.1590225767142339E-3</c:v>
                  </c:pt>
                  <c:pt idx="4">
                    <c:v>1.7616280348964834E-3</c:v>
                  </c:pt>
                  <c:pt idx="5">
                    <c:v>3.5851545759330249E-3</c:v>
                  </c:pt>
                  <c:pt idx="7">
                    <c:v>2.8448784391136516E-3</c:v>
                  </c:pt>
                  <c:pt idx="9">
                    <c:v>2.6407069760451631E-3</c:v>
                  </c:pt>
                  <c:pt idx="11">
                    <c:v>5.2915026221291859E-3</c:v>
                  </c:pt>
                  <c:pt idx="13">
                    <c:v>1.0491901638883163E-2</c:v>
                  </c:pt>
                  <c:pt idx="15">
                    <c:v>7.5082177201606717E-3</c:v>
                  </c:pt>
                </c:numCache>
              </c:numRef>
            </c:plus>
            <c:minus>
              <c:numRef>
                <c:f>'2nd Expt.'!$AD$5:$AD$20</c:f>
                <c:numCache>
                  <c:formatCode>General</c:formatCode>
                  <c:ptCount val="16"/>
                  <c:pt idx="0">
                    <c:v>9.9999999999995925E-5</c:v>
                  </c:pt>
                  <c:pt idx="1">
                    <c:v>1.0785793124908978E-3</c:v>
                  </c:pt>
                  <c:pt idx="2">
                    <c:v>8.3266639978645028E-4</c:v>
                  </c:pt>
                  <c:pt idx="3">
                    <c:v>1.1590225767142339E-3</c:v>
                  </c:pt>
                  <c:pt idx="4">
                    <c:v>1.7616280348964834E-3</c:v>
                  </c:pt>
                  <c:pt idx="5">
                    <c:v>3.5851545759330249E-3</c:v>
                  </c:pt>
                  <c:pt idx="7">
                    <c:v>2.8448784391136516E-3</c:v>
                  </c:pt>
                  <c:pt idx="9">
                    <c:v>2.6407069760451631E-3</c:v>
                  </c:pt>
                  <c:pt idx="11">
                    <c:v>5.2915026221291859E-3</c:v>
                  </c:pt>
                  <c:pt idx="13">
                    <c:v>1.0491901638883163E-2</c:v>
                  </c:pt>
                  <c:pt idx="15">
                    <c:v>7.5082177201606717E-3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Expt.'!$V$5:$V$22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Expt.'!$X$5:$X$22</c:f>
              <c:numCache>
                <c:formatCode>0.0000_);[Red]\(0.0000\)</c:formatCode>
                <c:ptCount val="18"/>
                <c:pt idx="0">
                  <c:v>0.12420000000000002</c:v>
                </c:pt>
                <c:pt idx="1">
                  <c:v>0.16276666666666667</c:v>
                </c:pt>
                <c:pt idx="2">
                  <c:v>0.22193333333333332</c:v>
                </c:pt>
                <c:pt idx="3">
                  <c:v>0.39223333333333338</c:v>
                </c:pt>
                <c:pt idx="4">
                  <c:v>0.6871666666666667</c:v>
                </c:pt>
                <c:pt idx="5">
                  <c:v>0.90066666666666662</c:v>
                </c:pt>
                <c:pt idx="7">
                  <c:v>1.2196666666666667</c:v>
                </c:pt>
                <c:pt idx="9">
                  <c:v>1.567466666666667</c:v>
                </c:pt>
                <c:pt idx="11">
                  <c:v>1.5367999999999997</c:v>
                </c:pt>
                <c:pt idx="13">
                  <c:v>1.8263999999999998</c:v>
                </c:pt>
                <c:pt idx="15">
                  <c:v>2.2957333333333332</c:v>
                </c:pt>
                <c:pt idx="17">
                  <c:v>3.1358666666666668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F-42D4-B659-0E0DB9FD9ACA}"/>
            </c:ext>
          </c:extLst>
        </c:ser>
        <c:ser>
          <c:idx val="2"/>
          <c:order val="2"/>
          <c:tx>
            <c:strRef>
              <c:f>'2nd Expt.'!$Y$4</c:f>
              <c:strCache>
                <c:ptCount val="1"/>
                <c:pt idx="0">
                  <c:v>16:1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31750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Expt.'!$AE$5:$AE$20</c:f>
                <c:numCache>
                  <c:formatCode>General</c:formatCode>
                  <c:ptCount val="16"/>
                  <c:pt idx="0">
                    <c:v>2.516611478423591E-4</c:v>
                  </c:pt>
                  <c:pt idx="1">
                    <c:v>5.1316014394468964E-4</c:v>
                  </c:pt>
                  <c:pt idx="2">
                    <c:v>5.7735026918972241E-5</c:v>
                  </c:pt>
                  <c:pt idx="3">
                    <c:v>8.0208062770106012E-4</c:v>
                  </c:pt>
                  <c:pt idx="4">
                    <c:v>2.055075018906471E-3</c:v>
                  </c:pt>
                  <c:pt idx="5">
                    <c:v>3.0138568866708536E-3</c:v>
                  </c:pt>
                  <c:pt idx="7">
                    <c:v>1.6165807537309939E-3</c:v>
                  </c:pt>
                  <c:pt idx="9">
                    <c:v>1.604161255402058E-3</c:v>
                  </c:pt>
                  <c:pt idx="11">
                    <c:v>6.416645021608481E-3</c:v>
                  </c:pt>
                  <c:pt idx="13">
                    <c:v>8.3266639978636138E-4</c:v>
                  </c:pt>
                  <c:pt idx="15">
                    <c:v>3.8574603043971373E-3</c:v>
                  </c:pt>
                </c:numCache>
              </c:numRef>
            </c:plus>
            <c:minus>
              <c:numRef>
                <c:f>'2nd Expt.'!$AE$5:$AE$20</c:f>
                <c:numCache>
                  <c:formatCode>General</c:formatCode>
                  <c:ptCount val="16"/>
                  <c:pt idx="0">
                    <c:v>2.516611478423591E-4</c:v>
                  </c:pt>
                  <c:pt idx="1">
                    <c:v>5.1316014394468964E-4</c:v>
                  </c:pt>
                  <c:pt idx="2">
                    <c:v>5.7735026918972241E-5</c:v>
                  </c:pt>
                  <c:pt idx="3">
                    <c:v>8.0208062770106012E-4</c:v>
                  </c:pt>
                  <c:pt idx="4">
                    <c:v>2.055075018906471E-3</c:v>
                  </c:pt>
                  <c:pt idx="5">
                    <c:v>3.0138568866708536E-3</c:v>
                  </c:pt>
                  <c:pt idx="7">
                    <c:v>1.6165807537309939E-3</c:v>
                  </c:pt>
                  <c:pt idx="9">
                    <c:v>1.604161255402058E-3</c:v>
                  </c:pt>
                  <c:pt idx="11">
                    <c:v>6.416645021608481E-3</c:v>
                  </c:pt>
                  <c:pt idx="13">
                    <c:v>8.3266639978636138E-4</c:v>
                  </c:pt>
                  <c:pt idx="15">
                    <c:v>3.8574603043971373E-3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Expt.'!$V$5:$V$22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Expt.'!$Y$5:$Y$22</c:f>
              <c:numCache>
                <c:formatCode>0.0000_);[Red]\(0.0000\)</c:formatCode>
                <c:ptCount val="18"/>
                <c:pt idx="0">
                  <c:v>0.12266666666666666</c:v>
                </c:pt>
                <c:pt idx="1">
                  <c:v>0.16016666666666665</c:v>
                </c:pt>
                <c:pt idx="2">
                  <c:v>0.21913333333333332</c:v>
                </c:pt>
                <c:pt idx="3">
                  <c:v>0.30773333333333336</c:v>
                </c:pt>
                <c:pt idx="4">
                  <c:v>0.48606666666666665</c:v>
                </c:pt>
                <c:pt idx="5">
                  <c:v>0.71876666666666666</c:v>
                </c:pt>
                <c:pt idx="7">
                  <c:v>1.0098666666666667</c:v>
                </c:pt>
                <c:pt idx="9">
                  <c:v>1.3132666666666666</c:v>
                </c:pt>
                <c:pt idx="11">
                  <c:v>1.3454666666666668</c:v>
                </c:pt>
                <c:pt idx="13">
                  <c:v>1.5766666666666669</c:v>
                </c:pt>
                <c:pt idx="15">
                  <c:v>1.9291999999999998</c:v>
                </c:pt>
                <c:pt idx="17">
                  <c:v>2.6473333333333335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F-42D4-B659-0E0DB9FD9ACA}"/>
            </c:ext>
          </c:extLst>
        </c:ser>
        <c:ser>
          <c:idx val="3"/>
          <c:order val="3"/>
          <c:tx>
            <c:strRef>
              <c:f>'2nd Expt.'!$Z$4</c:f>
              <c:strCache>
                <c:ptCount val="1"/>
                <c:pt idx="0">
                  <c:v>35:1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857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Expt.'!$AF$5:$AF$20</c:f>
                <c:numCache>
                  <c:formatCode>General</c:formatCode>
                  <c:ptCount val="16"/>
                  <c:pt idx="0">
                    <c:v>5.5075705472861002E-4</c:v>
                  </c:pt>
                  <c:pt idx="1">
                    <c:v>6.5064070986476914E-4</c:v>
                  </c:pt>
                  <c:pt idx="2">
                    <c:v>2.3094010767585693E-4</c:v>
                  </c:pt>
                  <c:pt idx="3">
                    <c:v>1.4742229591664146E-3</c:v>
                  </c:pt>
                  <c:pt idx="4">
                    <c:v>2.0599352740640472E-3</c:v>
                  </c:pt>
                  <c:pt idx="5">
                    <c:v>6.0277137733416282E-4</c:v>
                  </c:pt>
                  <c:pt idx="7">
                    <c:v>1.1547005383791244E-4</c:v>
                  </c:pt>
                  <c:pt idx="9">
                    <c:v>1.7320508075688787E-3</c:v>
                  </c:pt>
                  <c:pt idx="11">
                    <c:v>4.0000000000001146E-4</c:v>
                  </c:pt>
                  <c:pt idx="13">
                    <c:v>4.8055523442507159E-3</c:v>
                  </c:pt>
                  <c:pt idx="15">
                    <c:v>2.3437861108328763E-3</c:v>
                  </c:pt>
                </c:numCache>
              </c:numRef>
            </c:plus>
            <c:minus>
              <c:numRef>
                <c:f>'2nd Expt.'!$AF$5:$AF$20</c:f>
                <c:numCache>
                  <c:formatCode>General</c:formatCode>
                  <c:ptCount val="16"/>
                  <c:pt idx="0">
                    <c:v>5.5075705472861002E-4</c:v>
                  </c:pt>
                  <c:pt idx="1">
                    <c:v>6.5064070986476914E-4</c:v>
                  </c:pt>
                  <c:pt idx="2">
                    <c:v>2.3094010767585693E-4</c:v>
                  </c:pt>
                  <c:pt idx="3">
                    <c:v>1.4742229591664146E-3</c:v>
                  </c:pt>
                  <c:pt idx="4">
                    <c:v>2.0599352740640472E-3</c:v>
                  </c:pt>
                  <c:pt idx="5">
                    <c:v>6.0277137733416282E-4</c:v>
                  </c:pt>
                  <c:pt idx="7">
                    <c:v>1.1547005383791244E-4</c:v>
                  </c:pt>
                  <c:pt idx="9">
                    <c:v>1.7320508075688787E-3</c:v>
                  </c:pt>
                  <c:pt idx="11">
                    <c:v>4.0000000000001146E-4</c:v>
                  </c:pt>
                  <c:pt idx="13">
                    <c:v>4.8055523442507159E-3</c:v>
                  </c:pt>
                  <c:pt idx="15">
                    <c:v>2.3437861108328763E-3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Expt.'!$V$5:$V$22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Expt.'!$Z$5:$Z$22</c:f>
              <c:numCache>
                <c:formatCode>0.0000_);[Red]\(0.0000\)</c:formatCode>
                <c:ptCount val="18"/>
                <c:pt idx="0">
                  <c:v>0.12356666666666667</c:v>
                </c:pt>
                <c:pt idx="1">
                  <c:v>0.16093333333333334</c:v>
                </c:pt>
                <c:pt idx="2">
                  <c:v>0.20136666666666669</c:v>
                </c:pt>
                <c:pt idx="3">
                  <c:v>0.25113333333333332</c:v>
                </c:pt>
                <c:pt idx="4">
                  <c:v>0.3672333333333333</c:v>
                </c:pt>
                <c:pt idx="5">
                  <c:v>0.50556666666666672</c:v>
                </c:pt>
                <c:pt idx="7">
                  <c:v>0.67426666666666668</c:v>
                </c:pt>
                <c:pt idx="9">
                  <c:v>0.8610000000000001</c:v>
                </c:pt>
                <c:pt idx="11">
                  <c:v>0.98439999999999994</c:v>
                </c:pt>
                <c:pt idx="13">
                  <c:v>1.0489333333333333</c:v>
                </c:pt>
                <c:pt idx="15">
                  <c:v>1.3002666666666667</c:v>
                </c:pt>
                <c:pt idx="17">
                  <c:v>1.4532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EF-42D4-B659-0E0DB9FD9ACA}"/>
            </c:ext>
          </c:extLst>
        </c:ser>
        <c:ser>
          <c:idx val="4"/>
          <c:order val="4"/>
          <c:tx>
            <c:strRef>
              <c:f>'2nd Expt.'!$AA$4</c:f>
              <c:strCache>
                <c:ptCount val="1"/>
                <c:pt idx="0">
                  <c:v>70:1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2857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Expt.'!$AG$5:$AG$20</c:f>
                <c:numCache>
                  <c:formatCode>General</c:formatCode>
                  <c:ptCount val="16"/>
                  <c:pt idx="0">
                    <c:v>1.5275252316519148E-4</c:v>
                  </c:pt>
                  <c:pt idx="1">
                    <c:v>3.0550504633038297E-4</c:v>
                  </c:pt>
                  <c:pt idx="2">
                    <c:v>6.5574385243019769E-4</c:v>
                  </c:pt>
                  <c:pt idx="3">
                    <c:v>1.0016652800877864E-3</c:v>
                  </c:pt>
                  <c:pt idx="4">
                    <c:v>1.8193405398660171E-3</c:v>
                  </c:pt>
                  <c:pt idx="5">
                    <c:v>6.4291005073285618E-4</c:v>
                  </c:pt>
                  <c:pt idx="7">
                    <c:v>1.5534906930308038E-3</c:v>
                  </c:pt>
                  <c:pt idx="9">
                    <c:v>3.0353473167552608E-3</c:v>
                  </c:pt>
                  <c:pt idx="11">
                    <c:v>1.8475208614067912E-3</c:v>
                  </c:pt>
                  <c:pt idx="13">
                    <c:v>3.8017539811688928E-3</c:v>
                  </c:pt>
                  <c:pt idx="15">
                    <c:v>9.9304246300614841E-3</c:v>
                  </c:pt>
                </c:numCache>
              </c:numRef>
            </c:plus>
            <c:minus>
              <c:numRef>
                <c:f>'2nd Expt.'!$AH$5:$AH$20</c:f>
                <c:numCache>
                  <c:formatCode>General</c:formatCode>
                  <c:ptCount val="16"/>
                  <c:pt idx="0">
                    <c:v>1.1547005383792846E-4</c:v>
                  </c:pt>
                  <c:pt idx="1">
                    <c:v>7.8102496759065935E-4</c:v>
                  </c:pt>
                  <c:pt idx="2">
                    <c:v>5.6862407030773923E-4</c:v>
                  </c:pt>
                  <c:pt idx="3">
                    <c:v>4.041451884327359E-4</c:v>
                  </c:pt>
                  <c:pt idx="4">
                    <c:v>4.0414518843272327E-4</c:v>
                  </c:pt>
                  <c:pt idx="5">
                    <c:v>4.509249752822952E-4</c:v>
                  </c:pt>
                  <c:pt idx="7">
                    <c:v>3.2186953878861999E-3</c:v>
                  </c:pt>
                  <c:pt idx="9">
                    <c:v>2.8354893757515896E-3</c:v>
                  </c:pt>
                  <c:pt idx="11">
                    <c:v>3.4698703145795316E-3</c:v>
                  </c:pt>
                  <c:pt idx="13">
                    <c:v>3.0022213997860587E-3</c:v>
                  </c:pt>
                  <c:pt idx="15">
                    <c:v>3.1749015732775369E-3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Expt.'!$V$5:$V$22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Expt.'!$AA$5:$AA$22</c:f>
              <c:numCache>
                <c:formatCode>0.0000_);[Red]\(0.0000\)</c:formatCode>
                <c:ptCount val="18"/>
                <c:pt idx="0">
                  <c:v>0.12386666666666667</c:v>
                </c:pt>
                <c:pt idx="1">
                  <c:v>0.15846666666666667</c:v>
                </c:pt>
                <c:pt idx="2">
                  <c:v>0.20299999999999999</c:v>
                </c:pt>
                <c:pt idx="3">
                  <c:v>0.2975666666666667</c:v>
                </c:pt>
                <c:pt idx="4">
                  <c:v>0.38500000000000001</c:v>
                </c:pt>
                <c:pt idx="5">
                  <c:v>0.51236666666666664</c:v>
                </c:pt>
                <c:pt idx="7">
                  <c:v>0.65186666666666671</c:v>
                </c:pt>
                <c:pt idx="9">
                  <c:v>0.79333333333333333</c:v>
                </c:pt>
                <c:pt idx="11">
                  <c:v>0.99533333333333329</c:v>
                </c:pt>
                <c:pt idx="13">
                  <c:v>1.0705333333333333</c:v>
                </c:pt>
                <c:pt idx="15">
                  <c:v>1.2197333333333333</c:v>
                </c:pt>
                <c:pt idx="17">
                  <c:v>1.7186666666666668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EF-42D4-B659-0E0DB9FD9ACA}"/>
            </c:ext>
          </c:extLst>
        </c:ser>
        <c:ser>
          <c:idx val="5"/>
          <c:order val="5"/>
          <c:tx>
            <c:strRef>
              <c:f>'2nd Expt.'!$AB$4</c:f>
              <c:strCache>
                <c:ptCount val="1"/>
                <c:pt idx="0">
                  <c:v>140:1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Expt.'!$AH$5:$AH$20</c:f>
                <c:numCache>
                  <c:formatCode>General</c:formatCode>
                  <c:ptCount val="16"/>
                  <c:pt idx="0">
                    <c:v>1.1547005383792846E-4</c:v>
                  </c:pt>
                  <c:pt idx="1">
                    <c:v>7.8102496759065935E-4</c:v>
                  </c:pt>
                  <c:pt idx="2">
                    <c:v>5.6862407030773923E-4</c:v>
                  </c:pt>
                  <c:pt idx="3">
                    <c:v>4.041451884327359E-4</c:v>
                  </c:pt>
                  <c:pt idx="4">
                    <c:v>4.0414518843272327E-4</c:v>
                  </c:pt>
                  <c:pt idx="5">
                    <c:v>4.509249752822952E-4</c:v>
                  </c:pt>
                  <c:pt idx="7">
                    <c:v>3.2186953878861999E-3</c:v>
                  </c:pt>
                  <c:pt idx="9">
                    <c:v>2.8354893757515896E-3</c:v>
                  </c:pt>
                  <c:pt idx="11">
                    <c:v>3.4698703145795316E-3</c:v>
                  </c:pt>
                  <c:pt idx="13">
                    <c:v>3.0022213997860587E-3</c:v>
                  </c:pt>
                  <c:pt idx="15">
                    <c:v>3.1749015732775369E-3</c:v>
                  </c:pt>
                </c:numCache>
              </c:numRef>
            </c:plus>
            <c:minus>
              <c:numRef>
                <c:f>'2nd Expt.'!$AH$5:$AH$20</c:f>
                <c:numCache>
                  <c:formatCode>General</c:formatCode>
                  <c:ptCount val="16"/>
                  <c:pt idx="0">
                    <c:v>1.1547005383792846E-4</c:v>
                  </c:pt>
                  <c:pt idx="1">
                    <c:v>7.8102496759065935E-4</c:v>
                  </c:pt>
                  <c:pt idx="2">
                    <c:v>5.6862407030773923E-4</c:v>
                  </c:pt>
                  <c:pt idx="3">
                    <c:v>4.041451884327359E-4</c:v>
                  </c:pt>
                  <c:pt idx="4">
                    <c:v>4.0414518843272327E-4</c:v>
                  </c:pt>
                  <c:pt idx="5">
                    <c:v>4.509249752822952E-4</c:v>
                  </c:pt>
                  <c:pt idx="7">
                    <c:v>3.2186953878861999E-3</c:v>
                  </c:pt>
                  <c:pt idx="9">
                    <c:v>2.8354893757515896E-3</c:v>
                  </c:pt>
                  <c:pt idx="11">
                    <c:v>3.4698703145795316E-3</c:v>
                  </c:pt>
                  <c:pt idx="13">
                    <c:v>3.0022213997860587E-3</c:v>
                  </c:pt>
                  <c:pt idx="15">
                    <c:v>3.1749015732775369E-3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Expt.'!$V$5:$V$22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Expt.'!$AB$5:$AB$22</c:f>
              <c:numCache>
                <c:formatCode>0.0000_);[Red]\(0.0000\)</c:formatCode>
                <c:ptCount val="18"/>
                <c:pt idx="0">
                  <c:v>0.12206666666666666</c:v>
                </c:pt>
                <c:pt idx="1">
                  <c:v>0.14799999999999999</c:v>
                </c:pt>
                <c:pt idx="2">
                  <c:v>0.17166666666666666</c:v>
                </c:pt>
                <c:pt idx="3">
                  <c:v>0.21936666666666663</c:v>
                </c:pt>
                <c:pt idx="4">
                  <c:v>0.33803333333333335</c:v>
                </c:pt>
                <c:pt idx="5">
                  <c:v>0.49146666666666672</c:v>
                </c:pt>
                <c:pt idx="7">
                  <c:v>0.63059999999999994</c:v>
                </c:pt>
                <c:pt idx="9">
                  <c:v>0.72820000000000007</c:v>
                </c:pt>
                <c:pt idx="11">
                  <c:v>0.83199999999999996</c:v>
                </c:pt>
                <c:pt idx="13">
                  <c:v>0.89573333333333327</c:v>
                </c:pt>
                <c:pt idx="15">
                  <c:v>1.0828</c:v>
                </c:pt>
                <c:pt idx="17">
                  <c:v>1.3442666666666667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EF-42D4-B659-0E0DB9FD9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9856"/>
        <c:axId val="83490432"/>
      </c:scatterChart>
      <c:valAx>
        <c:axId val="83489856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Cultivation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(day)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057502960265047"/>
              <c:y val="0.8906195722562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3490432"/>
        <c:crosses val="autoZero"/>
        <c:crossBetween val="midCat"/>
        <c:majorUnit val="2"/>
      </c:valAx>
      <c:valAx>
        <c:axId val="834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OD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altLang="ko-KR" sz="2200" b="1" baseline="30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628045562209319E-2"/>
              <c:y val="0.28980189454207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3489856"/>
        <c:crosses val="autoZero"/>
        <c:crossBetween val="midCat"/>
      </c:valAx>
      <c:spPr>
        <a:noFill/>
        <a:ln w="571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195774278215227"/>
          <c:y val="0.11816738792029266"/>
          <c:w val="0.15198421650128258"/>
          <c:h val="0.35995573446912804"/>
        </c:manualLayout>
      </c:layout>
      <c:overlay val="0"/>
      <c:spPr>
        <a:solidFill>
          <a:schemeClr val="bg1"/>
        </a:solidFill>
        <a:ln w="381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5018235809097"/>
          <c:y val="9.9683541219370217E-2"/>
          <c:w val="0.7613317007281093"/>
          <c:h val="0.70162989722594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'2nd Expt.'!$W$25</c:f>
              <c:strCache>
                <c:ptCount val="1"/>
                <c:pt idx="0">
                  <c:v>0.029167824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Expt.'!$AC$26:$AC$41</c:f>
                <c:numCache>
                  <c:formatCode>General</c:formatCode>
                  <c:ptCount val="16"/>
                  <c:pt idx="0">
                    <c:v>6.5064070986476849E-4</c:v>
                  </c:pt>
                  <c:pt idx="1">
                    <c:v>1.1547005383792045E-4</c:v>
                  </c:pt>
                  <c:pt idx="2">
                    <c:v>7.5718777944004233E-4</c:v>
                  </c:pt>
                  <c:pt idx="3">
                    <c:v>1.5502687938977742E-3</c:v>
                  </c:pt>
                  <c:pt idx="4">
                    <c:v>2.851315485876642E-3</c:v>
                  </c:pt>
                  <c:pt idx="5">
                    <c:v>2.5999999999999912E-3</c:v>
                  </c:pt>
                  <c:pt idx="7">
                    <c:v>9.2376043070336363E-4</c:v>
                  </c:pt>
                  <c:pt idx="9">
                    <c:v>1.6289055630494906E-3</c:v>
                  </c:pt>
                  <c:pt idx="11">
                    <c:v>2.1939310229205488E-3</c:v>
                  </c:pt>
                  <c:pt idx="13">
                    <c:v>4.0265783654777308E-3</c:v>
                  </c:pt>
                  <c:pt idx="15">
                    <c:v>5.8286647985050883E-3</c:v>
                  </c:pt>
                </c:numCache>
              </c:numRef>
            </c:plus>
            <c:minus>
              <c:numRef>
                <c:f>'2nd Expt.'!$AC$26:$AC$41</c:f>
                <c:numCache>
                  <c:formatCode>General</c:formatCode>
                  <c:ptCount val="16"/>
                  <c:pt idx="0">
                    <c:v>6.5064070986476849E-4</c:v>
                  </c:pt>
                  <c:pt idx="1">
                    <c:v>1.1547005383792045E-4</c:v>
                  </c:pt>
                  <c:pt idx="2">
                    <c:v>7.5718777944004233E-4</c:v>
                  </c:pt>
                  <c:pt idx="3">
                    <c:v>1.5502687938977742E-3</c:v>
                  </c:pt>
                  <c:pt idx="4">
                    <c:v>2.851315485876642E-3</c:v>
                  </c:pt>
                  <c:pt idx="5">
                    <c:v>2.5999999999999912E-3</c:v>
                  </c:pt>
                  <c:pt idx="7">
                    <c:v>9.2376043070336363E-4</c:v>
                  </c:pt>
                  <c:pt idx="9">
                    <c:v>1.6289055630494906E-3</c:v>
                  </c:pt>
                  <c:pt idx="11">
                    <c:v>2.1939310229205488E-3</c:v>
                  </c:pt>
                  <c:pt idx="13">
                    <c:v>4.0265783654777308E-3</c:v>
                  </c:pt>
                  <c:pt idx="15">
                    <c:v>5.8286647985050883E-3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Expt.'!$V$26:$V$43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Expt.'!$W$26:$W$43</c:f>
              <c:numCache>
                <c:formatCode>0.0000_);[Red]\(0.0000\)</c:formatCode>
                <c:ptCount val="18"/>
                <c:pt idx="0">
                  <c:v>0.12543333333333331</c:v>
                </c:pt>
                <c:pt idx="1">
                  <c:v>0.12433333333333334</c:v>
                </c:pt>
                <c:pt idx="2">
                  <c:v>0.16326666666666667</c:v>
                </c:pt>
                <c:pt idx="3">
                  <c:v>0.25616666666666665</c:v>
                </c:pt>
                <c:pt idx="4">
                  <c:v>0.47000000000000003</c:v>
                </c:pt>
                <c:pt idx="5">
                  <c:v>0.65559999999999996</c:v>
                </c:pt>
                <c:pt idx="7">
                  <c:v>0.89133333333333331</c:v>
                </c:pt>
                <c:pt idx="9">
                  <c:v>1.1578666666666668</c:v>
                </c:pt>
                <c:pt idx="11">
                  <c:v>1.3202666666666667</c:v>
                </c:pt>
                <c:pt idx="13">
                  <c:v>1.4865333333333333</c:v>
                </c:pt>
                <c:pt idx="15">
                  <c:v>1.5350666666666666</c:v>
                </c:pt>
                <c:pt idx="17">
                  <c:v>1.6645333333333332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E-4063-957A-AB39AC6C8C5E}"/>
            </c:ext>
          </c:extLst>
        </c:ser>
        <c:ser>
          <c:idx val="1"/>
          <c:order val="1"/>
          <c:tx>
            <c:strRef>
              <c:f>'2nd Expt.'!$X$25</c:f>
              <c:strCache>
                <c:ptCount val="1"/>
                <c:pt idx="0">
                  <c:v>0.029172454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31750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Expt.'!$AD$26:$AD$41</c:f>
                <c:numCache>
                  <c:formatCode>General</c:formatCode>
                  <c:ptCount val="16"/>
                  <c:pt idx="0">
                    <c:v>2.3094010767584091E-4</c:v>
                  </c:pt>
                  <c:pt idx="1">
                    <c:v>1.2219247112649783E-2</c:v>
                  </c:pt>
                  <c:pt idx="2">
                    <c:v>4.9328828623162763E-4</c:v>
                  </c:pt>
                  <c:pt idx="3">
                    <c:v>3.4641016151376938E-4</c:v>
                  </c:pt>
                  <c:pt idx="4">
                    <c:v>5.2915026221292275E-4</c:v>
                  </c:pt>
                  <c:pt idx="5">
                    <c:v>7.9372539331938423E-4</c:v>
                  </c:pt>
                  <c:pt idx="7">
                    <c:v>1.6165807537309939E-3</c:v>
                  </c:pt>
                  <c:pt idx="9">
                    <c:v>2.6633312473917834E-3</c:v>
                  </c:pt>
                  <c:pt idx="11">
                    <c:v>3.0550504633038958E-3</c:v>
                  </c:pt>
                  <c:pt idx="13">
                    <c:v>4.2770706486254329E-3</c:v>
                  </c:pt>
                  <c:pt idx="15">
                    <c:v>2.0132891827388654E-3</c:v>
                  </c:pt>
                </c:numCache>
              </c:numRef>
            </c:plus>
            <c:minus>
              <c:numRef>
                <c:f>'2nd Expt.'!$AD$26:$AD$41</c:f>
                <c:numCache>
                  <c:formatCode>General</c:formatCode>
                  <c:ptCount val="16"/>
                  <c:pt idx="0">
                    <c:v>2.3094010767584091E-4</c:v>
                  </c:pt>
                  <c:pt idx="1">
                    <c:v>1.2219247112649783E-2</c:v>
                  </c:pt>
                  <c:pt idx="2">
                    <c:v>4.9328828623162763E-4</c:v>
                  </c:pt>
                  <c:pt idx="3">
                    <c:v>3.4641016151376938E-4</c:v>
                  </c:pt>
                  <c:pt idx="4">
                    <c:v>5.2915026221292275E-4</c:v>
                  </c:pt>
                  <c:pt idx="5">
                    <c:v>7.9372539331938423E-4</c:v>
                  </c:pt>
                  <c:pt idx="7">
                    <c:v>1.6165807537309939E-3</c:v>
                  </c:pt>
                  <c:pt idx="9">
                    <c:v>2.6633312473917834E-3</c:v>
                  </c:pt>
                  <c:pt idx="11">
                    <c:v>3.0550504633038958E-3</c:v>
                  </c:pt>
                  <c:pt idx="13">
                    <c:v>4.2770706486254329E-3</c:v>
                  </c:pt>
                  <c:pt idx="15">
                    <c:v>2.0132891827388654E-3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Expt.'!$V$26:$V$43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Expt.'!$X$26:$X$43</c:f>
              <c:numCache>
                <c:formatCode>0.0000_);[Red]\(0.0000\)</c:formatCode>
                <c:ptCount val="18"/>
                <c:pt idx="0">
                  <c:v>0.12533333333333332</c:v>
                </c:pt>
                <c:pt idx="1">
                  <c:v>0.1381</c:v>
                </c:pt>
                <c:pt idx="2">
                  <c:v>0.19336666666666669</c:v>
                </c:pt>
                <c:pt idx="3">
                  <c:v>0.24479999999999999</c:v>
                </c:pt>
                <c:pt idx="4">
                  <c:v>0.34719999999999995</c:v>
                </c:pt>
                <c:pt idx="5">
                  <c:v>0.49709999999999993</c:v>
                </c:pt>
                <c:pt idx="7">
                  <c:v>0.66426666666666667</c:v>
                </c:pt>
                <c:pt idx="9">
                  <c:v>0.78146666666666675</c:v>
                </c:pt>
                <c:pt idx="11">
                  <c:v>0.88933333333333342</c:v>
                </c:pt>
                <c:pt idx="13">
                  <c:v>1.0962666666666665</c:v>
                </c:pt>
                <c:pt idx="15">
                  <c:v>1.1973333333333334</c:v>
                </c:pt>
                <c:pt idx="17">
                  <c:v>1.6600000000000001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E-4063-957A-AB39AC6C8C5E}"/>
            </c:ext>
          </c:extLst>
        </c:ser>
        <c:ser>
          <c:idx val="2"/>
          <c:order val="2"/>
          <c:tx>
            <c:strRef>
              <c:f>'2nd Expt.'!$Y$25</c:f>
              <c:strCache>
                <c:ptCount val="1"/>
                <c:pt idx="0">
                  <c:v>1.750694444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Expt.'!$AE$26:$AE$41</c:f>
                <c:numCache>
                  <c:formatCode>General</c:formatCode>
                  <c:ptCount val="16"/>
                  <c:pt idx="0">
                    <c:v>4.5825756949557591E-4</c:v>
                  </c:pt>
                  <c:pt idx="1">
                    <c:v>1.52752523165193E-4</c:v>
                  </c:pt>
                  <c:pt idx="2">
                    <c:v>5.6862407030772784E-4</c:v>
                  </c:pt>
                  <c:pt idx="3">
                    <c:v>1.5275252316520813E-4</c:v>
                  </c:pt>
                  <c:pt idx="4">
                    <c:v>1.5275252316517785E-4</c:v>
                  </c:pt>
                  <c:pt idx="5">
                    <c:v>4.7258156262527143E-4</c:v>
                  </c:pt>
                  <c:pt idx="7">
                    <c:v>2.8844410203712127E-3</c:v>
                  </c:pt>
                  <c:pt idx="9">
                    <c:v>5.6367839530475309E-3</c:v>
                  </c:pt>
                  <c:pt idx="11">
                    <c:v>7.354817015625419E-3</c:v>
                  </c:pt>
                  <c:pt idx="13">
                    <c:v>1.2858201014657124E-3</c:v>
                  </c:pt>
                  <c:pt idx="15">
                    <c:v>3.0550504633038962E-3</c:v>
                  </c:pt>
                </c:numCache>
              </c:numRef>
            </c:plus>
            <c:minus>
              <c:numRef>
                <c:f>'2nd Expt.'!$AE$26:$AE$41</c:f>
                <c:numCache>
                  <c:formatCode>General</c:formatCode>
                  <c:ptCount val="16"/>
                  <c:pt idx="0">
                    <c:v>4.5825756949557591E-4</c:v>
                  </c:pt>
                  <c:pt idx="1">
                    <c:v>1.52752523165193E-4</c:v>
                  </c:pt>
                  <c:pt idx="2">
                    <c:v>5.6862407030772784E-4</c:v>
                  </c:pt>
                  <c:pt idx="3">
                    <c:v>1.5275252316520813E-4</c:v>
                  </c:pt>
                  <c:pt idx="4">
                    <c:v>1.5275252316517785E-4</c:v>
                  </c:pt>
                  <c:pt idx="5">
                    <c:v>4.7258156262527143E-4</c:v>
                  </c:pt>
                  <c:pt idx="7">
                    <c:v>2.8844410203712127E-3</c:v>
                  </c:pt>
                  <c:pt idx="9">
                    <c:v>5.6367839530475309E-3</c:v>
                  </c:pt>
                  <c:pt idx="11">
                    <c:v>7.354817015625419E-3</c:v>
                  </c:pt>
                  <c:pt idx="13">
                    <c:v>1.2858201014657124E-3</c:v>
                  </c:pt>
                  <c:pt idx="15">
                    <c:v>3.0550504633038962E-3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Expt.'!$V$26:$V$43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Expt.'!$Y$26:$Y$43</c:f>
              <c:numCache>
                <c:formatCode>0.0000_);[Red]\(0.0000\)</c:formatCode>
                <c:ptCount val="18"/>
                <c:pt idx="0">
                  <c:v>0.12820000000000001</c:v>
                </c:pt>
                <c:pt idx="1">
                  <c:v>0.15916666666666668</c:v>
                </c:pt>
                <c:pt idx="2">
                  <c:v>0.20923333333333335</c:v>
                </c:pt>
                <c:pt idx="3">
                  <c:v>0.30053333333333332</c:v>
                </c:pt>
                <c:pt idx="4">
                  <c:v>0.44913333333333333</c:v>
                </c:pt>
                <c:pt idx="5">
                  <c:v>0.63393333333333335</c:v>
                </c:pt>
                <c:pt idx="7">
                  <c:v>0.81599999999999995</c:v>
                </c:pt>
                <c:pt idx="9">
                  <c:v>0.99673333333333325</c:v>
                </c:pt>
                <c:pt idx="11">
                  <c:v>1.2880666666666667</c:v>
                </c:pt>
                <c:pt idx="13">
                  <c:v>1.6573333333333331</c:v>
                </c:pt>
                <c:pt idx="15">
                  <c:v>1.8850666666666667</c:v>
                </c:pt>
                <c:pt idx="17">
                  <c:v>2.444266666666667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5E-4063-957A-AB39AC6C8C5E}"/>
            </c:ext>
          </c:extLst>
        </c:ser>
        <c:ser>
          <c:idx val="3"/>
          <c:order val="3"/>
          <c:tx>
            <c:strRef>
              <c:f>'2nd Expt.'!$Z$25</c:f>
              <c:strCache>
                <c:ptCount val="1"/>
                <c:pt idx="0">
                  <c:v>1.751388889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2857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Expt.'!$AF$26:$AF$41</c:f>
                <c:numCache>
                  <c:formatCode>General</c:formatCode>
                  <c:ptCount val="16"/>
                  <c:pt idx="0">
                    <c:v>4.1633319989322292E-4</c:v>
                  </c:pt>
                  <c:pt idx="1">
                    <c:v>5.0332229568471635E-4</c:v>
                  </c:pt>
                  <c:pt idx="2">
                    <c:v>2.0000000000000573E-4</c:v>
                  </c:pt>
                  <c:pt idx="3">
                    <c:v>4.7258156262526167E-4</c:v>
                  </c:pt>
                  <c:pt idx="4">
                    <c:v>9.0184995056456156E-4</c:v>
                  </c:pt>
                  <c:pt idx="5">
                    <c:v>1.4153915830374827E-3</c:v>
                  </c:pt>
                  <c:pt idx="7">
                    <c:v>2.1385353243127685E-3</c:v>
                  </c:pt>
                  <c:pt idx="9">
                    <c:v>2.1197484127446144E-3</c:v>
                  </c:pt>
                  <c:pt idx="11">
                    <c:v>1.0392304845413401E-3</c:v>
                  </c:pt>
                  <c:pt idx="13">
                    <c:v>3.0287511177600666E-3</c:v>
                  </c:pt>
                  <c:pt idx="15">
                    <c:v>1.0583005244258455E-3</c:v>
                  </c:pt>
                </c:numCache>
              </c:numRef>
            </c:plus>
            <c:minus>
              <c:numRef>
                <c:f>'2nd Expt.'!$AF$26:$AF$41</c:f>
                <c:numCache>
                  <c:formatCode>General</c:formatCode>
                  <c:ptCount val="16"/>
                  <c:pt idx="0">
                    <c:v>4.1633319989322292E-4</c:v>
                  </c:pt>
                  <c:pt idx="1">
                    <c:v>5.0332229568471635E-4</c:v>
                  </c:pt>
                  <c:pt idx="2">
                    <c:v>2.0000000000000573E-4</c:v>
                  </c:pt>
                  <c:pt idx="3">
                    <c:v>4.7258156262526167E-4</c:v>
                  </c:pt>
                  <c:pt idx="4">
                    <c:v>9.0184995056456156E-4</c:v>
                  </c:pt>
                  <c:pt idx="5">
                    <c:v>1.4153915830374827E-3</c:v>
                  </c:pt>
                  <c:pt idx="7">
                    <c:v>2.1385353243127685E-3</c:v>
                  </c:pt>
                  <c:pt idx="9">
                    <c:v>2.1197484127446144E-3</c:v>
                  </c:pt>
                  <c:pt idx="11">
                    <c:v>1.0392304845413401E-3</c:v>
                  </c:pt>
                  <c:pt idx="13">
                    <c:v>3.0287511177600666E-3</c:v>
                  </c:pt>
                  <c:pt idx="15">
                    <c:v>1.0583005244258455E-3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Expt.'!$V$26:$V$43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Expt.'!$Z$26:$Z$43</c:f>
              <c:numCache>
                <c:formatCode>0.0000_);[Red]\(0.0000\)</c:formatCode>
                <c:ptCount val="18"/>
                <c:pt idx="0">
                  <c:v>0.12516666666666668</c:v>
                </c:pt>
                <c:pt idx="1">
                  <c:v>0.16273333333333334</c:v>
                </c:pt>
                <c:pt idx="2">
                  <c:v>0.22450000000000001</c:v>
                </c:pt>
                <c:pt idx="3">
                  <c:v>0.27213333333333334</c:v>
                </c:pt>
                <c:pt idx="4">
                  <c:v>0.40606666666666663</c:v>
                </c:pt>
                <c:pt idx="5">
                  <c:v>0.64993333333333325</c:v>
                </c:pt>
                <c:pt idx="7">
                  <c:v>0.82286666666666664</c:v>
                </c:pt>
                <c:pt idx="9">
                  <c:v>0.92393333333333327</c:v>
                </c:pt>
                <c:pt idx="11">
                  <c:v>1.0111999999999999</c:v>
                </c:pt>
                <c:pt idx="13">
                  <c:v>1.0941333333333334</c:v>
                </c:pt>
                <c:pt idx="15">
                  <c:v>1.1463999999999999</c:v>
                </c:pt>
                <c:pt idx="17">
                  <c:v>1.3345333333333331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5E-4063-957A-AB39AC6C8C5E}"/>
            </c:ext>
          </c:extLst>
        </c:ser>
        <c:ser>
          <c:idx val="4"/>
          <c:order val="4"/>
          <c:tx>
            <c:strRef>
              <c:f>'2nd Expt.'!$AA$25</c:f>
              <c:strCache>
                <c:ptCount val="1"/>
                <c:pt idx="0">
                  <c:v>1.755555556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Expt.'!$AG$26:$AG$41</c:f>
                <c:numCache>
                  <c:formatCode>General</c:formatCode>
                  <c:ptCount val="16"/>
                  <c:pt idx="0">
                    <c:v>1.1547005383792846E-4</c:v>
                  </c:pt>
                  <c:pt idx="1">
                    <c:v>5.0332229568471635E-4</c:v>
                  </c:pt>
                  <c:pt idx="2">
                    <c:v>4.5092497528228181E-4</c:v>
                  </c:pt>
                  <c:pt idx="3">
                    <c:v>3.4641016151376933E-4</c:v>
                  </c:pt>
                  <c:pt idx="4">
                    <c:v>1.2858201014657325E-3</c:v>
                  </c:pt>
                  <c:pt idx="5">
                    <c:v>0</c:v>
                  </c:pt>
                  <c:pt idx="7">
                    <c:v>4.1633319989324292E-4</c:v>
                  </c:pt>
                  <c:pt idx="9">
                    <c:v>1.1135528725659813E-3</c:v>
                  </c:pt>
                  <c:pt idx="11">
                    <c:v>2.4248711305963808E-3</c:v>
                  </c:pt>
                  <c:pt idx="13">
                    <c:v>2.2271057451319831E-3</c:v>
                  </c:pt>
                  <c:pt idx="15">
                    <c:v>2.0132891827388654E-3</c:v>
                  </c:pt>
                </c:numCache>
              </c:numRef>
            </c:plus>
            <c:minus>
              <c:numRef>
                <c:f>'2nd Expt.'!$AG$26:$AG$41</c:f>
                <c:numCache>
                  <c:formatCode>General</c:formatCode>
                  <c:ptCount val="16"/>
                  <c:pt idx="0">
                    <c:v>1.1547005383792846E-4</c:v>
                  </c:pt>
                  <c:pt idx="1">
                    <c:v>5.0332229568471635E-4</c:v>
                  </c:pt>
                  <c:pt idx="2">
                    <c:v>4.5092497528228181E-4</c:v>
                  </c:pt>
                  <c:pt idx="3">
                    <c:v>3.4641016151376933E-4</c:v>
                  </c:pt>
                  <c:pt idx="4">
                    <c:v>1.2858201014657325E-3</c:v>
                  </c:pt>
                  <c:pt idx="5">
                    <c:v>0</c:v>
                  </c:pt>
                  <c:pt idx="7">
                    <c:v>4.1633319989324292E-4</c:v>
                  </c:pt>
                  <c:pt idx="9">
                    <c:v>1.1135528725659813E-3</c:v>
                  </c:pt>
                  <c:pt idx="11">
                    <c:v>2.4248711305963808E-3</c:v>
                  </c:pt>
                  <c:pt idx="13">
                    <c:v>2.2271057451319831E-3</c:v>
                  </c:pt>
                  <c:pt idx="15">
                    <c:v>2.0132891827388654E-3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Expt.'!$V$26:$V$43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Expt.'!$AA$26:$AA$43</c:f>
              <c:numCache>
                <c:formatCode>0.0000_);[Red]\(0.0000\)</c:formatCode>
                <c:ptCount val="18"/>
                <c:pt idx="0">
                  <c:v>0.12993333333333335</c:v>
                </c:pt>
                <c:pt idx="1">
                  <c:v>0.15623333333333334</c:v>
                </c:pt>
                <c:pt idx="2">
                  <c:v>0.21253333333333332</c:v>
                </c:pt>
                <c:pt idx="3">
                  <c:v>0.30000000000000004</c:v>
                </c:pt>
                <c:pt idx="4">
                  <c:v>0.46426666666666661</c:v>
                </c:pt>
                <c:pt idx="5">
                  <c:v>0.68369999999999997</c:v>
                </c:pt>
                <c:pt idx="7">
                  <c:v>0.89033333333333342</c:v>
                </c:pt>
                <c:pt idx="9">
                  <c:v>1.0216000000000001</c:v>
                </c:pt>
                <c:pt idx="11">
                  <c:v>1.1776</c:v>
                </c:pt>
                <c:pt idx="13">
                  <c:v>1.284</c:v>
                </c:pt>
                <c:pt idx="15">
                  <c:v>1.5146666666666668</c:v>
                </c:pt>
                <c:pt idx="17">
                  <c:v>1.9205333333333332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5E-4063-957A-AB39AC6C8C5E}"/>
            </c:ext>
          </c:extLst>
        </c:ser>
        <c:ser>
          <c:idx val="5"/>
          <c:order val="5"/>
          <c:tx>
            <c:strRef>
              <c:f>'2nd Expt.'!$AB$25</c:f>
              <c:strCache>
                <c:ptCount val="1"/>
                <c:pt idx="0">
                  <c:v>1.761111111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2857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Expt.'!$AH$26:$AH$41</c:f>
                <c:numCache>
                  <c:formatCode>General</c:formatCode>
                  <c:ptCount val="16"/>
                  <c:pt idx="0">
                    <c:v>5.8594652770824044E-4</c:v>
                  </c:pt>
                  <c:pt idx="1">
                    <c:v>3.2145502536642809E-4</c:v>
                  </c:pt>
                  <c:pt idx="2">
                    <c:v>3.6055512754640153E-4</c:v>
                  </c:pt>
                  <c:pt idx="3">
                    <c:v>1.4011899704655724E-3</c:v>
                  </c:pt>
                  <c:pt idx="4">
                    <c:v>5.6862407030772372E-4</c:v>
                  </c:pt>
                  <c:pt idx="5">
                    <c:v>1.2662279942148673E-3</c:v>
                  </c:pt>
                  <c:pt idx="7">
                    <c:v>1.3114877048604251E-3</c:v>
                  </c:pt>
                  <c:pt idx="9">
                    <c:v>2.7153882472554639E-3</c:v>
                  </c:pt>
                  <c:pt idx="11">
                    <c:v>2.0033305601755303E-3</c:v>
                  </c:pt>
                  <c:pt idx="13">
                    <c:v>5.3266624947835113E-3</c:v>
                  </c:pt>
                  <c:pt idx="15">
                    <c:v>2.2271057451321023E-3</c:v>
                  </c:pt>
                </c:numCache>
              </c:numRef>
            </c:plus>
            <c:minus>
              <c:numRef>
                <c:f>'2nd Expt.'!$AH$26:$AH$41</c:f>
                <c:numCache>
                  <c:formatCode>General</c:formatCode>
                  <c:ptCount val="16"/>
                  <c:pt idx="0">
                    <c:v>5.8594652770824044E-4</c:v>
                  </c:pt>
                  <c:pt idx="1">
                    <c:v>3.2145502536642809E-4</c:v>
                  </c:pt>
                  <c:pt idx="2">
                    <c:v>3.6055512754640153E-4</c:v>
                  </c:pt>
                  <c:pt idx="3">
                    <c:v>1.4011899704655724E-3</c:v>
                  </c:pt>
                  <c:pt idx="4">
                    <c:v>5.6862407030772372E-4</c:v>
                  </c:pt>
                  <c:pt idx="5">
                    <c:v>1.2662279942148673E-3</c:v>
                  </c:pt>
                  <c:pt idx="7">
                    <c:v>1.3114877048604251E-3</c:v>
                  </c:pt>
                  <c:pt idx="9">
                    <c:v>2.7153882472554639E-3</c:v>
                  </c:pt>
                  <c:pt idx="11">
                    <c:v>2.0033305601755303E-3</c:v>
                  </c:pt>
                  <c:pt idx="13">
                    <c:v>5.3266624947835113E-3</c:v>
                  </c:pt>
                  <c:pt idx="15">
                    <c:v>2.2271057451321023E-3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Expt.'!$V$26:$V$43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Expt.'!$AB$26:$AB$43</c:f>
              <c:numCache>
                <c:formatCode>0.0000_);[Red]\(0.0000\)</c:formatCode>
                <c:ptCount val="18"/>
                <c:pt idx="0">
                  <c:v>0.12953333333333331</c:v>
                </c:pt>
                <c:pt idx="1">
                  <c:v>0.15876666666666669</c:v>
                </c:pt>
                <c:pt idx="2">
                  <c:v>0.21319999999999997</c:v>
                </c:pt>
                <c:pt idx="3">
                  <c:v>0.29876666666666668</c:v>
                </c:pt>
                <c:pt idx="4">
                  <c:v>0.39926666666666666</c:v>
                </c:pt>
                <c:pt idx="5">
                  <c:v>0.56476666666666675</c:v>
                </c:pt>
                <c:pt idx="7">
                  <c:v>0.74540000000000006</c:v>
                </c:pt>
                <c:pt idx="9">
                  <c:v>0.88526666666666676</c:v>
                </c:pt>
                <c:pt idx="11">
                  <c:v>0.9534666666666668</c:v>
                </c:pt>
                <c:pt idx="13">
                  <c:v>1.0242666666666667</c:v>
                </c:pt>
                <c:pt idx="15">
                  <c:v>1.1100000000000001</c:v>
                </c:pt>
                <c:pt idx="17">
                  <c:v>1.3750666666666664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5E-4063-957A-AB39AC6C8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64608"/>
        <c:axId val="84165184"/>
      </c:scatterChart>
      <c:valAx>
        <c:axId val="84164608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Cultivation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(day)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057502960265047"/>
              <c:y val="0.8906195722562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4165184"/>
        <c:crosses val="autoZero"/>
        <c:crossBetween val="midCat"/>
        <c:majorUnit val="2"/>
      </c:valAx>
      <c:valAx>
        <c:axId val="84165184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OD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altLang="ko-KR" sz="2200" b="1" baseline="30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628045562209319E-2"/>
              <c:y val="0.28980189454207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4164608"/>
        <c:crosses val="autoZero"/>
        <c:crossBetween val="midCat"/>
      </c:valAx>
      <c:spPr>
        <a:noFill/>
        <a:ln w="571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682771937714022"/>
          <c:y val="0.11793752956149342"/>
          <c:w val="0.15198421650128258"/>
          <c:h val="0.35995573446912804"/>
        </c:manualLayout>
      </c:layout>
      <c:overlay val="0"/>
      <c:spPr>
        <a:solidFill>
          <a:schemeClr val="bg1"/>
        </a:solidFill>
        <a:ln w="381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5018235809097"/>
          <c:y val="9.9683541219370217E-2"/>
          <c:w val="0.7613317007281093"/>
          <c:h val="0.70162989722594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'3rd Expt.'!$W$4</c:f>
              <c:strCache>
                <c:ptCount val="1"/>
                <c:pt idx="0">
                  <c:v>4:1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Expt.'!$AC$5:$AC$20</c:f>
                <c:numCache>
                  <c:formatCode>General</c:formatCode>
                  <c:ptCount val="16"/>
                  <c:pt idx="0">
                    <c:v>6.9282032302754679E-4</c:v>
                  </c:pt>
                  <c:pt idx="1">
                    <c:v>4.5825756949557591E-4</c:v>
                  </c:pt>
                  <c:pt idx="2">
                    <c:v>4.1633319989321181E-4</c:v>
                  </c:pt>
                  <c:pt idx="3">
                    <c:v>7.810249675906754E-4</c:v>
                  </c:pt>
                  <c:pt idx="4">
                    <c:v>3.0000000000002247E-4</c:v>
                  </c:pt>
                  <c:pt idx="5">
                    <c:v>1.1015141094572268E-3</c:v>
                  </c:pt>
                  <c:pt idx="6">
                    <c:v>1.4047538337137071E-3</c:v>
                  </c:pt>
                  <c:pt idx="8">
                    <c:v>3.340658617698034E-3</c:v>
                  </c:pt>
                  <c:pt idx="10">
                    <c:v>3.5156791662494221E-3</c:v>
                  </c:pt>
                  <c:pt idx="12">
                    <c:v>2.8378395538390614E-3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Expt.'!$AC$5:$AC$20</c:f>
                <c:numCache>
                  <c:formatCode>General</c:formatCode>
                  <c:ptCount val="16"/>
                  <c:pt idx="0">
                    <c:v>6.9282032302754679E-4</c:v>
                  </c:pt>
                  <c:pt idx="1">
                    <c:v>4.5825756949557591E-4</c:v>
                  </c:pt>
                  <c:pt idx="2">
                    <c:v>4.1633319989321181E-4</c:v>
                  </c:pt>
                  <c:pt idx="3">
                    <c:v>7.810249675906754E-4</c:v>
                  </c:pt>
                  <c:pt idx="4">
                    <c:v>3.0000000000002247E-4</c:v>
                  </c:pt>
                  <c:pt idx="5">
                    <c:v>1.1015141094572268E-3</c:v>
                  </c:pt>
                  <c:pt idx="6">
                    <c:v>1.4047538337137071E-3</c:v>
                  </c:pt>
                  <c:pt idx="8">
                    <c:v>3.340658617698034E-3</c:v>
                  </c:pt>
                  <c:pt idx="10">
                    <c:v>3.5156791662494221E-3</c:v>
                  </c:pt>
                  <c:pt idx="12">
                    <c:v>2.8378395538390614E-3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Expt.'!$V$5:$V$20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Expt.'!$W$5:$W$20</c:f>
              <c:numCache>
                <c:formatCode>0.0000_);[Red]\(0.0000\)</c:formatCode>
                <c:ptCount val="16"/>
                <c:pt idx="0">
                  <c:v>0.1144</c:v>
                </c:pt>
                <c:pt idx="1">
                  <c:v>0.21150000000000002</c:v>
                </c:pt>
                <c:pt idx="2">
                  <c:v>0.29666666666666669</c:v>
                </c:pt>
                <c:pt idx="3">
                  <c:v>0.36840000000000001</c:v>
                </c:pt>
                <c:pt idx="4">
                  <c:v>0.53489999999999993</c:v>
                </c:pt>
                <c:pt idx="5">
                  <c:v>0.60343333333333338</c:v>
                </c:pt>
                <c:pt idx="6">
                  <c:v>0.61926666666666674</c:v>
                </c:pt>
                <c:pt idx="8">
                  <c:v>0.75680000000000003</c:v>
                </c:pt>
                <c:pt idx="10">
                  <c:v>0.93420000000000003</c:v>
                </c:pt>
                <c:pt idx="12">
                  <c:v>1.1626666666666667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C-4D59-94D6-4A4CF80A770A}"/>
            </c:ext>
          </c:extLst>
        </c:ser>
        <c:ser>
          <c:idx val="1"/>
          <c:order val="1"/>
          <c:tx>
            <c:strRef>
              <c:f>'3rd Expt.'!$X$4</c:f>
              <c:strCache>
                <c:ptCount val="1"/>
                <c:pt idx="0">
                  <c:v>8:1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349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Expt.'!$AD$5:$AD$20</c:f>
                <c:numCache>
                  <c:formatCode>General</c:formatCode>
                  <c:ptCount val="16"/>
                  <c:pt idx="0">
                    <c:v>7.5055534994651434E-4</c:v>
                  </c:pt>
                  <c:pt idx="1">
                    <c:v>3.3993498887762956E-17</c:v>
                  </c:pt>
                  <c:pt idx="2">
                    <c:v>5.7735026918962634E-4</c:v>
                  </c:pt>
                  <c:pt idx="3">
                    <c:v>4.0414518843272327E-4</c:v>
                  </c:pt>
                  <c:pt idx="4">
                    <c:v>6.3663176169587755E-3</c:v>
                  </c:pt>
                  <c:pt idx="5">
                    <c:v>2.7622454633866159E-3</c:v>
                  </c:pt>
                  <c:pt idx="6">
                    <c:v>1.2096831541082624E-3</c:v>
                  </c:pt>
                  <c:pt idx="8">
                    <c:v>1.7009801096230567E-3</c:v>
                  </c:pt>
                  <c:pt idx="10">
                    <c:v>4.158525379666855E-3</c:v>
                  </c:pt>
                  <c:pt idx="12">
                    <c:v>4.6704746368364768E-3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Expt.'!$AD$5:$AD$20</c:f>
                <c:numCache>
                  <c:formatCode>General</c:formatCode>
                  <c:ptCount val="16"/>
                  <c:pt idx="0">
                    <c:v>7.5055534994651434E-4</c:v>
                  </c:pt>
                  <c:pt idx="1">
                    <c:v>3.3993498887762956E-17</c:v>
                  </c:pt>
                  <c:pt idx="2">
                    <c:v>5.7735026918962634E-4</c:v>
                  </c:pt>
                  <c:pt idx="3">
                    <c:v>4.0414518843272327E-4</c:v>
                  </c:pt>
                  <c:pt idx="4">
                    <c:v>6.3663176169587755E-3</c:v>
                  </c:pt>
                  <c:pt idx="5">
                    <c:v>2.7622454633866159E-3</c:v>
                  </c:pt>
                  <c:pt idx="6">
                    <c:v>1.2096831541082624E-3</c:v>
                  </c:pt>
                  <c:pt idx="8">
                    <c:v>1.7009801096230567E-3</c:v>
                  </c:pt>
                  <c:pt idx="10">
                    <c:v>4.158525379666855E-3</c:v>
                  </c:pt>
                  <c:pt idx="12">
                    <c:v>4.6704746368364768E-3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Expt.'!$V$5:$V$20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Expt.'!$X$5:$X$20</c:f>
              <c:numCache>
                <c:formatCode>0.0000_);[Red]\(0.0000\)</c:formatCode>
                <c:ptCount val="16"/>
                <c:pt idx="0">
                  <c:v>0.11256666666666666</c:v>
                </c:pt>
                <c:pt idx="1">
                  <c:v>0.19709999999999997</c:v>
                </c:pt>
                <c:pt idx="2">
                  <c:v>0.32913333333333333</c:v>
                </c:pt>
                <c:pt idx="3">
                  <c:v>0.41346666666666665</c:v>
                </c:pt>
                <c:pt idx="4">
                  <c:v>0.5292</c:v>
                </c:pt>
                <c:pt idx="5">
                  <c:v>0.56440000000000001</c:v>
                </c:pt>
                <c:pt idx="6">
                  <c:v>0.57633333333333336</c:v>
                </c:pt>
                <c:pt idx="8">
                  <c:v>0.57386666666666664</c:v>
                </c:pt>
                <c:pt idx="10">
                  <c:v>0.75626666666666675</c:v>
                </c:pt>
                <c:pt idx="12">
                  <c:v>1.0577333333333334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C-4D59-94D6-4A4CF80A770A}"/>
            </c:ext>
          </c:extLst>
        </c:ser>
        <c:ser>
          <c:idx val="2"/>
          <c:order val="2"/>
          <c:tx>
            <c:strRef>
              <c:f>'3rd Expt.'!$Y$4</c:f>
              <c:strCache>
                <c:ptCount val="1"/>
                <c:pt idx="0">
                  <c:v>16:1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31750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Expt.'!$AE$5:$AE$20</c:f>
                <c:numCache>
                  <c:formatCode>General</c:formatCode>
                  <c:ptCount val="16"/>
                  <c:pt idx="0">
                    <c:v>1.52752523165193E-4</c:v>
                  </c:pt>
                  <c:pt idx="1">
                    <c:v>6.5064070986476914E-4</c:v>
                  </c:pt>
                  <c:pt idx="2">
                    <c:v>4.5825756949558806E-4</c:v>
                  </c:pt>
                  <c:pt idx="3">
                    <c:v>5.0332229568471635E-4</c:v>
                  </c:pt>
                  <c:pt idx="4">
                    <c:v>5.5075705472860666E-4</c:v>
                  </c:pt>
                  <c:pt idx="5">
                    <c:v>2.9194748386196659E-3</c:v>
                  </c:pt>
                  <c:pt idx="6">
                    <c:v>1.7088007490634869E-3</c:v>
                  </c:pt>
                  <c:pt idx="8">
                    <c:v>3.6018513757973833E-3</c:v>
                  </c:pt>
                  <c:pt idx="10">
                    <c:v>6.3066102886838605E-3</c:v>
                  </c:pt>
                  <c:pt idx="12">
                    <c:v>4.0000000000000036E-3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Expt.'!$AE$5:$AE$20</c:f>
                <c:numCache>
                  <c:formatCode>General</c:formatCode>
                  <c:ptCount val="16"/>
                  <c:pt idx="0">
                    <c:v>1.52752523165193E-4</c:v>
                  </c:pt>
                  <c:pt idx="1">
                    <c:v>6.5064070986476914E-4</c:v>
                  </c:pt>
                  <c:pt idx="2">
                    <c:v>4.5825756949558806E-4</c:v>
                  </c:pt>
                  <c:pt idx="3">
                    <c:v>5.0332229568471635E-4</c:v>
                  </c:pt>
                  <c:pt idx="4">
                    <c:v>5.5075705472860666E-4</c:v>
                  </c:pt>
                  <c:pt idx="5">
                    <c:v>2.9194748386196659E-3</c:v>
                  </c:pt>
                  <c:pt idx="6">
                    <c:v>1.7088007490634869E-3</c:v>
                  </c:pt>
                  <c:pt idx="8">
                    <c:v>3.6018513757973833E-3</c:v>
                  </c:pt>
                  <c:pt idx="10">
                    <c:v>6.3066102886838605E-3</c:v>
                  </c:pt>
                  <c:pt idx="12">
                    <c:v>4.0000000000000036E-3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Expt.'!$V$5:$V$20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Expt.'!$Y$5:$Y$20</c:f>
              <c:numCache>
                <c:formatCode>0.0000_);[Red]\(0.0000\)</c:formatCode>
                <c:ptCount val="16"/>
                <c:pt idx="0">
                  <c:v>0.11396666666666666</c:v>
                </c:pt>
                <c:pt idx="1">
                  <c:v>0.18323333333333333</c:v>
                </c:pt>
                <c:pt idx="2">
                  <c:v>0.3705</c:v>
                </c:pt>
                <c:pt idx="3">
                  <c:v>0.43966666666666665</c:v>
                </c:pt>
                <c:pt idx="4">
                  <c:v>0.66143333333333343</c:v>
                </c:pt>
                <c:pt idx="5">
                  <c:v>0.65503333333333336</c:v>
                </c:pt>
                <c:pt idx="6">
                  <c:v>0.83700000000000008</c:v>
                </c:pt>
                <c:pt idx="8">
                  <c:v>0.9674666666666667</c:v>
                </c:pt>
                <c:pt idx="10">
                  <c:v>1.2566666666666666</c:v>
                </c:pt>
                <c:pt idx="12">
                  <c:v>1.7968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C-4D59-94D6-4A4CF80A770A}"/>
            </c:ext>
          </c:extLst>
        </c:ser>
        <c:ser>
          <c:idx val="3"/>
          <c:order val="3"/>
          <c:tx>
            <c:strRef>
              <c:f>'3rd Expt.'!$Z$4</c:f>
              <c:strCache>
                <c:ptCount val="1"/>
                <c:pt idx="0">
                  <c:v>42:1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857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Expt.'!$AF$5:$AF$20</c:f>
                <c:numCache>
                  <c:formatCode>General</c:formatCode>
                  <c:ptCount val="16"/>
                  <c:pt idx="0">
                    <c:v>5.1961524227066205E-4</c:v>
                  </c:pt>
                  <c:pt idx="1">
                    <c:v>5.7735026918956222E-5</c:v>
                  </c:pt>
                  <c:pt idx="2">
                    <c:v>7.6376261582597406E-4</c:v>
                  </c:pt>
                  <c:pt idx="3">
                    <c:v>5.5075705472860503E-4</c:v>
                  </c:pt>
                  <c:pt idx="4">
                    <c:v>1.5275252316517785E-4</c:v>
                  </c:pt>
                  <c:pt idx="5">
                    <c:v>1.1718930554164603E-3</c:v>
                  </c:pt>
                  <c:pt idx="6">
                    <c:v>3.3650160970392791E-3</c:v>
                  </c:pt>
                  <c:pt idx="8">
                    <c:v>2.9461839725312619E-3</c:v>
                  </c:pt>
                  <c:pt idx="10">
                    <c:v>2.6857649437977828E-3</c:v>
                  </c:pt>
                  <c:pt idx="12">
                    <c:v>3.939543120718504E-3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Expt.'!$AF$5:$AF$20</c:f>
                <c:numCache>
                  <c:formatCode>General</c:formatCode>
                  <c:ptCount val="16"/>
                  <c:pt idx="0">
                    <c:v>5.1961524227066205E-4</c:v>
                  </c:pt>
                  <c:pt idx="1">
                    <c:v>5.7735026918956222E-5</c:v>
                  </c:pt>
                  <c:pt idx="2">
                    <c:v>7.6376261582597406E-4</c:v>
                  </c:pt>
                  <c:pt idx="3">
                    <c:v>5.5075705472860503E-4</c:v>
                  </c:pt>
                  <c:pt idx="4">
                    <c:v>1.5275252316517785E-4</c:v>
                  </c:pt>
                  <c:pt idx="5">
                    <c:v>1.1718930554164603E-3</c:v>
                  </c:pt>
                  <c:pt idx="6">
                    <c:v>3.3650160970392791E-3</c:v>
                  </c:pt>
                  <c:pt idx="8">
                    <c:v>2.9461839725312619E-3</c:v>
                  </c:pt>
                  <c:pt idx="10">
                    <c:v>2.6857649437977828E-3</c:v>
                  </c:pt>
                  <c:pt idx="12">
                    <c:v>3.939543120718504E-3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Expt.'!$V$5:$V$20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Expt.'!$Z$5:$Z$20</c:f>
              <c:numCache>
                <c:formatCode>0.0000_);[Red]\(0.0000\)</c:formatCode>
                <c:ptCount val="16"/>
                <c:pt idx="0">
                  <c:v>0.1082</c:v>
                </c:pt>
                <c:pt idx="1">
                  <c:v>0.20383333333333334</c:v>
                </c:pt>
                <c:pt idx="2">
                  <c:v>0.33236666666666664</c:v>
                </c:pt>
                <c:pt idx="3">
                  <c:v>0.48796666666666666</c:v>
                </c:pt>
                <c:pt idx="4">
                  <c:v>0.61906666666666665</c:v>
                </c:pt>
                <c:pt idx="5">
                  <c:v>0.80886666666666673</c:v>
                </c:pt>
                <c:pt idx="6">
                  <c:v>0.9056333333333334</c:v>
                </c:pt>
                <c:pt idx="8">
                  <c:v>1.1098000000000001</c:v>
                </c:pt>
                <c:pt idx="10">
                  <c:v>1.5153333333333334</c:v>
                </c:pt>
                <c:pt idx="12">
                  <c:v>2.4339999999999997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C-4D59-94D6-4A4CF80A770A}"/>
            </c:ext>
          </c:extLst>
        </c:ser>
        <c:ser>
          <c:idx val="4"/>
          <c:order val="4"/>
          <c:tx>
            <c:strRef>
              <c:f>'3rd Expt.'!$AA$4</c:f>
              <c:strCache>
                <c:ptCount val="1"/>
                <c:pt idx="0">
                  <c:v>70:1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2857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Expt.'!$AG$5:$AG$20</c:f>
                <c:numCache>
                  <c:formatCode>General</c:formatCode>
                  <c:ptCount val="16"/>
                  <c:pt idx="0">
                    <c:v>1.5176736583776291E-3</c:v>
                  </c:pt>
                  <c:pt idx="1">
                    <c:v>1.1547005383792846E-4</c:v>
                  </c:pt>
                  <c:pt idx="2">
                    <c:v>1.06926766215636E-3</c:v>
                  </c:pt>
                  <c:pt idx="3">
                    <c:v>3.2145502536642809E-4</c:v>
                  </c:pt>
                  <c:pt idx="4">
                    <c:v>5.0000000000000044E-4</c:v>
                  </c:pt>
                  <c:pt idx="5">
                    <c:v>1.3428824718989313E-3</c:v>
                  </c:pt>
                  <c:pt idx="6">
                    <c:v>9.8657657246324203E-4</c:v>
                  </c:pt>
                  <c:pt idx="8">
                    <c:v>3.1749015732775161E-3</c:v>
                  </c:pt>
                  <c:pt idx="10">
                    <c:v>3.4775470281986965E-3</c:v>
                  </c:pt>
                  <c:pt idx="12">
                    <c:v>4.0595566260368896E-3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Expt.'!$AH$5:$AH$20</c:f>
                <c:numCache>
                  <c:formatCode>General</c:formatCode>
                  <c:ptCount val="16"/>
                  <c:pt idx="0">
                    <c:v>7.0237691685684836E-4</c:v>
                  </c:pt>
                  <c:pt idx="1">
                    <c:v>4.041451884327359E-4</c:v>
                  </c:pt>
                  <c:pt idx="2">
                    <c:v>1.52752523165193E-4</c:v>
                  </c:pt>
                  <c:pt idx="3">
                    <c:v>6.5064070986475494E-4</c:v>
                  </c:pt>
                  <c:pt idx="4">
                    <c:v>1.5502687938977937E-3</c:v>
                  </c:pt>
                  <c:pt idx="5">
                    <c:v>1.6093476939430999E-3</c:v>
                  </c:pt>
                  <c:pt idx="6">
                    <c:v>4.8757905341937332E-3</c:v>
                  </c:pt>
                  <c:pt idx="8">
                    <c:v>1.1015141094572671E-3</c:v>
                  </c:pt>
                  <c:pt idx="10">
                    <c:v>9.8657657246320452E-4</c:v>
                  </c:pt>
                  <c:pt idx="12">
                    <c:v>6.6803592717756995E-3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Expt.'!$V$5:$V$20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Expt.'!$AA$5:$AA$20</c:f>
              <c:numCache>
                <c:formatCode>0.0000_);[Red]\(0.0000\)</c:formatCode>
                <c:ptCount val="16"/>
                <c:pt idx="0">
                  <c:v>0.11653333333333334</c:v>
                </c:pt>
                <c:pt idx="1">
                  <c:v>0.19616666666666668</c:v>
                </c:pt>
                <c:pt idx="2">
                  <c:v>0.29253333333333337</c:v>
                </c:pt>
                <c:pt idx="3">
                  <c:v>0.31936666666666663</c:v>
                </c:pt>
                <c:pt idx="4">
                  <c:v>0.36159999999999998</c:v>
                </c:pt>
                <c:pt idx="5">
                  <c:v>0.56413333333333338</c:v>
                </c:pt>
                <c:pt idx="6">
                  <c:v>0.64716666666666667</c:v>
                </c:pt>
                <c:pt idx="8">
                  <c:v>0.68900000000000006</c:v>
                </c:pt>
                <c:pt idx="10">
                  <c:v>0.6989333333333333</c:v>
                </c:pt>
                <c:pt idx="12">
                  <c:v>0.74239999999999995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9C-4D59-94D6-4A4CF80A770A}"/>
            </c:ext>
          </c:extLst>
        </c:ser>
        <c:ser>
          <c:idx val="5"/>
          <c:order val="5"/>
          <c:tx>
            <c:strRef>
              <c:f>'3rd Expt.'!$AB$4</c:f>
              <c:strCache>
                <c:ptCount val="1"/>
                <c:pt idx="0">
                  <c:v>140:1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Expt.'!$AH$5:$AH$20</c:f>
                <c:numCache>
                  <c:formatCode>General</c:formatCode>
                  <c:ptCount val="16"/>
                  <c:pt idx="0">
                    <c:v>7.0237691685684836E-4</c:v>
                  </c:pt>
                  <c:pt idx="1">
                    <c:v>4.041451884327359E-4</c:v>
                  </c:pt>
                  <c:pt idx="2">
                    <c:v>1.52752523165193E-4</c:v>
                  </c:pt>
                  <c:pt idx="3">
                    <c:v>6.5064070986475494E-4</c:v>
                  </c:pt>
                  <c:pt idx="4">
                    <c:v>1.5502687938977937E-3</c:v>
                  </c:pt>
                  <c:pt idx="5">
                    <c:v>1.6093476939430999E-3</c:v>
                  </c:pt>
                  <c:pt idx="6">
                    <c:v>4.8757905341937332E-3</c:v>
                  </c:pt>
                  <c:pt idx="8">
                    <c:v>1.1015141094572671E-3</c:v>
                  </c:pt>
                  <c:pt idx="10">
                    <c:v>9.8657657246320452E-4</c:v>
                  </c:pt>
                  <c:pt idx="12">
                    <c:v>6.6803592717756995E-3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Expt.'!$AH$5:$AH$20</c:f>
                <c:numCache>
                  <c:formatCode>General</c:formatCode>
                  <c:ptCount val="16"/>
                  <c:pt idx="0">
                    <c:v>7.0237691685684836E-4</c:v>
                  </c:pt>
                  <c:pt idx="1">
                    <c:v>4.041451884327359E-4</c:v>
                  </c:pt>
                  <c:pt idx="2">
                    <c:v>1.52752523165193E-4</c:v>
                  </c:pt>
                  <c:pt idx="3">
                    <c:v>6.5064070986475494E-4</c:v>
                  </c:pt>
                  <c:pt idx="4">
                    <c:v>1.5502687938977937E-3</c:v>
                  </c:pt>
                  <c:pt idx="5">
                    <c:v>1.6093476939430999E-3</c:v>
                  </c:pt>
                  <c:pt idx="6">
                    <c:v>4.8757905341937332E-3</c:v>
                  </c:pt>
                  <c:pt idx="8">
                    <c:v>1.1015141094572671E-3</c:v>
                  </c:pt>
                  <c:pt idx="10">
                    <c:v>9.8657657246320452E-4</c:v>
                  </c:pt>
                  <c:pt idx="12">
                    <c:v>6.6803592717756995E-3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Expt.'!$V$5:$V$20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Expt.'!$AB$5:$AB$20</c:f>
              <c:numCache>
                <c:formatCode>0.0000_);[Red]\(0.0000\)</c:formatCode>
                <c:ptCount val="16"/>
                <c:pt idx="0">
                  <c:v>0.10966666666666668</c:v>
                </c:pt>
                <c:pt idx="1">
                  <c:v>0.15593333333333334</c:v>
                </c:pt>
                <c:pt idx="2">
                  <c:v>0.23013333333333333</c:v>
                </c:pt>
                <c:pt idx="3">
                  <c:v>0.29283333333333333</c:v>
                </c:pt>
                <c:pt idx="4">
                  <c:v>0.3701666666666667</c:v>
                </c:pt>
                <c:pt idx="5">
                  <c:v>0.47739999999999999</c:v>
                </c:pt>
                <c:pt idx="6">
                  <c:v>0.52883333333333338</c:v>
                </c:pt>
                <c:pt idx="8">
                  <c:v>0.58606666666666662</c:v>
                </c:pt>
                <c:pt idx="10">
                  <c:v>0.64893333333333336</c:v>
                </c:pt>
                <c:pt idx="12">
                  <c:v>0.73751999999999995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9C-4D59-94D6-4A4CF80A7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67488"/>
        <c:axId val="84168064"/>
      </c:scatterChart>
      <c:valAx>
        <c:axId val="84167488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Cultivation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(day)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057502960265047"/>
              <c:y val="0.8906195722562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4168064"/>
        <c:crosses val="autoZero"/>
        <c:crossBetween val="midCat"/>
        <c:majorUnit val="2"/>
      </c:valAx>
      <c:valAx>
        <c:axId val="841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OD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altLang="ko-KR" sz="2200" b="1" baseline="30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628045562209319E-2"/>
              <c:y val="0.28980189454207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4167488"/>
        <c:crosses val="autoZero"/>
        <c:crossBetween val="midCat"/>
      </c:valAx>
      <c:spPr>
        <a:noFill/>
        <a:ln w="571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9865442378681528"/>
          <c:y val="0.41669749845484622"/>
          <c:w val="0.15198421650128258"/>
          <c:h val="0.35995573446912804"/>
        </c:manualLayout>
      </c:layout>
      <c:overlay val="0"/>
      <c:spPr>
        <a:solidFill>
          <a:schemeClr val="bg1"/>
        </a:solidFill>
        <a:ln w="381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5018235809097"/>
          <c:y val="9.9683541219370217E-2"/>
          <c:w val="0.7613317007281093"/>
          <c:h val="0.70162989722594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'3rd Expt.'!$W$23</c:f>
              <c:strCache>
                <c:ptCount val="1"/>
                <c:pt idx="0">
                  <c:v>4:16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Expt.'!$AC$24:$AC$39</c:f>
                <c:numCache>
                  <c:formatCode>General</c:formatCode>
                  <c:ptCount val="16"/>
                  <c:pt idx="0">
                    <c:v>4.9328828623162297E-4</c:v>
                  </c:pt>
                  <c:pt idx="1">
                    <c:v>6.8068592855539825E-4</c:v>
                  </c:pt>
                  <c:pt idx="2">
                    <c:v>1.050396750439244E-3</c:v>
                  </c:pt>
                  <c:pt idx="3">
                    <c:v>6.2449979983985552E-4</c:v>
                  </c:pt>
                  <c:pt idx="4">
                    <c:v>6.9999999999998633E-4</c:v>
                  </c:pt>
                  <c:pt idx="5">
                    <c:v>7.8102496759070738E-4</c:v>
                  </c:pt>
                  <c:pt idx="6">
                    <c:v>4.5825756949559413E-4</c:v>
                  </c:pt>
                  <c:pt idx="8">
                    <c:v>2.4193663082165682E-3</c:v>
                  </c:pt>
                  <c:pt idx="10">
                    <c:v>1.2858201014657527E-3</c:v>
                  </c:pt>
                  <c:pt idx="12">
                    <c:v>3.2331615074618872E-3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Expt.'!$AC$24:$AC$39</c:f>
                <c:numCache>
                  <c:formatCode>General</c:formatCode>
                  <c:ptCount val="16"/>
                  <c:pt idx="0">
                    <c:v>4.9328828623162297E-4</c:v>
                  </c:pt>
                  <c:pt idx="1">
                    <c:v>6.8068592855539825E-4</c:v>
                  </c:pt>
                  <c:pt idx="2">
                    <c:v>1.050396750439244E-3</c:v>
                  </c:pt>
                  <c:pt idx="3">
                    <c:v>6.2449979983985552E-4</c:v>
                  </c:pt>
                  <c:pt idx="4">
                    <c:v>6.9999999999998633E-4</c:v>
                  </c:pt>
                  <c:pt idx="5">
                    <c:v>7.8102496759070738E-4</c:v>
                  </c:pt>
                  <c:pt idx="6">
                    <c:v>4.5825756949559413E-4</c:v>
                  </c:pt>
                  <c:pt idx="8">
                    <c:v>2.4193663082165682E-3</c:v>
                  </c:pt>
                  <c:pt idx="10">
                    <c:v>1.2858201014657527E-3</c:v>
                  </c:pt>
                  <c:pt idx="12">
                    <c:v>3.2331615074618872E-3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Expt.'!$V$24:$V$39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Expt.'!$W$24:$W$39</c:f>
              <c:numCache>
                <c:formatCode>0.0000_);[Red]\(0.0000\)</c:formatCode>
                <c:ptCount val="16"/>
                <c:pt idx="0">
                  <c:v>0.11323333333333334</c:v>
                </c:pt>
                <c:pt idx="1">
                  <c:v>0.17176666666666671</c:v>
                </c:pt>
                <c:pt idx="2">
                  <c:v>0.27003333333333335</c:v>
                </c:pt>
                <c:pt idx="3">
                  <c:v>0.35670000000000002</c:v>
                </c:pt>
                <c:pt idx="4">
                  <c:v>0.44969999999999999</c:v>
                </c:pt>
                <c:pt idx="5">
                  <c:v>0.53639999999999999</c:v>
                </c:pt>
                <c:pt idx="6">
                  <c:v>0.60239999999999994</c:v>
                </c:pt>
                <c:pt idx="8">
                  <c:v>0.73786666666666667</c:v>
                </c:pt>
                <c:pt idx="10">
                  <c:v>0.83442222222222229</c:v>
                </c:pt>
                <c:pt idx="12">
                  <c:v>0.92493333333333327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3-409E-936C-F74F2AC9C6AE}"/>
            </c:ext>
          </c:extLst>
        </c:ser>
        <c:ser>
          <c:idx val="1"/>
          <c:order val="1"/>
          <c:tx>
            <c:strRef>
              <c:f>'3rd Expt.'!$X$23</c:f>
              <c:strCache>
                <c:ptCount val="1"/>
                <c:pt idx="0">
                  <c:v>8:16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31750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Expt.'!$AD$24:$AD$39</c:f>
                <c:numCache>
                  <c:formatCode>General</c:formatCode>
                  <c:ptCount val="16"/>
                  <c:pt idx="0">
                    <c:v>2.0816659994661146E-4</c:v>
                  </c:pt>
                  <c:pt idx="1">
                    <c:v>3.5118845842842808E-4</c:v>
                  </c:pt>
                  <c:pt idx="2">
                    <c:v>1.2342339054382514E-3</c:v>
                  </c:pt>
                  <c:pt idx="3">
                    <c:v>7.0000000000000617E-4</c:v>
                  </c:pt>
                  <c:pt idx="4">
                    <c:v>1.2583057392117926E-3</c:v>
                  </c:pt>
                  <c:pt idx="5">
                    <c:v>1.0440306508910358E-3</c:v>
                  </c:pt>
                  <c:pt idx="6">
                    <c:v>1.1503622617824775E-3</c:v>
                  </c:pt>
                  <c:pt idx="8">
                    <c:v>1.628905563049402E-3</c:v>
                  </c:pt>
                  <c:pt idx="10">
                    <c:v>1.7243356208503707E-3</c:v>
                  </c:pt>
                  <c:pt idx="12">
                    <c:v>4.085747585611893E-3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Expt.'!$AD$24:$AD$39</c:f>
                <c:numCache>
                  <c:formatCode>General</c:formatCode>
                  <c:ptCount val="16"/>
                  <c:pt idx="0">
                    <c:v>2.0816659994661146E-4</c:v>
                  </c:pt>
                  <c:pt idx="1">
                    <c:v>3.5118845842842808E-4</c:v>
                  </c:pt>
                  <c:pt idx="2">
                    <c:v>1.2342339054382514E-3</c:v>
                  </c:pt>
                  <c:pt idx="3">
                    <c:v>7.0000000000000617E-4</c:v>
                  </c:pt>
                  <c:pt idx="4">
                    <c:v>1.2583057392117926E-3</c:v>
                  </c:pt>
                  <c:pt idx="5">
                    <c:v>1.0440306508910358E-3</c:v>
                  </c:pt>
                  <c:pt idx="6">
                    <c:v>1.1503622617824775E-3</c:v>
                  </c:pt>
                  <c:pt idx="8">
                    <c:v>1.628905563049402E-3</c:v>
                  </c:pt>
                  <c:pt idx="10">
                    <c:v>1.7243356208503707E-3</c:v>
                  </c:pt>
                  <c:pt idx="12">
                    <c:v>4.085747585611893E-3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Expt.'!$V$24:$V$39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Expt.'!$X$24:$X$39</c:f>
              <c:numCache>
                <c:formatCode>0.0000_);[Red]\(0.0000\)</c:formatCode>
                <c:ptCount val="16"/>
                <c:pt idx="0">
                  <c:v>0.10916666666666668</c:v>
                </c:pt>
                <c:pt idx="1">
                  <c:v>0.17556666666666665</c:v>
                </c:pt>
                <c:pt idx="2">
                  <c:v>0.26366666666666666</c:v>
                </c:pt>
                <c:pt idx="3">
                  <c:v>0.31949999999999995</c:v>
                </c:pt>
                <c:pt idx="4">
                  <c:v>0.36636666666666667</c:v>
                </c:pt>
                <c:pt idx="5">
                  <c:v>0.4612</c:v>
                </c:pt>
                <c:pt idx="6">
                  <c:v>0.53123333333333334</c:v>
                </c:pt>
                <c:pt idx="8">
                  <c:v>0.68286666666666662</c:v>
                </c:pt>
                <c:pt idx="10">
                  <c:v>0.85073333333333334</c:v>
                </c:pt>
                <c:pt idx="12">
                  <c:v>0.9422666666666667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73-409E-936C-F74F2AC9C6AE}"/>
            </c:ext>
          </c:extLst>
        </c:ser>
        <c:ser>
          <c:idx val="2"/>
          <c:order val="2"/>
          <c:tx>
            <c:strRef>
              <c:f>'3rd Expt.'!$Y$23</c:f>
              <c:strCache>
                <c:ptCount val="1"/>
                <c:pt idx="0">
                  <c:v>16:16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Expt.'!$AE$24:$AE$39</c:f>
                <c:numCache>
                  <c:formatCode>General</c:formatCode>
                  <c:ptCount val="16"/>
                  <c:pt idx="0">
                    <c:v>5.7735026918962634E-4</c:v>
                  </c:pt>
                  <c:pt idx="1">
                    <c:v>1.0000000000000286E-4</c:v>
                  </c:pt>
                  <c:pt idx="2">
                    <c:v>4.1633319989321181E-4</c:v>
                  </c:pt>
                  <c:pt idx="3">
                    <c:v>6.1101009266079618E-4</c:v>
                  </c:pt>
                  <c:pt idx="4">
                    <c:v>6.0000000000004494E-4</c:v>
                  </c:pt>
                  <c:pt idx="5">
                    <c:v>1.1789826122551523E-3</c:v>
                  </c:pt>
                  <c:pt idx="6">
                    <c:v>1.3051181300301512E-3</c:v>
                  </c:pt>
                  <c:pt idx="8">
                    <c:v>1.0000000000000009E-3</c:v>
                  </c:pt>
                  <c:pt idx="10">
                    <c:v>1.1372481406154639E-3</c:v>
                  </c:pt>
                  <c:pt idx="12">
                    <c:v>1.2858201014657124E-3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Expt.'!$AE$24:$AE$39</c:f>
                <c:numCache>
                  <c:formatCode>General</c:formatCode>
                  <c:ptCount val="16"/>
                  <c:pt idx="0">
                    <c:v>5.7735026918962634E-4</c:v>
                  </c:pt>
                  <c:pt idx="1">
                    <c:v>1.0000000000000286E-4</c:v>
                  </c:pt>
                  <c:pt idx="2">
                    <c:v>4.1633319989321181E-4</c:v>
                  </c:pt>
                  <c:pt idx="3">
                    <c:v>6.1101009266079618E-4</c:v>
                  </c:pt>
                  <c:pt idx="4">
                    <c:v>6.0000000000004494E-4</c:v>
                  </c:pt>
                  <c:pt idx="5">
                    <c:v>1.1789826122551523E-3</c:v>
                  </c:pt>
                  <c:pt idx="6">
                    <c:v>1.3051181300301512E-3</c:v>
                  </c:pt>
                  <c:pt idx="8">
                    <c:v>1.0000000000000009E-3</c:v>
                  </c:pt>
                  <c:pt idx="10">
                    <c:v>1.1372481406154639E-3</c:v>
                  </c:pt>
                  <c:pt idx="12">
                    <c:v>1.2858201014657124E-3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Expt.'!$V$24:$V$39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Expt.'!$Y$24:$Y$39</c:f>
              <c:numCache>
                <c:formatCode>0.0000_);[Red]\(0.0000\)</c:formatCode>
                <c:ptCount val="16"/>
                <c:pt idx="0">
                  <c:v>0.10986666666666667</c:v>
                </c:pt>
                <c:pt idx="1">
                  <c:v>0.20660000000000001</c:v>
                </c:pt>
                <c:pt idx="2">
                  <c:v>0.30836666666666668</c:v>
                </c:pt>
                <c:pt idx="3">
                  <c:v>0.37463333333333332</c:v>
                </c:pt>
                <c:pt idx="4">
                  <c:v>0.5413</c:v>
                </c:pt>
                <c:pt idx="5">
                  <c:v>0.74549999999999994</c:v>
                </c:pt>
                <c:pt idx="6">
                  <c:v>0.8041666666666667</c:v>
                </c:pt>
                <c:pt idx="8">
                  <c:v>0.98240000000000005</c:v>
                </c:pt>
                <c:pt idx="10">
                  <c:v>1.0764666666666665</c:v>
                </c:pt>
                <c:pt idx="12">
                  <c:v>1.2770666666666668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73-409E-936C-F74F2AC9C6AE}"/>
            </c:ext>
          </c:extLst>
        </c:ser>
        <c:ser>
          <c:idx val="3"/>
          <c:order val="3"/>
          <c:tx>
            <c:strRef>
              <c:f>'3rd Expt.'!$Z$23</c:f>
              <c:strCache>
                <c:ptCount val="1"/>
                <c:pt idx="0">
                  <c:v>35:16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2857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Expt.'!$AF$24:$AF$39</c:f>
                <c:numCache>
                  <c:formatCode>General</c:formatCode>
                  <c:ptCount val="16"/>
                  <c:pt idx="0">
                    <c:v>4.5825756949558356E-4</c:v>
                  </c:pt>
                  <c:pt idx="1">
                    <c:v>2.081665999466059E-4</c:v>
                  </c:pt>
                  <c:pt idx="2">
                    <c:v>7.7674534651540612E-4</c:v>
                  </c:pt>
                  <c:pt idx="3">
                    <c:v>6.6583281184792709E-4</c:v>
                  </c:pt>
                  <c:pt idx="4">
                    <c:v>6.350852961085825E-4</c:v>
                  </c:pt>
                  <c:pt idx="5">
                    <c:v>6.5064070986481034E-4</c:v>
                  </c:pt>
                  <c:pt idx="6">
                    <c:v>5.2915026221292275E-4</c:v>
                  </c:pt>
                  <c:pt idx="8">
                    <c:v>9.4063808130436064E-4</c:v>
                  </c:pt>
                  <c:pt idx="10">
                    <c:v>1.9425069712444654E-3</c:v>
                  </c:pt>
                  <c:pt idx="12">
                    <c:v>2.3094010767582489E-4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Expt.'!$AF$24:$AF$39</c:f>
                <c:numCache>
                  <c:formatCode>General</c:formatCode>
                  <c:ptCount val="16"/>
                  <c:pt idx="0">
                    <c:v>4.5825756949558356E-4</c:v>
                  </c:pt>
                  <c:pt idx="1">
                    <c:v>2.081665999466059E-4</c:v>
                  </c:pt>
                  <c:pt idx="2">
                    <c:v>7.7674534651540612E-4</c:v>
                  </c:pt>
                  <c:pt idx="3">
                    <c:v>6.6583281184792709E-4</c:v>
                  </c:pt>
                  <c:pt idx="4">
                    <c:v>6.350852961085825E-4</c:v>
                  </c:pt>
                  <c:pt idx="5">
                    <c:v>6.5064070986481034E-4</c:v>
                  </c:pt>
                  <c:pt idx="6">
                    <c:v>5.2915026221292275E-4</c:v>
                  </c:pt>
                  <c:pt idx="8">
                    <c:v>9.4063808130436064E-4</c:v>
                  </c:pt>
                  <c:pt idx="10">
                    <c:v>1.9425069712444654E-3</c:v>
                  </c:pt>
                  <c:pt idx="12">
                    <c:v>2.3094010767582489E-4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Expt.'!$V$24:$V$39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Expt.'!$Z$24:$Z$39</c:f>
              <c:numCache>
                <c:formatCode>0.0000_);[Red]\(0.0000\)</c:formatCode>
                <c:ptCount val="16"/>
                <c:pt idx="0">
                  <c:v>0.1124</c:v>
                </c:pt>
                <c:pt idx="1">
                  <c:v>0.18206666666666668</c:v>
                </c:pt>
                <c:pt idx="2">
                  <c:v>0.24266666666666667</c:v>
                </c:pt>
                <c:pt idx="3">
                  <c:v>0.29753333333333337</c:v>
                </c:pt>
                <c:pt idx="4">
                  <c:v>0.35893333333333333</c:v>
                </c:pt>
                <c:pt idx="5">
                  <c:v>0.54536666666666667</c:v>
                </c:pt>
                <c:pt idx="6">
                  <c:v>0.59920000000000007</c:v>
                </c:pt>
                <c:pt idx="8">
                  <c:v>0.68996000000000002</c:v>
                </c:pt>
                <c:pt idx="10">
                  <c:v>0.71986666666666677</c:v>
                </c:pt>
                <c:pt idx="12">
                  <c:v>0.81066666666666665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73-409E-936C-F74F2AC9C6AE}"/>
            </c:ext>
          </c:extLst>
        </c:ser>
        <c:ser>
          <c:idx val="4"/>
          <c:order val="4"/>
          <c:tx>
            <c:strRef>
              <c:f>'3rd Expt.'!$AA$23</c:f>
              <c:strCache>
                <c:ptCount val="1"/>
                <c:pt idx="0">
                  <c:v>70:16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Expt.'!$AG$24:$AG$39</c:f>
                <c:numCache>
                  <c:formatCode>General</c:formatCode>
                  <c:ptCount val="16"/>
                  <c:pt idx="0">
                    <c:v>4.582575694955835E-4</c:v>
                  </c:pt>
                  <c:pt idx="1">
                    <c:v>9.0737717258775172E-4</c:v>
                  </c:pt>
                  <c:pt idx="2">
                    <c:v>1.0263202878893719E-3</c:v>
                  </c:pt>
                  <c:pt idx="3">
                    <c:v>5.7735026918962634E-4</c:v>
                  </c:pt>
                  <c:pt idx="4">
                    <c:v>7.2111025509277997E-4</c:v>
                  </c:pt>
                  <c:pt idx="5">
                    <c:v>2.000833159794524E-3</c:v>
                  </c:pt>
                  <c:pt idx="6">
                    <c:v>1.0598742063723031E-3</c:v>
                  </c:pt>
                  <c:pt idx="8">
                    <c:v>1.1372481406154474E-3</c:v>
                  </c:pt>
                  <c:pt idx="10">
                    <c:v>6.4291005073289652E-4</c:v>
                  </c:pt>
                  <c:pt idx="12">
                    <c:v>6.1231800017093269E-3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Expt.'!$AG$24:$AG$39</c:f>
                <c:numCache>
                  <c:formatCode>General</c:formatCode>
                  <c:ptCount val="16"/>
                  <c:pt idx="0">
                    <c:v>4.582575694955835E-4</c:v>
                  </c:pt>
                  <c:pt idx="1">
                    <c:v>9.0737717258775172E-4</c:v>
                  </c:pt>
                  <c:pt idx="2">
                    <c:v>1.0263202878893719E-3</c:v>
                  </c:pt>
                  <c:pt idx="3">
                    <c:v>5.7735026918962634E-4</c:v>
                  </c:pt>
                  <c:pt idx="4">
                    <c:v>7.2111025509277997E-4</c:v>
                  </c:pt>
                  <c:pt idx="5">
                    <c:v>2.000833159794524E-3</c:v>
                  </c:pt>
                  <c:pt idx="6">
                    <c:v>1.0598742063723031E-3</c:v>
                  </c:pt>
                  <c:pt idx="8">
                    <c:v>1.1372481406154474E-3</c:v>
                  </c:pt>
                  <c:pt idx="10">
                    <c:v>6.4291005073289652E-4</c:v>
                  </c:pt>
                  <c:pt idx="12">
                    <c:v>6.1231800017093269E-3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Expt.'!$V$24:$V$39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Expt.'!$AA$24:$AA$39</c:f>
              <c:numCache>
                <c:formatCode>0.0000_);[Red]\(0.0000\)</c:formatCode>
                <c:ptCount val="16"/>
                <c:pt idx="0">
                  <c:v>0.113</c:v>
                </c:pt>
                <c:pt idx="1">
                  <c:v>0.19246666666666667</c:v>
                </c:pt>
                <c:pt idx="2">
                  <c:v>0.30083333333333334</c:v>
                </c:pt>
                <c:pt idx="3">
                  <c:v>0.34566666666666662</c:v>
                </c:pt>
                <c:pt idx="4">
                  <c:v>0.44239999999999996</c:v>
                </c:pt>
                <c:pt idx="5">
                  <c:v>0.51723333333333332</c:v>
                </c:pt>
                <c:pt idx="6">
                  <c:v>0.62573333333333336</c:v>
                </c:pt>
                <c:pt idx="8">
                  <c:v>0.67553333333333343</c:v>
                </c:pt>
                <c:pt idx="10">
                  <c:v>0.71693333333333331</c:v>
                </c:pt>
                <c:pt idx="12">
                  <c:v>0.85826666666666673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73-409E-936C-F74F2AC9C6AE}"/>
            </c:ext>
          </c:extLst>
        </c:ser>
        <c:ser>
          <c:idx val="5"/>
          <c:order val="5"/>
          <c:tx>
            <c:strRef>
              <c:f>'3rd Expt.'!$AB$23</c:f>
              <c:strCache>
                <c:ptCount val="1"/>
                <c:pt idx="0">
                  <c:v>140:16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2857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Expt.'!$AH$24:$AH$39</c:f>
                <c:numCache>
                  <c:formatCode>General</c:formatCode>
                  <c:ptCount val="16"/>
                  <c:pt idx="0">
                    <c:v>6.350852961085825E-4</c:v>
                  </c:pt>
                  <c:pt idx="1">
                    <c:v>3.0550504633038297E-4</c:v>
                  </c:pt>
                  <c:pt idx="2">
                    <c:v>1.4364307617610206E-3</c:v>
                  </c:pt>
                  <c:pt idx="3">
                    <c:v>4.1633319989321181E-4</c:v>
                  </c:pt>
                  <c:pt idx="4">
                    <c:v>9.8488578017961754E-4</c:v>
                  </c:pt>
                  <c:pt idx="5">
                    <c:v>2.1501937897160312E-3</c:v>
                  </c:pt>
                  <c:pt idx="6">
                    <c:v>5.5075705472861338E-4</c:v>
                  </c:pt>
                  <c:pt idx="8">
                    <c:v>1.3999999999999727E-3</c:v>
                  </c:pt>
                  <c:pt idx="10">
                    <c:v>1.0000000000000009E-3</c:v>
                  </c:pt>
                  <c:pt idx="12">
                    <c:v>2.2030282189144266E-3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Expt.'!$AH$24:$AH$39</c:f>
                <c:numCache>
                  <c:formatCode>General</c:formatCode>
                  <c:ptCount val="16"/>
                  <c:pt idx="0">
                    <c:v>6.350852961085825E-4</c:v>
                  </c:pt>
                  <c:pt idx="1">
                    <c:v>3.0550504633038297E-4</c:v>
                  </c:pt>
                  <c:pt idx="2">
                    <c:v>1.4364307617610206E-3</c:v>
                  </c:pt>
                  <c:pt idx="3">
                    <c:v>4.1633319989321181E-4</c:v>
                  </c:pt>
                  <c:pt idx="4">
                    <c:v>9.8488578017961754E-4</c:v>
                  </c:pt>
                  <c:pt idx="5">
                    <c:v>2.1501937897160312E-3</c:v>
                  </c:pt>
                  <c:pt idx="6">
                    <c:v>5.5075705472861338E-4</c:v>
                  </c:pt>
                  <c:pt idx="8">
                    <c:v>1.3999999999999727E-3</c:v>
                  </c:pt>
                  <c:pt idx="10">
                    <c:v>1.0000000000000009E-3</c:v>
                  </c:pt>
                  <c:pt idx="12">
                    <c:v>2.2030282189144266E-3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Expt.'!$V$24:$V$39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Expt.'!$AB$24:$AB$39</c:f>
              <c:numCache>
                <c:formatCode>0.0000_);[Red]\(0.0000\)</c:formatCode>
                <c:ptCount val="16"/>
                <c:pt idx="0">
                  <c:v>0.10956666666666666</c:v>
                </c:pt>
                <c:pt idx="1">
                  <c:v>0.17796666666666663</c:v>
                </c:pt>
                <c:pt idx="2">
                  <c:v>0.23956666666666668</c:v>
                </c:pt>
                <c:pt idx="3">
                  <c:v>0.27483333333333332</c:v>
                </c:pt>
                <c:pt idx="4">
                  <c:v>0.36369999999999997</c:v>
                </c:pt>
                <c:pt idx="5">
                  <c:v>0.4754666666666667</c:v>
                </c:pt>
                <c:pt idx="6">
                  <c:v>0.61393333333333322</c:v>
                </c:pt>
                <c:pt idx="8">
                  <c:v>0.70319999999999994</c:v>
                </c:pt>
                <c:pt idx="10">
                  <c:v>0.81879999999999997</c:v>
                </c:pt>
                <c:pt idx="12">
                  <c:v>1.0230666666666666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73-409E-936C-F74F2AC9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0368"/>
        <c:axId val="84170944"/>
      </c:scatterChart>
      <c:valAx>
        <c:axId val="84170368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Cultivation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(day)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057502960265047"/>
              <c:y val="0.8906195722562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4170944"/>
        <c:crosses val="autoZero"/>
        <c:crossBetween val="midCat"/>
        <c:majorUnit val="2"/>
      </c:valAx>
      <c:valAx>
        <c:axId val="841709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OD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altLang="ko-KR" sz="2200" b="1" baseline="30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628045562209319E-2"/>
              <c:y val="0.28980189454207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4170368"/>
        <c:crosses val="autoZero"/>
        <c:crossBetween val="midCat"/>
      </c:valAx>
      <c:spPr>
        <a:noFill/>
        <a:ln w="571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0364551122424821"/>
          <c:y val="0.42402519217941242"/>
          <c:w val="0.15198421650128258"/>
          <c:h val="0.35995573446912804"/>
        </c:manualLayout>
      </c:layout>
      <c:overlay val="0"/>
      <c:spPr>
        <a:solidFill>
          <a:schemeClr val="bg1"/>
        </a:solidFill>
        <a:ln w="381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Ps!$W$88:$AC$88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xVal>
          <c:yVal>
            <c:numRef>
              <c:f>Ps!$W$91:$AC$91</c:f>
              <c:numCache>
                <c:formatCode>0.00_ </c:formatCode>
                <c:ptCount val="7"/>
                <c:pt idx="0">
                  <c:v>14.538495288888885</c:v>
                </c:pt>
                <c:pt idx="1">
                  <c:v>24.540637022794051</c:v>
                </c:pt>
                <c:pt idx="2">
                  <c:v>94.62083395925049</c:v>
                </c:pt>
                <c:pt idx="3">
                  <c:v>124.33317605236869</c:v>
                </c:pt>
                <c:pt idx="4">
                  <c:v>186.64931484825951</c:v>
                </c:pt>
                <c:pt idx="5">
                  <c:v>205.78396710052237</c:v>
                </c:pt>
                <c:pt idx="6">
                  <c:v>226.26446651222193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B-4C93-B01C-D366B980F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19648"/>
        <c:axId val="125818496"/>
      </c:scatterChart>
      <c:valAx>
        <c:axId val="12581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8496"/>
        <c:crosses val="autoZero"/>
        <c:crossBetween val="midCat"/>
      </c:valAx>
      <c:valAx>
        <c:axId val="12581849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125819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85013123359581"/>
          <c:y val="8.9568625514508171E-2"/>
          <c:w val="0.7613317007281093"/>
          <c:h val="0.70162989722594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'1st Expt.'!$W$42</c:f>
              <c:strCache>
                <c:ptCount val="1"/>
                <c:pt idx="0">
                  <c:v>10%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'1st Expt.'!$AA$43:$AA$52</c:f>
                <c:numCache>
                  <c:formatCode>General</c:formatCode>
                  <c:ptCount val="10"/>
                  <c:pt idx="0">
                    <c:v>5.5677643628299696E-4</c:v>
                  </c:pt>
                  <c:pt idx="1">
                    <c:v>3.4641016151376938E-4</c:v>
                  </c:pt>
                  <c:pt idx="2">
                    <c:v>3.0550504633039809E-4</c:v>
                  </c:pt>
                  <c:pt idx="3">
                    <c:v>5.0000000000000044E-4</c:v>
                  </c:pt>
                  <c:pt idx="4">
                    <c:v>8.8881944173157656E-4</c:v>
                  </c:pt>
                  <c:pt idx="5">
                    <c:v>1.9295940851207967E-3</c:v>
                  </c:pt>
                  <c:pt idx="6">
                    <c:v>7.2341781380700775E-4</c:v>
                  </c:pt>
                  <c:pt idx="7">
                    <c:v>4.5825756949559413E-4</c:v>
                  </c:pt>
                  <c:pt idx="9">
                    <c:v>1.4047538337136544E-3</c:v>
                  </c:pt>
                </c:numCache>
              </c:numRef>
            </c:plus>
            <c:minus>
              <c:numRef>
                <c:f>'1st Expt.'!$AA$43:$AA$52</c:f>
                <c:numCache>
                  <c:formatCode>General</c:formatCode>
                  <c:ptCount val="10"/>
                  <c:pt idx="0">
                    <c:v>5.5677643628299696E-4</c:v>
                  </c:pt>
                  <c:pt idx="1">
                    <c:v>3.4641016151376938E-4</c:v>
                  </c:pt>
                  <c:pt idx="2">
                    <c:v>3.0550504633039809E-4</c:v>
                  </c:pt>
                  <c:pt idx="3">
                    <c:v>5.0000000000000044E-4</c:v>
                  </c:pt>
                  <c:pt idx="4">
                    <c:v>8.8881944173157656E-4</c:v>
                  </c:pt>
                  <c:pt idx="5">
                    <c:v>1.9295940851207967E-3</c:v>
                  </c:pt>
                  <c:pt idx="6">
                    <c:v>7.2341781380700775E-4</c:v>
                  </c:pt>
                  <c:pt idx="7">
                    <c:v>4.5825756949559413E-4</c:v>
                  </c:pt>
                  <c:pt idx="9">
                    <c:v>1.4047538337136544E-3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'1st Expt.'!$V$43:$V$60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9">
                  <c:v>8</c:v>
                </c:pt>
                <c:pt idx="11">
                  <c:v>9</c:v>
                </c:pt>
                <c:pt idx="13">
                  <c:v>10</c:v>
                </c:pt>
                <c:pt idx="15">
                  <c:v>11</c:v>
                </c:pt>
                <c:pt idx="17">
                  <c:v>13</c:v>
                </c:pt>
              </c:numCache>
            </c:numRef>
          </c:xVal>
          <c:yVal>
            <c:numRef>
              <c:f>'1st Expt.'!$W$43:$W$60</c:f>
              <c:numCache>
                <c:formatCode>0.0000_);[Red]\(0.0000\)</c:formatCode>
                <c:ptCount val="18"/>
                <c:pt idx="0">
                  <c:v>0.12180000000000001</c:v>
                </c:pt>
                <c:pt idx="1">
                  <c:v>0.15090000000000001</c:v>
                </c:pt>
                <c:pt idx="2">
                  <c:v>0.21063333333333331</c:v>
                </c:pt>
                <c:pt idx="3">
                  <c:v>0.3614</c:v>
                </c:pt>
                <c:pt idx="4">
                  <c:v>0.41089999999999999</c:v>
                </c:pt>
                <c:pt idx="5">
                  <c:v>0.52506666666666657</c:v>
                </c:pt>
                <c:pt idx="6">
                  <c:v>0.57276666666666676</c:v>
                </c:pt>
                <c:pt idx="7">
                  <c:v>0.61720000000000008</c:v>
                </c:pt>
                <c:pt idx="9">
                  <c:v>0.69153333333333322</c:v>
                </c:pt>
                <c:pt idx="11">
                  <c:v>0.76006666666666656</c:v>
                </c:pt>
                <c:pt idx="13">
                  <c:v>0.84413333333333329</c:v>
                </c:pt>
                <c:pt idx="15">
                  <c:v>1.0298666666666667</c:v>
                </c:pt>
                <c:pt idx="17" formatCode="General">
                  <c:v>1.212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B-4535-BF87-0181FE3746D0}"/>
            </c:ext>
          </c:extLst>
        </c:ser>
        <c:ser>
          <c:idx val="1"/>
          <c:order val="1"/>
          <c:tx>
            <c:strRef>
              <c:f>'1st Expt.'!$X$42</c:f>
              <c:strCache>
                <c:ptCount val="1"/>
                <c:pt idx="0">
                  <c:v>25%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'1st Expt.'!$AB$43:$AB$52</c:f>
                <c:numCache>
                  <c:formatCode>General</c:formatCode>
                  <c:ptCount val="10"/>
                  <c:pt idx="0">
                    <c:v>1.4571661996262925E-3</c:v>
                  </c:pt>
                  <c:pt idx="1">
                    <c:v>4.041451884327359E-4</c:v>
                  </c:pt>
                  <c:pt idx="2">
                    <c:v>6.9282032302753877E-4</c:v>
                  </c:pt>
                  <c:pt idx="3">
                    <c:v>6.5574385243021254E-4</c:v>
                  </c:pt>
                  <c:pt idx="4">
                    <c:v>7.5055534994651466E-4</c:v>
                  </c:pt>
                  <c:pt idx="5">
                    <c:v>9.1651513899117612E-4</c:v>
                  </c:pt>
                  <c:pt idx="6">
                    <c:v>5.1316014394469321E-4</c:v>
                  </c:pt>
                  <c:pt idx="7">
                    <c:v>1.625833119767617E-3</c:v>
                  </c:pt>
                  <c:pt idx="9">
                    <c:v>9.2376043070336363E-4</c:v>
                  </c:pt>
                </c:numCache>
              </c:numRef>
            </c:plus>
            <c:minus>
              <c:numRef>
                <c:f>'1st Expt.'!$AB$43:$AB$52</c:f>
                <c:numCache>
                  <c:formatCode>General</c:formatCode>
                  <c:ptCount val="10"/>
                  <c:pt idx="0">
                    <c:v>1.4571661996262925E-3</c:v>
                  </c:pt>
                  <c:pt idx="1">
                    <c:v>4.041451884327359E-4</c:v>
                  </c:pt>
                  <c:pt idx="2">
                    <c:v>6.9282032302753877E-4</c:v>
                  </c:pt>
                  <c:pt idx="3">
                    <c:v>6.5574385243021254E-4</c:v>
                  </c:pt>
                  <c:pt idx="4">
                    <c:v>7.5055534994651466E-4</c:v>
                  </c:pt>
                  <c:pt idx="5">
                    <c:v>9.1651513899117612E-4</c:v>
                  </c:pt>
                  <c:pt idx="6">
                    <c:v>5.1316014394469321E-4</c:v>
                  </c:pt>
                  <c:pt idx="7">
                    <c:v>1.625833119767617E-3</c:v>
                  </c:pt>
                  <c:pt idx="9">
                    <c:v>9.2376043070336363E-4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'1st Expt.'!$V$43:$V$60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9">
                  <c:v>8</c:v>
                </c:pt>
                <c:pt idx="11">
                  <c:v>9</c:v>
                </c:pt>
                <c:pt idx="13">
                  <c:v>10</c:v>
                </c:pt>
                <c:pt idx="15">
                  <c:v>11</c:v>
                </c:pt>
                <c:pt idx="17">
                  <c:v>13</c:v>
                </c:pt>
              </c:numCache>
            </c:numRef>
          </c:xVal>
          <c:yVal>
            <c:numRef>
              <c:f>'1st Expt.'!$X$43:$X$60</c:f>
              <c:numCache>
                <c:formatCode>0.0000_);[Red]\(0.0000\)</c:formatCode>
                <c:ptCount val="18"/>
                <c:pt idx="0">
                  <c:v>0.12376666666666668</c:v>
                </c:pt>
                <c:pt idx="1">
                  <c:v>0.17183333333333331</c:v>
                </c:pt>
                <c:pt idx="2">
                  <c:v>0.2387</c:v>
                </c:pt>
                <c:pt idx="3">
                  <c:v>0.35969999999999996</c:v>
                </c:pt>
                <c:pt idx="4">
                  <c:v>0.43896666666666667</c:v>
                </c:pt>
                <c:pt idx="5">
                  <c:v>0.49499999999999994</c:v>
                </c:pt>
                <c:pt idx="6">
                  <c:v>0.53583333333333327</c:v>
                </c:pt>
                <c:pt idx="7">
                  <c:v>0.59383333333333344</c:v>
                </c:pt>
                <c:pt idx="9">
                  <c:v>0.67253333333333343</c:v>
                </c:pt>
                <c:pt idx="11">
                  <c:v>0.79639999999999989</c:v>
                </c:pt>
                <c:pt idx="13">
                  <c:v>0.90546666666666675</c:v>
                </c:pt>
                <c:pt idx="15">
                  <c:v>1.0316666666666667</c:v>
                </c:pt>
                <c:pt idx="17" formatCode="General">
                  <c:v>1.1339999999999999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B-4535-BF87-0181FE3746D0}"/>
            </c:ext>
          </c:extLst>
        </c:ser>
        <c:ser>
          <c:idx val="2"/>
          <c:order val="2"/>
          <c:tx>
            <c:strRef>
              <c:f>'1st Expt.'!$Y$42</c:f>
              <c:strCache>
                <c:ptCount val="1"/>
                <c:pt idx="0">
                  <c:v>50%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31750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'1st Expt.'!$AC$43:$AC$52</c:f>
                <c:numCache>
                  <c:formatCode>General</c:formatCode>
                  <c:ptCount val="10"/>
                  <c:pt idx="0">
                    <c:v>6.0827625302982684E-4</c:v>
                  </c:pt>
                  <c:pt idx="1">
                    <c:v>8.082903768654718E-4</c:v>
                  </c:pt>
                  <c:pt idx="2">
                    <c:v>1.5275252316520813E-4</c:v>
                  </c:pt>
                  <c:pt idx="3">
                    <c:v>2.2347035597591006E-2</c:v>
                  </c:pt>
                  <c:pt idx="4">
                    <c:v>3.4641016151376938E-4</c:v>
                  </c:pt>
                  <c:pt idx="5">
                    <c:v>2.2368132093076544E-3</c:v>
                  </c:pt>
                  <c:pt idx="6">
                    <c:v>1.6643316977093306E-3</c:v>
                  </c:pt>
                  <c:pt idx="7">
                    <c:v>8.5049005481150112E-4</c:v>
                  </c:pt>
                  <c:pt idx="9">
                    <c:v>2.1571586249817597E-3</c:v>
                  </c:pt>
                </c:numCache>
              </c:numRef>
            </c:plus>
            <c:minus>
              <c:numRef>
                <c:f>'1st Expt.'!$AC$43:$AC$52</c:f>
                <c:numCache>
                  <c:formatCode>General</c:formatCode>
                  <c:ptCount val="10"/>
                  <c:pt idx="0">
                    <c:v>6.0827625302982684E-4</c:v>
                  </c:pt>
                  <c:pt idx="1">
                    <c:v>8.082903768654718E-4</c:v>
                  </c:pt>
                  <c:pt idx="2">
                    <c:v>1.5275252316520813E-4</c:v>
                  </c:pt>
                  <c:pt idx="3">
                    <c:v>2.2347035597591006E-2</c:v>
                  </c:pt>
                  <c:pt idx="4">
                    <c:v>3.4641016151376938E-4</c:v>
                  </c:pt>
                  <c:pt idx="5">
                    <c:v>2.2368132093076544E-3</c:v>
                  </c:pt>
                  <c:pt idx="6">
                    <c:v>1.6643316977093306E-3</c:v>
                  </c:pt>
                  <c:pt idx="7">
                    <c:v>8.5049005481150112E-4</c:v>
                  </c:pt>
                  <c:pt idx="9">
                    <c:v>2.1571586249817597E-3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'1st Expt.'!$V$43:$V$60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9">
                  <c:v>8</c:v>
                </c:pt>
                <c:pt idx="11">
                  <c:v>9</c:v>
                </c:pt>
                <c:pt idx="13">
                  <c:v>10</c:v>
                </c:pt>
                <c:pt idx="15">
                  <c:v>11</c:v>
                </c:pt>
                <c:pt idx="17">
                  <c:v>13</c:v>
                </c:pt>
              </c:numCache>
            </c:numRef>
          </c:xVal>
          <c:yVal>
            <c:numRef>
              <c:f>'1st Expt.'!$Y$43:$Y$60</c:f>
              <c:numCache>
                <c:formatCode>0.0000_);[Red]\(0.0000\)</c:formatCode>
                <c:ptCount val="18"/>
                <c:pt idx="0">
                  <c:v>0.12560000000000002</c:v>
                </c:pt>
                <c:pt idx="1">
                  <c:v>0.15786666666666668</c:v>
                </c:pt>
                <c:pt idx="2">
                  <c:v>0.29563333333333336</c:v>
                </c:pt>
                <c:pt idx="3">
                  <c:v>0.34429999999999999</c:v>
                </c:pt>
                <c:pt idx="4">
                  <c:v>0.65400000000000003</c:v>
                </c:pt>
                <c:pt idx="5">
                  <c:v>1.1432</c:v>
                </c:pt>
                <c:pt idx="6">
                  <c:v>1.754</c:v>
                </c:pt>
                <c:pt idx="7">
                  <c:v>2.5436000000000001</c:v>
                </c:pt>
                <c:pt idx="9">
                  <c:v>2.9</c:v>
                </c:pt>
                <c:pt idx="11">
                  <c:v>3.2</c:v>
                </c:pt>
                <c:pt idx="13">
                  <c:v>3.8</c:v>
                </c:pt>
                <c:pt idx="15">
                  <c:v>4.2</c:v>
                </c:pt>
                <c:pt idx="17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1B-4535-BF87-0181FE3746D0}"/>
            </c:ext>
          </c:extLst>
        </c:ser>
        <c:ser>
          <c:idx val="3"/>
          <c:order val="3"/>
          <c:tx>
            <c:strRef>
              <c:f>'1st Expt.'!$Z$42</c:f>
              <c:strCache>
                <c:ptCount val="1"/>
                <c:pt idx="0">
                  <c:v>100%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'1st Expt.'!$AD$43:$AD$52</c:f>
                <c:numCache>
                  <c:formatCode>General</c:formatCode>
                  <c:ptCount val="10"/>
                  <c:pt idx="0">
                    <c:v>7.0237691685684175E-4</c:v>
                  </c:pt>
                  <c:pt idx="1">
                    <c:v>5.2915026221291754E-4</c:v>
                  </c:pt>
                  <c:pt idx="2">
                    <c:v>3.7859388972002789E-4</c:v>
                  </c:pt>
                  <c:pt idx="3">
                    <c:v>8.0208062770106012E-4</c:v>
                  </c:pt>
                  <c:pt idx="4">
                    <c:v>1.1060440015357926E-3</c:v>
                  </c:pt>
                  <c:pt idx="5">
                    <c:v>6.5574385243018707E-4</c:v>
                  </c:pt>
                  <c:pt idx="6">
                    <c:v>1.2741009902410803E-3</c:v>
                  </c:pt>
                  <c:pt idx="7">
                    <c:v>4.3588989435408305E-4</c:v>
                  </c:pt>
                  <c:pt idx="9">
                    <c:v>1.3856406460550775E-3</c:v>
                  </c:pt>
                </c:numCache>
              </c:numRef>
            </c:plus>
            <c:minus>
              <c:numRef>
                <c:f>'1st Expt.'!$AD$43:$AD$52</c:f>
                <c:numCache>
                  <c:formatCode>General</c:formatCode>
                  <c:ptCount val="10"/>
                  <c:pt idx="0">
                    <c:v>7.0237691685684175E-4</c:v>
                  </c:pt>
                  <c:pt idx="1">
                    <c:v>5.2915026221291754E-4</c:v>
                  </c:pt>
                  <c:pt idx="2">
                    <c:v>3.7859388972002789E-4</c:v>
                  </c:pt>
                  <c:pt idx="3">
                    <c:v>8.0208062770106012E-4</c:v>
                  </c:pt>
                  <c:pt idx="4">
                    <c:v>1.1060440015357926E-3</c:v>
                  </c:pt>
                  <c:pt idx="5">
                    <c:v>6.5574385243018707E-4</c:v>
                  </c:pt>
                  <c:pt idx="6">
                    <c:v>1.2741009902410803E-3</c:v>
                  </c:pt>
                  <c:pt idx="7">
                    <c:v>4.3588989435408305E-4</c:v>
                  </c:pt>
                  <c:pt idx="9">
                    <c:v>1.3856406460550775E-3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'1st Expt.'!$V$43:$V$60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9">
                  <c:v>8</c:v>
                </c:pt>
                <c:pt idx="11">
                  <c:v>9</c:v>
                </c:pt>
                <c:pt idx="13">
                  <c:v>10</c:v>
                </c:pt>
                <c:pt idx="15">
                  <c:v>11</c:v>
                </c:pt>
                <c:pt idx="17">
                  <c:v>13</c:v>
                </c:pt>
              </c:numCache>
            </c:numRef>
          </c:xVal>
          <c:yVal>
            <c:numRef>
              <c:f>'1st Expt.'!$Z$43:$Z$60</c:f>
              <c:numCache>
                <c:formatCode>0.0000_);[Red]\(0.0000\)</c:formatCode>
                <c:ptCount val="18"/>
                <c:pt idx="0">
                  <c:v>0.12686666666666666</c:v>
                </c:pt>
                <c:pt idx="1">
                  <c:v>0.17</c:v>
                </c:pt>
                <c:pt idx="2">
                  <c:v>0.26463333333333333</c:v>
                </c:pt>
                <c:pt idx="3">
                  <c:v>0.35396666666666671</c:v>
                </c:pt>
                <c:pt idx="4">
                  <c:v>0.41273333333333334</c:v>
                </c:pt>
                <c:pt idx="5">
                  <c:v>0.56199999999999994</c:v>
                </c:pt>
                <c:pt idx="7">
                  <c:v>0.73799999999999999</c:v>
                </c:pt>
                <c:pt idx="9">
                  <c:v>0.95220000000000005</c:v>
                </c:pt>
                <c:pt idx="11">
                  <c:v>1.6</c:v>
                </c:pt>
                <c:pt idx="13">
                  <c:v>2</c:v>
                </c:pt>
                <c:pt idx="15">
                  <c:v>2.34</c:v>
                </c:pt>
                <c:pt idx="17">
                  <c:v>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1B-4535-BF87-0181FE374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9296"/>
        <c:axId val="111639872"/>
      </c:scatterChart>
      <c:valAx>
        <c:axId val="111639296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Cultivation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(day)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057502960265047"/>
              <c:y val="0.8906195722562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11639872"/>
        <c:crosses val="autoZero"/>
        <c:crossBetween val="midCat"/>
        <c:majorUnit val="2"/>
      </c:valAx>
      <c:valAx>
        <c:axId val="111639872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OD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altLang="ko-KR" sz="2200" b="1" baseline="30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628045562209319E-2"/>
              <c:y val="0.28980189454207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11639296"/>
        <c:crosses val="autoZero"/>
        <c:crossBetween val="midCat"/>
      </c:valAx>
      <c:spPr>
        <a:noFill/>
        <a:ln w="571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155804738085306"/>
          <c:y val="0.12086864021721967"/>
          <c:w val="0.15198421650128258"/>
          <c:h val="0.26225452343856531"/>
        </c:manualLayout>
      </c:layout>
      <c:overlay val="0"/>
      <c:spPr>
        <a:solidFill>
          <a:schemeClr val="bg1"/>
        </a:solidFill>
        <a:ln w="381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5018235809097"/>
          <c:y val="9.9683541219370217E-2"/>
          <c:w val="0.7613317007281093"/>
          <c:h val="0.70162989722594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'1st Expt.'!$W$23</c:f>
              <c:strCache>
                <c:ptCount val="1"/>
                <c:pt idx="0">
                  <c:v>35:0.1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'1st Expt.'!$AC$24:$AC$39</c:f>
                <c:numCache>
                  <c:formatCode>General</c:formatCode>
                  <c:ptCount val="16"/>
                  <c:pt idx="0">
                    <c:v>2.8867513459481317E-4</c:v>
                  </c:pt>
                  <c:pt idx="1">
                    <c:v>3.5118845842842808E-4</c:v>
                  </c:pt>
                  <c:pt idx="2">
                    <c:v>1.5947831618540846E-3</c:v>
                  </c:pt>
                  <c:pt idx="3">
                    <c:v>5.7735026918972241E-5</c:v>
                  </c:pt>
                  <c:pt idx="4">
                    <c:v>3.6055512754638999E-4</c:v>
                  </c:pt>
                  <c:pt idx="5">
                    <c:v>2.3094010767585693E-4</c:v>
                  </c:pt>
                  <c:pt idx="6">
                    <c:v>5.1316014394468595E-4</c:v>
                  </c:pt>
                  <c:pt idx="7">
                    <c:v>3.7859388972000832E-4</c:v>
                  </c:pt>
                  <c:pt idx="8">
                    <c:v>1.3650396819628935E-3</c:v>
                  </c:pt>
                  <c:pt idx="9">
                    <c:v>2.5166114784236002E-4</c:v>
                  </c:pt>
                  <c:pt idx="11">
                    <c:v>9.8657657246326827E-4</c:v>
                  </c:pt>
                  <c:pt idx="12">
                    <c:v>9.4516312525048029E-4</c:v>
                  </c:pt>
                  <c:pt idx="13">
                    <c:v>7.5055534994649493E-4</c:v>
                  </c:pt>
                  <c:pt idx="14">
                    <c:v>1.1590225767142473E-3</c:v>
                  </c:pt>
                </c:numCache>
              </c:numRef>
            </c:plus>
            <c:minus>
              <c:numRef>
                <c:f>'1st Expt.'!$AC$24:$AC$39</c:f>
                <c:numCache>
                  <c:formatCode>General</c:formatCode>
                  <c:ptCount val="16"/>
                  <c:pt idx="0">
                    <c:v>2.8867513459481317E-4</c:v>
                  </c:pt>
                  <c:pt idx="1">
                    <c:v>3.5118845842842808E-4</c:v>
                  </c:pt>
                  <c:pt idx="2">
                    <c:v>1.5947831618540846E-3</c:v>
                  </c:pt>
                  <c:pt idx="3">
                    <c:v>5.7735026918972241E-5</c:v>
                  </c:pt>
                  <c:pt idx="4">
                    <c:v>3.6055512754638999E-4</c:v>
                  </c:pt>
                  <c:pt idx="5">
                    <c:v>2.3094010767585693E-4</c:v>
                  </c:pt>
                  <c:pt idx="6">
                    <c:v>5.1316014394468595E-4</c:v>
                  </c:pt>
                  <c:pt idx="7">
                    <c:v>3.7859388972000832E-4</c:v>
                  </c:pt>
                  <c:pt idx="8">
                    <c:v>1.3650396819628935E-3</c:v>
                  </c:pt>
                  <c:pt idx="9">
                    <c:v>2.5166114784236002E-4</c:v>
                  </c:pt>
                  <c:pt idx="11">
                    <c:v>9.8657657246326827E-4</c:v>
                  </c:pt>
                  <c:pt idx="12">
                    <c:v>9.4516312525048029E-4</c:v>
                  </c:pt>
                  <c:pt idx="13">
                    <c:v>7.5055534994649493E-4</c:v>
                  </c:pt>
                  <c:pt idx="14">
                    <c:v>1.1590225767142473E-3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'1st Expt.'!$V$24:$V$39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</c:numCache>
            </c:numRef>
          </c:xVal>
          <c:yVal>
            <c:numRef>
              <c:f>'1st Expt.'!$W$24:$W$39</c:f>
              <c:numCache>
                <c:formatCode>0.0000_);[Red]\(0.0000\)</c:formatCode>
                <c:ptCount val="16"/>
                <c:pt idx="0">
                  <c:v>0.12003333333333333</c:v>
                </c:pt>
                <c:pt idx="1">
                  <c:v>0.16066666666666665</c:v>
                </c:pt>
                <c:pt idx="2">
                  <c:v>0.19476666666666667</c:v>
                </c:pt>
                <c:pt idx="3">
                  <c:v>0.22943333333333329</c:v>
                </c:pt>
                <c:pt idx="4">
                  <c:v>0.28039999999999998</c:v>
                </c:pt>
                <c:pt idx="5">
                  <c:v>0.3283666666666667</c:v>
                </c:pt>
                <c:pt idx="6">
                  <c:v>0.37236666666666673</c:v>
                </c:pt>
                <c:pt idx="7">
                  <c:v>0.41286666666666672</c:v>
                </c:pt>
                <c:pt idx="8">
                  <c:v>0.43073333333333336</c:v>
                </c:pt>
                <c:pt idx="9">
                  <c:v>0.47833333333333333</c:v>
                </c:pt>
                <c:pt idx="11">
                  <c:v>0.51013333333333344</c:v>
                </c:pt>
                <c:pt idx="12">
                  <c:v>0.53673333333333328</c:v>
                </c:pt>
                <c:pt idx="13">
                  <c:v>0.57273333333333332</c:v>
                </c:pt>
                <c:pt idx="14">
                  <c:v>0.59813333333333329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8-4AF9-9B37-FED5ABBBEB0D}"/>
            </c:ext>
          </c:extLst>
        </c:ser>
        <c:ser>
          <c:idx val="1"/>
          <c:order val="1"/>
          <c:tx>
            <c:strRef>
              <c:f>'1st Expt.'!$X$23</c:f>
              <c:strCache>
                <c:ptCount val="1"/>
                <c:pt idx="0">
                  <c:v>35:0.5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31750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'1st Expt.'!$AD$24:$AD$39</c:f>
                <c:numCache>
                  <c:formatCode>General</c:formatCode>
                  <c:ptCount val="16"/>
                  <c:pt idx="0">
                    <c:v>2.6457513110645612E-4</c:v>
                  </c:pt>
                  <c:pt idx="1">
                    <c:v>7.7674534651540189E-4</c:v>
                  </c:pt>
                  <c:pt idx="2">
                    <c:v>9.0737717258774413E-4</c:v>
                  </c:pt>
                  <c:pt idx="3">
                    <c:v>9.8149545762238398E-4</c:v>
                  </c:pt>
                  <c:pt idx="4">
                    <c:v>3.6055512754638999E-4</c:v>
                  </c:pt>
                  <c:pt idx="5">
                    <c:v>7.7674534651540189E-4</c:v>
                  </c:pt>
                  <c:pt idx="6">
                    <c:v>1.3999999999999846E-3</c:v>
                  </c:pt>
                  <c:pt idx="7">
                    <c:v>3.1606961258558107E-3</c:v>
                  </c:pt>
                  <c:pt idx="8">
                    <c:v>8.6602540378440736E-4</c:v>
                  </c:pt>
                  <c:pt idx="9">
                    <c:v>2.1126602503320981E-3</c:v>
                  </c:pt>
                  <c:pt idx="11">
                    <c:v>3.9999999999995595E-4</c:v>
                  </c:pt>
                  <c:pt idx="12">
                    <c:v>1.4364307617610473E-3</c:v>
                  </c:pt>
                  <c:pt idx="13">
                    <c:v>3.493326972004386E-3</c:v>
                  </c:pt>
                  <c:pt idx="14">
                    <c:v>7.9924964810752508E-3</c:v>
                  </c:pt>
                </c:numCache>
              </c:numRef>
            </c:plus>
            <c:minus>
              <c:numRef>
                <c:f>'1st Expt.'!$AD$24:$AD$39</c:f>
                <c:numCache>
                  <c:formatCode>General</c:formatCode>
                  <c:ptCount val="16"/>
                  <c:pt idx="0">
                    <c:v>2.6457513110645612E-4</c:v>
                  </c:pt>
                  <c:pt idx="1">
                    <c:v>7.7674534651540189E-4</c:v>
                  </c:pt>
                  <c:pt idx="2">
                    <c:v>9.0737717258774413E-4</c:v>
                  </c:pt>
                  <c:pt idx="3">
                    <c:v>9.8149545762238398E-4</c:v>
                  </c:pt>
                  <c:pt idx="4">
                    <c:v>3.6055512754638999E-4</c:v>
                  </c:pt>
                  <c:pt idx="5">
                    <c:v>7.7674534651540189E-4</c:v>
                  </c:pt>
                  <c:pt idx="6">
                    <c:v>1.3999999999999846E-3</c:v>
                  </c:pt>
                  <c:pt idx="7">
                    <c:v>3.1606961258558107E-3</c:v>
                  </c:pt>
                  <c:pt idx="8">
                    <c:v>8.6602540378440736E-4</c:v>
                  </c:pt>
                  <c:pt idx="9">
                    <c:v>2.1126602503320981E-3</c:v>
                  </c:pt>
                  <c:pt idx="11">
                    <c:v>3.9999999999995595E-4</c:v>
                  </c:pt>
                  <c:pt idx="12">
                    <c:v>1.4364307617610473E-3</c:v>
                  </c:pt>
                  <c:pt idx="13">
                    <c:v>3.493326972004386E-3</c:v>
                  </c:pt>
                  <c:pt idx="14">
                    <c:v>7.9924964810752508E-3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'1st Expt.'!$V$24:$V$39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</c:numCache>
            </c:numRef>
          </c:xVal>
          <c:yVal>
            <c:numRef>
              <c:f>'1st Expt.'!$X$24:$X$39</c:f>
              <c:numCache>
                <c:formatCode>0.0000_);[Red]\(0.0000\)</c:formatCode>
                <c:ptCount val="16"/>
                <c:pt idx="0">
                  <c:v>0.1318</c:v>
                </c:pt>
                <c:pt idx="1">
                  <c:v>0.16923333333333335</c:v>
                </c:pt>
                <c:pt idx="2">
                  <c:v>0.21846666666666667</c:v>
                </c:pt>
                <c:pt idx="3">
                  <c:v>0.27943333333333337</c:v>
                </c:pt>
                <c:pt idx="4">
                  <c:v>0.34699999999999998</c:v>
                </c:pt>
                <c:pt idx="5">
                  <c:v>0.38193333333333329</c:v>
                </c:pt>
                <c:pt idx="6">
                  <c:v>0.44589999999999996</c:v>
                </c:pt>
                <c:pt idx="7">
                  <c:v>0.50450000000000006</c:v>
                </c:pt>
                <c:pt idx="8">
                  <c:v>0.53789999999999993</c:v>
                </c:pt>
                <c:pt idx="9">
                  <c:v>0.59263333333333335</c:v>
                </c:pt>
                <c:pt idx="11">
                  <c:v>0.63700000000000001</c:v>
                </c:pt>
                <c:pt idx="12">
                  <c:v>0.66333333333333333</c:v>
                </c:pt>
                <c:pt idx="13">
                  <c:v>0.7160333333333333</c:v>
                </c:pt>
                <c:pt idx="14">
                  <c:v>0.76580000000000004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8-4AF9-9B37-FED5ABBBEB0D}"/>
            </c:ext>
          </c:extLst>
        </c:ser>
        <c:ser>
          <c:idx val="2"/>
          <c:order val="2"/>
          <c:tx>
            <c:strRef>
              <c:f>'1st Expt.'!$Y$23</c:f>
              <c:strCache>
                <c:ptCount val="1"/>
                <c:pt idx="0">
                  <c:v>35:1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'1st Expt.'!$AE$24:$AE$39</c:f>
                <c:numCache>
                  <c:formatCode>General</c:formatCode>
                  <c:ptCount val="16"/>
                  <c:pt idx="0">
                    <c:v>3.6055512754640153E-4</c:v>
                  </c:pt>
                  <c:pt idx="1">
                    <c:v>4.509249752822952E-4</c:v>
                  </c:pt>
                  <c:pt idx="2">
                    <c:v>3.05505046330386E-4</c:v>
                  </c:pt>
                  <c:pt idx="3">
                    <c:v>2.6457513110645091E-4</c:v>
                  </c:pt>
                  <c:pt idx="4">
                    <c:v>3.0550504633037993E-4</c:v>
                  </c:pt>
                  <c:pt idx="5">
                    <c:v>7.0945988845976535E-4</c:v>
                  </c:pt>
                  <c:pt idx="6">
                    <c:v>2.5166114784235633E-4</c:v>
                  </c:pt>
                  <c:pt idx="7">
                    <c:v>5.6862407030775462E-4</c:v>
                  </c:pt>
                  <c:pt idx="8">
                    <c:v>3.7859388972002789E-4</c:v>
                  </c:pt>
                  <c:pt idx="9">
                    <c:v>1.0392304845413401E-3</c:v>
                  </c:pt>
                  <c:pt idx="11">
                    <c:v>2.1007935008784881E-3</c:v>
                  </c:pt>
                  <c:pt idx="12">
                    <c:v>4.5092497528229314E-4</c:v>
                  </c:pt>
                  <c:pt idx="13">
                    <c:v>4.0414518843275303E-4</c:v>
                  </c:pt>
                  <c:pt idx="14">
                    <c:v>5.7087651904767925E-3</c:v>
                  </c:pt>
                </c:numCache>
              </c:numRef>
            </c:plus>
            <c:minus>
              <c:numRef>
                <c:f>'1st Expt.'!$AE$24:$AE$39</c:f>
                <c:numCache>
                  <c:formatCode>General</c:formatCode>
                  <c:ptCount val="16"/>
                  <c:pt idx="0">
                    <c:v>3.6055512754640153E-4</c:v>
                  </c:pt>
                  <c:pt idx="1">
                    <c:v>4.509249752822952E-4</c:v>
                  </c:pt>
                  <c:pt idx="2">
                    <c:v>3.05505046330386E-4</c:v>
                  </c:pt>
                  <c:pt idx="3">
                    <c:v>2.6457513110645091E-4</c:v>
                  </c:pt>
                  <c:pt idx="4">
                    <c:v>3.0550504633037993E-4</c:v>
                  </c:pt>
                  <c:pt idx="5">
                    <c:v>7.0945988845976535E-4</c:v>
                  </c:pt>
                  <c:pt idx="6">
                    <c:v>2.5166114784235633E-4</c:v>
                  </c:pt>
                  <c:pt idx="7">
                    <c:v>5.6862407030775462E-4</c:v>
                  </c:pt>
                  <c:pt idx="8">
                    <c:v>3.7859388972002789E-4</c:v>
                  </c:pt>
                  <c:pt idx="9">
                    <c:v>1.0392304845413401E-3</c:v>
                  </c:pt>
                  <c:pt idx="11">
                    <c:v>2.1007935008784881E-3</c:v>
                  </c:pt>
                  <c:pt idx="12">
                    <c:v>4.5092497528229314E-4</c:v>
                  </c:pt>
                  <c:pt idx="13">
                    <c:v>4.0414518843275303E-4</c:v>
                  </c:pt>
                  <c:pt idx="14">
                    <c:v>5.7087651904767925E-3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'1st Expt.'!$V$24:$V$39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</c:numCache>
            </c:numRef>
          </c:xVal>
          <c:yVal>
            <c:numRef>
              <c:f>'1st Expt.'!$Y$24:$Y$39</c:f>
              <c:numCache>
                <c:formatCode>0.0000_);[Red]\(0.0000\)</c:formatCode>
                <c:ptCount val="16"/>
                <c:pt idx="0">
                  <c:v>0.13170000000000001</c:v>
                </c:pt>
                <c:pt idx="1">
                  <c:v>0.16863333333333333</c:v>
                </c:pt>
                <c:pt idx="2">
                  <c:v>0.22213333333333332</c:v>
                </c:pt>
                <c:pt idx="3">
                  <c:v>0.27679999999999999</c:v>
                </c:pt>
                <c:pt idx="4">
                  <c:v>0.34306666666666663</c:v>
                </c:pt>
                <c:pt idx="5">
                  <c:v>0.37663333333333338</c:v>
                </c:pt>
                <c:pt idx="6">
                  <c:v>0.41863333333333336</c:v>
                </c:pt>
                <c:pt idx="7">
                  <c:v>0.4613666666666667</c:v>
                </c:pt>
                <c:pt idx="8">
                  <c:v>0.49546666666666667</c:v>
                </c:pt>
                <c:pt idx="9">
                  <c:v>0.55199999999999994</c:v>
                </c:pt>
                <c:pt idx="11">
                  <c:v>0.58433333333333337</c:v>
                </c:pt>
                <c:pt idx="12">
                  <c:v>0.61453333333333326</c:v>
                </c:pt>
                <c:pt idx="13">
                  <c:v>0.64046666666666674</c:v>
                </c:pt>
                <c:pt idx="14">
                  <c:v>0.6732999999999999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8-4AF9-9B37-FED5ABBBEB0D}"/>
            </c:ext>
          </c:extLst>
        </c:ser>
        <c:ser>
          <c:idx val="3"/>
          <c:order val="3"/>
          <c:tx>
            <c:strRef>
              <c:f>'1st Expt.'!$Z$23</c:f>
              <c:strCache>
                <c:ptCount val="1"/>
                <c:pt idx="0">
                  <c:v>35:2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2857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'1st Expt.'!$AF$24:$AF$39</c:f>
                <c:numCache>
                  <c:formatCode>General</c:formatCode>
                  <c:ptCount val="16"/>
                  <c:pt idx="0">
                    <c:v>1.3650396819628889E-3</c:v>
                  </c:pt>
                  <c:pt idx="1">
                    <c:v>1.5275252316520509E-4</c:v>
                  </c:pt>
                  <c:pt idx="2">
                    <c:v>4.1633319989322292E-4</c:v>
                  </c:pt>
                  <c:pt idx="3">
                    <c:v>6.11010092660781E-4</c:v>
                  </c:pt>
                  <c:pt idx="4">
                    <c:v>1.1547005383791244E-4</c:v>
                  </c:pt>
                  <c:pt idx="5">
                    <c:v>5.1961524227067007E-4</c:v>
                  </c:pt>
                  <c:pt idx="6">
                    <c:v>4.3588989435405117E-4</c:v>
                  </c:pt>
                  <c:pt idx="7">
                    <c:v>4.7258156262527143E-4</c:v>
                  </c:pt>
                  <c:pt idx="8">
                    <c:v>2.3501772982763005E-3</c:v>
                  </c:pt>
                  <c:pt idx="9">
                    <c:v>2.8867513459481317E-4</c:v>
                  </c:pt>
                  <c:pt idx="11">
                    <c:v>2.0526405757787585E-3</c:v>
                  </c:pt>
                  <c:pt idx="12">
                    <c:v>2.5006665778014754E-3</c:v>
                  </c:pt>
                  <c:pt idx="13">
                    <c:v>4.3588989435408299E-4</c:v>
                  </c:pt>
                  <c:pt idx="14">
                    <c:v>1.1676186592091136E-3</c:v>
                  </c:pt>
                </c:numCache>
              </c:numRef>
            </c:plus>
            <c:minus>
              <c:numRef>
                <c:f>'1st Expt.'!$AF$24:$AF$39</c:f>
                <c:numCache>
                  <c:formatCode>General</c:formatCode>
                  <c:ptCount val="16"/>
                  <c:pt idx="0">
                    <c:v>1.3650396819628889E-3</c:v>
                  </c:pt>
                  <c:pt idx="1">
                    <c:v>1.5275252316520509E-4</c:v>
                  </c:pt>
                  <c:pt idx="2">
                    <c:v>4.1633319989322292E-4</c:v>
                  </c:pt>
                  <c:pt idx="3">
                    <c:v>6.11010092660781E-4</c:v>
                  </c:pt>
                  <c:pt idx="4">
                    <c:v>1.1547005383791244E-4</c:v>
                  </c:pt>
                  <c:pt idx="5">
                    <c:v>5.1961524227067007E-4</c:v>
                  </c:pt>
                  <c:pt idx="6">
                    <c:v>4.3588989435405117E-4</c:v>
                  </c:pt>
                  <c:pt idx="7">
                    <c:v>4.7258156262527143E-4</c:v>
                  </c:pt>
                  <c:pt idx="8">
                    <c:v>2.3501772982763005E-3</c:v>
                  </c:pt>
                  <c:pt idx="9">
                    <c:v>2.8867513459481317E-4</c:v>
                  </c:pt>
                  <c:pt idx="11">
                    <c:v>2.0526405757787585E-3</c:v>
                  </c:pt>
                  <c:pt idx="12">
                    <c:v>2.5006665778014754E-3</c:v>
                  </c:pt>
                  <c:pt idx="13">
                    <c:v>4.3588989435408299E-4</c:v>
                  </c:pt>
                  <c:pt idx="14">
                    <c:v>1.1676186592091136E-3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'1st Expt.'!$V$24:$V$39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</c:numCache>
            </c:numRef>
          </c:xVal>
          <c:yVal>
            <c:numRef>
              <c:f>'1st Expt.'!$Z$24:$Z$39</c:f>
              <c:numCache>
                <c:formatCode>0.0000_);[Red]\(0.0000\)</c:formatCode>
                <c:ptCount val="16"/>
                <c:pt idx="0">
                  <c:v>0.13506666666666667</c:v>
                </c:pt>
                <c:pt idx="1">
                  <c:v>0.16306666666666667</c:v>
                </c:pt>
                <c:pt idx="2">
                  <c:v>0.19143333333333334</c:v>
                </c:pt>
                <c:pt idx="3">
                  <c:v>0.21813333333333332</c:v>
                </c:pt>
                <c:pt idx="4">
                  <c:v>0.25393333333333334</c:v>
                </c:pt>
                <c:pt idx="5">
                  <c:v>0.28299999999999997</c:v>
                </c:pt>
                <c:pt idx="6">
                  <c:v>0.33089999999999997</c:v>
                </c:pt>
                <c:pt idx="7">
                  <c:v>0.36813333333333337</c:v>
                </c:pt>
                <c:pt idx="8">
                  <c:v>0.39706666666666668</c:v>
                </c:pt>
                <c:pt idx="9">
                  <c:v>0.44816666666666666</c:v>
                </c:pt>
                <c:pt idx="11">
                  <c:v>0.47226666666666661</c:v>
                </c:pt>
                <c:pt idx="12">
                  <c:v>0.49276666666666674</c:v>
                </c:pt>
                <c:pt idx="13">
                  <c:v>0.51390000000000002</c:v>
                </c:pt>
                <c:pt idx="14">
                  <c:v>0.53203333333333347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68-4AF9-9B37-FED5ABBBEB0D}"/>
            </c:ext>
          </c:extLst>
        </c:ser>
        <c:ser>
          <c:idx val="4"/>
          <c:order val="4"/>
          <c:tx>
            <c:strRef>
              <c:f>'1st Expt.'!$AA$23</c:f>
              <c:strCache>
                <c:ptCount val="1"/>
                <c:pt idx="0">
                  <c:v>35:8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'1st Expt.'!$AG$24:$AG$39</c:f>
                <c:numCache>
                  <c:formatCode>General</c:formatCode>
                  <c:ptCount val="16"/>
                  <c:pt idx="0">
                    <c:v>2.5166114784235818E-4</c:v>
                  </c:pt>
                  <c:pt idx="1">
                    <c:v>4.1633319989322292E-4</c:v>
                  </c:pt>
                  <c:pt idx="2">
                    <c:v>6.5574385243019769E-4</c:v>
                  </c:pt>
                  <c:pt idx="3">
                    <c:v>5.0332229568471635E-4</c:v>
                  </c:pt>
                  <c:pt idx="4">
                    <c:v>1.1676186592091437E-3</c:v>
                  </c:pt>
                  <c:pt idx="5">
                    <c:v>3.7859388972004009E-4</c:v>
                  </c:pt>
                  <c:pt idx="6">
                    <c:v>5.1316014394468595E-4</c:v>
                  </c:pt>
                  <c:pt idx="7">
                    <c:v>5.5075705472861338E-4</c:v>
                  </c:pt>
                  <c:pt idx="8">
                    <c:v>8.8881944173156713E-4</c:v>
                  </c:pt>
                  <c:pt idx="9">
                    <c:v>1.8520259177452402E-3</c:v>
                  </c:pt>
                  <c:pt idx="11">
                    <c:v>8.0000000000002292E-4</c:v>
                  </c:pt>
                  <c:pt idx="12">
                    <c:v>1.5716233645501642E-3</c:v>
                  </c:pt>
                  <c:pt idx="13">
                    <c:v>1.3051181300301512E-3</c:v>
                  </c:pt>
                  <c:pt idx="14">
                    <c:v>6.4291005073285618E-4</c:v>
                  </c:pt>
                </c:numCache>
              </c:numRef>
            </c:plus>
            <c:minus>
              <c:numRef>
                <c:f>'1st Expt.'!$AG$24:$AG$39</c:f>
                <c:numCache>
                  <c:formatCode>General</c:formatCode>
                  <c:ptCount val="16"/>
                  <c:pt idx="0">
                    <c:v>2.5166114784235818E-4</c:v>
                  </c:pt>
                  <c:pt idx="1">
                    <c:v>4.1633319989322292E-4</c:v>
                  </c:pt>
                  <c:pt idx="2">
                    <c:v>6.5574385243019769E-4</c:v>
                  </c:pt>
                  <c:pt idx="3">
                    <c:v>5.0332229568471635E-4</c:v>
                  </c:pt>
                  <c:pt idx="4">
                    <c:v>1.1676186592091437E-3</c:v>
                  </c:pt>
                  <c:pt idx="5">
                    <c:v>3.7859388972004009E-4</c:v>
                  </c:pt>
                  <c:pt idx="6">
                    <c:v>5.1316014394468595E-4</c:v>
                  </c:pt>
                  <c:pt idx="7">
                    <c:v>5.5075705472861338E-4</c:v>
                  </c:pt>
                  <c:pt idx="8">
                    <c:v>8.8881944173156713E-4</c:v>
                  </c:pt>
                  <c:pt idx="9">
                    <c:v>1.8520259177452402E-3</c:v>
                  </c:pt>
                  <c:pt idx="11">
                    <c:v>8.0000000000002292E-4</c:v>
                  </c:pt>
                  <c:pt idx="12">
                    <c:v>1.5716233645501642E-3</c:v>
                  </c:pt>
                  <c:pt idx="13">
                    <c:v>1.3051181300301512E-3</c:v>
                  </c:pt>
                  <c:pt idx="14">
                    <c:v>6.4291005073285618E-4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'1st Expt.'!$V$24:$V$39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</c:numCache>
            </c:numRef>
          </c:xVal>
          <c:yVal>
            <c:numRef>
              <c:f>'1st Expt.'!$AA$24:$AA$39</c:f>
              <c:numCache>
                <c:formatCode>0.0000_);[Red]\(0.0000\)</c:formatCode>
                <c:ptCount val="16"/>
                <c:pt idx="0">
                  <c:v>0.13033333333333333</c:v>
                </c:pt>
                <c:pt idx="1">
                  <c:v>0.16366666666666665</c:v>
                </c:pt>
                <c:pt idx="2">
                  <c:v>0.21119999999999997</c:v>
                </c:pt>
                <c:pt idx="3">
                  <c:v>0.24946666666666664</c:v>
                </c:pt>
                <c:pt idx="4">
                  <c:v>0.32633333333333331</c:v>
                </c:pt>
                <c:pt idx="5">
                  <c:v>0.37613333333333338</c:v>
                </c:pt>
                <c:pt idx="6">
                  <c:v>0.43303333333333338</c:v>
                </c:pt>
                <c:pt idx="7">
                  <c:v>0.47333333333333333</c:v>
                </c:pt>
                <c:pt idx="8">
                  <c:v>0.51500000000000001</c:v>
                </c:pt>
                <c:pt idx="9">
                  <c:v>0.55500000000000005</c:v>
                </c:pt>
                <c:pt idx="11">
                  <c:v>0.60199999999999998</c:v>
                </c:pt>
                <c:pt idx="12">
                  <c:v>0.63859999999999995</c:v>
                </c:pt>
                <c:pt idx="13">
                  <c:v>0.67706666666666671</c:v>
                </c:pt>
                <c:pt idx="14">
                  <c:v>0.7171333333333334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68-4AF9-9B37-FED5ABBBEB0D}"/>
            </c:ext>
          </c:extLst>
        </c:ser>
        <c:ser>
          <c:idx val="5"/>
          <c:order val="5"/>
          <c:tx>
            <c:strRef>
              <c:f>'1st Expt.'!$AB$23</c:f>
              <c:strCache>
                <c:ptCount val="1"/>
                <c:pt idx="0">
                  <c:v>35:16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2857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'1st Expt.'!$AH$24:$AH$39</c:f>
                <c:numCache>
                  <c:formatCode>General</c:formatCode>
                  <c:ptCount val="16"/>
                  <c:pt idx="0">
                    <c:v>6.5574385243021254E-4</c:v>
                  </c:pt>
                  <c:pt idx="1">
                    <c:v>3.0000000000000859E-4</c:v>
                  </c:pt>
                  <c:pt idx="2">
                    <c:v>2.3094010767585693E-4</c:v>
                  </c:pt>
                  <c:pt idx="3">
                    <c:v>8.9999999999999802E-4</c:v>
                  </c:pt>
                  <c:pt idx="4">
                    <c:v>8.0208062770108668E-4</c:v>
                  </c:pt>
                  <c:pt idx="5">
                    <c:v>1.1547005383791244E-4</c:v>
                  </c:pt>
                  <c:pt idx="6">
                    <c:v>1.7320508075690068E-4</c:v>
                  </c:pt>
                  <c:pt idx="7">
                    <c:v>7.810249675906754E-4</c:v>
                  </c:pt>
                  <c:pt idx="8">
                    <c:v>1.4742229591663833E-3</c:v>
                  </c:pt>
                  <c:pt idx="9">
                    <c:v>2.516611478423894E-4</c:v>
                  </c:pt>
                  <c:pt idx="11">
                    <c:v>5.9025418253494432E-3</c:v>
                  </c:pt>
                  <c:pt idx="12">
                    <c:v>2.3259406699225743E-3</c:v>
                  </c:pt>
                  <c:pt idx="13">
                    <c:v>1.1789826122551379E-3</c:v>
                  </c:pt>
                  <c:pt idx="14">
                    <c:v>1.7320508075686865E-4</c:v>
                  </c:pt>
                </c:numCache>
              </c:numRef>
            </c:plus>
            <c:minus>
              <c:numRef>
                <c:f>'1st Expt.'!$AH$24:$AH$39</c:f>
                <c:numCache>
                  <c:formatCode>General</c:formatCode>
                  <c:ptCount val="16"/>
                  <c:pt idx="0">
                    <c:v>6.5574385243021254E-4</c:v>
                  </c:pt>
                  <c:pt idx="1">
                    <c:v>3.0000000000000859E-4</c:v>
                  </c:pt>
                  <c:pt idx="2">
                    <c:v>2.3094010767585693E-4</c:v>
                  </c:pt>
                  <c:pt idx="3">
                    <c:v>8.9999999999999802E-4</c:v>
                  </c:pt>
                  <c:pt idx="4">
                    <c:v>8.0208062770108668E-4</c:v>
                  </c:pt>
                  <c:pt idx="5">
                    <c:v>1.1547005383791244E-4</c:v>
                  </c:pt>
                  <c:pt idx="6">
                    <c:v>1.7320508075690068E-4</c:v>
                  </c:pt>
                  <c:pt idx="7">
                    <c:v>7.810249675906754E-4</c:v>
                  </c:pt>
                  <c:pt idx="8">
                    <c:v>1.4742229591663833E-3</c:v>
                  </c:pt>
                  <c:pt idx="9">
                    <c:v>2.516611478423894E-4</c:v>
                  </c:pt>
                  <c:pt idx="11">
                    <c:v>5.9025418253494432E-3</c:v>
                  </c:pt>
                  <c:pt idx="12">
                    <c:v>2.3259406699225743E-3</c:v>
                  </c:pt>
                  <c:pt idx="13">
                    <c:v>1.1789826122551379E-3</c:v>
                  </c:pt>
                  <c:pt idx="14">
                    <c:v>1.7320508075686865E-4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'1st Expt.'!$V$24:$V$39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</c:numCache>
            </c:numRef>
          </c:xVal>
          <c:yVal>
            <c:numRef>
              <c:f>'1st Expt.'!$AB$24:$AB$39</c:f>
              <c:numCache>
                <c:formatCode>0.0000_);[Red]\(0.0000\)</c:formatCode>
                <c:ptCount val="16"/>
                <c:pt idx="0">
                  <c:v>0.13060000000000002</c:v>
                </c:pt>
                <c:pt idx="1">
                  <c:v>0.16139999999999999</c:v>
                </c:pt>
                <c:pt idx="2">
                  <c:v>0.20203333333333331</c:v>
                </c:pt>
                <c:pt idx="3">
                  <c:v>0.23770000000000002</c:v>
                </c:pt>
                <c:pt idx="4">
                  <c:v>0.28976666666666667</c:v>
                </c:pt>
                <c:pt idx="5">
                  <c:v>0.33366666666666661</c:v>
                </c:pt>
                <c:pt idx="6">
                  <c:v>0.39230000000000004</c:v>
                </c:pt>
                <c:pt idx="7">
                  <c:v>0.44309999999999999</c:v>
                </c:pt>
                <c:pt idx="8">
                  <c:v>0.49443333333333334</c:v>
                </c:pt>
                <c:pt idx="9">
                  <c:v>0.57816666666666661</c:v>
                </c:pt>
                <c:pt idx="11">
                  <c:v>0.68520000000000003</c:v>
                </c:pt>
                <c:pt idx="12">
                  <c:v>0.71660000000000001</c:v>
                </c:pt>
                <c:pt idx="13">
                  <c:v>0.74189999999999989</c:v>
                </c:pt>
                <c:pt idx="14">
                  <c:v>0.79149999999999998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68-4AF9-9B37-FED5ABBBE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48064"/>
        <c:axId val="65511424"/>
      </c:scatterChart>
      <c:valAx>
        <c:axId val="111648064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Cultivation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(day)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057502960265047"/>
              <c:y val="0.8906195722562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5511424"/>
        <c:crosses val="autoZero"/>
        <c:crossBetween val="midCat"/>
        <c:majorUnit val="2"/>
      </c:valAx>
      <c:valAx>
        <c:axId val="6551142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OD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altLang="ko-KR" sz="2200" b="1" baseline="30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628045562209319E-2"/>
              <c:y val="0.28980189454207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11648064"/>
        <c:crosses val="autoZero"/>
        <c:crossBetween val="midCat"/>
      </c:valAx>
      <c:spPr>
        <a:noFill/>
        <a:ln w="571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1702217575518362"/>
          <c:y val="0.1259834998539931"/>
          <c:w val="0.15198421650128258"/>
          <c:h val="0.35995573446912804"/>
        </c:manualLayout>
      </c:layout>
      <c:overlay val="0"/>
      <c:spPr>
        <a:solidFill>
          <a:schemeClr val="bg1"/>
        </a:solidFill>
        <a:ln w="381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5018235809097"/>
          <c:y val="9.9683541219370217E-2"/>
          <c:w val="0.7613317007281093"/>
          <c:h val="0.70162989722594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'2nd Expt.'!$W$4</c:f>
              <c:strCache>
                <c:ptCount val="1"/>
                <c:pt idx="0">
                  <c:v>4:1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Expt.'!$AC$5:$AC$20</c:f>
                <c:numCache>
                  <c:formatCode>General</c:formatCode>
                  <c:ptCount val="16"/>
                  <c:pt idx="0">
                    <c:v>1.1789826122551568E-3</c:v>
                  </c:pt>
                  <c:pt idx="1">
                    <c:v>9.0184995056457695E-4</c:v>
                  </c:pt>
                  <c:pt idx="2">
                    <c:v>4.041451884327359E-4</c:v>
                  </c:pt>
                  <c:pt idx="3">
                    <c:v>7.3711147958320229E-4</c:v>
                  </c:pt>
                  <c:pt idx="4">
                    <c:v>6.1101009266079618E-4</c:v>
                  </c:pt>
                  <c:pt idx="5">
                    <c:v>1.5620499351812868E-3</c:v>
                  </c:pt>
                  <c:pt idx="7">
                    <c:v>5.4808758424178729E-3</c:v>
                  </c:pt>
                  <c:pt idx="9">
                    <c:v>4.0016663195890506E-3</c:v>
                  </c:pt>
                  <c:pt idx="11">
                    <c:v>2.1385353243127459E-3</c:v>
                  </c:pt>
                  <c:pt idx="13">
                    <c:v>3.4019602192461571E-3</c:v>
                  </c:pt>
                  <c:pt idx="15">
                    <c:v>3.4871191548324861E-3</c:v>
                  </c:pt>
                </c:numCache>
              </c:numRef>
            </c:plus>
            <c:minus>
              <c:numRef>
                <c:f>'2nd Expt.'!$AC$5:$AC$20</c:f>
                <c:numCache>
                  <c:formatCode>General</c:formatCode>
                  <c:ptCount val="16"/>
                  <c:pt idx="0">
                    <c:v>1.1789826122551568E-3</c:v>
                  </c:pt>
                  <c:pt idx="1">
                    <c:v>9.0184995056457695E-4</c:v>
                  </c:pt>
                  <c:pt idx="2">
                    <c:v>4.041451884327359E-4</c:v>
                  </c:pt>
                  <c:pt idx="3">
                    <c:v>7.3711147958320229E-4</c:v>
                  </c:pt>
                  <c:pt idx="4">
                    <c:v>6.1101009266079618E-4</c:v>
                  </c:pt>
                  <c:pt idx="5">
                    <c:v>1.5620499351812868E-3</c:v>
                  </c:pt>
                  <c:pt idx="7">
                    <c:v>5.4808758424178729E-3</c:v>
                  </c:pt>
                  <c:pt idx="9">
                    <c:v>4.0016663195890506E-3</c:v>
                  </c:pt>
                  <c:pt idx="11">
                    <c:v>2.1385353243127459E-3</c:v>
                  </c:pt>
                  <c:pt idx="13">
                    <c:v>3.4019602192461571E-3</c:v>
                  </c:pt>
                  <c:pt idx="15">
                    <c:v>3.4871191548324861E-3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Expt.'!$V$5:$V$22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Expt.'!$W$5:$W$22</c:f>
              <c:numCache>
                <c:formatCode>0.0000_);[Red]\(0.0000\)</c:formatCode>
                <c:ptCount val="18"/>
                <c:pt idx="0">
                  <c:v>0.12809999999999999</c:v>
                </c:pt>
                <c:pt idx="1">
                  <c:v>0.15343333333333331</c:v>
                </c:pt>
                <c:pt idx="2">
                  <c:v>0.20253333333333334</c:v>
                </c:pt>
                <c:pt idx="3">
                  <c:v>0.28223333333333334</c:v>
                </c:pt>
                <c:pt idx="4">
                  <c:v>0.37136666666666668</c:v>
                </c:pt>
                <c:pt idx="5">
                  <c:v>0.54690000000000005</c:v>
                </c:pt>
                <c:pt idx="7">
                  <c:v>0.72699999999999998</c:v>
                </c:pt>
                <c:pt idx="9">
                  <c:v>0.80693333333333328</c:v>
                </c:pt>
                <c:pt idx="11">
                  <c:v>1.0604666666666667</c:v>
                </c:pt>
                <c:pt idx="13">
                  <c:v>1.3510666666666669</c:v>
                </c:pt>
                <c:pt idx="15">
                  <c:v>1.6319999999999999</c:v>
                </c:pt>
                <c:pt idx="17">
                  <c:v>2.224533333333333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6-4B8C-9B25-4EA29C152CE5}"/>
            </c:ext>
          </c:extLst>
        </c:ser>
        <c:ser>
          <c:idx val="1"/>
          <c:order val="1"/>
          <c:tx>
            <c:strRef>
              <c:f>'2nd Expt.'!$X$4</c:f>
              <c:strCache>
                <c:ptCount val="1"/>
                <c:pt idx="0">
                  <c:v>8:1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349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Expt.'!$AD$5:$AD$20</c:f>
                <c:numCache>
                  <c:formatCode>General</c:formatCode>
                  <c:ptCount val="16"/>
                  <c:pt idx="0">
                    <c:v>9.9999999999995925E-5</c:v>
                  </c:pt>
                  <c:pt idx="1">
                    <c:v>1.0785793124908978E-3</c:v>
                  </c:pt>
                  <c:pt idx="2">
                    <c:v>8.3266639978645028E-4</c:v>
                  </c:pt>
                  <c:pt idx="3">
                    <c:v>1.1590225767142339E-3</c:v>
                  </c:pt>
                  <c:pt idx="4">
                    <c:v>1.7616280348964834E-3</c:v>
                  </c:pt>
                  <c:pt idx="5">
                    <c:v>3.5851545759330249E-3</c:v>
                  </c:pt>
                  <c:pt idx="7">
                    <c:v>2.8448784391136516E-3</c:v>
                  </c:pt>
                  <c:pt idx="9">
                    <c:v>2.6407069760451631E-3</c:v>
                  </c:pt>
                  <c:pt idx="11">
                    <c:v>5.2915026221291859E-3</c:v>
                  </c:pt>
                  <c:pt idx="13">
                    <c:v>1.0491901638883163E-2</c:v>
                  </c:pt>
                  <c:pt idx="15">
                    <c:v>7.5082177201606717E-3</c:v>
                  </c:pt>
                </c:numCache>
              </c:numRef>
            </c:plus>
            <c:minus>
              <c:numRef>
                <c:f>'2nd Expt.'!$AD$5:$AD$20</c:f>
                <c:numCache>
                  <c:formatCode>General</c:formatCode>
                  <c:ptCount val="16"/>
                  <c:pt idx="0">
                    <c:v>9.9999999999995925E-5</c:v>
                  </c:pt>
                  <c:pt idx="1">
                    <c:v>1.0785793124908978E-3</c:v>
                  </c:pt>
                  <c:pt idx="2">
                    <c:v>8.3266639978645028E-4</c:v>
                  </c:pt>
                  <c:pt idx="3">
                    <c:v>1.1590225767142339E-3</c:v>
                  </c:pt>
                  <c:pt idx="4">
                    <c:v>1.7616280348964834E-3</c:v>
                  </c:pt>
                  <c:pt idx="5">
                    <c:v>3.5851545759330249E-3</c:v>
                  </c:pt>
                  <c:pt idx="7">
                    <c:v>2.8448784391136516E-3</c:v>
                  </c:pt>
                  <c:pt idx="9">
                    <c:v>2.6407069760451631E-3</c:v>
                  </c:pt>
                  <c:pt idx="11">
                    <c:v>5.2915026221291859E-3</c:v>
                  </c:pt>
                  <c:pt idx="13">
                    <c:v>1.0491901638883163E-2</c:v>
                  </c:pt>
                  <c:pt idx="15">
                    <c:v>7.5082177201606717E-3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Expt.'!$V$5:$V$22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Expt.'!$X$5:$X$22</c:f>
              <c:numCache>
                <c:formatCode>0.0000_);[Red]\(0.0000\)</c:formatCode>
                <c:ptCount val="18"/>
                <c:pt idx="0">
                  <c:v>0.12420000000000002</c:v>
                </c:pt>
                <c:pt idx="1">
                  <c:v>0.16276666666666667</c:v>
                </c:pt>
                <c:pt idx="2">
                  <c:v>0.22193333333333332</c:v>
                </c:pt>
                <c:pt idx="3">
                  <c:v>0.39223333333333338</c:v>
                </c:pt>
                <c:pt idx="4">
                  <c:v>0.6871666666666667</c:v>
                </c:pt>
                <c:pt idx="5">
                  <c:v>0.90066666666666662</c:v>
                </c:pt>
                <c:pt idx="7">
                  <c:v>1.2196666666666667</c:v>
                </c:pt>
                <c:pt idx="9">
                  <c:v>1.567466666666667</c:v>
                </c:pt>
                <c:pt idx="11">
                  <c:v>1.5367999999999997</c:v>
                </c:pt>
                <c:pt idx="13">
                  <c:v>1.8263999999999998</c:v>
                </c:pt>
                <c:pt idx="15">
                  <c:v>2.2957333333333332</c:v>
                </c:pt>
                <c:pt idx="17">
                  <c:v>3.1358666666666668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06-4B8C-9B25-4EA29C152CE5}"/>
            </c:ext>
          </c:extLst>
        </c:ser>
        <c:ser>
          <c:idx val="2"/>
          <c:order val="2"/>
          <c:tx>
            <c:strRef>
              <c:f>'2nd Expt.'!$Y$4</c:f>
              <c:strCache>
                <c:ptCount val="1"/>
                <c:pt idx="0">
                  <c:v>16:1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31750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Expt.'!$AE$5:$AE$20</c:f>
                <c:numCache>
                  <c:formatCode>General</c:formatCode>
                  <c:ptCount val="16"/>
                  <c:pt idx="0">
                    <c:v>2.516611478423591E-4</c:v>
                  </c:pt>
                  <c:pt idx="1">
                    <c:v>5.1316014394468964E-4</c:v>
                  </c:pt>
                  <c:pt idx="2">
                    <c:v>5.7735026918972241E-5</c:v>
                  </c:pt>
                  <c:pt idx="3">
                    <c:v>8.0208062770106012E-4</c:v>
                  </c:pt>
                  <c:pt idx="4">
                    <c:v>2.055075018906471E-3</c:v>
                  </c:pt>
                  <c:pt idx="5">
                    <c:v>3.0138568866708536E-3</c:v>
                  </c:pt>
                  <c:pt idx="7">
                    <c:v>1.6165807537309939E-3</c:v>
                  </c:pt>
                  <c:pt idx="9">
                    <c:v>1.604161255402058E-3</c:v>
                  </c:pt>
                  <c:pt idx="11">
                    <c:v>6.416645021608481E-3</c:v>
                  </c:pt>
                  <c:pt idx="13">
                    <c:v>8.3266639978636138E-4</c:v>
                  </c:pt>
                  <c:pt idx="15">
                    <c:v>3.8574603043971373E-3</c:v>
                  </c:pt>
                </c:numCache>
              </c:numRef>
            </c:plus>
            <c:minus>
              <c:numRef>
                <c:f>'2nd Expt.'!$AE$5:$AE$20</c:f>
                <c:numCache>
                  <c:formatCode>General</c:formatCode>
                  <c:ptCount val="16"/>
                  <c:pt idx="0">
                    <c:v>2.516611478423591E-4</c:v>
                  </c:pt>
                  <c:pt idx="1">
                    <c:v>5.1316014394468964E-4</c:v>
                  </c:pt>
                  <c:pt idx="2">
                    <c:v>5.7735026918972241E-5</c:v>
                  </c:pt>
                  <c:pt idx="3">
                    <c:v>8.0208062770106012E-4</c:v>
                  </c:pt>
                  <c:pt idx="4">
                    <c:v>2.055075018906471E-3</c:v>
                  </c:pt>
                  <c:pt idx="5">
                    <c:v>3.0138568866708536E-3</c:v>
                  </c:pt>
                  <c:pt idx="7">
                    <c:v>1.6165807537309939E-3</c:v>
                  </c:pt>
                  <c:pt idx="9">
                    <c:v>1.604161255402058E-3</c:v>
                  </c:pt>
                  <c:pt idx="11">
                    <c:v>6.416645021608481E-3</c:v>
                  </c:pt>
                  <c:pt idx="13">
                    <c:v>8.3266639978636138E-4</c:v>
                  </c:pt>
                  <c:pt idx="15">
                    <c:v>3.8574603043971373E-3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Expt.'!$V$5:$V$22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Expt.'!$Y$5:$Y$22</c:f>
              <c:numCache>
                <c:formatCode>0.0000_);[Red]\(0.0000\)</c:formatCode>
                <c:ptCount val="18"/>
                <c:pt idx="0">
                  <c:v>0.12266666666666666</c:v>
                </c:pt>
                <c:pt idx="1">
                  <c:v>0.16016666666666665</c:v>
                </c:pt>
                <c:pt idx="2">
                  <c:v>0.21913333333333332</c:v>
                </c:pt>
                <c:pt idx="3">
                  <c:v>0.30773333333333336</c:v>
                </c:pt>
                <c:pt idx="4">
                  <c:v>0.48606666666666665</c:v>
                </c:pt>
                <c:pt idx="5">
                  <c:v>0.71876666666666666</c:v>
                </c:pt>
                <c:pt idx="7">
                  <c:v>1.0098666666666667</c:v>
                </c:pt>
                <c:pt idx="9">
                  <c:v>1.3132666666666666</c:v>
                </c:pt>
                <c:pt idx="11">
                  <c:v>1.3454666666666668</c:v>
                </c:pt>
                <c:pt idx="13">
                  <c:v>1.5766666666666669</c:v>
                </c:pt>
                <c:pt idx="15">
                  <c:v>1.9291999999999998</c:v>
                </c:pt>
                <c:pt idx="17">
                  <c:v>2.6473333333333335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06-4B8C-9B25-4EA29C152CE5}"/>
            </c:ext>
          </c:extLst>
        </c:ser>
        <c:ser>
          <c:idx val="3"/>
          <c:order val="3"/>
          <c:tx>
            <c:strRef>
              <c:f>'2nd Expt.'!$Z$4</c:f>
              <c:strCache>
                <c:ptCount val="1"/>
                <c:pt idx="0">
                  <c:v>35:1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857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Expt.'!$AF$5:$AF$20</c:f>
                <c:numCache>
                  <c:formatCode>General</c:formatCode>
                  <c:ptCount val="16"/>
                  <c:pt idx="0">
                    <c:v>5.5075705472861002E-4</c:v>
                  </c:pt>
                  <c:pt idx="1">
                    <c:v>6.5064070986476914E-4</c:v>
                  </c:pt>
                  <c:pt idx="2">
                    <c:v>2.3094010767585693E-4</c:v>
                  </c:pt>
                  <c:pt idx="3">
                    <c:v>1.4742229591664146E-3</c:v>
                  </c:pt>
                  <c:pt idx="4">
                    <c:v>2.0599352740640472E-3</c:v>
                  </c:pt>
                  <c:pt idx="5">
                    <c:v>6.0277137733416282E-4</c:v>
                  </c:pt>
                  <c:pt idx="7">
                    <c:v>1.1547005383791244E-4</c:v>
                  </c:pt>
                  <c:pt idx="9">
                    <c:v>1.7320508075688787E-3</c:v>
                  </c:pt>
                  <c:pt idx="11">
                    <c:v>4.0000000000001146E-4</c:v>
                  </c:pt>
                  <c:pt idx="13">
                    <c:v>4.8055523442507159E-3</c:v>
                  </c:pt>
                  <c:pt idx="15">
                    <c:v>2.3437861108328763E-3</c:v>
                  </c:pt>
                </c:numCache>
              </c:numRef>
            </c:plus>
            <c:minus>
              <c:numRef>
                <c:f>'2nd Expt.'!$AF$5:$AF$20</c:f>
                <c:numCache>
                  <c:formatCode>General</c:formatCode>
                  <c:ptCount val="16"/>
                  <c:pt idx="0">
                    <c:v>5.5075705472861002E-4</c:v>
                  </c:pt>
                  <c:pt idx="1">
                    <c:v>6.5064070986476914E-4</c:v>
                  </c:pt>
                  <c:pt idx="2">
                    <c:v>2.3094010767585693E-4</c:v>
                  </c:pt>
                  <c:pt idx="3">
                    <c:v>1.4742229591664146E-3</c:v>
                  </c:pt>
                  <c:pt idx="4">
                    <c:v>2.0599352740640472E-3</c:v>
                  </c:pt>
                  <c:pt idx="5">
                    <c:v>6.0277137733416282E-4</c:v>
                  </c:pt>
                  <c:pt idx="7">
                    <c:v>1.1547005383791244E-4</c:v>
                  </c:pt>
                  <c:pt idx="9">
                    <c:v>1.7320508075688787E-3</c:v>
                  </c:pt>
                  <c:pt idx="11">
                    <c:v>4.0000000000001146E-4</c:v>
                  </c:pt>
                  <c:pt idx="13">
                    <c:v>4.8055523442507159E-3</c:v>
                  </c:pt>
                  <c:pt idx="15">
                    <c:v>2.3437861108328763E-3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Expt.'!$V$5:$V$22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Expt.'!$Z$5:$Z$22</c:f>
              <c:numCache>
                <c:formatCode>0.0000_);[Red]\(0.0000\)</c:formatCode>
                <c:ptCount val="18"/>
                <c:pt idx="0">
                  <c:v>0.12356666666666667</c:v>
                </c:pt>
                <c:pt idx="1">
                  <c:v>0.16093333333333334</c:v>
                </c:pt>
                <c:pt idx="2">
                  <c:v>0.20136666666666669</c:v>
                </c:pt>
                <c:pt idx="3">
                  <c:v>0.25113333333333332</c:v>
                </c:pt>
                <c:pt idx="4">
                  <c:v>0.3672333333333333</c:v>
                </c:pt>
                <c:pt idx="5">
                  <c:v>0.50556666666666672</c:v>
                </c:pt>
                <c:pt idx="7">
                  <c:v>0.67426666666666668</c:v>
                </c:pt>
                <c:pt idx="9">
                  <c:v>0.8610000000000001</c:v>
                </c:pt>
                <c:pt idx="11">
                  <c:v>0.98439999999999994</c:v>
                </c:pt>
                <c:pt idx="13">
                  <c:v>1.0489333333333333</c:v>
                </c:pt>
                <c:pt idx="15">
                  <c:v>1.3002666666666667</c:v>
                </c:pt>
                <c:pt idx="17">
                  <c:v>1.4532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06-4B8C-9B25-4EA29C152CE5}"/>
            </c:ext>
          </c:extLst>
        </c:ser>
        <c:ser>
          <c:idx val="4"/>
          <c:order val="4"/>
          <c:tx>
            <c:strRef>
              <c:f>'2nd Expt.'!$AA$4</c:f>
              <c:strCache>
                <c:ptCount val="1"/>
                <c:pt idx="0">
                  <c:v>70:1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2857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Expt.'!$AG$5:$AG$20</c:f>
                <c:numCache>
                  <c:formatCode>General</c:formatCode>
                  <c:ptCount val="16"/>
                  <c:pt idx="0">
                    <c:v>1.5275252316519148E-4</c:v>
                  </c:pt>
                  <c:pt idx="1">
                    <c:v>3.0550504633038297E-4</c:v>
                  </c:pt>
                  <c:pt idx="2">
                    <c:v>6.5574385243019769E-4</c:v>
                  </c:pt>
                  <c:pt idx="3">
                    <c:v>1.0016652800877864E-3</c:v>
                  </c:pt>
                  <c:pt idx="4">
                    <c:v>1.8193405398660171E-3</c:v>
                  </c:pt>
                  <c:pt idx="5">
                    <c:v>6.4291005073285618E-4</c:v>
                  </c:pt>
                  <c:pt idx="7">
                    <c:v>1.5534906930308038E-3</c:v>
                  </c:pt>
                  <c:pt idx="9">
                    <c:v>3.0353473167552608E-3</c:v>
                  </c:pt>
                  <c:pt idx="11">
                    <c:v>1.8475208614067912E-3</c:v>
                  </c:pt>
                  <c:pt idx="13">
                    <c:v>3.8017539811688928E-3</c:v>
                  </c:pt>
                  <c:pt idx="15">
                    <c:v>9.9304246300614841E-3</c:v>
                  </c:pt>
                </c:numCache>
              </c:numRef>
            </c:plus>
            <c:minus>
              <c:numRef>
                <c:f>'2nd Expt.'!$AH$5:$AH$20</c:f>
                <c:numCache>
                  <c:formatCode>General</c:formatCode>
                  <c:ptCount val="16"/>
                  <c:pt idx="0">
                    <c:v>1.1547005383792846E-4</c:v>
                  </c:pt>
                  <c:pt idx="1">
                    <c:v>7.8102496759065935E-4</c:v>
                  </c:pt>
                  <c:pt idx="2">
                    <c:v>5.6862407030773923E-4</c:v>
                  </c:pt>
                  <c:pt idx="3">
                    <c:v>4.041451884327359E-4</c:v>
                  </c:pt>
                  <c:pt idx="4">
                    <c:v>4.0414518843272327E-4</c:v>
                  </c:pt>
                  <c:pt idx="5">
                    <c:v>4.509249752822952E-4</c:v>
                  </c:pt>
                  <c:pt idx="7">
                    <c:v>3.2186953878861999E-3</c:v>
                  </c:pt>
                  <c:pt idx="9">
                    <c:v>2.8354893757515896E-3</c:v>
                  </c:pt>
                  <c:pt idx="11">
                    <c:v>3.4698703145795316E-3</c:v>
                  </c:pt>
                  <c:pt idx="13">
                    <c:v>3.0022213997860587E-3</c:v>
                  </c:pt>
                  <c:pt idx="15">
                    <c:v>3.1749015732775369E-3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Expt.'!$V$5:$V$22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Expt.'!$AA$5:$AA$22</c:f>
              <c:numCache>
                <c:formatCode>0.0000_);[Red]\(0.0000\)</c:formatCode>
                <c:ptCount val="18"/>
                <c:pt idx="0">
                  <c:v>0.12386666666666667</c:v>
                </c:pt>
                <c:pt idx="1">
                  <c:v>0.15846666666666667</c:v>
                </c:pt>
                <c:pt idx="2">
                  <c:v>0.20299999999999999</c:v>
                </c:pt>
                <c:pt idx="3">
                  <c:v>0.2975666666666667</c:v>
                </c:pt>
                <c:pt idx="4">
                  <c:v>0.38500000000000001</c:v>
                </c:pt>
                <c:pt idx="5">
                  <c:v>0.51236666666666664</c:v>
                </c:pt>
                <c:pt idx="7">
                  <c:v>0.65186666666666671</c:v>
                </c:pt>
                <c:pt idx="9">
                  <c:v>0.79333333333333333</c:v>
                </c:pt>
                <c:pt idx="11">
                  <c:v>0.99533333333333329</c:v>
                </c:pt>
                <c:pt idx="13">
                  <c:v>1.0705333333333333</c:v>
                </c:pt>
                <c:pt idx="15">
                  <c:v>1.2197333333333333</c:v>
                </c:pt>
                <c:pt idx="17">
                  <c:v>1.7186666666666668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06-4B8C-9B25-4EA29C152CE5}"/>
            </c:ext>
          </c:extLst>
        </c:ser>
        <c:ser>
          <c:idx val="5"/>
          <c:order val="5"/>
          <c:tx>
            <c:strRef>
              <c:f>'2nd Expt.'!$AB$4</c:f>
              <c:strCache>
                <c:ptCount val="1"/>
                <c:pt idx="0">
                  <c:v>140:1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Expt.'!$AH$5:$AH$20</c:f>
                <c:numCache>
                  <c:formatCode>General</c:formatCode>
                  <c:ptCount val="16"/>
                  <c:pt idx="0">
                    <c:v>1.1547005383792846E-4</c:v>
                  </c:pt>
                  <c:pt idx="1">
                    <c:v>7.8102496759065935E-4</c:v>
                  </c:pt>
                  <c:pt idx="2">
                    <c:v>5.6862407030773923E-4</c:v>
                  </c:pt>
                  <c:pt idx="3">
                    <c:v>4.041451884327359E-4</c:v>
                  </c:pt>
                  <c:pt idx="4">
                    <c:v>4.0414518843272327E-4</c:v>
                  </c:pt>
                  <c:pt idx="5">
                    <c:v>4.509249752822952E-4</c:v>
                  </c:pt>
                  <c:pt idx="7">
                    <c:v>3.2186953878861999E-3</c:v>
                  </c:pt>
                  <c:pt idx="9">
                    <c:v>2.8354893757515896E-3</c:v>
                  </c:pt>
                  <c:pt idx="11">
                    <c:v>3.4698703145795316E-3</c:v>
                  </c:pt>
                  <c:pt idx="13">
                    <c:v>3.0022213997860587E-3</c:v>
                  </c:pt>
                  <c:pt idx="15">
                    <c:v>3.1749015732775369E-3</c:v>
                  </c:pt>
                </c:numCache>
              </c:numRef>
            </c:plus>
            <c:minus>
              <c:numRef>
                <c:f>'2nd Expt.'!$AH$5:$AH$20</c:f>
                <c:numCache>
                  <c:formatCode>General</c:formatCode>
                  <c:ptCount val="16"/>
                  <c:pt idx="0">
                    <c:v>1.1547005383792846E-4</c:v>
                  </c:pt>
                  <c:pt idx="1">
                    <c:v>7.8102496759065935E-4</c:v>
                  </c:pt>
                  <c:pt idx="2">
                    <c:v>5.6862407030773923E-4</c:v>
                  </c:pt>
                  <c:pt idx="3">
                    <c:v>4.041451884327359E-4</c:v>
                  </c:pt>
                  <c:pt idx="4">
                    <c:v>4.0414518843272327E-4</c:v>
                  </c:pt>
                  <c:pt idx="5">
                    <c:v>4.509249752822952E-4</c:v>
                  </c:pt>
                  <c:pt idx="7">
                    <c:v>3.2186953878861999E-3</c:v>
                  </c:pt>
                  <c:pt idx="9">
                    <c:v>2.8354893757515896E-3</c:v>
                  </c:pt>
                  <c:pt idx="11">
                    <c:v>3.4698703145795316E-3</c:v>
                  </c:pt>
                  <c:pt idx="13">
                    <c:v>3.0022213997860587E-3</c:v>
                  </c:pt>
                  <c:pt idx="15">
                    <c:v>3.1749015732775369E-3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Expt.'!$V$5:$V$22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Expt.'!$AB$5:$AB$22</c:f>
              <c:numCache>
                <c:formatCode>0.0000_);[Red]\(0.0000\)</c:formatCode>
                <c:ptCount val="18"/>
                <c:pt idx="0">
                  <c:v>0.12206666666666666</c:v>
                </c:pt>
                <c:pt idx="1">
                  <c:v>0.14799999999999999</c:v>
                </c:pt>
                <c:pt idx="2">
                  <c:v>0.17166666666666666</c:v>
                </c:pt>
                <c:pt idx="3">
                  <c:v>0.21936666666666663</c:v>
                </c:pt>
                <c:pt idx="4">
                  <c:v>0.33803333333333335</c:v>
                </c:pt>
                <c:pt idx="5">
                  <c:v>0.49146666666666672</c:v>
                </c:pt>
                <c:pt idx="7">
                  <c:v>0.63059999999999994</c:v>
                </c:pt>
                <c:pt idx="9">
                  <c:v>0.72820000000000007</c:v>
                </c:pt>
                <c:pt idx="11">
                  <c:v>0.83199999999999996</c:v>
                </c:pt>
                <c:pt idx="13">
                  <c:v>0.89573333333333327</c:v>
                </c:pt>
                <c:pt idx="15">
                  <c:v>1.0828</c:v>
                </c:pt>
                <c:pt idx="17">
                  <c:v>1.3442666666666667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06-4B8C-9B25-4EA29C15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13728"/>
        <c:axId val="65514304"/>
      </c:scatterChart>
      <c:valAx>
        <c:axId val="65513728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Cultivation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(day)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057502960265047"/>
              <c:y val="0.8906195722562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5514304"/>
        <c:crosses val="autoZero"/>
        <c:crossBetween val="midCat"/>
        <c:majorUnit val="2"/>
      </c:valAx>
      <c:valAx>
        <c:axId val="655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OD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altLang="ko-KR" sz="2200" b="1" baseline="30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628045562209319E-2"/>
              <c:y val="0.28980189454207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5513728"/>
        <c:crosses val="autoZero"/>
        <c:crossBetween val="midCat"/>
      </c:valAx>
      <c:spPr>
        <a:noFill/>
        <a:ln w="571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195774278215227"/>
          <c:y val="0.11816738792029266"/>
          <c:w val="0.15198421650128258"/>
          <c:h val="0.35995573446912804"/>
        </c:manualLayout>
      </c:layout>
      <c:overlay val="0"/>
      <c:spPr>
        <a:solidFill>
          <a:schemeClr val="bg1"/>
        </a:solidFill>
        <a:ln w="381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5018235809097"/>
          <c:y val="9.9683541219370217E-2"/>
          <c:w val="0.7613317007281093"/>
          <c:h val="0.70162989722594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'2nd Expt.'!$W$46</c:f>
              <c:strCache>
                <c:ptCount val="1"/>
                <c:pt idx="0">
                  <c:v>10%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Expt.'!$AA$47:$AA$56</c:f>
                <c:numCache>
                  <c:formatCode>General</c:formatCode>
                  <c:ptCount val="10"/>
                  <c:pt idx="0">
                    <c:v>9.073771725877515E-4</c:v>
                  </c:pt>
                  <c:pt idx="1">
                    <c:v>4.3588989435406071E-4</c:v>
                  </c:pt>
                  <c:pt idx="2">
                    <c:v>1.0598742063723031E-3</c:v>
                  </c:pt>
                  <c:pt idx="3">
                    <c:v>3.5118845842844126E-4</c:v>
                  </c:pt>
                  <c:pt idx="4">
                    <c:v>5.0000000000000044E-4</c:v>
                  </c:pt>
                  <c:pt idx="5">
                    <c:v>2.3094010767582489E-4</c:v>
                  </c:pt>
                  <c:pt idx="6">
                    <c:v>9.0184995056453695E-4</c:v>
                  </c:pt>
                  <c:pt idx="8">
                    <c:v>2.8844410203711663E-3</c:v>
                  </c:pt>
                </c:numCache>
              </c:numRef>
            </c:plus>
            <c:minus>
              <c:numRef>
                <c:f>'2nd Expt.'!$AA$47:$AA$56</c:f>
                <c:numCache>
                  <c:formatCode>General</c:formatCode>
                  <c:ptCount val="10"/>
                  <c:pt idx="0">
                    <c:v>9.073771725877515E-4</c:v>
                  </c:pt>
                  <c:pt idx="1">
                    <c:v>4.3588989435406071E-4</c:v>
                  </c:pt>
                  <c:pt idx="2">
                    <c:v>1.0598742063723031E-3</c:v>
                  </c:pt>
                  <c:pt idx="3">
                    <c:v>3.5118845842844126E-4</c:v>
                  </c:pt>
                  <c:pt idx="4">
                    <c:v>5.0000000000000044E-4</c:v>
                  </c:pt>
                  <c:pt idx="5">
                    <c:v>2.3094010767582489E-4</c:v>
                  </c:pt>
                  <c:pt idx="6">
                    <c:v>9.0184995056453695E-4</c:v>
                  </c:pt>
                  <c:pt idx="8">
                    <c:v>2.8844410203711663E-3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Expt.'!$V$47:$V$59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'2nd Expt.'!$W$47:$W$59</c:f>
              <c:numCache>
                <c:formatCode>0.0000_);[Red]\(0.0000\)</c:formatCode>
                <c:ptCount val="13"/>
                <c:pt idx="0">
                  <c:v>0.10973333333333335</c:v>
                </c:pt>
                <c:pt idx="1">
                  <c:v>0.16649999999999998</c:v>
                </c:pt>
                <c:pt idx="2">
                  <c:v>0.26516666666666666</c:v>
                </c:pt>
                <c:pt idx="3">
                  <c:v>0.36846666666666666</c:v>
                </c:pt>
                <c:pt idx="4">
                  <c:v>0.43980000000000002</c:v>
                </c:pt>
                <c:pt idx="5">
                  <c:v>0.51023333333333332</c:v>
                </c:pt>
                <c:pt idx="6">
                  <c:v>0.69396666666666673</c:v>
                </c:pt>
                <c:pt idx="8">
                  <c:v>0.86280000000000001</c:v>
                </c:pt>
                <c:pt idx="10">
                  <c:v>0.99219999999999997</c:v>
                </c:pt>
                <c:pt idx="12">
                  <c:v>1.1477333333333333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2-44D3-9F44-95B6D76A6D8C}"/>
            </c:ext>
          </c:extLst>
        </c:ser>
        <c:ser>
          <c:idx val="1"/>
          <c:order val="1"/>
          <c:tx>
            <c:strRef>
              <c:f>'2nd Expt.'!$X$46</c:f>
              <c:strCache>
                <c:ptCount val="1"/>
                <c:pt idx="0">
                  <c:v>25%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Expt.'!$AB$47:$AB$56</c:f>
                <c:numCache>
                  <c:formatCode>General</c:formatCode>
                  <c:ptCount val="10"/>
                  <c:pt idx="0">
                    <c:v>6.8068592855540064E-4</c:v>
                  </c:pt>
                  <c:pt idx="1">
                    <c:v>1.1547005383792846E-4</c:v>
                  </c:pt>
                  <c:pt idx="2">
                    <c:v>1.501110699893022E-3</c:v>
                  </c:pt>
                  <c:pt idx="3">
                    <c:v>1.8929694486000928E-3</c:v>
                  </c:pt>
                  <c:pt idx="4">
                    <c:v>6.0277137733415968E-4</c:v>
                  </c:pt>
                  <c:pt idx="5">
                    <c:v>8.5440037453176948E-4</c:v>
                  </c:pt>
                  <c:pt idx="6">
                    <c:v>3.055050463303557E-4</c:v>
                  </c:pt>
                  <c:pt idx="8">
                    <c:v>2.7300793639257479E-3</c:v>
                  </c:pt>
                </c:numCache>
              </c:numRef>
            </c:plus>
            <c:minus>
              <c:numRef>
                <c:f>'2nd Expt.'!$AB$47:$AB$56</c:f>
                <c:numCache>
                  <c:formatCode>General</c:formatCode>
                  <c:ptCount val="10"/>
                  <c:pt idx="0">
                    <c:v>6.8068592855540064E-4</c:v>
                  </c:pt>
                  <c:pt idx="1">
                    <c:v>1.1547005383792846E-4</c:v>
                  </c:pt>
                  <c:pt idx="2">
                    <c:v>1.501110699893022E-3</c:v>
                  </c:pt>
                  <c:pt idx="3">
                    <c:v>1.8929694486000928E-3</c:v>
                  </c:pt>
                  <c:pt idx="4">
                    <c:v>6.0277137733415968E-4</c:v>
                  </c:pt>
                  <c:pt idx="5">
                    <c:v>8.5440037453176948E-4</c:v>
                  </c:pt>
                  <c:pt idx="6">
                    <c:v>3.055050463303557E-4</c:v>
                  </c:pt>
                  <c:pt idx="8">
                    <c:v>2.7300793639257479E-3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Expt.'!$V$47:$V$59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'2nd Expt.'!$X$47:$X$59</c:f>
              <c:numCache>
                <c:formatCode>0.0000_);[Red]\(0.0000\)</c:formatCode>
                <c:ptCount val="13"/>
                <c:pt idx="0">
                  <c:v>0.10226666666666667</c:v>
                </c:pt>
                <c:pt idx="1">
                  <c:v>0.12973333333333334</c:v>
                </c:pt>
                <c:pt idx="2">
                  <c:v>0.20096666666666665</c:v>
                </c:pt>
                <c:pt idx="3">
                  <c:v>0.27283333333333332</c:v>
                </c:pt>
                <c:pt idx="4">
                  <c:v>0.40993333333333332</c:v>
                </c:pt>
                <c:pt idx="5">
                  <c:v>0.48489999999999994</c:v>
                </c:pt>
                <c:pt idx="6">
                  <c:v>0.55243333333333333</c:v>
                </c:pt>
                <c:pt idx="8">
                  <c:v>0.56386666666666663</c:v>
                </c:pt>
                <c:pt idx="10">
                  <c:v>0.6137999999999999</c:v>
                </c:pt>
                <c:pt idx="12">
                  <c:v>0.94320000000000004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2-44D3-9F44-95B6D76A6D8C}"/>
            </c:ext>
          </c:extLst>
        </c:ser>
        <c:ser>
          <c:idx val="2"/>
          <c:order val="2"/>
          <c:tx>
            <c:strRef>
              <c:f>'2nd Expt.'!$Y$46</c:f>
              <c:strCache>
                <c:ptCount val="1"/>
                <c:pt idx="0">
                  <c:v>50%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31750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Expt.'!$AC$47:$AC$56</c:f>
                <c:numCache>
                  <c:formatCode>General</c:formatCode>
                  <c:ptCount val="10"/>
                  <c:pt idx="0">
                    <c:v>2.0816659994661146E-4</c:v>
                  </c:pt>
                  <c:pt idx="1">
                    <c:v>1.1547005383791244E-4</c:v>
                  </c:pt>
                  <c:pt idx="2">
                    <c:v>1.3428824718989113E-3</c:v>
                  </c:pt>
                  <c:pt idx="3">
                    <c:v>4.9328828623163414E-4</c:v>
                  </c:pt>
                  <c:pt idx="4">
                    <c:v>1.0000000000001674E-4</c:v>
                  </c:pt>
                  <c:pt idx="5">
                    <c:v>2.9999999999996696E-4</c:v>
                  </c:pt>
                  <c:pt idx="6">
                    <c:v>6.5064070986481034E-4</c:v>
                  </c:pt>
                  <c:pt idx="8">
                    <c:v>1.0000000000000009E-3</c:v>
                  </c:pt>
                </c:numCache>
              </c:numRef>
            </c:plus>
            <c:minus>
              <c:numRef>
                <c:f>'2nd Expt.'!$AC$47:$AC$56</c:f>
                <c:numCache>
                  <c:formatCode>General</c:formatCode>
                  <c:ptCount val="10"/>
                  <c:pt idx="0">
                    <c:v>2.0816659994661146E-4</c:v>
                  </c:pt>
                  <c:pt idx="1">
                    <c:v>1.1547005383791244E-4</c:v>
                  </c:pt>
                  <c:pt idx="2">
                    <c:v>1.3428824718989113E-3</c:v>
                  </c:pt>
                  <c:pt idx="3">
                    <c:v>4.9328828623163414E-4</c:v>
                  </c:pt>
                  <c:pt idx="4">
                    <c:v>1.0000000000001674E-4</c:v>
                  </c:pt>
                  <c:pt idx="5">
                    <c:v>2.9999999999996696E-4</c:v>
                  </c:pt>
                  <c:pt idx="6">
                    <c:v>6.5064070986481034E-4</c:v>
                  </c:pt>
                  <c:pt idx="8">
                    <c:v>1.0000000000000009E-3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Expt.'!$V$47:$V$59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'2nd Expt.'!$Y$47:$Y$59</c:f>
              <c:numCache>
                <c:formatCode>0.0000_);[Red]\(0.0000\)</c:formatCode>
                <c:ptCount val="13"/>
                <c:pt idx="0">
                  <c:v>0.10463333333333334</c:v>
                </c:pt>
                <c:pt idx="1">
                  <c:v>0.15066666666666667</c:v>
                </c:pt>
                <c:pt idx="2">
                  <c:v>0.27456666666666668</c:v>
                </c:pt>
                <c:pt idx="3">
                  <c:v>0.34906666666666664</c:v>
                </c:pt>
                <c:pt idx="4">
                  <c:v>0.45839999999999997</c:v>
                </c:pt>
                <c:pt idx="5">
                  <c:v>0.50119999999999998</c:v>
                </c:pt>
                <c:pt idx="6">
                  <c:v>0.52923333333333333</c:v>
                </c:pt>
                <c:pt idx="8">
                  <c:v>0.56559999999999999</c:v>
                </c:pt>
                <c:pt idx="10">
                  <c:v>0.7115999999999999</c:v>
                </c:pt>
                <c:pt idx="12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22-44D3-9F44-95B6D76A6D8C}"/>
            </c:ext>
          </c:extLst>
        </c:ser>
        <c:ser>
          <c:idx val="3"/>
          <c:order val="3"/>
          <c:tx>
            <c:strRef>
              <c:f>'2nd Expt.'!$Z$46</c:f>
              <c:strCache>
                <c:ptCount val="1"/>
                <c:pt idx="0">
                  <c:v>100%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Expt.'!$AD$47:$AD$56</c:f>
                <c:numCache>
                  <c:formatCode>General</c:formatCode>
                  <c:ptCount val="10"/>
                  <c:pt idx="0">
                    <c:v>2.5166114784235818E-4</c:v>
                  </c:pt>
                  <c:pt idx="1">
                    <c:v>5.5075705472860503E-4</c:v>
                  </c:pt>
                  <c:pt idx="2">
                    <c:v>2.5166114784235818E-4</c:v>
                  </c:pt>
                  <c:pt idx="3">
                    <c:v>5.0332229568471635E-4</c:v>
                  </c:pt>
                  <c:pt idx="4">
                    <c:v>7.5055534994651336E-4</c:v>
                  </c:pt>
                  <c:pt idx="5">
                    <c:v>2.8867513459481317E-4</c:v>
                  </c:pt>
                  <c:pt idx="6">
                    <c:v>6.0827625302981893E-4</c:v>
                  </c:pt>
                  <c:pt idx="8">
                    <c:v>7.2111025509277997E-4</c:v>
                  </c:pt>
                </c:numCache>
              </c:numRef>
            </c:plus>
            <c:minus>
              <c:numRef>
                <c:f>'2nd Expt.'!$AD$47:$AD$56</c:f>
                <c:numCache>
                  <c:formatCode>General</c:formatCode>
                  <c:ptCount val="10"/>
                  <c:pt idx="0">
                    <c:v>2.5166114784235818E-4</c:v>
                  </c:pt>
                  <c:pt idx="1">
                    <c:v>5.5075705472860503E-4</c:v>
                  </c:pt>
                  <c:pt idx="2">
                    <c:v>2.5166114784235818E-4</c:v>
                  </c:pt>
                  <c:pt idx="3">
                    <c:v>5.0332229568471635E-4</c:v>
                  </c:pt>
                  <c:pt idx="4">
                    <c:v>7.5055534994651336E-4</c:v>
                  </c:pt>
                  <c:pt idx="5">
                    <c:v>2.8867513459481317E-4</c:v>
                  </c:pt>
                  <c:pt idx="6">
                    <c:v>6.0827625302981893E-4</c:v>
                  </c:pt>
                  <c:pt idx="8">
                    <c:v>7.2111025509277997E-4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Expt.'!$V$47:$V$59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'2nd Expt.'!$Z$47:$Z$59</c:f>
              <c:numCache>
                <c:formatCode>0.0000_);[Red]\(0.0000\)</c:formatCode>
                <c:ptCount val="13"/>
                <c:pt idx="0">
                  <c:v>0.10396666666666667</c:v>
                </c:pt>
                <c:pt idx="1">
                  <c:v>0.15623333333333334</c:v>
                </c:pt>
                <c:pt idx="2">
                  <c:v>0.22356666666666669</c:v>
                </c:pt>
                <c:pt idx="3">
                  <c:v>0.25843333333333335</c:v>
                </c:pt>
                <c:pt idx="4">
                  <c:v>0.29073333333333334</c:v>
                </c:pt>
                <c:pt idx="5">
                  <c:v>0.38343333333333329</c:v>
                </c:pt>
                <c:pt idx="6">
                  <c:v>0.44530000000000003</c:v>
                </c:pt>
                <c:pt idx="8">
                  <c:v>0.50360000000000005</c:v>
                </c:pt>
                <c:pt idx="10">
                  <c:v>0.54239999999999988</c:v>
                </c:pt>
                <c:pt idx="12">
                  <c:v>0.5809333333333333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22-44D3-9F44-95B6D76A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16608"/>
        <c:axId val="65517184"/>
      </c:scatterChart>
      <c:valAx>
        <c:axId val="65516608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Cultivation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(day)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057502960265047"/>
              <c:y val="0.8906195722562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5517184"/>
        <c:crosses val="autoZero"/>
        <c:crossBetween val="midCat"/>
      </c:valAx>
      <c:valAx>
        <c:axId val="65517184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OD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altLang="ko-KR" sz="2200" b="1" baseline="30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628045562209319E-2"/>
              <c:y val="0.28980189454207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5516608"/>
        <c:crosses val="autoZero"/>
        <c:crossBetween val="midCat"/>
      </c:valAx>
      <c:spPr>
        <a:noFill/>
        <a:ln w="571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198397406699255"/>
          <c:y val="0.12641451715087337"/>
          <c:w val="0.15198421650128258"/>
          <c:h val="0.26225452343856531"/>
        </c:manualLayout>
      </c:layout>
      <c:overlay val="0"/>
      <c:spPr>
        <a:solidFill>
          <a:schemeClr val="bg1"/>
        </a:solidFill>
        <a:ln w="381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5018235809097"/>
          <c:y val="9.9683541219370217E-2"/>
          <c:w val="0.7613317007281093"/>
          <c:h val="0.70162989722594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'2nd Expt.'!$W$25</c:f>
              <c:strCache>
                <c:ptCount val="1"/>
                <c:pt idx="0">
                  <c:v>0.029167824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Expt.'!$AC$26:$AC$41</c:f>
                <c:numCache>
                  <c:formatCode>General</c:formatCode>
                  <c:ptCount val="16"/>
                  <c:pt idx="0">
                    <c:v>6.5064070986476849E-4</c:v>
                  </c:pt>
                  <c:pt idx="1">
                    <c:v>1.1547005383792045E-4</c:v>
                  </c:pt>
                  <c:pt idx="2">
                    <c:v>7.5718777944004233E-4</c:v>
                  </c:pt>
                  <c:pt idx="3">
                    <c:v>1.5502687938977742E-3</c:v>
                  </c:pt>
                  <c:pt idx="4">
                    <c:v>2.851315485876642E-3</c:v>
                  </c:pt>
                  <c:pt idx="5">
                    <c:v>2.5999999999999912E-3</c:v>
                  </c:pt>
                  <c:pt idx="7">
                    <c:v>9.2376043070336363E-4</c:v>
                  </c:pt>
                  <c:pt idx="9">
                    <c:v>1.6289055630494906E-3</c:v>
                  </c:pt>
                  <c:pt idx="11">
                    <c:v>2.1939310229205488E-3</c:v>
                  </c:pt>
                  <c:pt idx="13">
                    <c:v>4.0265783654777308E-3</c:v>
                  </c:pt>
                  <c:pt idx="15">
                    <c:v>5.8286647985050883E-3</c:v>
                  </c:pt>
                </c:numCache>
              </c:numRef>
            </c:plus>
            <c:minus>
              <c:numRef>
                <c:f>'2nd Expt.'!$AC$26:$AC$41</c:f>
                <c:numCache>
                  <c:formatCode>General</c:formatCode>
                  <c:ptCount val="16"/>
                  <c:pt idx="0">
                    <c:v>6.5064070986476849E-4</c:v>
                  </c:pt>
                  <c:pt idx="1">
                    <c:v>1.1547005383792045E-4</c:v>
                  </c:pt>
                  <c:pt idx="2">
                    <c:v>7.5718777944004233E-4</c:v>
                  </c:pt>
                  <c:pt idx="3">
                    <c:v>1.5502687938977742E-3</c:v>
                  </c:pt>
                  <c:pt idx="4">
                    <c:v>2.851315485876642E-3</c:v>
                  </c:pt>
                  <c:pt idx="5">
                    <c:v>2.5999999999999912E-3</c:v>
                  </c:pt>
                  <c:pt idx="7">
                    <c:v>9.2376043070336363E-4</c:v>
                  </c:pt>
                  <c:pt idx="9">
                    <c:v>1.6289055630494906E-3</c:v>
                  </c:pt>
                  <c:pt idx="11">
                    <c:v>2.1939310229205488E-3</c:v>
                  </c:pt>
                  <c:pt idx="13">
                    <c:v>4.0265783654777308E-3</c:v>
                  </c:pt>
                  <c:pt idx="15">
                    <c:v>5.8286647985050883E-3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Expt.'!$V$26:$V$43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Expt.'!$W$26:$W$43</c:f>
              <c:numCache>
                <c:formatCode>0.0000_);[Red]\(0.0000\)</c:formatCode>
                <c:ptCount val="18"/>
                <c:pt idx="0">
                  <c:v>0.12543333333333331</c:v>
                </c:pt>
                <c:pt idx="1">
                  <c:v>0.12433333333333334</c:v>
                </c:pt>
                <c:pt idx="2">
                  <c:v>0.16326666666666667</c:v>
                </c:pt>
                <c:pt idx="3">
                  <c:v>0.25616666666666665</c:v>
                </c:pt>
                <c:pt idx="4">
                  <c:v>0.47000000000000003</c:v>
                </c:pt>
                <c:pt idx="5">
                  <c:v>0.65559999999999996</c:v>
                </c:pt>
                <c:pt idx="7">
                  <c:v>0.89133333333333331</c:v>
                </c:pt>
                <c:pt idx="9">
                  <c:v>1.1578666666666668</c:v>
                </c:pt>
                <c:pt idx="11">
                  <c:v>1.3202666666666667</c:v>
                </c:pt>
                <c:pt idx="13">
                  <c:v>1.4865333333333333</c:v>
                </c:pt>
                <c:pt idx="15">
                  <c:v>1.5350666666666666</c:v>
                </c:pt>
                <c:pt idx="17">
                  <c:v>1.6645333333333332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0AC-BACB-809702FB97B9}"/>
            </c:ext>
          </c:extLst>
        </c:ser>
        <c:ser>
          <c:idx val="1"/>
          <c:order val="1"/>
          <c:tx>
            <c:strRef>
              <c:f>'2nd Expt.'!$X$25</c:f>
              <c:strCache>
                <c:ptCount val="1"/>
                <c:pt idx="0">
                  <c:v>0.029172454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31750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Expt.'!$AD$26:$AD$41</c:f>
                <c:numCache>
                  <c:formatCode>General</c:formatCode>
                  <c:ptCount val="16"/>
                  <c:pt idx="0">
                    <c:v>2.3094010767584091E-4</c:v>
                  </c:pt>
                  <c:pt idx="1">
                    <c:v>1.2219247112649783E-2</c:v>
                  </c:pt>
                  <c:pt idx="2">
                    <c:v>4.9328828623162763E-4</c:v>
                  </c:pt>
                  <c:pt idx="3">
                    <c:v>3.4641016151376938E-4</c:v>
                  </c:pt>
                  <c:pt idx="4">
                    <c:v>5.2915026221292275E-4</c:v>
                  </c:pt>
                  <c:pt idx="5">
                    <c:v>7.9372539331938423E-4</c:v>
                  </c:pt>
                  <c:pt idx="7">
                    <c:v>1.6165807537309939E-3</c:v>
                  </c:pt>
                  <c:pt idx="9">
                    <c:v>2.6633312473917834E-3</c:v>
                  </c:pt>
                  <c:pt idx="11">
                    <c:v>3.0550504633038958E-3</c:v>
                  </c:pt>
                  <c:pt idx="13">
                    <c:v>4.2770706486254329E-3</c:v>
                  </c:pt>
                  <c:pt idx="15">
                    <c:v>2.0132891827388654E-3</c:v>
                  </c:pt>
                </c:numCache>
              </c:numRef>
            </c:plus>
            <c:minus>
              <c:numRef>
                <c:f>'2nd Expt.'!$AD$26:$AD$41</c:f>
                <c:numCache>
                  <c:formatCode>General</c:formatCode>
                  <c:ptCount val="16"/>
                  <c:pt idx="0">
                    <c:v>2.3094010767584091E-4</c:v>
                  </c:pt>
                  <c:pt idx="1">
                    <c:v>1.2219247112649783E-2</c:v>
                  </c:pt>
                  <c:pt idx="2">
                    <c:v>4.9328828623162763E-4</c:v>
                  </c:pt>
                  <c:pt idx="3">
                    <c:v>3.4641016151376938E-4</c:v>
                  </c:pt>
                  <c:pt idx="4">
                    <c:v>5.2915026221292275E-4</c:v>
                  </c:pt>
                  <c:pt idx="5">
                    <c:v>7.9372539331938423E-4</c:v>
                  </c:pt>
                  <c:pt idx="7">
                    <c:v>1.6165807537309939E-3</c:v>
                  </c:pt>
                  <c:pt idx="9">
                    <c:v>2.6633312473917834E-3</c:v>
                  </c:pt>
                  <c:pt idx="11">
                    <c:v>3.0550504633038958E-3</c:v>
                  </c:pt>
                  <c:pt idx="13">
                    <c:v>4.2770706486254329E-3</c:v>
                  </c:pt>
                  <c:pt idx="15">
                    <c:v>2.0132891827388654E-3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Expt.'!$V$26:$V$43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Expt.'!$X$26:$X$43</c:f>
              <c:numCache>
                <c:formatCode>0.0000_);[Red]\(0.0000\)</c:formatCode>
                <c:ptCount val="18"/>
                <c:pt idx="0">
                  <c:v>0.12533333333333332</c:v>
                </c:pt>
                <c:pt idx="1">
                  <c:v>0.1381</c:v>
                </c:pt>
                <c:pt idx="2">
                  <c:v>0.19336666666666669</c:v>
                </c:pt>
                <c:pt idx="3">
                  <c:v>0.24479999999999999</c:v>
                </c:pt>
                <c:pt idx="4">
                  <c:v>0.34719999999999995</c:v>
                </c:pt>
                <c:pt idx="5">
                  <c:v>0.49709999999999993</c:v>
                </c:pt>
                <c:pt idx="7">
                  <c:v>0.66426666666666667</c:v>
                </c:pt>
                <c:pt idx="9">
                  <c:v>0.78146666666666675</c:v>
                </c:pt>
                <c:pt idx="11">
                  <c:v>0.88933333333333342</c:v>
                </c:pt>
                <c:pt idx="13">
                  <c:v>1.0962666666666665</c:v>
                </c:pt>
                <c:pt idx="15">
                  <c:v>1.1973333333333334</c:v>
                </c:pt>
                <c:pt idx="17">
                  <c:v>1.6600000000000001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6-40AC-BACB-809702FB97B9}"/>
            </c:ext>
          </c:extLst>
        </c:ser>
        <c:ser>
          <c:idx val="2"/>
          <c:order val="2"/>
          <c:tx>
            <c:strRef>
              <c:f>'2nd Expt.'!$Y$25</c:f>
              <c:strCache>
                <c:ptCount val="1"/>
                <c:pt idx="0">
                  <c:v>1.750694444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Expt.'!$AE$26:$AE$41</c:f>
                <c:numCache>
                  <c:formatCode>General</c:formatCode>
                  <c:ptCount val="16"/>
                  <c:pt idx="0">
                    <c:v>4.5825756949557591E-4</c:v>
                  </c:pt>
                  <c:pt idx="1">
                    <c:v>1.52752523165193E-4</c:v>
                  </c:pt>
                  <c:pt idx="2">
                    <c:v>5.6862407030772784E-4</c:v>
                  </c:pt>
                  <c:pt idx="3">
                    <c:v>1.5275252316520813E-4</c:v>
                  </c:pt>
                  <c:pt idx="4">
                    <c:v>1.5275252316517785E-4</c:v>
                  </c:pt>
                  <c:pt idx="5">
                    <c:v>4.7258156262527143E-4</c:v>
                  </c:pt>
                  <c:pt idx="7">
                    <c:v>2.8844410203712127E-3</c:v>
                  </c:pt>
                  <c:pt idx="9">
                    <c:v>5.6367839530475309E-3</c:v>
                  </c:pt>
                  <c:pt idx="11">
                    <c:v>7.354817015625419E-3</c:v>
                  </c:pt>
                  <c:pt idx="13">
                    <c:v>1.2858201014657124E-3</c:v>
                  </c:pt>
                  <c:pt idx="15">
                    <c:v>3.0550504633038962E-3</c:v>
                  </c:pt>
                </c:numCache>
              </c:numRef>
            </c:plus>
            <c:minus>
              <c:numRef>
                <c:f>'2nd Expt.'!$AE$26:$AE$41</c:f>
                <c:numCache>
                  <c:formatCode>General</c:formatCode>
                  <c:ptCount val="16"/>
                  <c:pt idx="0">
                    <c:v>4.5825756949557591E-4</c:v>
                  </c:pt>
                  <c:pt idx="1">
                    <c:v>1.52752523165193E-4</c:v>
                  </c:pt>
                  <c:pt idx="2">
                    <c:v>5.6862407030772784E-4</c:v>
                  </c:pt>
                  <c:pt idx="3">
                    <c:v>1.5275252316520813E-4</c:v>
                  </c:pt>
                  <c:pt idx="4">
                    <c:v>1.5275252316517785E-4</c:v>
                  </c:pt>
                  <c:pt idx="5">
                    <c:v>4.7258156262527143E-4</c:v>
                  </c:pt>
                  <c:pt idx="7">
                    <c:v>2.8844410203712127E-3</c:v>
                  </c:pt>
                  <c:pt idx="9">
                    <c:v>5.6367839530475309E-3</c:v>
                  </c:pt>
                  <c:pt idx="11">
                    <c:v>7.354817015625419E-3</c:v>
                  </c:pt>
                  <c:pt idx="13">
                    <c:v>1.2858201014657124E-3</c:v>
                  </c:pt>
                  <c:pt idx="15">
                    <c:v>3.0550504633038962E-3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Expt.'!$V$26:$V$43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Expt.'!$Y$26:$Y$43</c:f>
              <c:numCache>
                <c:formatCode>0.0000_);[Red]\(0.0000\)</c:formatCode>
                <c:ptCount val="18"/>
                <c:pt idx="0">
                  <c:v>0.12820000000000001</c:v>
                </c:pt>
                <c:pt idx="1">
                  <c:v>0.15916666666666668</c:v>
                </c:pt>
                <c:pt idx="2">
                  <c:v>0.20923333333333335</c:v>
                </c:pt>
                <c:pt idx="3">
                  <c:v>0.30053333333333332</c:v>
                </c:pt>
                <c:pt idx="4">
                  <c:v>0.44913333333333333</c:v>
                </c:pt>
                <c:pt idx="5">
                  <c:v>0.63393333333333335</c:v>
                </c:pt>
                <c:pt idx="7">
                  <c:v>0.81599999999999995</c:v>
                </c:pt>
                <c:pt idx="9">
                  <c:v>0.99673333333333325</c:v>
                </c:pt>
                <c:pt idx="11">
                  <c:v>1.2880666666666667</c:v>
                </c:pt>
                <c:pt idx="13">
                  <c:v>1.6573333333333331</c:v>
                </c:pt>
                <c:pt idx="15">
                  <c:v>1.8850666666666667</c:v>
                </c:pt>
                <c:pt idx="17">
                  <c:v>2.444266666666667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26-40AC-BACB-809702FB97B9}"/>
            </c:ext>
          </c:extLst>
        </c:ser>
        <c:ser>
          <c:idx val="3"/>
          <c:order val="3"/>
          <c:tx>
            <c:strRef>
              <c:f>'2nd Expt.'!$Z$25</c:f>
              <c:strCache>
                <c:ptCount val="1"/>
                <c:pt idx="0">
                  <c:v>1.751388889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2857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Expt.'!$AF$26:$AF$41</c:f>
                <c:numCache>
                  <c:formatCode>General</c:formatCode>
                  <c:ptCount val="16"/>
                  <c:pt idx="0">
                    <c:v>4.1633319989322292E-4</c:v>
                  </c:pt>
                  <c:pt idx="1">
                    <c:v>5.0332229568471635E-4</c:v>
                  </c:pt>
                  <c:pt idx="2">
                    <c:v>2.0000000000000573E-4</c:v>
                  </c:pt>
                  <c:pt idx="3">
                    <c:v>4.7258156262526167E-4</c:v>
                  </c:pt>
                  <c:pt idx="4">
                    <c:v>9.0184995056456156E-4</c:v>
                  </c:pt>
                  <c:pt idx="5">
                    <c:v>1.4153915830374827E-3</c:v>
                  </c:pt>
                  <c:pt idx="7">
                    <c:v>2.1385353243127685E-3</c:v>
                  </c:pt>
                  <c:pt idx="9">
                    <c:v>2.1197484127446144E-3</c:v>
                  </c:pt>
                  <c:pt idx="11">
                    <c:v>1.0392304845413401E-3</c:v>
                  </c:pt>
                  <c:pt idx="13">
                    <c:v>3.0287511177600666E-3</c:v>
                  </c:pt>
                  <c:pt idx="15">
                    <c:v>1.0583005244258455E-3</c:v>
                  </c:pt>
                </c:numCache>
              </c:numRef>
            </c:plus>
            <c:minus>
              <c:numRef>
                <c:f>'2nd Expt.'!$AF$26:$AF$41</c:f>
                <c:numCache>
                  <c:formatCode>General</c:formatCode>
                  <c:ptCount val="16"/>
                  <c:pt idx="0">
                    <c:v>4.1633319989322292E-4</c:v>
                  </c:pt>
                  <c:pt idx="1">
                    <c:v>5.0332229568471635E-4</c:v>
                  </c:pt>
                  <c:pt idx="2">
                    <c:v>2.0000000000000573E-4</c:v>
                  </c:pt>
                  <c:pt idx="3">
                    <c:v>4.7258156262526167E-4</c:v>
                  </c:pt>
                  <c:pt idx="4">
                    <c:v>9.0184995056456156E-4</c:v>
                  </c:pt>
                  <c:pt idx="5">
                    <c:v>1.4153915830374827E-3</c:v>
                  </c:pt>
                  <c:pt idx="7">
                    <c:v>2.1385353243127685E-3</c:v>
                  </c:pt>
                  <c:pt idx="9">
                    <c:v>2.1197484127446144E-3</c:v>
                  </c:pt>
                  <c:pt idx="11">
                    <c:v>1.0392304845413401E-3</c:v>
                  </c:pt>
                  <c:pt idx="13">
                    <c:v>3.0287511177600666E-3</c:v>
                  </c:pt>
                  <c:pt idx="15">
                    <c:v>1.0583005244258455E-3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Expt.'!$V$26:$V$43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Expt.'!$Z$26:$Z$43</c:f>
              <c:numCache>
                <c:formatCode>0.0000_);[Red]\(0.0000\)</c:formatCode>
                <c:ptCount val="18"/>
                <c:pt idx="0">
                  <c:v>0.12516666666666668</c:v>
                </c:pt>
                <c:pt idx="1">
                  <c:v>0.16273333333333334</c:v>
                </c:pt>
                <c:pt idx="2">
                  <c:v>0.22450000000000001</c:v>
                </c:pt>
                <c:pt idx="3">
                  <c:v>0.27213333333333334</c:v>
                </c:pt>
                <c:pt idx="4">
                  <c:v>0.40606666666666663</c:v>
                </c:pt>
                <c:pt idx="5">
                  <c:v>0.64993333333333325</c:v>
                </c:pt>
                <c:pt idx="7">
                  <c:v>0.82286666666666664</c:v>
                </c:pt>
                <c:pt idx="9">
                  <c:v>0.92393333333333327</c:v>
                </c:pt>
                <c:pt idx="11">
                  <c:v>1.0111999999999999</c:v>
                </c:pt>
                <c:pt idx="13">
                  <c:v>1.0941333333333334</c:v>
                </c:pt>
                <c:pt idx="15">
                  <c:v>1.1463999999999999</c:v>
                </c:pt>
                <c:pt idx="17">
                  <c:v>1.3345333333333331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26-40AC-BACB-809702FB97B9}"/>
            </c:ext>
          </c:extLst>
        </c:ser>
        <c:ser>
          <c:idx val="4"/>
          <c:order val="4"/>
          <c:tx>
            <c:strRef>
              <c:f>'2nd Expt.'!$AA$25</c:f>
              <c:strCache>
                <c:ptCount val="1"/>
                <c:pt idx="0">
                  <c:v>1.755555556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Expt.'!$AG$26:$AG$41</c:f>
                <c:numCache>
                  <c:formatCode>General</c:formatCode>
                  <c:ptCount val="16"/>
                  <c:pt idx="0">
                    <c:v>1.1547005383792846E-4</c:v>
                  </c:pt>
                  <c:pt idx="1">
                    <c:v>5.0332229568471635E-4</c:v>
                  </c:pt>
                  <c:pt idx="2">
                    <c:v>4.5092497528228181E-4</c:v>
                  </c:pt>
                  <c:pt idx="3">
                    <c:v>3.4641016151376933E-4</c:v>
                  </c:pt>
                  <c:pt idx="4">
                    <c:v>1.2858201014657325E-3</c:v>
                  </c:pt>
                  <c:pt idx="5">
                    <c:v>0</c:v>
                  </c:pt>
                  <c:pt idx="7">
                    <c:v>4.1633319989324292E-4</c:v>
                  </c:pt>
                  <c:pt idx="9">
                    <c:v>1.1135528725659813E-3</c:v>
                  </c:pt>
                  <c:pt idx="11">
                    <c:v>2.4248711305963808E-3</c:v>
                  </c:pt>
                  <c:pt idx="13">
                    <c:v>2.2271057451319831E-3</c:v>
                  </c:pt>
                  <c:pt idx="15">
                    <c:v>2.0132891827388654E-3</c:v>
                  </c:pt>
                </c:numCache>
              </c:numRef>
            </c:plus>
            <c:minus>
              <c:numRef>
                <c:f>'2nd Expt.'!$AG$26:$AG$41</c:f>
                <c:numCache>
                  <c:formatCode>General</c:formatCode>
                  <c:ptCount val="16"/>
                  <c:pt idx="0">
                    <c:v>1.1547005383792846E-4</c:v>
                  </c:pt>
                  <c:pt idx="1">
                    <c:v>5.0332229568471635E-4</c:v>
                  </c:pt>
                  <c:pt idx="2">
                    <c:v>4.5092497528228181E-4</c:v>
                  </c:pt>
                  <c:pt idx="3">
                    <c:v>3.4641016151376933E-4</c:v>
                  </c:pt>
                  <c:pt idx="4">
                    <c:v>1.2858201014657325E-3</c:v>
                  </c:pt>
                  <c:pt idx="5">
                    <c:v>0</c:v>
                  </c:pt>
                  <c:pt idx="7">
                    <c:v>4.1633319989324292E-4</c:v>
                  </c:pt>
                  <c:pt idx="9">
                    <c:v>1.1135528725659813E-3</c:v>
                  </c:pt>
                  <c:pt idx="11">
                    <c:v>2.4248711305963808E-3</c:v>
                  </c:pt>
                  <c:pt idx="13">
                    <c:v>2.2271057451319831E-3</c:v>
                  </c:pt>
                  <c:pt idx="15">
                    <c:v>2.0132891827388654E-3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Expt.'!$V$26:$V$43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Expt.'!$AA$26:$AA$43</c:f>
              <c:numCache>
                <c:formatCode>0.0000_);[Red]\(0.0000\)</c:formatCode>
                <c:ptCount val="18"/>
                <c:pt idx="0">
                  <c:v>0.12993333333333335</c:v>
                </c:pt>
                <c:pt idx="1">
                  <c:v>0.15623333333333334</c:v>
                </c:pt>
                <c:pt idx="2">
                  <c:v>0.21253333333333332</c:v>
                </c:pt>
                <c:pt idx="3">
                  <c:v>0.30000000000000004</c:v>
                </c:pt>
                <c:pt idx="4">
                  <c:v>0.46426666666666661</c:v>
                </c:pt>
                <c:pt idx="5">
                  <c:v>0.68369999999999997</c:v>
                </c:pt>
                <c:pt idx="7">
                  <c:v>0.89033333333333342</c:v>
                </c:pt>
                <c:pt idx="9">
                  <c:v>1.0216000000000001</c:v>
                </c:pt>
                <c:pt idx="11">
                  <c:v>1.1776</c:v>
                </c:pt>
                <c:pt idx="13">
                  <c:v>1.284</c:v>
                </c:pt>
                <c:pt idx="15">
                  <c:v>1.5146666666666668</c:v>
                </c:pt>
                <c:pt idx="17">
                  <c:v>1.9205333333333332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26-40AC-BACB-809702FB97B9}"/>
            </c:ext>
          </c:extLst>
        </c:ser>
        <c:ser>
          <c:idx val="5"/>
          <c:order val="5"/>
          <c:tx>
            <c:strRef>
              <c:f>'2nd Expt.'!$AB$25</c:f>
              <c:strCache>
                <c:ptCount val="1"/>
                <c:pt idx="0">
                  <c:v>1.761111111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2857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'2nd Expt.'!$AH$26:$AH$41</c:f>
                <c:numCache>
                  <c:formatCode>General</c:formatCode>
                  <c:ptCount val="16"/>
                  <c:pt idx="0">
                    <c:v>5.8594652770824044E-4</c:v>
                  </c:pt>
                  <c:pt idx="1">
                    <c:v>3.2145502536642809E-4</c:v>
                  </c:pt>
                  <c:pt idx="2">
                    <c:v>3.6055512754640153E-4</c:v>
                  </c:pt>
                  <c:pt idx="3">
                    <c:v>1.4011899704655724E-3</c:v>
                  </c:pt>
                  <c:pt idx="4">
                    <c:v>5.6862407030772372E-4</c:v>
                  </c:pt>
                  <c:pt idx="5">
                    <c:v>1.2662279942148673E-3</c:v>
                  </c:pt>
                  <c:pt idx="7">
                    <c:v>1.3114877048604251E-3</c:v>
                  </c:pt>
                  <c:pt idx="9">
                    <c:v>2.7153882472554639E-3</c:v>
                  </c:pt>
                  <c:pt idx="11">
                    <c:v>2.0033305601755303E-3</c:v>
                  </c:pt>
                  <c:pt idx="13">
                    <c:v>5.3266624947835113E-3</c:v>
                  </c:pt>
                  <c:pt idx="15">
                    <c:v>2.2271057451321023E-3</c:v>
                  </c:pt>
                </c:numCache>
              </c:numRef>
            </c:plus>
            <c:minus>
              <c:numRef>
                <c:f>'2nd Expt.'!$AH$26:$AH$41</c:f>
                <c:numCache>
                  <c:formatCode>General</c:formatCode>
                  <c:ptCount val="16"/>
                  <c:pt idx="0">
                    <c:v>5.8594652770824044E-4</c:v>
                  </c:pt>
                  <c:pt idx="1">
                    <c:v>3.2145502536642809E-4</c:v>
                  </c:pt>
                  <c:pt idx="2">
                    <c:v>3.6055512754640153E-4</c:v>
                  </c:pt>
                  <c:pt idx="3">
                    <c:v>1.4011899704655724E-3</c:v>
                  </c:pt>
                  <c:pt idx="4">
                    <c:v>5.6862407030772372E-4</c:v>
                  </c:pt>
                  <c:pt idx="5">
                    <c:v>1.2662279942148673E-3</c:v>
                  </c:pt>
                  <c:pt idx="7">
                    <c:v>1.3114877048604251E-3</c:v>
                  </c:pt>
                  <c:pt idx="9">
                    <c:v>2.7153882472554639E-3</c:v>
                  </c:pt>
                  <c:pt idx="11">
                    <c:v>2.0033305601755303E-3</c:v>
                  </c:pt>
                  <c:pt idx="13">
                    <c:v>5.3266624947835113E-3</c:v>
                  </c:pt>
                  <c:pt idx="15">
                    <c:v>2.2271057451321023E-3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'2nd Expt.'!$V$26:$V$43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6</c:v>
                </c:pt>
                <c:pt idx="9">
                  <c:v>7</c:v>
                </c:pt>
                <c:pt idx="11">
                  <c:v>8</c:v>
                </c:pt>
                <c:pt idx="13">
                  <c:v>9</c:v>
                </c:pt>
                <c:pt idx="15">
                  <c:v>10</c:v>
                </c:pt>
                <c:pt idx="17">
                  <c:v>12</c:v>
                </c:pt>
              </c:numCache>
            </c:numRef>
          </c:xVal>
          <c:yVal>
            <c:numRef>
              <c:f>'2nd Expt.'!$AB$26:$AB$43</c:f>
              <c:numCache>
                <c:formatCode>0.0000_);[Red]\(0.0000\)</c:formatCode>
                <c:ptCount val="18"/>
                <c:pt idx="0">
                  <c:v>0.12953333333333331</c:v>
                </c:pt>
                <c:pt idx="1">
                  <c:v>0.15876666666666669</c:v>
                </c:pt>
                <c:pt idx="2">
                  <c:v>0.21319999999999997</c:v>
                </c:pt>
                <c:pt idx="3">
                  <c:v>0.29876666666666668</c:v>
                </c:pt>
                <c:pt idx="4">
                  <c:v>0.39926666666666666</c:v>
                </c:pt>
                <c:pt idx="5">
                  <c:v>0.56476666666666675</c:v>
                </c:pt>
                <c:pt idx="7">
                  <c:v>0.74540000000000006</c:v>
                </c:pt>
                <c:pt idx="9">
                  <c:v>0.88526666666666676</c:v>
                </c:pt>
                <c:pt idx="11">
                  <c:v>0.9534666666666668</c:v>
                </c:pt>
                <c:pt idx="13">
                  <c:v>1.0242666666666667</c:v>
                </c:pt>
                <c:pt idx="15">
                  <c:v>1.1100000000000001</c:v>
                </c:pt>
                <c:pt idx="17">
                  <c:v>1.3750666666666664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26-40AC-BACB-809702FB9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9440"/>
        <c:axId val="66110016"/>
      </c:scatterChart>
      <c:valAx>
        <c:axId val="66109440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Cultivation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(day)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057502960265047"/>
              <c:y val="0.8906195722562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110016"/>
        <c:crosses val="autoZero"/>
        <c:crossBetween val="midCat"/>
        <c:majorUnit val="2"/>
      </c:valAx>
      <c:valAx>
        <c:axId val="66110016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OD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altLang="ko-KR" sz="2200" b="1" baseline="30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628045562209319E-2"/>
              <c:y val="0.28980189454207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109440"/>
        <c:crosses val="autoZero"/>
        <c:crossBetween val="midCat"/>
      </c:valAx>
      <c:spPr>
        <a:noFill/>
        <a:ln w="571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682771937714022"/>
          <c:y val="0.11793752956149342"/>
          <c:w val="0.15198421650128258"/>
          <c:h val="0.35995573446912804"/>
        </c:manualLayout>
      </c:layout>
      <c:overlay val="0"/>
      <c:spPr>
        <a:solidFill>
          <a:schemeClr val="bg1"/>
        </a:solidFill>
        <a:ln w="381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5018235809097"/>
          <c:y val="9.9683541219370217E-2"/>
          <c:w val="0.7613317007281093"/>
          <c:h val="0.70162989722594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'3rd Expt.'!$W$4</c:f>
              <c:strCache>
                <c:ptCount val="1"/>
                <c:pt idx="0">
                  <c:v>4:1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Expt.'!$AC$5:$AC$20</c:f>
                <c:numCache>
                  <c:formatCode>General</c:formatCode>
                  <c:ptCount val="16"/>
                  <c:pt idx="0">
                    <c:v>6.9282032302754679E-4</c:v>
                  </c:pt>
                  <c:pt idx="1">
                    <c:v>4.5825756949557591E-4</c:v>
                  </c:pt>
                  <c:pt idx="2">
                    <c:v>4.1633319989321181E-4</c:v>
                  </c:pt>
                  <c:pt idx="3">
                    <c:v>7.810249675906754E-4</c:v>
                  </c:pt>
                  <c:pt idx="4">
                    <c:v>3.0000000000002247E-4</c:v>
                  </c:pt>
                  <c:pt idx="5">
                    <c:v>1.1015141094572268E-3</c:v>
                  </c:pt>
                  <c:pt idx="6">
                    <c:v>1.4047538337137071E-3</c:v>
                  </c:pt>
                  <c:pt idx="8">
                    <c:v>3.340658617698034E-3</c:v>
                  </c:pt>
                  <c:pt idx="10">
                    <c:v>3.5156791662494221E-3</c:v>
                  </c:pt>
                  <c:pt idx="12">
                    <c:v>2.8378395538390614E-3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Expt.'!$AC$5:$AC$20</c:f>
                <c:numCache>
                  <c:formatCode>General</c:formatCode>
                  <c:ptCount val="16"/>
                  <c:pt idx="0">
                    <c:v>6.9282032302754679E-4</c:v>
                  </c:pt>
                  <c:pt idx="1">
                    <c:v>4.5825756949557591E-4</c:v>
                  </c:pt>
                  <c:pt idx="2">
                    <c:v>4.1633319989321181E-4</c:v>
                  </c:pt>
                  <c:pt idx="3">
                    <c:v>7.810249675906754E-4</c:v>
                  </c:pt>
                  <c:pt idx="4">
                    <c:v>3.0000000000002247E-4</c:v>
                  </c:pt>
                  <c:pt idx="5">
                    <c:v>1.1015141094572268E-3</c:v>
                  </c:pt>
                  <c:pt idx="6">
                    <c:v>1.4047538337137071E-3</c:v>
                  </c:pt>
                  <c:pt idx="8">
                    <c:v>3.340658617698034E-3</c:v>
                  </c:pt>
                  <c:pt idx="10">
                    <c:v>3.5156791662494221E-3</c:v>
                  </c:pt>
                  <c:pt idx="12">
                    <c:v>2.8378395538390614E-3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Expt.'!$V$5:$V$20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Expt.'!$W$5:$W$20</c:f>
              <c:numCache>
                <c:formatCode>0.0000_);[Red]\(0.0000\)</c:formatCode>
                <c:ptCount val="16"/>
                <c:pt idx="0">
                  <c:v>0.1144</c:v>
                </c:pt>
                <c:pt idx="1">
                  <c:v>0.21150000000000002</c:v>
                </c:pt>
                <c:pt idx="2">
                  <c:v>0.29666666666666669</c:v>
                </c:pt>
                <c:pt idx="3">
                  <c:v>0.36840000000000001</c:v>
                </c:pt>
                <c:pt idx="4">
                  <c:v>0.53489999999999993</c:v>
                </c:pt>
                <c:pt idx="5">
                  <c:v>0.60343333333333338</c:v>
                </c:pt>
                <c:pt idx="6">
                  <c:v>0.61926666666666674</c:v>
                </c:pt>
                <c:pt idx="8">
                  <c:v>0.75680000000000003</c:v>
                </c:pt>
                <c:pt idx="10">
                  <c:v>0.93420000000000003</c:v>
                </c:pt>
                <c:pt idx="12">
                  <c:v>1.1626666666666667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B-4C9E-9613-42434D628BFA}"/>
            </c:ext>
          </c:extLst>
        </c:ser>
        <c:ser>
          <c:idx val="1"/>
          <c:order val="1"/>
          <c:tx>
            <c:strRef>
              <c:f>'3rd Expt.'!$X$4</c:f>
              <c:strCache>
                <c:ptCount val="1"/>
                <c:pt idx="0">
                  <c:v>8:1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349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Expt.'!$AD$5:$AD$20</c:f>
                <c:numCache>
                  <c:formatCode>General</c:formatCode>
                  <c:ptCount val="16"/>
                  <c:pt idx="0">
                    <c:v>7.5055534994651434E-4</c:v>
                  </c:pt>
                  <c:pt idx="1">
                    <c:v>3.3993498887762956E-17</c:v>
                  </c:pt>
                  <c:pt idx="2">
                    <c:v>5.7735026918962634E-4</c:v>
                  </c:pt>
                  <c:pt idx="3">
                    <c:v>4.0414518843272327E-4</c:v>
                  </c:pt>
                  <c:pt idx="4">
                    <c:v>6.3663176169587755E-3</c:v>
                  </c:pt>
                  <c:pt idx="5">
                    <c:v>2.7622454633866159E-3</c:v>
                  </c:pt>
                  <c:pt idx="6">
                    <c:v>1.2096831541082624E-3</c:v>
                  </c:pt>
                  <c:pt idx="8">
                    <c:v>1.7009801096230567E-3</c:v>
                  </c:pt>
                  <c:pt idx="10">
                    <c:v>4.158525379666855E-3</c:v>
                  </c:pt>
                  <c:pt idx="12">
                    <c:v>4.6704746368364768E-3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Expt.'!$AD$5:$AD$20</c:f>
                <c:numCache>
                  <c:formatCode>General</c:formatCode>
                  <c:ptCount val="16"/>
                  <c:pt idx="0">
                    <c:v>7.5055534994651434E-4</c:v>
                  </c:pt>
                  <c:pt idx="1">
                    <c:v>3.3993498887762956E-17</c:v>
                  </c:pt>
                  <c:pt idx="2">
                    <c:v>5.7735026918962634E-4</c:v>
                  </c:pt>
                  <c:pt idx="3">
                    <c:v>4.0414518843272327E-4</c:v>
                  </c:pt>
                  <c:pt idx="4">
                    <c:v>6.3663176169587755E-3</c:v>
                  </c:pt>
                  <c:pt idx="5">
                    <c:v>2.7622454633866159E-3</c:v>
                  </c:pt>
                  <c:pt idx="6">
                    <c:v>1.2096831541082624E-3</c:v>
                  </c:pt>
                  <c:pt idx="8">
                    <c:v>1.7009801096230567E-3</c:v>
                  </c:pt>
                  <c:pt idx="10">
                    <c:v>4.158525379666855E-3</c:v>
                  </c:pt>
                  <c:pt idx="12">
                    <c:v>4.6704746368364768E-3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Expt.'!$V$5:$V$20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Expt.'!$X$5:$X$20</c:f>
              <c:numCache>
                <c:formatCode>0.0000_);[Red]\(0.0000\)</c:formatCode>
                <c:ptCount val="16"/>
                <c:pt idx="0">
                  <c:v>0.11256666666666666</c:v>
                </c:pt>
                <c:pt idx="1">
                  <c:v>0.19709999999999997</c:v>
                </c:pt>
                <c:pt idx="2">
                  <c:v>0.32913333333333333</c:v>
                </c:pt>
                <c:pt idx="3">
                  <c:v>0.41346666666666665</c:v>
                </c:pt>
                <c:pt idx="4">
                  <c:v>0.5292</c:v>
                </c:pt>
                <c:pt idx="5">
                  <c:v>0.56440000000000001</c:v>
                </c:pt>
                <c:pt idx="6">
                  <c:v>0.57633333333333336</c:v>
                </c:pt>
                <c:pt idx="8">
                  <c:v>0.57386666666666664</c:v>
                </c:pt>
                <c:pt idx="10">
                  <c:v>0.75626666666666675</c:v>
                </c:pt>
                <c:pt idx="12">
                  <c:v>1.0577333333333334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B-4C9E-9613-42434D628BFA}"/>
            </c:ext>
          </c:extLst>
        </c:ser>
        <c:ser>
          <c:idx val="2"/>
          <c:order val="2"/>
          <c:tx>
            <c:strRef>
              <c:f>'3rd Expt.'!$Y$4</c:f>
              <c:strCache>
                <c:ptCount val="1"/>
                <c:pt idx="0">
                  <c:v>16:1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31750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Expt.'!$AE$5:$AE$20</c:f>
                <c:numCache>
                  <c:formatCode>General</c:formatCode>
                  <c:ptCount val="16"/>
                  <c:pt idx="0">
                    <c:v>1.52752523165193E-4</c:v>
                  </c:pt>
                  <c:pt idx="1">
                    <c:v>6.5064070986476914E-4</c:v>
                  </c:pt>
                  <c:pt idx="2">
                    <c:v>4.5825756949558806E-4</c:v>
                  </c:pt>
                  <c:pt idx="3">
                    <c:v>5.0332229568471635E-4</c:v>
                  </c:pt>
                  <c:pt idx="4">
                    <c:v>5.5075705472860666E-4</c:v>
                  </c:pt>
                  <c:pt idx="5">
                    <c:v>2.9194748386196659E-3</c:v>
                  </c:pt>
                  <c:pt idx="6">
                    <c:v>1.7088007490634869E-3</c:v>
                  </c:pt>
                  <c:pt idx="8">
                    <c:v>3.6018513757973833E-3</c:v>
                  </c:pt>
                  <c:pt idx="10">
                    <c:v>6.3066102886838605E-3</c:v>
                  </c:pt>
                  <c:pt idx="12">
                    <c:v>4.0000000000000036E-3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Expt.'!$AE$5:$AE$20</c:f>
                <c:numCache>
                  <c:formatCode>General</c:formatCode>
                  <c:ptCount val="16"/>
                  <c:pt idx="0">
                    <c:v>1.52752523165193E-4</c:v>
                  </c:pt>
                  <c:pt idx="1">
                    <c:v>6.5064070986476914E-4</c:v>
                  </c:pt>
                  <c:pt idx="2">
                    <c:v>4.5825756949558806E-4</c:v>
                  </c:pt>
                  <c:pt idx="3">
                    <c:v>5.0332229568471635E-4</c:v>
                  </c:pt>
                  <c:pt idx="4">
                    <c:v>5.5075705472860666E-4</c:v>
                  </c:pt>
                  <c:pt idx="5">
                    <c:v>2.9194748386196659E-3</c:v>
                  </c:pt>
                  <c:pt idx="6">
                    <c:v>1.7088007490634869E-3</c:v>
                  </c:pt>
                  <c:pt idx="8">
                    <c:v>3.6018513757973833E-3</c:v>
                  </c:pt>
                  <c:pt idx="10">
                    <c:v>6.3066102886838605E-3</c:v>
                  </c:pt>
                  <c:pt idx="12">
                    <c:v>4.0000000000000036E-3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Expt.'!$V$5:$V$20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Expt.'!$Y$5:$Y$20</c:f>
              <c:numCache>
                <c:formatCode>0.0000_);[Red]\(0.0000\)</c:formatCode>
                <c:ptCount val="16"/>
                <c:pt idx="0">
                  <c:v>0.11396666666666666</c:v>
                </c:pt>
                <c:pt idx="1">
                  <c:v>0.18323333333333333</c:v>
                </c:pt>
                <c:pt idx="2">
                  <c:v>0.3705</c:v>
                </c:pt>
                <c:pt idx="3">
                  <c:v>0.43966666666666665</c:v>
                </c:pt>
                <c:pt idx="4">
                  <c:v>0.66143333333333343</c:v>
                </c:pt>
                <c:pt idx="5">
                  <c:v>0.65503333333333336</c:v>
                </c:pt>
                <c:pt idx="6">
                  <c:v>0.83700000000000008</c:v>
                </c:pt>
                <c:pt idx="8">
                  <c:v>0.9674666666666667</c:v>
                </c:pt>
                <c:pt idx="10">
                  <c:v>1.2566666666666666</c:v>
                </c:pt>
                <c:pt idx="12">
                  <c:v>1.7968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2B-4C9E-9613-42434D628BFA}"/>
            </c:ext>
          </c:extLst>
        </c:ser>
        <c:ser>
          <c:idx val="3"/>
          <c:order val="3"/>
          <c:tx>
            <c:strRef>
              <c:f>'3rd Expt.'!$Z$4</c:f>
              <c:strCache>
                <c:ptCount val="1"/>
                <c:pt idx="0">
                  <c:v>42:1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857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Expt.'!$AF$5:$AF$20</c:f>
                <c:numCache>
                  <c:formatCode>General</c:formatCode>
                  <c:ptCount val="16"/>
                  <c:pt idx="0">
                    <c:v>5.1961524227066205E-4</c:v>
                  </c:pt>
                  <c:pt idx="1">
                    <c:v>5.7735026918956222E-5</c:v>
                  </c:pt>
                  <c:pt idx="2">
                    <c:v>7.6376261582597406E-4</c:v>
                  </c:pt>
                  <c:pt idx="3">
                    <c:v>5.5075705472860503E-4</c:v>
                  </c:pt>
                  <c:pt idx="4">
                    <c:v>1.5275252316517785E-4</c:v>
                  </c:pt>
                  <c:pt idx="5">
                    <c:v>1.1718930554164603E-3</c:v>
                  </c:pt>
                  <c:pt idx="6">
                    <c:v>3.3650160970392791E-3</c:v>
                  </c:pt>
                  <c:pt idx="8">
                    <c:v>2.9461839725312619E-3</c:v>
                  </c:pt>
                  <c:pt idx="10">
                    <c:v>2.6857649437977828E-3</c:v>
                  </c:pt>
                  <c:pt idx="12">
                    <c:v>3.939543120718504E-3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Expt.'!$AF$5:$AF$20</c:f>
                <c:numCache>
                  <c:formatCode>General</c:formatCode>
                  <c:ptCount val="16"/>
                  <c:pt idx="0">
                    <c:v>5.1961524227066205E-4</c:v>
                  </c:pt>
                  <c:pt idx="1">
                    <c:v>5.7735026918956222E-5</c:v>
                  </c:pt>
                  <c:pt idx="2">
                    <c:v>7.6376261582597406E-4</c:v>
                  </c:pt>
                  <c:pt idx="3">
                    <c:v>5.5075705472860503E-4</c:v>
                  </c:pt>
                  <c:pt idx="4">
                    <c:v>1.5275252316517785E-4</c:v>
                  </c:pt>
                  <c:pt idx="5">
                    <c:v>1.1718930554164603E-3</c:v>
                  </c:pt>
                  <c:pt idx="6">
                    <c:v>3.3650160970392791E-3</c:v>
                  </c:pt>
                  <c:pt idx="8">
                    <c:v>2.9461839725312619E-3</c:v>
                  </c:pt>
                  <c:pt idx="10">
                    <c:v>2.6857649437977828E-3</c:v>
                  </c:pt>
                  <c:pt idx="12">
                    <c:v>3.939543120718504E-3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Expt.'!$V$5:$V$20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Expt.'!$Z$5:$Z$20</c:f>
              <c:numCache>
                <c:formatCode>0.0000_);[Red]\(0.0000\)</c:formatCode>
                <c:ptCount val="16"/>
                <c:pt idx="0">
                  <c:v>0.1082</c:v>
                </c:pt>
                <c:pt idx="1">
                  <c:v>0.20383333333333334</c:v>
                </c:pt>
                <c:pt idx="2">
                  <c:v>0.33236666666666664</c:v>
                </c:pt>
                <c:pt idx="3">
                  <c:v>0.48796666666666666</c:v>
                </c:pt>
                <c:pt idx="4">
                  <c:v>0.61906666666666665</c:v>
                </c:pt>
                <c:pt idx="5">
                  <c:v>0.80886666666666673</c:v>
                </c:pt>
                <c:pt idx="6">
                  <c:v>0.9056333333333334</c:v>
                </c:pt>
                <c:pt idx="8">
                  <c:v>1.1098000000000001</c:v>
                </c:pt>
                <c:pt idx="10">
                  <c:v>1.5153333333333334</c:v>
                </c:pt>
                <c:pt idx="12">
                  <c:v>2.4339999999999997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2B-4C9E-9613-42434D628BFA}"/>
            </c:ext>
          </c:extLst>
        </c:ser>
        <c:ser>
          <c:idx val="4"/>
          <c:order val="4"/>
          <c:tx>
            <c:strRef>
              <c:f>'3rd Expt.'!$AA$4</c:f>
              <c:strCache>
                <c:ptCount val="1"/>
                <c:pt idx="0">
                  <c:v>70:1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2857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Expt.'!$AG$5:$AG$20</c:f>
                <c:numCache>
                  <c:formatCode>General</c:formatCode>
                  <c:ptCount val="16"/>
                  <c:pt idx="0">
                    <c:v>1.5176736583776291E-3</c:v>
                  </c:pt>
                  <c:pt idx="1">
                    <c:v>1.1547005383792846E-4</c:v>
                  </c:pt>
                  <c:pt idx="2">
                    <c:v>1.06926766215636E-3</c:v>
                  </c:pt>
                  <c:pt idx="3">
                    <c:v>3.2145502536642809E-4</c:v>
                  </c:pt>
                  <c:pt idx="4">
                    <c:v>5.0000000000000044E-4</c:v>
                  </c:pt>
                  <c:pt idx="5">
                    <c:v>1.3428824718989313E-3</c:v>
                  </c:pt>
                  <c:pt idx="6">
                    <c:v>9.8657657246324203E-4</c:v>
                  </c:pt>
                  <c:pt idx="8">
                    <c:v>3.1749015732775161E-3</c:v>
                  </c:pt>
                  <c:pt idx="10">
                    <c:v>3.4775470281986965E-3</c:v>
                  </c:pt>
                  <c:pt idx="12">
                    <c:v>4.0595566260368896E-3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Expt.'!$AH$5:$AH$20</c:f>
                <c:numCache>
                  <c:formatCode>General</c:formatCode>
                  <c:ptCount val="16"/>
                  <c:pt idx="0">
                    <c:v>7.0237691685684836E-4</c:v>
                  </c:pt>
                  <c:pt idx="1">
                    <c:v>4.041451884327359E-4</c:v>
                  </c:pt>
                  <c:pt idx="2">
                    <c:v>1.52752523165193E-4</c:v>
                  </c:pt>
                  <c:pt idx="3">
                    <c:v>6.5064070986475494E-4</c:v>
                  </c:pt>
                  <c:pt idx="4">
                    <c:v>1.5502687938977937E-3</c:v>
                  </c:pt>
                  <c:pt idx="5">
                    <c:v>1.6093476939430999E-3</c:v>
                  </c:pt>
                  <c:pt idx="6">
                    <c:v>4.8757905341937332E-3</c:v>
                  </c:pt>
                  <c:pt idx="8">
                    <c:v>1.1015141094572671E-3</c:v>
                  </c:pt>
                  <c:pt idx="10">
                    <c:v>9.8657657246320452E-4</c:v>
                  </c:pt>
                  <c:pt idx="12">
                    <c:v>6.6803592717756995E-3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Expt.'!$V$5:$V$20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Expt.'!$AA$5:$AA$20</c:f>
              <c:numCache>
                <c:formatCode>0.0000_);[Red]\(0.0000\)</c:formatCode>
                <c:ptCount val="16"/>
                <c:pt idx="0">
                  <c:v>0.11653333333333334</c:v>
                </c:pt>
                <c:pt idx="1">
                  <c:v>0.19616666666666668</c:v>
                </c:pt>
                <c:pt idx="2">
                  <c:v>0.29253333333333337</c:v>
                </c:pt>
                <c:pt idx="3">
                  <c:v>0.31936666666666663</c:v>
                </c:pt>
                <c:pt idx="4">
                  <c:v>0.36159999999999998</c:v>
                </c:pt>
                <c:pt idx="5">
                  <c:v>0.56413333333333338</c:v>
                </c:pt>
                <c:pt idx="6">
                  <c:v>0.64716666666666667</c:v>
                </c:pt>
                <c:pt idx="8">
                  <c:v>0.68900000000000006</c:v>
                </c:pt>
                <c:pt idx="10">
                  <c:v>0.6989333333333333</c:v>
                </c:pt>
                <c:pt idx="12">
                  <c:v>0.74239999999999995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2B-4C9E-9613-42434D628BFA}"/>
            </c:ext>
          </c:extLst>
        </c:ser>
        <c:ser>
          <c:idx val="5"/>
          <c:order val="5"/>
          <c:tx>
            <c:strRef>
              <c:f>'3rd Expt.'!$AB$4</c:f>
              <c:strCache>
                <c:ptCount val="1"/>
                <c:pt idx="0">
                  <c:v>140:1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Expt.'!$AH$5:$AH$20</c:f>
                <c:numCache>
                  <c:formatCode>General</c:formatCode>
                  <c:ptCount val="16"/>
                  <c:pt idx="0">
                    <c:v>7.0237691685684836E-4</c:v>
                  </c:pt>
                  <c:pt idx="1">
                    <c:v>4.041451884327359E-4</c:v>
                  </c:pt>
                  <c:pt idx="2">
                    <c:v>1.52752523165193E-4</c:v>
                  </c:pt>
                  <c:pt idx="3">
                    <c:v>6.5064070986475494E-4</c:v>
                  </c:pt>
                  <c:pt idx="4">
                    <c:v>1.5502687938977937E-3</c:v>
                  </c:pt>
                  <c:pt idx="5">
                    <c:v>1.6093476939430999E-3</c:v>
                  </c:pt>
                  <c:pt idx="6">
                    <c:v>4.8757905341937332E-3</c:v>
                  </c:pt>
                  <c:pt idx="8">
                    <c:v>1.1015141094572671E-3</c:v>
                  </c:pt>
                  <c:pt idx="10">
                    <c:v>9.8657657246320452E-4</c:v>
                  </c:pt>
                  <c:pt idx="12">
                    <c:v>6.6803592717756995E-3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Expt.'!$AH$5:$AH$20</c:f>
                <c:numCache>
                  <c:formatCode>General</c:formatCode>
                  <c:ptCount val="16"/>
                  <c:pt idx="0">
                    <c:v>7.0237691685684836E-4</c:v>
                  </c:pt>
                  <c:pt idx="1">
                    <c:v>4.041451884327359E-4</c:v>
                  </c:pt>
                  <c:pt idx="2">
                    <c:v>1.52752523165193E-4</c:v>
                  </c:pt>
                  <c:pt idx="3">
                    <c:v>6.5064070986475494E-4</c:v>
                  </c:pt>
                  <c:pt idx="4">
                    <c:v>1.5502687938977937E-3</c:v>
                  </c:pt>
                  <c:pt idx="5">
                    <c:v>1.6093476939430999E-3</c:v>
                  </c:pt>
                  <c:pt idx="6">
                    <c:v>4.8757905341937332E-3</c:v>
                  </c:pt>
                  <c:pt idx="8">
                    <c:v>1.1015141094572671E-3</c:v>
                  </c:pt>
                  <c:pt idx="10">
                    <c:v>9.8657657246320452E-4</c:v>
                  </c:pt>
                  <c:pt idx="12">
                    <c:v>6.6803592717756995E-3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Expt.'!$V$5:$V$20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Expt.'!$AB$5:$AB$20</c:f>
              <c:numCache>
                <c:formatCode>0.0000_);[Red]\(0.0000\)</c:formatCode>
                <c:ptCount val="16"/>
                <c:pt idx="0">
                  <c:v>0.10966666666666668</c:v>
                </c:pt>
                <c:pt idx="1">
                  <c:v>0.15593333333333334</c:v>
                </c:pt>
                <c:pt idx="2">
                  <c:v>0.23013333333333333</c:v>
                </c:pt>
                <c:pt idx="3">
                  <c:v>0.29283333333333333</c:v>
                </c:pt>
                <c:pt idx="4">
                  <c:v>0.3701666666666667</c:v>
                </c:pt>
                <c:pt idx="5">
                  <c:v>0.47739999999999999</c:v>
                </c:pt>
                <c:pt idx="6">
                  <c:v>0.52883333333333338</c:v>
                </c:pt>
                <c:pt idx="8">
                  <c:v>0.58606666666666662</c:v>
                </c:pt>
                <c:pt idx="10">
                  <c:v>0.64893333333333336</c:v>
                </c:pt>
                <c:pt idx="12">
                  <c:v>0.73751999999999995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2B-4C9E-9613-42434D62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2320"/>
        <c:axId val="66112896"/>
      </c:scatterChart>
      <c:valAx>
        <c:axId val="66112320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Cultivation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(day)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057502960265047"/>
              <c:y val="0.8906195722562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112896"/>
        <c:crosses val="autoZero"/>
        <c:crossBetween val="midCat"/>
        <c:majorUnit val="2"/>
      </c:valAx>
      <c:valAx>
        <c:axId val="661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OD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altLang="ko-KR" sz="2200" b="1" baseline="30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628045562209319E-2"/>
              <c:y val="0.28980189454207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112320"/>
        <c:crosses val="autoZero"/>
        <c:crossBetween val="midCat"/>
      </c:valAx>
      <c:spPr>
        <a:noFill/>
        <a:ln w="571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9865442378681528"/>
          <c:y val="0.41669749845484622"/>
          <c:w val="0.15198421650128258"/>
          <c:h val="0.35995573446912804"/>
        </c:manualLayout>
      </c:layout>
      <c:overlay val="0"/>
      <c:spPr>
        <a:solidFill>
          <a:schemeClr val="bg1"/>
        </a:solidFill>
        <a:ln w="381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5018235809097"/>
          <c:y val="9.9683541219370217E-2"/>
          <c:w val="0.7613317007281093"/>
          <c:h val="0.70162989722594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'3rd Expt.'!$W$23</c:f>
              <c:strCache>
                <c:ptCount val="1"/>
                <c:pt idx="0">
                  <c:v>4:16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Expt.'!$AC$24:$AC$39</c:f>
                <c:numCache>
                  <c:formatCode>General</c:formatCode>
                  <c:ptCount val="16"/>
                  <c:pt idx="0">
                    <c:v>4.9328828623162297E-4</c:v>
                  </c:pt>
                  <c:pt idx="1">
                    <c:v>6.8068592855539825E-4</c:v>
                  </c:pt>
                  <c:pt idx="2">
                    <c:v>1.050396750439244E-3</c:v>
                  </c:pt>
                  <c:pt idx="3">
                    <c:v>6.2449979983985552E-4</c:v>
                  </c:pt>
                  <c:pt idx="4">
                    <c:v>6.9999999999998633E-4</c:v>
                  </c:pt>
                  <c:pt idx="5">
                    <c:v>7.8102496759070738E-4</c:v>
                  </c:pt>
                  <c:pt idx="6">
                    <c:v>4.5825756949559413E-4</c:v>
                  </c:pt>
                  <c:pt idx="8">
                    <c:v>2.4193663082165682E-3</c:v>
                  </c:pt>
                  <c:pt idx="10">
                    <c:v>1.2858201014657527E-3</c:v>
                  </c:pt>
                  <c:pt idx="12">
                    <c:v>3.2331615074618872E-3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Expt.'!$AC$24:$AC$39</c:f>
                <c:numCache>
                  <c:formatCode>General</c:formatCode>
                  <c:ptCount val="16"/>
                  <c:pt idx="0">
                    <c:v>4.9328828623162297E-4</c:v>
                  </c:pt>
                  <c:pt idx="1">
                    <c:v>6.8068592855539825E-4</c:v>
                  </c:pt>
                  <c:pt idx="2">
                    <c:v>1.050396750439244E-3</c:v>
                  </c:pt>
                  <c:pt idx="3">
                    <c:v>6.2449979983985552E-4</c:v>
                  </c:pt>
                  <c:pt idx="4">
                    <c:v>6.9999999999998633E-4</c:v>
                  </c:pt>
                  <c:pt idx="5">
                    <c:v>7.8102496759070738E-4</c:v>
                  </c:pt>
                  <c:pt idx="6">
                    <c:v>4.5825756949559413E-4</c:v>
                  </c:pt>
                  <c:pt idx="8">
                    <c:v>2.4193663082165682E-3</c:v>
                  </c:pt>
                  <c:pt idx="10">
                    <c:v>1.2858201014657527E-3</c:v>
                  </c:pt>
                  <c:pt idx="12">
                    <c:v>3.2331615074618872E-3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Expt.'!$V$24:$V$39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Expt.'!$W$24:$W$39</c:f>
              <c:numCache>
                <c:formatCode>0.0000_);[Red]\(0.0000\)</c:formatCode>
                <c:ptCount val="16"/>
                <c:pt idx="0">
                  <c:v>0.11323333333333334</c:v>
                </c:pt>
                <c:pt idx="1">
                  <c:v>0.17176666666666671</c:v>
                </c:pt>
                <c:pt idx="2">
                  <c:v>0.27003333333333335</c:v>
                </c:pt>
                <c:pt idx="3">
                  <c:v>0.35670000000000002</c:v>
                </c:pt>
                <c:pt idx="4">
                  <c:v>0.44969999999999999</c:v>
                </c:pt>
                <c:pt idx="5">
                  <c:v>0.53639999999999999</c:v>
                </c:pt>
                <c:pt idx="6">
                  <c:v>0.60239999999999994</c:v>
                </c:pt>
                <c:pt idx="8">
                  <c:v>0.73786666666666667</c:v>
                </c:pt>
                <c:pt idx="10">
                  <c:v>0.83442222222222229</c:v>
                </c:pt>
                <c:pt idx="12">
                  <c:v>0.92493333333333327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2-4F9C-BDA4-DF71141D3D41}"/>
            </c:ext>
          </c:extLst>
        </c:ser>
        <c:ser>
          <c:idx val="1"/>
          <c:order val="1"/>
          <c:tx>
            <c:strRef>
              <c:f>'3rd Expt.'!$X$23</c:f>
              <c:strCache>
                <c:ptCount val="1"/>
                <c:pt idx="0">
                  <c:v>8:16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31750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Expt.'!$AD$24:$AD$39</c:f>
                <c:numCache>
                  <c:formatCode>General</c:formatCode>
                  <c:ptCount val="16"/>
                  <c:pt idx="0">
                    <c:v>2.0816659994661146E-4</c:v>
                  </c:pt>
                  <c:pt idx="1">
                    <c:v>3.5118845842842808E-4</c:v>
                  </c:pt>
                  <c:pt idx="2">
                    <c:v>1.2342339054382514E-3</c:v>
                  </c:pt>
                  <c:pt idx="3">
                    <c:v>7.0000000000000617E-4</c:v>
                  </c:pt>
                  <c:pt idx="4">
                    <c:v>1.2583057392117926E-3</c:v>
                  </c:pt>
                  <c:pt idx="5">
                    <c:v>1.0440306508910358E-3</c:v>
                  </c:pt>
                  <c:pt idx="6">
                    <c:v>1.1503622617824775E-3</c:v>
                  </c:pt>
                  <c:pt idx="8">
                    <c:v>1.628905563049402E-3</c:v>
                  </c:pt>
                  <c:pt idx="10">
                    <c:v>1.7243356208503707E-3</c:v>
                  </c:pt>
                  <c:pt idx="12">
                    <c:v>4.085747585611893E-3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Expt.'!$AD$24:$AD$39</c:f>
                <c:numCache>
                  <c:formatCode>General</c:formatCode>
                  <c:ptCount val="16"/>
                  <c:pt idx="0">
                    <c:v>2.0816659994661146E-4</c:v>
                  </c:pt>
                  <c:pt idx="1">
                    <c:v>3.5118845842842808E-4</c:v>
                  </c:pt>
                  <c:pt idx="2">
                    <c:v>1.2342339054382514E-3</c:v>
                  </c:pt>
                  <c:pt idx="3">
                    <c:v>7.0000000000000617E-4</c:v>
                  </c:pt>
                  <c:pt idx="4">
                    <c:v>1.2583057392117926E-3</c:v>
                  </c:pt>
                  <c:pt idx="5">
                    <c:v>1.0440306508910358E-3</c:v>
                  </c:pt>
                  <c:pt idx="6">
                    <c:v>1.1503622617824775E-3</c:v>
                  </c:pt>
                  <c:pt idx="8">
                    <c:v>1.628905563049402E-3</c:v>
                  </c:pt>
                  <c:pt idx="10">
                    <c:v>1.7243356208503707E-3</c:v>
                  </c:pt>
                  <c:pt idx="12">
                    <c:v>4.085747585611893E-3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Expt.'!$V$24:$V$39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Expt.'!$X$24:$X$39</c:f>
              <c:numCache>
                <c:formatCode>0.0000_);[Red]\(0.0000\)</c:formatCode>
                <c:ptCount val="16"/>
                <c:pt idx="0">
                  <c:v>0.10916666666666668</c:v>
                </c:pt>
                <c:pt idx="1">
                  <c:v>0.17556666666666665</c:v>
                </c:pt>
                <c:pt idx="2">
                  <c:v>0.26366666666666666</c:v>
                </c:pt>
                <c:pt idx="3">
                  <c:v>0.31949999999999995</c:v>
                </c:pt>
                <c:pt idx="4">
                  <c:v>0.36636666666666667</c:v>
                </c:pt>
                <c:pt idx="5">
                  <c:v>0.4612</c:v>
                </c:pt>
                <c:pt idx="6">
                  <c:v>0.53123333333333334</c:v>
                </c:pt>
                <c:pt idx="8">
                  <c:v>0.68286666666666662</c:v>
                </c:pt>
                <c:pt idx="10">
                  <c:v>0.85073333333333334</c:v>
                </c:pt>
                <c:pt idx="12">
                  <c:v>0.9422666666666667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2-4F9C-BDA4-DF71141D3D41}"/>
            </c:ext>
          </c:extLst>
        </c:ser>
        <c:ser>
          <c:idx val="2"/>
          <c:order val="2"/>
          <c:tx>
            <c:strRef>
              <c:f>'3rd Expt.'!$Y$23</c:f>
              <c:strCache>
                <c:ptCount val="1"/>
                <c:pt idx="0">
                  <c:v>16:16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Expt.'!$AE$24:$AE$39</c:f>
                <c:numCache>
                  <c:formatCode>General</c:formatCode>
                  <c:ptCount val="16"/>
                  <c:pt idx="0">
                    <c:v>5.7735026918962634E-4</c:v>
                  </c:pt>
                  <c:pt idx="1">
                    <c:v>1.0000000000000286E-4</c:v>
                  </c:pt>
                  <c:pt idx="2">
                    <c:v>4.1633319989321181E-4</c:v>
                  </c:pt>
                  <c:pt idx="3">
                    <c:v>6.1101009266079618E-4</c:v>
                  </c:pt>
                  <c:pt idx="4">
                    <c:v>6.0000000000004494E-4</c:v>
                  </c:pt>
                  <c:pt idx="5">
                    <c:v>1.1789826122551523E-3</c:v>
                  </c:pt>
                  <c:pt idx="6">
                    <c:v>1.3051181300301512E-3</c:v>
                  </c:pt>
                  <c:pt idx="8">
                    <c:v>1.0000000000000009E-3</c:v>
                  </c:pt>
                  <c:pt idx="10">
                    <c:v>1.1372481406154639E-3</c:v>
                  </c:pt>
                  <c:pt idx="12">
                    <c:v>1.2858201014657124E-3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Expt.'!$AE$24:$AE$39</c:f>
                <c:numCache>
                  <c:formatCode>General</c:formatCode>
                  <c:ptCount val="16"/>
                  <c:pt idx="0">
                    <c:v>5.7735026918962634E-4</c:v>
                  </c:pt>
                  <c:pt idx="1">
                    <c:v>1.0000000000000286E-4</c:v>
                  </c:pt>
                  <c:pt idx="2">
                    <c:v>4.1633319989321181E-4</c:v>
                  </c:pt>
                  <c:pt idx="3">
                    <c:v>6.1101009266079618E-4</c:v>
                  </c:pt>
                  <c:pt idx="4">
                    <c:v>6.0000000000004494E-4</c:v>
                  </c:pt>
                  <c:pt idx="5">
                    <c:v>1.1789826122551523E-3</c:v>
                  </c:pt>
                  <c:pt idx="6">
                    <c:v>1.3051181300301512E-3</c:v>
                  </c:pt>
                  <c:pt idx="8">
                    <c:v>1.0000000000000009E-3</c:v>
                  </c:pt>
                  <c:pt idx="10">
                    <c:v>1.1372481406154639E-3</c:v>
                  </c:pt>
                  <c:pt idx="12">
                    <c:v>1.2858201014657124E-3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Expt.'!$V$24:$V$39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Expt.'!$Y$24:$Y$39</c:f>
              <c:numCache>
                <c:formatCode>0.0000_);[Red]\(0.0000\)</c:formatCode>
                <c:ptCount val="16"/>
                <c:pt idx="0">
                  <c:v>0.10986666666666667</c:v>
                </c:pt>
                <c:pt idx="1">
                  <c:v>0.20660000000000001</c:v>
                </c:pt>
                <c:pt idx="2">
                  <c:v>0.30836666666666668</c:v>
                </c:pt>
                <c:pt idx="3">
                  <c:v>0.37463333333333332</c:v>
                </c:pt>
                <c:pt idx="4">
                  <c:v>0.5413</c:v>
                </c:pt>
                <c:pt idx="5">
                  <c:v>0.74549999999999994</c:v>
                </c:pt>
                <c:pt idx="6">
                  <c:v>0.8041666666666667</c:v>
                </c:pt>
                <c:pt idx="8">
                  <c:v>0.98240000000000005</c:v>
                </c:pt>
                <c:pt idx="10">
                  <c:v>1.0764666666666665</c:v>
                </c:pt>
                <c:pt idx="12">
                  <c:v>1.2770666666666668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72-4F9C-BDA4-DF71141D3D41}"/>
            </c:ext>
          </c:extLst>
        </c:ser>
        <c:ser>
          <c:idx val="3"/>
          <c:order val="3"/>
          <c:tx>
            <c:strRef>
              <c:f>'3rd Expt.'!$Z$23</c:f>
              <c:strCache>
                <c:ptCount val="1"/>
                <c:pt idx="0">
                  <c:v>35:16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2857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Expt.'!$AF$24:$AF$39</c:f>
                <c:numCache>
                  <c:formatCode>General</c:formatCode>
                  <c:ptCount val="16"/>
                  <c:pt idx="0">
                    <c:v>4.5825756949558356E-4</c:v>
                  </c:pt>
                  <c:pt idx="1">
                    <c:v>2.081665999466059E-4</c:v>
                  </c:pt>
                  <c:pt idx="2">
                    <c:v>7.7674534651540612E-4</c:v>
                  </c:pt>
                  <c:pt idx="3">
                    <c:v>6.6583281184792709E-4</c:v>
                  </c:pt>
                  <c:pt idx="4">
                    <c:v>6.350852961085825E-4</c:v>
                  </c:pt>
                  <c:pt idx="5">
                    <c:v>6.5064070986481034E-4</c:v>
                  </c:pt>
                  <c:pt idx="6">
                    <c:v>5.2915026221292275E-4</c:v>
                  </c:pt>
                  <c:pt idx="8">
                    <c:v>9.4063808130436064E-4</c:v>
                  </c:pt>
                  <c:pt idx="10">
                    <c:v>1.9425069712444654E-3</c:v>
                  </c:pt>
                  <c:pt idx="12">
                    <c:v>2.3094010767582489E-4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Expt.'!$AF$24:$AF$39</c:f>
                <c:numCache>
                  <c:formatCode>General</c:formatCode>
                  <c:ptCount val="16"/>
                  <c:pt idx="0">
                    <c:v>4.5825756949558356E-4</c:v>
                  </c:pt>
                  <c:pt idx="1">
                    <c:v>2.081665999466059E-4</c:v>
                  </c:pt>
                  <c:pt idx="2">
                    <c:v>7.7674534651540612E-4</c:v>
                  </c:pt>
                  <c:pt idx="3">
                    <c:v>6.6583281184792709E-4</c:v>
                  </c:pt>
                  <c:pt idx="4">
                    <c:v>6.350852961085825E-4</c:v>
                  </c:pt>
                  <c:pt idx="5">
                    <c:v>6.5064070986481034E-4</c:v>
                  </c:pt>
                  <c:pt idx="6">
                    <c:v>5.2915026221292275E-4</c:v>
                  </c:pt>
                  <c:pt idx="8">
                    <c:v>9.4063808130436064E-4</c:v>
                  </c:pt>
                  <c:pt idx="10">
                    <c:v>1.9425069712444654E-3</c:v>
                  </c:pt>
                  <c:pt idx="12">
                    <c:v>2.3094010767582489E-4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Expt.'!$V$24:$V$39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Expt.'!$Z$24:$Z$39</c:f>
              <c:numCache>
                <c:formatCode>0.0000_);[Red]\(0.0000\)</c:formatCode>
                <c:ptCount val="16"/>
                <c:pt idx="0">
                  <c:v>0.1124</c:v>
                </c:pt>
                <c:pt idx="1">
                  <c:v>0.18206666666666668</c:v>
                </c:pt>
                <c:pt idx="2">
                  <c:v>0.24266666666666667</c:v>
                </c:pt>
                <c:pt idx="3">
                  <c:v>0.29753333333333337</c:v>
                </c:pt>
                <c:pt idx="4">
                  <c:v>0.35893333333333333</c:v>
                </c:pt>
                <c:pt idx="5">
                  <c:v>0.54536666666666667</c:v>
                </c:pt>
                <c:pt idx="6">
                  <c:v>0.59920000000000007</c:v>
                </c:pt>
                <c:pt idx="8">
                  <c:v>0.68996000000000002</c:v>
                </c:pt>
                <c:pt idx="10">
                  <c:v>0.71986666666666677</c:v>
                </c:pt>
                <c:pt idx="12">
                  <c:v>0.81066666666666665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72-4F9C-BDA4-DF71141D3D41}"/>
            </c:ext>
          </c:extLst>
        </c:ser>
        <c:ser>
          <c:idx val="4"/>
          <c:order val="4"/>
          <c:tx>
            <c:strRef>
              <c:f>'3rd Expt.'!$AA$23</c:f>
              <c:strCache>
                <c:ptCount val="1"/>
                <c:pt idx="0">
                  <c:v>70:16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Expt.'!$AG$24:$AG$39</c:f>
                <c:numCache>
                  <c:formatCode>General</c:formatCode>
                  <c:ptCount val="16"/>
                  <c:pt idx="0">
                    <c:v>4.582575694955835E-4</c:v>
                  </c:pt>
                  <c:pt idx="1">
                    <c:v>9.0737717258775172E-4</c:v>
                  </c:pt>
                  <c:pt idx="2">
                    <c:v>1.0263202878893719E-3</c:v>
                  </c:pt>
                  <c:pt idx="3">
                    <c:v>5.7735026918962634E-4</c:v>
                  </c:pt>
                  <c:pt idx="4">
                    <c:v>7.2111025509277997E-4</c:v>
                  </c:pt>
                  <c:pt idx="5">
                    <c:v>2.000833159794524E-3</c:v>
                  </c:pt>
                  <c:pt idx="6">
                    <c:v>1.0598742063723031E-3</c:v>
                  </c:pt>
                  <c:pt idx="8">
                    <c:v>1.1372481406154474E-3</c:v>
                  </c:pt>
                  <c:pt idx="10">
                    <c:v>6.4291005073289652E-4</c:v>
                  </c:pt>
                  <c:pt idx="12">
                    <c:v>6.1231800017093269E-3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Expt.'!$AG$24:$AG$39</c:f>
                <c:numCache>
                  <c:formatCode>General</c:formatCode>
                  <c:ptCount val="16"/>
                  <c:pt idx="0">
                    <c:v>4.582575694955835E-4</c:v>
                  </c:pt>
                  <c:pt idx="1">
                    <c:v>9.0737717258775172E-4</c:v>
                  </c:pt>
                  <c:pt idx="2">
                    <c:v>1.0263202878893719E-3</c:v>
                  </c:pt>
                  <c:pt idx="3">
                    <c:v>5.7735026918962634E-4</c:v>
                  </c:pt>
                  <c:pt idx="4">
                    <c:v>7.2111025509277997E-4</c:v>
                  </c:pt>
                  <c:pt idx="5">
                    <c:v>2.000833159794524E-3</c:v>
                  </c:pt>
                  <c:pt idx="6">
                    <c:v>1.0598742063723031E-3</c:v>
                  </c:pt>
                  <c:pt idx="8">
                    <c:v>1.1372481406154474E-3</c:v>
                  </c:pt>
                  <c:pt idx="10">
                    <c:v>6.4291005073289652E-4</c:v>
                  </c:pt>
                  <c:pt idx="12">
                    <c:v>6.1231800017093269E-3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Expt.'!$V$24:$V$39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Expt.'!$AA$24:$AA$39</c:f>
              <c:numCache>
                <c:formatCode>0.0000_);[Red]\(0.0000\)</c:formatCode>
                <c:ptCount val="16"/>
                <c:pt idx="0">
                  <c:v>0.113</c:v>
                </c:pt>
                <c:pt idx="1">
                  <c:v>0.19246666666666667</c:v>
                </c:pt>
                <c:pt idx="2">
                  <c:v>0.30083333333333334</c:v>
                </c:pt>
                <c:pt idx="3">
                  <c:v>0.34566666666666662</c:v>
                </c:pt>
                <c:pt idx="4">
                  <c:v>0.44239999999999996</c:v>
                </c:pt>
                <c:pt idx="5">
                  <c:v>0.51723333333333332</c:v>
                </c:pt>
                <c:pt idx="6">
                  <c:v>0.62573333333333336</c:v>
                </c:pt>
                <c:pt idx="8">
                  <c:v>0.67553333333333343</c:v>
                </c:pt>
                <c:pt idx="10">
                  <c:v>0.71693333333333331</c:v>
                </c:pt>
                <c:pt idx="12">
                  <c:v>0.85826666666666673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72-4F9C-BDA4-DF71141D3D41}"/>
            </c:ext>
          </c:extLst>
        </c:ser>
        <c:ser>
          <c:idx val="5"/>
          <c:order val="5"/>
          <c:tx>
            <c:strRef>
              <c:f>'3rd Expt.'!$AB$23</c:f>
              <c:strCache>
                <c:ptCount val="1"/>
                <c:pt idx="0">
                  <c:v>140:16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2857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'3rd Expt.'!$AH$24:$AH$39</c:f>
                <c:numCache>
                  <c:formatCode>General</c:formatCode>
                  <c:ptCount val="16"/>
                  <c:pt idx="0">
                    <c:v>6.350852961085825E-4</c:v>
                  </c:pt>
                  <c:pt idx="1">
                    <c:v>3.0550504633038297E-4</c:v>
                  </c:pt>
                  <c:pt idx="2">
                    <c:v>1.4364307617610206E-3</c:v>
                  </c:pt>
                  <c:pt idx="3">
                    <c:v>4.1633319989321181E-4</c:v>
                  </c:pt>
                  <c:pt idx="4">
                    <c:v>9.8488578017961754E-4</c:v>
                  </c:pt>
                  <c:pt idx="5">
                    <c:v>2.1501937897160312E-3</c:v>
                  </c:pt>
                  <c:pt idx="6">
                    <c:v>5.5075705472861338E-4</c:v>
                  </c:pt>
                  <c:pt idx="8">
                    <c:v>1.3999999999999727E-3</c:v>
                  </c:pt>
                  <c:pt idx="10">
                    <c:v>1.0000000000000009E-3</c:v>
                  </c:pt>
                  <c:pt idx="12">
                    <c:v>2.2030282189144266E-3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'3rd Expt.'!$AH$24:$AH$39</c:f>
                <c:numCache>
                  <c:formatCode>General</c:formatCode>
                  <c:ptCount val="16"/>
                  <c:pt idx="0">
                    <c:v>6.350852961085825E-4</c:v>
                  </c:pt>
                  <c:pt idx="1">
                    <c:v>3.0550504633038297E-4</c:v>
                  </c:pt>
                  <c:pt idx="2">
                    <c:v>1.4364307617610206E-3</c:v>
                  </c:pt>
                  <c:pt idx="3">
                    <c:v>4.1633319989321181E-4</c:v>
                  </c:pt>
                  <c:pt idx="4">
                    <c:v>9.8488578017961754E-4</c:v>
                  </c:pt>
                  <c:pt idx="5">
                    <c:v>2.1501937897160312E-3</c:v>
                  </c:pt>
                  <c:pt idx="6">
                    <c:v>5.5075705472861338E-4</c:v>
                  </c:pt>
                  <c:pt idx="8">
                    <c:v>1.3999999999999727E-3</c:v>
                  </c:pt>
                  <c:pt idx="10">
                    <c:v>1.0000000000000009E-3</c:v>
                  </c:pt>
                  <c:pt idx="12">
                    <c:v>2.2030282189144266E-3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'3rd Expt.'!$V$24:$V$39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  <c:pt idx="10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'3rd Expt.'!$AB$24:$AB$39</c:f>
              <c:numCache>
                <c:formatCode>0.0000_);[Red]\(0.0000\)</c:formatCode>
                <c:ptCount val="16"/>
                <c:pt idx="0">
                  <c:v>0.10956666666666666</c:v>
                </c:pt>
                <c:pt idx="1">
                  <c:v>0.17796666666666663</c:v>
                </c:pt>
                <c:pt idx="2">
                  <c:v>0.23956666666666668</c:v>
                </c:pt>
                <c:pt idx="3">
                  <c:v>0.27483333333333332</c:v>
                </c:pt>
                <c:pt idx="4">
                  <c:v>0.36369999999999997</c:v>
                </c:pt>
                <c:pt idx="5">
                  <c:v>0.4754666666666667</c:v>
                </c:pt>
                <c:pt idx="6">
                  <c:v>0.61393333333333322</c:v>
                </c:pt>
                <c:pt idx="8">
                  <c:v>0.70319999999999994</c:v>
                </c:pt>
                <c:pt idx="10">
                  <c:v>0.81879999999999997</c:v>
                </c:pt>
                <c:pt idx="12">
                  <c:v>1.0230666666666666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72-4F9C-BDA4-DF71141D3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5200"/>
        <c:axId val="66115776"/>
      </c:scatterChart>
      <c:valAx>
        <c:axId val="66115200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Cultivation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(day)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057502960265047"/>
              <c:y val="0.8906195722562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115776"/>
        <c:crosses val="autoZero"/>
        <c:crossBetween val="midCat"/>
        <c:majorUnit val="2"/>
      </c:valAx>
      <c:valAx>
        <c:axId val="6611577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OD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altLang="ko-KR" sz="2200" b="1" baseline="30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628045562209319E-2"/>
              <c:y val="0.28980189454207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115200"/>
        <c:crosses val="autoZero"/>
        <c:crossBetween val="midCat"/>
      </c:valAx>
      <c:spPr>
        <a:noFill/>
        <a:ln w="571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0364551122424821"/>
          <c:y val="0.42402519217941242"/>
          <c:w val="0.15198421650128258"/>
          <c:h val="0.35995573446912804"/>
        </c:manualLayout>
      </c:layout>
      <c:overlay val="0"/>
      <c:spPr>
        <a:solidFill>
          <a:schemeClr val="bg1"/>
        </a:solidFill>
        <a:ln w="381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5018235809097"/>
          <c:y val="9.9683541219370217E-2"/>
          <c:w val="0.7613317007281093"/>
          <c:h val="0.70162989722594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'4th Expt.'!$W$4</c:f>
              <c:strCache>
                <c:ptCount val="1"/>
                <c:pt idx="0">
                  <c:v>4:1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Expt.'!$AC$5:$AC$23</c:f>
                <c:numCache>
                  <c:formatCode>General</c:formatCode>
                  <c:ptCount val="19"/>
                  <c:pt idx="0">
                    <c:v>8.0829037686548438E-4</c:v>
                  </c:pt>
                  <c:pt idx="1">
                    <c:v>5.7735026918988274E-5</c:v>
                  </c:pt>
                  <c:pt idx="2">
                    <c:v>2.8867513459481317E-4</c:v>
                  </c:pt>
                  <c:pt idx="3">
                    <c:v>4.9328828623163414E-4</c:v>
                  </c:pt>
                  <c:pt idx="4">
                    <c:v>2.5716402029315054E-3</c:v>
                  </c:pt>
                  <c:pt idx="6">
                    <c:v>3.2741411087489586E-3</c:v>
                  </c:pt>
                  <c:pt idx="8">
                    <c:v>1.1372481406154639E-3</c:v>
                  </c:pt>
                  <c:pt idx="10">
                    <c:v>5.5473717500572322E-3</c:v>
                  </c:pt>
                  <c:pt idx="12">
                    <c:v>3.2578111260987267E-3</c:v>
                  </c:pt>
                  <c:pt idx="14">
                    <c:v>1.6165807537307742E-3</c:v>
                  </c:pt>
                  <c:pt idx="16">
                    <c:v>2.3999999999999577E-3</c:v>
                  </c:pt>
                  <c:pt idx="18">
                    <c:v>1.285820101465839E-3</c:v>
                  </c:pt>
                </c:numCache>
              </c:numRef>
            </c:plus>
            <c:minus>
              <c:numRef>
                <c:f>'4th Expt.'!$AC$5:$AC$23</c:f>
                <c:numCache>
                  <c:formatCode>General</c:formatCode>
                  <c:ptCount val="19"/>
                  <c:pt idx="0">
                    <c:v>8.0829037686548438E-4</c:v>
                  </c:pt>
                  <c:pt idx="1">
                    <c:v>5.7735026918988274E-5</c:v>
                  </c:pt>
                  <c:pt idx="2">
                    <c:v>2.8867513459481317E-4</c:v>
                  </c:pt>
                  <c:pt idx="3">
                    <c:v>4.9328828623163414E-4</c:v>
                  </c:pt>
                  <c:pt idx="4">
                    <c:v>2.5716402029315054E-3</c:v>
                  </c:pt>
                  <c:pt idx="6">
                    <c:v>3.2741411087489586E-3</c:v>
                  </c:pt>
                  <c:pt idx="8">
                    <c:v>1.1372481406154639E-3</c:v>
                  </c:pt>
                  <c:pt idx="10">
                    <c:v>5.5473717500572322E-3</c:v>
                  </c:pt>
                  <c:pt idx="12">
                    <c:v>3.2578111260987267E-3</c:v>
                  </c:pt>
                  <c:pt idx="14">
                    <c:v>1.6165807537307742E-3</c:v>
                  </c:pt>
                  <c:pt idx="16">
                    <c:v>2.3999999999999577E-3</c:v>
                  </c:pt>
                  <c:pt idx="18">
                    <c:v>1.285820101465839E-3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Expt.'!$V$5:$V$23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  <c:pt idx="8">
                  <c:v>6</c:v>
                </c:pt>
                <c:pt idx="10">
                  <c:v>7</c:v>
                </c:pt>
                <c:pt idx="12">
                  <c:v>8</c:v>
                </c:pt>
                <c:pt idx="14">
                  <c:v>9</c:v>
                </c:pt>
                <c:pt idx="16">
                  <c:v>10</c:v>
                </c:pt>
                <c:pt idx="18">
                  <c:v>12</c:v>
                </c:pt>
              </c:numCache>
            </c:numRef>
          </c:xVal>
          <c:yVal>
            <c:numRef>
              <c:f>'4th Expt.'!$W$5:$W$23</c:f>
              <c:numCache>
                <c:formatCode>0.0000_);[Red]\(0.0000\)</c:formatCode>
                <c:ptCount val="19"/>
                <c:pt idx="0">
                  <c:v>0.14736666666666667</c:v>
                </c:pt>
                <c:pt idx="1">
                  <c:v>0.27696666666666669</c:v>
                </c:pt>
                <c:pt idx="2">
                  <c:v>0.45283333333333337</c:v>
                </c:pt>
                <c:pt idx="3">
                  <c:v>0.68573333333333331</c:v>
                </c:pt>
                <c:pt idx="4">
                  <c:v>1.0543333333333333</c:v>
                </c:pt>
                <c:pt idx="6">
                  <c:v>1.2691999999999999</c:v>
                </c:pt>
                <c:pt idx="8">
                  <c:v>1.5078666666666667</c:v>
                </c:pt>
                <c:pt idx="10">
                  <c:v>1.8889333333333334</c:v>
                </c:pt>
                <c:pt idx="12">
                  <c:v>2.1030666666666664</c:v>
                </c:pt>
                <c:pt idx="14">
                  <c:v>2.3417333333333334</c:v>
                </c:pt>
                <c:pt idx="16">
                  <c:v>2.5088000000000004</c:v>
                </c:pt>
                <c:pt idx="18">
                  <c:v>2.9894666666666669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4-4F79-9330-626CAAC29E08}"/>
            </c:ext>
          </c:extLst>
        </c:ser>
        <c:ser>
          <c:idx val="1"/>
          <c:order val="1"/>
          <c:tx>
            <c:strRef>
              <c:f>'4th Expt.'!$X$4</c:f>
              <c:strCache>
                <c:ptCount val="1"/>
                <c:pt idx="0">
                  <c:v>8:1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349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Expt.'!$AD$5:$AD$23</c:f>
                <c:numCache>
                  <c:formatCode>General</c:formatCode>
                  <c:ptCount val="19"/>
                  <c:pt idx="0">
                    <c:v>1.7349351572897569E-3</c:v>
                  </c:pt>
                  <c:pt idx="1">
                    <c:v>1.4571661996263014E-3</c:v>
                  </c:pt>
                  <c:pt idx="2">
                    <c:v>2.8867513459481317E-4</c:v>
                  </c:pt>
                  <c:pt idx="3">
                    <c:v>1.4640127503998581E-3</c:v>
                  </c:pt>
                  <c:pt idx="4">
                    <c:v>3.4641016151373729E-4</c:v>
                  </c:pt>
                  <c:pt idx="6">
                    <c:v>2.0033305601755524E-3</c:v>
                  </c:pt>
                  <c:pt idx="8">
                    <c:v>1.2858201014657124E-3</c:v>
                  </c:pt>
                  <c:pt idx="10">
                    <c:v>6.110100926608325E-4</c:v>
                  </c:pt>
                  <c:pt idx="12">
                    <c:v>3.0550504633038958E-3</c:v>
                  </c:pt>
                  <c:pt idx="14">
                    <c:v>3.0022213997861671E-3</c:v>
                  </c:pt>
                  <c:pt idx="16">
                    <c:v>6.4041653112121392E-3</c:v>
                  </c:pt>
                  <c:pt idx="18">
                    <c:v>3.0022213997862365E-3</c:v>
                  </c:pt>
                </c:numCache>
              </c:numRef>
            </c:plus>
            <c:minus>
              <c:numRef>
                <c:f>'4th Expt.'!$AD$5:$AD$23</c:f>
                <c:numCache>
                  <c:formatCode>General</c:formatCode>
                  <c:ptCount val="19"/>
                  <c:pt idx="0">
                    <c:v>1.7349351572897569E-3</c:v>
                  </c:pt>
                  <c:pt idx="1">
                    <c:v>1.4571661996263014E-3</c:v>
                  </c:pt>
                  <c:pt idx="2">
                    <c:v>2.8867513459481317E-4</c:v>
                  </c:pt>
                  <c:pt idx="3">
                    <c:v>1.4640127503998581E-3</c:v>
                  </c:pt>
                  <c:pt idx="4">
                    <c:v>3.4641016151373729E-4</c:v>
                  </c:pt>
                  <c:pt idx="6">
                    <c:v>2.0033305601755524E-3</c:v>
                  </c:pt>
                  <c:pt idx="8">
                    <c:v>1.2858201014657124E-3</c:v>
                  </c:pt>
                  <c:pt idx="10">
                    <c:v>6.110100926608325E-4</c:v>
                  </c:pt>
                  <c:pt idx="12">
                    <c:v>3.0550504633038958E-3</c:v>
                  </c:pt>
                  <c:pt idx="14">
                    <c:v>3.0022213997861671E-3</c:v>
                  </c:pt>
                  <c:pt idx="16">
                    <c:v>6.4041653112121392E-3</c:v>
                  </c:pt>
                  <c:pt idx="18">
                    <c:v>3.0022213997862365E-3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Expt.'!$V$5:$V$23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  <c:pt idx="8">
                  <c:v>6</c:v>
                </c:pt>
                <c:pt idx="10">
                  <c:v>7</c:v>
                </c:pt>
                <c:pt idx="12">
                  <c:v>8</c:v>
                </c:pt>
                <c:pt idx="14">
                  <c:v>9</c:v>
                </c:pt>
                <c:pt idx="16">
                  <c:v>10</c:v>
                </c:pt>
                <c:pt idx="18">
                  <c:v>12</c:v>
                </c:pt>
              </c:numCache>
            </c:numRef>
          </c:xVal>
          <c:yVal>
            <c:numRef>
              <c:f>'4th Expt.'!$X$5:$X$23</c:f>
              <c:numCache>
                <c:formatCode>0.0000_);[Red]\(0.0000\)</c:formatCode>
                <c:ptCount val="19"/>
                <c:pt idx="0">
                  <c:v>0.14760000000000001</c:v>
                </c:pt>
                <c:pt idx="1">
                  <c:v>0.27256666666666668</c:v>
                </c:pt>
                <c:pt idx="2">
                  <c:v>0.45683333333333337</c:v>
                </c:pt>
                <c:pt idx="3">
                  <c:v>0.68953333333333333</c:v>
                </c:pt>
                <c:pt idx="4">
                  <c:v>1.0678000000000001</c:v>
                </c:pt>
                <c:pt idx="6">
                  <c:v>1.3451333333333331</c:v>
                </c:pt>
                <c:pt idx="8">
                  <c:v>1.6179333333333332</c:v>
                </c:pt>
                <c:pt idx="10">
                  <c:v>1.9390666666666665</c:v>
                </c:pt>
                <c:pt idx="12">
                  <c:v>1.9465333333333332</c:v>
                </c:pt>
                <c:pt idx="14">
                  <c:v>2.1606666666666672</c:v>
                </c:pt>
                <c:pt idx="16">
                  <c:v>2.465066666666667</c:v>
                </c:pt>
                <c:pt idx="18">
                  <c:v>3.224933333333333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F4-4F79-9330-626CAAC29E08}"/>
            </c:ext>
          </c:extLst>
        </c:ser>
        <c:ser>
          <c:idx val="2"/>
          <c:order val="2"/>
          <c:tx>
            <c:strRef>
              <c:f>'4th Expt.'!$Y$4</c:f>
              <c:strCache>
                <c:ptCount val="1"/>
                <c:pt idx="0">
                  <c:v>16:1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31750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Expt.'!$AE$5:$AE$23</c:f>
                <c:numCache>
                  <c:formatCode>General</c:formatCode>
                  <c:ptCount val="19"/>
                  <c:pt idx="0">
                    <c:v>1.2897028081435406E-3</c:v>
                  </c:pt>
                  <c:pt idx="1">
                    <c:v>4.0414518843272332E-4</c:v>
                  </c:pt>
                  <c:pt idx="2">
                    <c:v>8.9628864398324745E-4</c:v>
                  </c:pt>
                  <c:pt idx="3">
                    <c:v>7.7674534651537934E-4</c:v>
                  </c:pt>
                  <c:pt idx="4">
                    <c:v>2.516611478423894E-4</c:v>
                  </c:pt>
                  <c:pt idx="6">
                    <c:v>2.5403411844344579E-3</c:v>
                  </c:pt>
                  <c:pt idx="8">
                    <c:v>2.2479620400116447E-3</c:v>
                  </c:pt>
                  <c:pt idx="10">
                    <c:v>6.3287702860297512E-3</c:v>
                  </c:pt>
                  <c:pt idx="12">
                    <c:v>3.0022213997860539E-3</c:v>
                  </c:pt>
                  <c:pt idx="14">
                    <c:v>1.8330302779822553E-3</c:v>
                  </c:pt>
                  <c:pt idx="16">
                    <c:v>3.1240998703625737E-3</c:v>
                  </c:pt>
                  <c:pt idx="18">
                    <c:v>5.3266624947836058E-3</c:v>
                  </c:pt>
                </c:numCache>
              </c:numRef>
            </c:plus>
            <c:minus>
              <c:numRef>
                <c:f>'4th Expt.'!$AE$5:$AE$23</c:f>
                <c:numCache>
                  <c:formatCode>General</c:formatCode>
                  <c:ptCount val="19"/>
                  <c:pt idx="0">
                    <c:v>1.2897028081435406E-3</c:v>
                  </c:pt>
                  <c:pt idx="1">
                    <c:v>4.0414518843272332E-4</c:v>
                  </c:pt>
                  <c:pt idx="2">
                    <c:v>8.9628864398324745E-4</c:v>
                  </c:pt>
                  <c:pt idx="3">
                    <c:v>7.7674534651537934E-4</c:v>
                  </c:pt>
                  <c:pt idx="4">
                    <c:v>2.516611478423894E-4</c:v>
                  </c:pt>
                  <c:pt idx="6">
                    <c:v>2.5403411844344579E-3</c:v>
                  </c:pt>
                  <c:pt idx="8">
                    <c:v>2.2479620400116447E-3</c:v>
                  </c:pt>
                  <c:pt idx="10">
                    <c:v>6.3287702860297512E-3</c:v>
                  </c:pt>
                  <c:pt idx="12">
                    <c:v>3.0022213997860539E-3</c:v>
                  </c:pt>
                  <c:pt idx="14">
                    <c:v>1.8330302779822553E-3</c:v>
                  </c:pt>
                  <c:pt idx="16">
                    <c:v>3.1240998703625737E-3</c:v>
                  </c:pt>
                  <c:pt idx="18">
                    <c:v>5.3266624947836058E-3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Expt.'!$V$5:$V$23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  <c:pt idx="8">
                  <c:v>6</c:v>
                </c:pt>
                <c:pt idx="10">
                  <c:v>7</c:v>
                </c:pt>
                <c:pt idx="12">
                  <c:v>8</c:v>
                </c:pt>
                <c:pt idx="14">
                  <c:v>9</c:v>
                </c:pt>
                <c:pt idx="16">
                  <c:v>10</c:v>
                </c:pt>
                <c:pt idx="18">
                  <c:v>12</c:v>
                </c:pt>
              </c:numCache>
            </c:numRef>
          </c:xVal>
          <c:yVal>
            <c:numRef>
              <c:f>'4th Expt.'!$Y$5:$Y$23</c:f>
              <c:numCache>
                <c:formatCode>0.0000_);[Red]\(0.0000\)</c:formatCode>
                <c:ptCount val="19"/>
                <c:pt idx="0">
                  <c:v>0.15256666666666666</c:v>
                </c:pt>
                <c:pt idx="1">
                  <c:v>0.25643333333333329</c:v>
                </c:pt>
                <c:pt idx="2">
                  <c:v>0.42393333333333327</c:v>
                </c:pt>
                <c:pt idx="3">
                  <c:v>0.65266666666666662</c:v>
                </c:pt>
                <c:pt idx="4">
                  <c:v>0.87676666666666669</c:v>
                </c:pt>
                <c:pt idx="6">
                  <c:v>1.0379333333333334</c:v>
                </c:pt>
                <c:pt idx="8">
                  <c:v>1.2928666666666666</c:v>
                </c:pt>
                <c:pt idx="10">
                  <c:v>1.5718666666666667</c:v>
                </c:pt>
                <c:pt idx="12">
                  <c:v>1.7837333333333332</c:v>
                </c:pt>
                <c:pt idx="14">
                  <c:v>1.8959999999999999</c:v>
                </c:pt>
                <c:pt idx="16">
                  <c:v>2.2271999999999998</c:v>
                </c:pt>
                <c:pt idx="18">
                  <c:v>2.8570666666666669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F4-4F79-9330-626CAAC29E08}"/>
            </c:ext>
          </c:extLst>
        </c:ser>
        <c:ser>
          <c:idx val="3"/>
          <c:order val="3"/>
          <c:tx>
            <c:strRef>
              <c:f>'4th Expt.'!$Z$4</c:f>
              <c:strCache>
                <c:ptCount val="1"/>
                <c:pt idx="0">
                  <c:v>35:1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857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Expt.'!$AF$5:$AF$23</c:f>
                <c:numCache>
                  <c:formatCode>General</c:formatCode>
                  <c:ptCount val="19"/>
                  <c:pt idx="0">
                    <c:v>5.2915026221291754E-4</c:v>
                  </c:pt>
                  <c:pt idx="1">
                    <c:v>9.5393920141695408E-4</c:v>
                  </c:pt>
                  <c:pt idx="2">
                    <c:v>2.5166114784236002E-4</c:v>
                  </c:pt>
                  <c:pt idx="3">
                    <c:v>2.6457513110642993E-4</c:v>
                  </c:pt>
                  <c:pt idx="4">
                    <c:v>1.6010413278030348E-3</c:v>
                  </c:pt>
                  <c:pt idx="6">
                    <c:v>4.0000000000001146E-4</c:v>
                  </c:pt>
                  <c:pt idx="8">
                    <c:v>5.2915026221285986E-4</c:v>
                  </c:pt>
                  <c:pt idx="10">
                    <c:v>2.9484459183328092E-3</c:v>
                  </c:pt>
                  <c:pt idx="12">
                    <c:v>1.7435595774163322E-3</c:v>
                  </c:pt>
                  <c:pt idx="14">
                    <c:v>5.6047598818623791E-3</c:v>
                  </c:pt>
                  <c:pt idx="16">
                    <c:v>4.3266615305568648E-3</c:v>
                  </c:pt>
                  <c:pt idx="18">
                    <c:v>4.3143172499636156E-3</c:v>
                  </c:pt>
                </c:numCache>
              </c:numRef>
            </c:plus>
            <c:minus>
              <c:numRef>
                <c:f>'4th Expt.'!$AF$5:$AF$23</c:f>
                <c:numCache>
                  <c:formatCode>General</c:formatCode>
                  <c:ptCount val="19"/>
                  <c:pt idx="0">
                    <c:v>5.2915026221291754E-4</c:v>
                  </c:pt>
                  <c:pt idx="1">
                    <c:v>9.5393920141695408E-4</c:v>
                  </c:pt>
                  <c:pt idx="2">
                    <c:v>2.5166114784236002E-4</c:v>
                  </c:pt>
                  <c:pt idx="3">
                    <c:v>2.6457513110642993E-4</c:v>
                  </c:pt>
                  <c:pt idx="4">
                    <c:v>1.6010413278030348E-3</c:v>
                  </c:pt>
                  <c:pt idx="6">
                    <c:v>4.0000000000001146E-4</c:v>
                  </c:pt>
                  <c:pt idx="8">
                    <c:v>5.2915026221285986E-4</c:v>
                  </c:pt>
                  <c:pt idx="10">
                    <c:v>2.9484459183328092E-3</c:v>
                  </c:pt>
                  <c:pt idx="12">
                    <c:v>1.7435595774163322E-3</c:v>
                  </c:pt>
                  <c:pt idx="14">
                    <c:v>5.6047598818623791E-3</c:v>
                  </c:pt>
                  <c:pt idx="16">
                    <c:v>4.3266615305568648E-3</c:v>
                  </c:pt>
                  <c:pt idx="18">
                    <c:v>4.3143172499636156E-3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Expt.'!$V$5:$V$23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  <c:pt idx="8">
                  <c:v>6</c:v>
                </c:pt>
                <c:pt idx="10">
                  <c:v>7</c:v>
                </c:pt>
                <c:pt idx="12">
                  <c:v>8</c:v>
                </c:pt>
                <c:pt idx="14">
                  <c:v>9</c:v>
                </c:pt>
                <c:pt idx="16">
                  <c:v>10</c:v>
                </c:pt>
                <c:pt idx="18">
                  <c:v>12</c:v>
                </c:pt>
              </c:numCache>
            </c:numRef>
          </c:xVal>
          <c:yVal>
            <c:numRef>
              <c:f>'4th Expt.'!$Z$5:$Z$23</c:f>
              <c:numCache>
                <c:formatCode>0.0000_);[Red]\(0.0000\)</c:formatCode>
                <c:ptCount val="19"/>
                <c:pt idx="0">
                  <c:v>0.15070000000000003</c:v>
                </c:pt>
                <c:pt idx="1">
                  <c:v>0.26440000000000002</c:v>
                </c:pt>
                <c:pt idx="2">
                  <c:v>0.42093333333333338</c:v>
                </c:pt>
                <c:pt idx="3">
                  <c:v>0.6008</c:v>
                </c:pt>
                <c:pt idx="4">
                  <c:v>0.76346666666666663</c:v>
                </c:pt>
                <c:pt idx="6">
                  <c:v>0.95339999999999991</c:v>
                </c:pt>
                <c:pt idx="8">
                  <c:v>1.0984</c:v>
                </c:pt>
                <c:pt idx="10">
                  <c:v>1.1582666666666666</c:v>
                </c:pt>
                <c:pt idx="12">
                  <c:v>1.2396</c:v>
                </c:pt>
                <c:pt idx="14">
                  <c:v>1.6017333333333335</c:v>
                </c:pt>
                <c:pt idx="16">
                  <c:v>1.8423999999999998</c:v>
                </c:pt>
                <c:pt idx="18">
                  <c:v>2.057866666666667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F4-4F79-9330-626CAAC29E08}"/>
            </c:ext>
          </c:extLst>
        </c:ser>
        <c:ser>
          <c:idx val="4"/>
          <c:order val="4"/>
          <c:tx>
            <c:strRef>
              <c:f>'4th Expt.'!$AA$4</c:f>
              <c:strCache>
                <c:ptCount val="1"/>
                <c:pt idx="0">
                  <c:v>70:1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2857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Expt.'!$AG$5:$AG$23</c:f>
                <c:numCache>
                  <c:formatCode>General</c:formatCode>
                  <c:ptCount val="19"/>
                  <c:pt idx="0">
                    <c:v>1.6165807537309562E-3</c:v>
                  </c:pt>
                  <c:pt idx="1">
                    <c:v>2.2958876279121323E-2</c:v>
                  </c:pt>
                  <c:pt idx="2">
                    <c:v>2.3094010767582489E-4</c:v>
                  </c:pt>
                  <c:pt idx="3">
                    <c:v>5.5677643628302559E-4</c:v>
                  </c:pt>
                  <c:pt idx="4">
                    <c:v>6.9282032302753877E-4</c:v>
                  </c:pt>
                  <c:pt idx="6">
                    <c:v>1.6165807537309436E-3</c:v>
                  </c:pt>
                  <c:pt idx="8">
                    <c:v>1.5534906930308038E-3</c:v>
                  </c:pt>
                  <c:pt idx="10">
                    <c:v>1.0583005244258245E-3</c:v>
                  </c:pt>
                  <c:pt idx="12">
                    <c:v>6.9282032302760274E-4</c:v>
                  </c:pt>
                  <c:pt idx="14">
                    <c:v>3.3306655991458189E-3</c:v>
                  </c:pt>
                  <c:pt idx="16">
                    <c:v>1.5143755588800333E-3</c:v>
                  </c:pt>
                  <c:pt idx="18">
                    <c:v>2.6633312473917196E-3</c:v>
                  </c:pt>
                </c:numCache>
              </c:numRef>
            </c:plus>
            <c:minus>
              <c:numRef>
                <c:f>'4th Expt.'!$AH$5:$AH$23</c:f>
                <c:numCache>
                  <c:formatCode>General</c:formatCode>
                  <c:ptCount val="19"/>
                  <c:pt idx="0">
                    <c:v>2.5166114784235818E-4</c:v>
                  </c:pt>
                  <c:pt idx="1">
                    <c:v>3.6055512754640159E-4</c:v>
                  </c:pt>
                  <c:pt idx="2">
                    <c:v>5.7735026918962634E-4</c:v>
                  </c:pt>
                  <c:pt idx="3">
                    <c:v>1.5275252316517785E-4</c:v>
                  </c:pt>
                  <c:pt idx="4">
                    <c:v>1.9519221295942932E-3</c:v>
                  </c:pt>
                  <c:pt idx="6">
                    <c:v>8.3266639978642361E-4</c:v>
                  </c:pt>
                  <c:pt idx="8">
                    <c:v>5.2915026221290182E-4</c:v>
                  </c:pt>
                  <c:pt idx="10">
                    <c:v>3.666060555964668E-3</c:v>
                  </c:pt>
                  <c:pt idx="12">
                    <c:v>1.2858201014657527E-3</c:v>
                  </c:pt>
                  <c:pt idx="14">
                    <c:v>5.1588112325741467E-3</c:v>
                  </c:pt>
                  <c:pt idx="16">
                    <c:v>5.8560510015993137E-3</c:v>
                  </c:pt>
                  <c:pt idx="18">
                    <c:v>3.0022213997860587E-3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Expt.'!$V$5:$V$23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  <c:pt idx="8">
                  <c:v>6</c:v>
                </c:pt>
                <c:pt idx="10">
                  <c:v>7</c:v>
                </c:pt>
                <c:pt idx="12">
                  <c:v>8</c:v>
                </c:pt>
                <c:pt idx="14">
                  <c:v>9</c:v>
                </c:pt>
                <c:pt idx="16">
                  <c:v>10</c:v>
                </c:pt>
                <c:pt idx="18">
                  <c:v>12</c:v>
                </c:pt>
              </c:numCache>
            </c:numRef>
          </c:xVal>
          <c:yVal>
            <c:numRef>
              <c:f>'4th Expt.'!$AA$5:$AA$23</c:f>
              <c:numCache>
                <c:formatCode>0.0000_);[Red]\(0.0000\)</c:formatCode>
                <c:ptCount val="19"/>
                <c:pt idx="0">
                  <c:v>0.14306666666666668</c:v>
                </c:pt>
                <c:pt idx="1">
                  <c:v>0.2457</c:v>
                </c:pt>
                <c:pt idx="2">
                  <c:v>0.35933333333333334</c:v>
                </c:pt>
                <c:pt idx="3">
                  <c:v>0.45890000000000003</c:v>
                </c:pt>
                <c:pt idx="4">
                  <c:v>0.53169999999999995</c:v>
                </c:pt>
                <c:pt idx="6">
                  <c:v>0.67446666666666666</c:v>
                </c:pt>
                <c:pt idx="8">
                  <c:v>0.7927333333333334</c:v>
                </c:pt>
                <c:pt idx="10">
                  <c:v>0.92560000000000009</c:v>
                </c:pt>
                <c:pt idx="12">
                  <c:v>1.0388000000000002</c:v>
                </c:pt>
                <c:pt idx="14">
                  <c:v>1.0906666666666667</c:v>
                </c:pt>
                <c:pt idx="16">
                  <c:v>1.2397333333333334</c:v>
                </c:pt>
                <c:pt idx="18">
                  <c:v>1.4742666666666668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F4-4F79-9330-626CAAC29E08}"/>
            </c:ext>
          </c:extLst>
        </c:ser>
        <c:ser>
          <c:idx val="5"/>
          <c:order val="5"/>
          <c:tx>
            <c:strRef>
              <c:f>'4th Expt.'!$AB$4</c:f>
              <c:strCache>
                <c:ptCount val="1"/>
                <c:pt idx="0">
                  <c:v>140:1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'4th Expt.'!$AH$5:$AH$23</c:f>
                <c:numCache>
                  <c:formatCode>General</c:formatCode>
                  <c:ptCount val="19"/>
                  <c:pt idx="0">
                    <c:v>2.5166114784235818E-4</c:v>
                  </c:pt>
                  <c:pt idx="1">
                    <c:v>3.6055512754640159E-4</c:v>
                  </c:pt>
                  <c:pt idx="2">
                    <c:v>5.7735026918962634E-4</c:v>
                  </c:pt>
                  <c:pt idx="3">
                    <c:v>1.5275252316517785E-4</c:v>
                  </c:pt>
                  <c:pt idx="4">
                    <c:v>1.9519221295942932E-3</c:v>
                  </c:pt>
                  <c:pt idx="6">
                    <c:v>8.3266639978642361E-4</c:v>
                  </c:pt>
                  <c:pt idx="8">
                    <c:v>5.2915026221290182E-4</c:v>
                  </c:pt>
                  <c:pt idx="10">
                    <c:v>3.666060555964668E-3</c:v>
                  </c:pt>
                  <c:pt idx="12">
                    <c:v>1.2858201014657527E-3</c:v>
                  </c:pt>
                  <c:pt idx="14">
                    <c:v>5.1588112325741467E-3</c:v>
                  </c:pt>
                  <c:pt idx="16">
                    <c:v>5.8560510015993137E-3</c:v>
                  </c:pt>
                  <c:pt idx="18">
                    <c:v>3.0022213997860587E-3</c:v>
                  </c:pt>
                </c:numCache>
              </c:numRef>
            </c:plus>
            <c:minus>
              <c:numRef>
                <c:f>'4th Expt.'!$AH$5:$AH$23</c:f>
                <c:numCache>
                  <c:formatCode>General</c:formatCode>
                  <c:ptCount val="19"/>
                  <c:pt idx="0">
                    <c:v>2.5166114784235818E-4</c:v>
                  </c:pt>
                  <c:pt idx="1">
                    <c:v>3.6055512754640159E-4</c:v>
                  </c:pt>
                  <c:pt idx="2">
                    <c:v>5.7735026918962634E-4</c:v>
                  </c:pt>
                  <c:pt idx="3">
                    <c:v>1.5275252316517785E-4</c:v>
                  </c:pt>
                  <c:pt idx="4">
                    <c:v>1.9519221295942932E-3</c:v>
                  </c:pt>
                  <c:pt idx="6">
                    <c:v>8.3266639978642361E-4</c:v>
                  </c:pt>
                  <c:pt idx="8">
                    <c:v>5.2915026221290182E-4</c:v>
                  </c:pt>
                  <c:pt idx="10">
                    <c:v>3.666060555964668E-3</c:v>
                  </c:pt>
                  <c:pt idx="12">
                    <c:v>1.2858201014657527E-3</c:v>
                  </c:pt>
                  <c:pt idx="14">
                    <c:v>5.1588112325741467E-3</c:v>
                  </c:pt>
                  <c:pt idx="16">
                    <c:v>5.8560510015993137E-3</c:v>
                  </c:pt>
                  <c:pt idx="18">
                    <c:v>3.0022213997860587E-3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'4th Expt.'!$V$5:$V$23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  <c:pt idx="8">
                  <c:v>6</c:v>
                </c:pt>
                <c:pt idx="10">
                  <c:v>7</c:v>
                </c:pt>
                <c:pt idx="12">
                  <c:v>8</c:v>
                </c:pt>
                <c:pt idx="14">
                  <c:v>9</c:v>
                </c:pt>
                <c:pt idx="16">
                  <c:v>10</c:v>
                </c:pt>
                <c:pt idx="18">
                  <c:v>12</c:v>
                </c:pt>
              </c:numCache>
            </c:numRef>
          </c:xVal>
          <c:yVal>
            <c:numRef>
              <c:f>'4th Expt.'!$AB$5:$AB$23</c:f>
              <c:numCache>
                <c:formatCode>0.0000_);[Red]\(0.0000\)</c:formatCode>
                <c:ptCount val="19"/>
                <c:pt idx="0">
                  <c:v>0.14796666666666666</c:v>
                </c:pt>
                <c:pt idx="1">
                  <c:v>0.1988</c:v>
                </c:pt>
                <c:pt idx="2">
                  <c:v>0.25933333333333336</c:v>
                </c:pt>
                <c:pt idx="3">
                  <c:v>0.30803333333333333</c:v>
                </c:pt>
                <c:pt idx="4">
                  <c:v>0.39030000000000004</c:v>
                </c:pt>
                <c:pt idx="6">
                  <c:v>0.54486666666666661</c:v>
                </c:pt>
                <c:pt idx="8">
                  <c:v>0.63839999999999997</c:v>
                </c:pt>
                <c:pt idx="10">
                  <c:v>0.74400000000000011</c:v>
                </c:pt>
                <c:pt idx="12">
                  <c:v>0.86866666666666659</c:v>
                </c:pt>
                <c:pt idx="14">
                  <c:v>1.0453333333333334</c:v>
                </c:pt>
                <c:pt idx="16">
                  <c:v>1.1526666666666667</c:v>
                </c:pt>
                <c:pt idx="18">
                  <c:v>1.3125333333333333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F4-4F79-9330-626CAAC29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8496"/>
        <c:axId val="66499072"/>
      </c:scatterChart>
      <c:valAx>
        <c:axId val="66498496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Cultivation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(day)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057502960265047"/>
              <c:y val="0.8906195722562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499072"/>
        <c:crosses val="autoZero"/>
        <c:crossBetween val="midCat"/>
        <c:majorUnit val="2"/>
      </c:valAx>
      <c:valAx>
        <c:axId val="66499072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OD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altLang="ko-KR" sz="2200" b="1" baseline="30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altLang="ko-KR" sz="22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ko-KR" altLang="en-US" sz="2200" b="1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628045562209319E-2"/>
              <c:y val="0.28980189454207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498496"/>
        <c:crosses val="autoZero"/>
        <c:crossBetween val="midCat"/>
      </c:valAx>
      <c:spPr>
        <a:noFill/>
        <a:ln w="571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865446194225722"/>
          <c:y val="0.11830676701430472"/>
          <c:w val="0.15198421650128258"/>
          <c:h val="0.35995573446912804"/>
        </c:manualLayout>
      </c:layout>
      <c:overlay val="0"/>
      <c:spPr>
        <a:solidFill>
          <a:schemeClr val="bg1"/>
        </a:solidFill>
        <a:ln w="381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gif"/><Relationship Id="rId2" Type="http://schemas.openxmlformats.org/officeDocument/2006/relationships/image" Target="../media/image6.gif"/><Relationship Id="rId1" Type="http://schemas.openxmlformats.org/officeDocument/2006/relationships/image" Target="../media/image5.png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4</xdr:row>
      <xdr:rowOff>76200</xdr:rowOff>
    </xdr:from>
    <xdr:to>
      <xdr:col>17</xdr:col>
      <xdr:colOff>303731</xdr:colOff>
      <xdr:row>30</xdr:row>
      <xdr:rowOff>123138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8243E9C-5B60-71C4-5732-7236AB481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9950" y="914400"/>
          <a:ext cx="8552381" cy="5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513257</xdr:colOff>
      <xdr:row>28</xdr:row>
      <xdr:rowOff>65933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0F72AA4-A22F-5A23-5C13-B15A3C2D3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42857" cy="59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408495</xdr:colOff>
      <xdr:row>28</xdr:row>
      <xdr:rowOff>8790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C592441-CEF6-26D1-D960-7BE26B1A4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38095" cy="58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522781</xdr:colOff>
      <xdr:row>24</xdr:row>
      <xdr:rowOff>170800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06F1B8D-D9EA-B622-6004-336860D1B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52381" cy="5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2</xdr:row>
      <xdr:rowOff>-1</xdr:rowOff>
    </xdr:from>
    <xdr:to>
      <xdr:col>54</xdr:col>
      <xdr:colOff>0</xdr:colOff>
      <xdr:row>31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2279F3B-093F-4430-9623-08C413232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0</xdr:colOff>
      <xdr:row>34</xdr:row>
      <xdr:rowOff>0</xdr:rowOff>
    </xdr:from>
    <xdr:to>
      <xdr:col>54</xdr:col>
      <xdr:colOff>0</xdr:colOff>
      <xdr:row>63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6EA90F8-8BB5-4996-9D3C-C5113142E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0</xdr:colOff>
      <xdr:row>2</xdr:row>
      <xdr:rowOff>0</xdr:rowOff>
    </xdr:from>
    <xdr:to>
      <xdr:col>66</xdr:col>
      <xdr:colOff>0</xdr:colOff>
      <xdr:row>31</xdr:row>
      <xdr:rowOff>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79E1DBD-0372-4DDB-9BB2-03FBCBBEE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2</xdr:row>
      <xdr:rowOff>-1</xdr:rowOff>
    </xdr:from>
    <xdr:to>
      <xdr:col>54</xdr:col>
      <xdr:colOff>0</xdr:colOff>
      <xdr:row>31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41DF8A-860D-498E-A4E5-DAE4BD63F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0</xdr:colOff>
      <xdr:row>34</xdr:row>
      <xdr:rowOff>0</xdr:rowOff>
    </xdr:from>
    <xdr:to>
      <xdr:col>54</xdr:col>
      <xdr:colOff>0</xdr:colOff>
      <xdr:row>63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34C3351-89E9-4A56-9721-3381A22BE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0</xdr:colOff>
      <xdr:row>2</xdr:row>
      <xdr:rowOff>0</xdr:rowOff>
    </xdr:from>
    <xdr:to>
      <xdr:col>66</xdr:col>
      <xdr:colOff>0</xdr:colOff>
      <xdr:row>31</xdr:row>
      <xdr:rowOff>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41517F8-CE71-4A93-A507-0C11C6F22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2</xdr:row>
      <xdr:rowOff>-1</xdr:rowOff>
    </xdr:from>
    <xdr:to>
      <xdr:col>54</xdr:col>
      <xdr:colOff>0</xdr:colOff>
      <xdr:row>31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4EB0BE5-C262-4EE5-ADB6-4C946F36D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0</xdr:colOff>
      <xdr:row>2</xdr:row>
      <xdr:rowOff>0</xdr:rowOff>
    </xdr:from>
    <xdr:to>
      <xdr:col>66</xdr:col>
      <xdr:colOff>0</xdr:colOff>
      <xdr:row>31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20F960E-624D-41E3-838C-2FC6FD83B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2</xdr:row>
      <xdr:rowOff>-1</xdr:rowOff>
    </xdr:from>
    <xdr:to>
      <xdr:col>54</xdr:col>
      <xdr:colOff>0</xdr:colOff>
      <xdr:row>31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52077F2-3BF7-418E-B203-7D219EF60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0</xdr:colOff>
      <xdr:row>2</xdr:row>
      <xdr:rowOff>0</xdr:rowOff>
    </xdr:from>
    <xdr:to>
      <xdr:col>66</xdr:col>
      <xdr:colOff>0</xdr:colOff>
      <xdr:row>31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65F96C0-73A6-4030-8F9A-ED70E6038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0</xdr:colOff>
      <xdr:row>33</xdr:row>
      <xdr:rowOff>0</xdr:rowOff>
    </xdr:from>
    <xdr:to>
      <xdr:col>54</xdr:col>
      <xdr:colOff>0</xdr:colOff>
      <xdr:row>62</xdr:row>
      <xdr:rowOff>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1B03C05-1BA6-4AB7-939F-A306E1C88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0</xdr:colOff>
      <xdr:row>33</xdr:row>
      <xdr:rowOff>0</xdr:rowOff>
    </xdr:from>
    <xdr:to>
      <xdr:col>66</xdr:col>
      <xdr:colOff>0</xdr:colOff>
      <xdr:row>62</xdr:row>
      <xdr:rowOff>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D9C1824-EEAC-4CCD-9049-F589BC046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64</xdr:row>
      <xdr:rowOff>0</xdr:rowOff>
    </xdr:from>
    <xdr:to>
      <xdr:col>54</xdr:col>
      <xdr:colOff>0</xdr:colOff>
      <xdr:row>93</xdr:row>
      <xdr:rowOff>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5338E15-0E3B-4565-AAAA-FAEF32CB0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0</xdr:colOff>
      <xdr:row>64</xdr:row>
      <xdr:rowOff>0</xdr:rowOff>
    </xdr:from>
    <xdr:to>
      <xdr:col>66</xdr:col>
      <xdr:colOff>0</xdr:colOff>
      <xdr:row>93</xdr:row>
      <xdr:rowOff>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6BFF983-3D47-498E-AD0F-0515A157A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0</xdr:colOff>
      <xdr:row>3</xdr:row>
      <xdr:rowOff>0</xdr:rowOff>
    </xdr:from>
    <xdr:to>
      <xdr:col>78</xdr:col>
      <xdr:colOff>37419</xdr:colOff>
      <xdr:row>29</xdr:row>
      <xdr:rowOff>176895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DC586E0-2332-40C4-B8AB-9A3DE193D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0</xdr:colOff>
      <xdr:row>3</xdr:row>
      <xdr:rowOff>13606</xdr:rowOff>
    </xdr:from>
    <xdr:to>
      <xdr:col>90</xdr:col>
      <xdr:colOff>37419</xdr:colOff>
      <xdr:row>30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B4A1787-D7D5-4050-AE67-8AD4F50BE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67</xdr:col>
      <xdr:colOff>0</xdr:colOff>
      <xdr:row>33</xdr:row>
      <xdr:rowOff>0</xdr:rowOff>
    </xdr:from>
    <xdr:to>
      <xdr:col>78</xdr:col>
      <xdr:colOff>37419</xdr:colOff>
      <xdr:row>60</xdr:row>
      <xdr:rowOff>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89208300-67C6-4C41-8F56-D2D11FD51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79</xdr:col>
      <xdr:colOff>0</xdr:colOff>
      <xdr:row>33</xdr:row>
      <xdr:rowOff>0</xdr:rowOff>
    </xdr:from>
    <xdr:to>
      <xdr:col>90</xdr:col>
      <xdr:colOff>37419</xdr:colOff>
      <xdr:row>60</xdr:row>
      <xdr:rowOff>1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D2170B4-CC25-42B9-ADD7-BDACF2F2C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31</xdr:row>
      <xdr:rowOff>29997</xdr:rowOff>
    </xdr:from>
    <xdr:ext cx="4168588" cy="3198978"/>
    <xdr:pic>
      <xdr:nvPicPr>
        <xdr:cNvPr id="2" name="그림 1">
          <a:extLst>
            <a:ext uri="{FF2B5EF4-FFF2-40B4-BE49-F238E27FC236}">
              <a16:creationId xmlns:a16="http://schemas.microsoft.com/office/drawing/2014/main" id="{088F98A6-E94C-442A-86BC-3BF53A028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6526047"/>
          <a:ext cx="4168588" cy="3198978"/>
        </a:xfrm>
        <a:prstGeom prst="rect">
          <a:avLst/>
        </a:prstGeom>
      </xdr:spPr>
    </xdr:pic>
    <xdr:clientData/>
  </xdr:oneCellAnchor>
  <xdr:twoCellAnchor>
    <xdr:from>
      <xdr:col>15</xdr:col>
      <xdr:colOff>347381</xdr:colOff>
      <xdr:row>32</xdr:row>
      <xdr:rowOff>44824</xdr:rowOff>
    </xdr:from>
    <xdr:to>
      <xdr:col>17</xdr:col>
      <xdr:colOff>500876</xdr:colOff>
      <xdr:row>35</xdr:row>
      <xdr:rowOff>176915</xdr:rowOff>
    </xdr:to>
    <xdr:pic>
      <xdr:nvPicPr>
        <xdr:cNvPr id="3" name="_x245677512" descr="DRW000023684607">
          <a:extLst>
            <a:ext uri="{FF2B5EF4-FFF2-40B4-BE49-F238E27FC236}">
              <a16:creationId xmlns:a16="http://schemas.microsoft.com/office/drawing/2014/main" id="{FE98EB88-435D-4C0F-BF9E-BA2D9FBEE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4381" y="6750424"/>
          <a:ext cx="1525095" cy="760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324970</xdr:colOff>
      <xdr:row>36</xdr:row>
      <xdr:rowOff>123263</xdr:rowOff>
    </xdr:from>
    <xdr:to>
      <xdr:col>18</xdr:col>
      <xdr:colOff>277188</xdr:colOff>
      <xdr:row>40</xdr:row>
      <xdr:rowOff>33616</xdr:rowOff>
    </xdr:to>
    <xdr:pic>
      <xdr:nvPicPr>
        <xdr:cNvPr id="4" name="_x245678792" descr="DRW00002368460d">
          <a:extLst>
            <a:ext uri="{FF2B5EF4-FFF2-40B4-BE49-F238E27FC236}">
              <a16:creationId xmlns:a16="http://schemas.microsoft.com/office/drawing/2014/main" id="{60B61F3A-ECDC-4F7F-8880-93BAA7D3C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1970" y="7667063"/>
          <a:ext cx="2009618" cy="74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412376</xdr:colOff>
      <xdr:row>90</xdr:row>
      <xdr:rowOff>197224</xdr:rowOff>
    </xdr:from>
    <xdr:to>
      <xdr:col>36</xdr:col>
      <xdr:colOff>152400</xdr:colOff>
      <xdr:row>103</xdr:row>
      <xdr:rowOff>26895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D468183-0B75-4C64-8D8E-217F28039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4"/>
  <sheetViews>
    <sheetView zoomScale="85" zoomScaleNormal="85" workbookViewId="0">
      <selection activeCell="E93" sqref="E93"/>
    </sheetView>
  </sheetViews>
  <sheetFormatPr defaultColWidth="8.75" defaultRowHeight="16.5" x14ac:dyDescent="0.3"/>
  <cols>
    <col min="1" max="1" width="10.625" style="7" customWidth="1"/>
    <col min="2" max="2" width="55" style="7" customWidth="1"/>
    <col min="3" max="3" width="30.75" style="9" hidden="1" customWidth="1"/>
    <col min="4" max="4" width="51.875" style="7" customWidth="1"/>
    <col min="5" max="5" width="51.5" style="7" customWidth="1"/>
    <col min="6" max="6" width="51" style="7" customWidth="1"/>
    <col min="7" max="7" width="8.75" style="7"/>
    <col min="8" max="8" width="8.375" style="7" customWidth="1"/>
    <col min="9" max="9" width="12.875" style="7" customWidth="1"/>
    <col min="10" max="16384" width="8.75" style="7"/>
  </cols>
  <sheetData>
    <row r="1" spans="1:5" s="3" customFormat="1" ht="19.899999999999999" customHeight="1" x14ac:dyDescent="0.3">
      <c r="A1" s="1" t="s">
        <v>3</v>
      </c>
      <c r="B1" s="1" t="s">
        <v>9</v>
      </c>
      <c r="C1" s="2" t="s">
        <v>2</v>
      </c>
      <c r="D1" s="1" t="s">
        <v>8</v>
      </c>
      <c r="E1" s="1" t="s">
        <v>20</v>
      </c>
    </row>
    <row r="2" spans="1:5" ht="19.899999999999999" customHeight="1" x14ac:dyDescent="0.3">
      <c r="A2" s="4" t="s">
        <v>24</v>
      </c>
      <c r="B2" s="12" t="s">
        <v>25</v>
      </c>
      <c r="C2" s="6"/>
      <c r="D2" s="11" t="s">
        <v>23</v>
      </c>
      <c r="E2" s="5" t="s">
        <v>26</v>
      </c>
    </row>
    <row r="3" spans="1:5" ht="19.899999999999999" customHeight="1" x14ac:dyDescent="0.3">
      <c r="A3" s="182" t="s">
        <v>14</v>
      </c>
      <c r="B3" s="5" t="s">
        <v>15</v>
      </c>
      <c r="C3" s="6"/>
      <c r="D3" s="5" t="s">
        <v>16</v>
      </c>
      <c r="E3" s="5" t="s">
        <v>22</v>
      </c>
    </row>
    <row r="4" spans="1:5" ht="19.899999999999999" customHeight="1" x14ac:dyDescent="0.3">
      <c r="A4" s="183"/>
      <c r="B4" s="5" t="s">
        <v>29</v>
      </c>
      <c r="C4" s="6"/>
      <c r="D4" s="5" t="s">
        <v>17</v>
      </c>
      <c r="E4" s="5"/>
    </row>
    <row r="5" spans="1:5" ht="19.899999999999999" customHeight="1" x14ac:dyDescent="0.3">
      <c r="A5" s="184"/>
      <c r="B5" s="5" t="s">
        <v>18</v>
      </c>
      <c r="C5" s="6"/>
      <c r="D5" s="5" t="s">
        <v>27</v>
      </c>
      <c r="E5" s="5"/>
    </row>
    <row r="6" spans="1:5" ht="19.899999999999999" customHeight="1" x14ac:dyDescent="0.3">
      <c r="A6" s="4" t="s">
        <v>4</v>
      </c>
      <c r="B6" s="5" t="s">
        <v>31</v>
      </c>
      <c r="C6" s="6"/>
      <c r="D6" s="13" t="s">
        <v>19</v>
      </c>
      <c r="E6" s="5"/>
    </row>
    <row r="7" spans="1:5" ht="19.899999999999999" customHeight="1" x14ac:dyDescent="0.3">
      <c r="A7" s="182" t="s">
        <v>5</v>
      </c>
      <c r="B7" s="5" t="s">
        <v>30</v>
      </c>
      <c r="C7" s="6"/>
      <c r="D7" s="5" t="s">
        <v>28</v>
      </c>
      <c r="E7" s="5"/>
    </row>
    <row r="8" spans="1:5" ht="19.899999999999999" customHeight="1" x14ac:dyDescent="0.3">
      <c r="A8" s="183"/>
      <c r="B8" s="5" t="s">
        <v>6</v>
      </c>
      <c r="C8" s="6"/>
      <c r="D8" s="13" t="s">
        <v>145</v>
      </c>
      <c r="E8" s="10" t="s">
        <v>21</v>
      </c>
    </row>
    <row r="9" spans="1:5" ht="19.899999999999999" customHeight="1" x14ac:dyDescent="0.3">
      <c r="A9" s="184"/>
      <c r="B9" s="5" t="s">
        <v>7</v>
      </c>
      <c r="C9" s="6"/>
      <c r="D9" s="5" t="s">
        <v>10</v>
      </c>
      <c r="E9" s="5"/>
    </row>
    <row r="10" spans="1:5" ht="19.899999999999999" customHeight="1" x14ac:dyDescent="0.3">
      <c r="A10" s="4" t="s">
        <v>11</v>
      </c>
      <c r="B10" s="5" t="s">
        <v>12</v>
      </c>
      <c r="C10" s="6" t="s">
        <v>0</v>
      </c>
      <c r="D10" s="5" t="s">
        <v>13</v>
      </c>
      <c r="E10" s="5"/>
    </row>
    <row r="11" spans="1:5" x14ac:dyDescent="0.3">
      <c r="B11" s="8"/>
      <c r="D11" s="8"/>
      <c r="E11" s="8"/>
    </row>
    <row r="12" spans="1:5" x14ac:dyDescent="0.3">
      <c r="B12" s="8"/>
      <c r="D12" s="8"/>
      <c r="E12" s="8"/>
    </row>
    <row r="13" spans="1:5" ht="16.5" customHeight="1" x14ac:dyDescent="0.3">
      <c r="A13" s="185" t="s">
        <v>32</v>
      </c>
      <c r="B13" s="185"/>
      <c r="C13" s="185"/>
      <c r="D13" s="185"/>
      <c r="E13" s="185"/>
    </row>
    <row r="14" spans="1:5" x14ac:dyDescent="0.3">
      <c r="B14" s="8"/>
      <c r="C14" s="9" t="s">
        <v>1</v>
      </c>
      <c r="D14" s="8"/>
      <c r="E14" s="8"/>
    </row>
    <row r="15" spans="1:5" x14ac:dyDescent="0.3">
      <c r="A15" s="186" t="s">
        <v>33</v>
      </c>
      <c r="B15" s="186"/>
      <c r="C15" s="186"/>
      <c r="D15" s="186"/>
      <c r="E15" s="186"/>
    </row>
    <row r="16" spans="1:5" ht="33" customHeight="1" x14ac:dyDescent="0.3">
      <c r="A16" s="186"/>
      <c r="B16" s="186"/>
      <c r="C16" s="186"/>
      <c r="D16" s="186"/>
      <c r="E16" s="186"/>
    </row>
    <row r="17" spans="1:6" x14ac:dyDescent="0.3">
      <c r="A17" s="186"/>
      <c r="B17" s="186"/>
      <c r="C17" s="186"/>
      <c r="D17" s="186"/>
      <c r="E17" s="186"/>
    </row>
    <row r="18" spans="1:6" x14ac:dyDescent="0.3">
      <c r="A18" s="186"/>
      <c r="B18" s="186"/>
      <c r="C18" s="186"/>
      <c r="D18" s="186"/>
      <c r="E18" s="186"/>
    </row>
    <row r="19" spans="1:6" x14ac:dyDescent="0.3">
      <c r="A19" s="186"/>
      <c r="B19" s="186"/>
      <c r="C19" s="186"/>
      <c r="D19" s="186"/>
      <c r="E19" s="186"/>
    </row>
    <row r="20" spans="1:6" x14ac:dyDescent="0.3">
      <c r="A20" s="186"/>
      <c r="B20" s="186"/>
      <c r="C20" s="186"/>
      <c r="D20" s="186"/>
      <c r="E20" s="186"/>
    </row>
    <row r="21" spans="1:6" x14ac:dyDescent="0.3">
      <c r="A21" s="186"/>
      <c r="B21" s="186"/>
      <c r="C21" s="186"/>
      <c r="D21" s="186"/>
      <c r="E21" s="186"/>
    </row>
    <row r="22" spans="1:6" x14ac:dyDescent="0.3">
      <c r="A22" s="186"/>
      <c r="B22" s="186"/>
      <c r="C22" s="186"/>
      <c r="D22" s="186"/>
      <c r="E22" s="186"/>
    </row>
    <row r="23" spans="1:6" x14ac:dyDescent="0.3">
      <c r="A23" s="186"/>
      <c r="B23" s="186"/>
      <c r="C23" s="186"/>
      <c r="D23" s="186"/>
      <c r="E23" s="186"/>
    </row>
    <row r="24" spans="1:6" x14ac:dyDescent="0.3">
      <c r="B24" s="8"/>
      <c r="D24" s="8"/>
      <c r="E24" s="8"/>
    </row>
    <row r="25" spans="1:6" x14ac:dyDescent="0.3">
      <c r="B25" s="8"/>
      <c r="D25" s="8"/>
      <c r="E25" s="8"/>
    </row>
    <row r="26" spans="1:6" x14ac:dyDescent="0.3">
      <c r="B26" s="8"/>
      <c r="D26" s="8"/>
      <c r="E26" s="8"/>
    </row>
    <row r="27" spans="1:6" x14ac:dyDescent="0.3">
      <c r="B27" s="159" t="s">
        <v>162</v>
      </c>
      <c r="D27" s="8"/>
      <c r="E27" s="8"/>
    </row>
    <row r="28" spans="1:6" ht="17.25" x14ac:dyDescent="0.3">
      <c r="B28" s="12" t="s">
        <v>151</v>
      </c>
      <c r="C28" s="12" t="s">
        <v>25</v>
      </c>
      <c r="D28" s="12" t="s">
        <v>151</v>
      </c>
      <c r="E28" s="12" t="s">
        <v>151</v>
      </c>
      <c r="F28" s="3"/>
    </row>
    <row r="29" spans="1:6" x14ac:dyDescent="0.3">
      <c r="B29" s="5" t="s">
        <v>150</v>
      </c>
      <c r="C29" s="5" t="s">
        <v>15</v>
      </c>
      <c r="D29" s="5" t="s">
        <v>150</v>
      </c>
      <c r="E29" s="5" t="s">
        <v>150</v>
      </c>
    </row>
    <row r="30" spans="1:6" x14ac:dyDescent="0.3">
      <c r="B30" s="5" t="s">
        <v>138</v>
      </c>
      <c r="C30" s="5" t="s">
        <v>139</v>
      </c>
      <c r="D30" s="5" t="s">
        <v>140</v>
      </c>
      <c r="E30" s="5" t="s">
        <v>141</v>
      </c>
    </row>
    <row r="31" spans="1:6" x14ac:dyDescent="0.3">
      <c r="B31" s="5" t="s">
        <v>152</v>
      </c>
      <c r="C31" s="5" t="s">
        <v>18</v>
      </c>
      <c r="D31" s="5" t="s">
        <v>152</v>
      </c>
      <c r="E31" s="5" t="s">
        <v>152</v>
      </c>
    </row>
    <row r="32" spans="1:6" x14ac:dyDescent="0.3">
      <c r="B32" s="5" t="s">
        <v>142</v>
      </c>
      <c r="C32" s="5" t="s">
        <v>143</v>
      </c>
      <c r="D32" s="5" t="s">
        <v>143</v>
      </c>
      <c r="E32" s="5" t="s">
        <v>142</v>
      </c>
    </row>
    <row r="33" spans="2:5" x14ac:dyDescent="0.3">
      <c r="B33" s="5" t="s">
        <v>144</v>
      </c>
      <c r="C33" s="5" t="s">
        <v>144</v>
      </c>
      <c r="D33" s="5" t="s">
        <v>144</v>
      </c>
      <c r="E33" s="5" t="s">
        <v>144</v>
      </c>
    </row>
    <row r="34" spans="2:5" x14ac:dyDescent="0.3">
      <c r="B34" s="13" t="s">
        <v>146</v>
      </c>
      <c r="C34" s="13" t="s">
        <v>146</v>
      </c>
      <c r="D34" s="13" t="s">
        <v>146</v>
      </c>
      <c r="E34" s="13" t="s">
        <v>146</v>
      </c>
    </row>
    <row r="35" spans="2:5" x14ac:dyDescent="0.3">
      <c r="B35" s="5" t="s">
        <v>147</v>
      </c>
      <c r="C35" s="5" t="s">
        <v>7</v>
      </c>
      <c r="D35" s="5" t="s">
        <v>147</v>
      </c>
      <c r="E35" s="5" t="s">
        <v>147</v>
      </c>
    </row>
    <row r="36" spans="2:5" x14ac:dyDescent="0.3">
      <c r="B36" s="5" t="s">
        <v>148</v>
      </c>
      <c r="C36" s="5" t="s">
        <v>12</v>
      </c>
      <c r="D36" s="5" t="s">
        <v>148</v>
      </c>
      <c r="E36" s="5" t="s">
        <v>148</v>
      </c>
    </row>
    <row r="37" spans="2:5" x14ac:dyDescent="0.3">
      <c r="C37" s="7"/>
    </row>
    <row r="38" spans="2:5" x14ac:dyDescent="0.3">
      <c r="C38" s="7"/>
    </row>
    <row r="39" spans="2:5" x14ac:dyDescent="0.3">
      <c r="B39" s="160" t="s">
        <v>4</v>
      </c>
      <c r="C39" s="7"/>
    </row>
    <row r="40" spans="2:5" x14ac:dyDescent="0.3">
      <c r="B40" s="12" t="s">
        <v>151</v>
      </c>
      <c r="C40" s="12" t="s">
        <v>25</v>
      </c>
      <c r="D40" s="12" t="s">
        <v>151</v>
      </c>
      <c r="E40" s="12" t="s">
        <v>151</v>
      </c>
    </row>
    <row r="41" spans="2:5" x14ac:dyDescent="0.3">
      <c r="B41" s="5" t="s">
        <v>150</v>
      </c>
      <c r="C41" s="5" t="s">
        <v>15</v>
      </c>
      <c r="D41" s="5" t="s">
        <v>150</v>
      </c>
      <c r="E41" s="5" t="s">
        <v>150</v>
      </c>
    </row>
    <row r="42" spans="2:5" x14ac:dyDescent="0.3">
      <c r="B42" s="5" t="s">
        <v>140</v>
      </c>
      <c r="C42" s="5" t="s">
        <v>139</v>
      </c>
      <c r="D42" s="5" t="s">
        <v>140</v>
      </c>
      <c r="E42" s="5" t="s">
        <v>140</v>
      </c>
    </row>
    <row r="43" spans="2:5" x14ac:dyDescent="0.3">
      <c r="B43" s="5" t="s">
        <v>152</v>
      </c>
      <c r="C43" s="5" t="s">
        <v>18</v>
      </c>
      <c r="D43" s="5" t="s">
        <v>152</v>
      </c>
      <c r="E43" s="5" t="s">
        <v>152</v>
      </c>
    </row>
    <row r="44" spans="2:5" x14ac:dyDescent="0.3">
      <c r="B44" s="5" t="s">
        <v>153</v>
      </c>
      <c r="C44" s="5" t="s">
        <v>143</v>
      </c>
      <c r="D44" s="5" t="s">
        <v>143</v>
      </c>
      <c r="E44" s="5" t="s">
        <v>154</v>
      </c>
    </row>
    <row r="45" spans="2:5" x14ac:dyDescent="0.3">
      <c r="B45" s="5" t="s">
        <v>144</v>
      </c>
      <c r="C45" s="5" t="s">
        <v>144</v>
      </c>
      <c r="D45" s="5" t="s">
        <v>144</v>
      </c>
      <c r="E45" s="5" t="s">
        <v>144</v>
      </c>
    </row>
    <row r="46" spans="2:5" x14ac:dyDescent="0.3">
      <c r="B46" s="13" t="s">
        <v>146</v>
      </c>
      <c r="C46" s="13" t="s">
        <v>146</v>
      </c>
      <c r="D46" s="13" t="s">
        <v>146</v>
      </c>
      <c r="E46" s="13" t="s">
        <v>146</v>
      </c>
    </row>
    <row r="47" spans="2:5" x14ac:dyDescent="0.3">
      <c r="B47" s="5" t="s">
        <v>147</v>
      </c>
      <c r="C47" s="5" t="s">
        <v>7</v>
      </c>
      <c r="D47" s="5" t="s">
        <v>147</v>
      </c>
      <c r="E47" s="5" t="s">
        <v>147</v>
      </c>
    </row>
    <row r="48" spans="2:5" x14ac:dyDescent="0.3">
      <c r="B48" s="5" t="s">
        <v>148</v>
      </c>
      <c r="C48" s="5" t="s">
        <v>12</v>
      </c>
      <c r="D48" s="5" t="s">
        <v>148</v>
      </c>
      <c r="E48" s="5" t="s">
        <v>148</v>
      </c>
    </row>
    <row r="49" spans="2:6" x14ac:dyDescent="0.3">
      <c r="C49" s="7"/>
    </row>
    <row r="50" spans="2:6" x14ac:dyDescent="0.3">
      <c r="C50" s="7"/>
    </row>
    <row r="51" spans="2:6" x14ac:dyDescent="0.3">
      <c r="C51" s="7"/>
    </row>
    <row r="52" spans="2:6" x14ac:dyDescent="0.3">
      <c r="B52" s="161" t="s">
        <v>163</v>
      </c>
      <c r="C52" s="7"/>
    </row>
    <row r="53" spans="2:6" x14ac:dyDescent="0.3">
      <c r="B53" s="12" t="s">
        <v>151</v>
      </c>
      <c r="C53" s="12" t="s">
        <v>25</v>
      </c>
      <c r="D53" s="12" t="s">
        <v>151</v>
      </c>
      <c r="E53" s="12" t="s">
        <v>151</v>
      </c>
      <c r="F53" s="12" t="s">
        <v>151</v>
      </c>
    </row>
    <row r="54" spans="2:6" x14ac:dyDescent="0.3">
      <c r="B54" s="5" t="s">
        <v>150</v>
      </c>
      <c r="C54" s="5" t="s">
        <v>15</v>
      </c>
      <c r="D54" s="5" t="s">
        <v>150</v>
      </c>
      <c r="E54" s="5" t="s">
        <v>150</v>
      </c>
      <c r="F54" s="5" t="s">
        <v>150</v>
      </c>
    </row>
    <row r="55" spans="2:6" x14ac:dyDescent="0.3">
      <c r="B55" s="5" t="s">
        <v>140</v>
      </c>
      <c r="C55" s="5" t="s">
        <v>139</v>
      </c>
      <c r="D55" s="5" t="s">
        <v>140</v>
      </c>
      <c r="E55" s="5" t="s">
        <v>140</v>
      </c>
      <c r="F55" s="5" t="s">
        <v>140</v>
      </c>
    </row>
    <row r="56" spans="2:6" x14ac:dyDescent="0.3">
      <c r="B56" s="5" t="s">
        <v>152</v>
      </c>
      <c r="C56" s="5" t="s">
        <v>18</v>
      </c>
      <c r="D56" s="5" t="s">
        <v>152</v>
      </c>
      <c r="E56" s="5" t="s">
        <v>152</v>
      </c>
      <c r="F56" s="5" t="s">
        <v>152</v>
      </c>
    </row>
    <row r="57" spans="2:6" x14ac:dyDescent="0.3">
      <c r="B57" s="5" t="s">
        <v>142</v>
      </c>
      <c r="C57" s="5" t="s">
        <v>143</v>
      </c>
      <c r="D57" s="5" t="s">
        <v>143</v>
      </c>
      <c r="E57" s="5" t="s">
        <v>142</v>
      </c>
      <c r="F57" s="5" t="s">
        <v>142</v>
      </c>
    </row>
    <row r="58" spans="2:6" x14ac:dyDescent="0.3">
      <c r="B58" s="5" t="s">
        <v>144</v>
      </c>
      <c r="C58" s="5" t="s">
        <v>144</v>
      </c>
      <c r="D58" s="5" t="s">
        <v>155</v>
      </c>
      <c r="E58" s="5" t="s">
        <v>156</v>
      </c>
      <c r="F58" s="5" t="s">
        <v>157</v>
      </c>
    </row>
    <row r="59" spans="2:6" x14ac:dyDescent="0.3">
      <c r="B59" s="13" t="s">
        <v>146</v>
      </c>
      <c r="C59" s="13" t="s">
        <v>146</v>
      </c>
      <c r="D59" s="13" t="s">
        <v>146</v>
      </c>
      <c r="E59" s="13" t="s">
        <v>146</v>
      </c>
      <c r="F59" s="13" t="s">
        <v>146</v>
      </c>
    </row>
    <row r="60" spans="2:6" x14ac:dyDescent="0.3">
      <c r="B60" s="5" t="s">
        <v>147</v>
      </c>
      <c r="C60" s="5" t="s">
        <v>7</v>
      </c>
      <c r="D60" s="5" t="s">
        <v>147</v>
      </c>
      <c r="E60" s="5" t="s">
        <v>147</v>
      </c>
      <c r="F60" s="5" t="s">
        <v>147</v>
      </c>
    </row>
    <row r="61" spans="2:6" x14ac:dyDescent="0.3">
      <c r="B61" s="5" t="s">
        <v>148</v>
      </c>
      <c r="C61" s="5" t="s">
        <v>12</v>
      </c>
      <c r="D61" s="5" t="s">
        <v>148</v>
      </c>
      <c r="E61" s="5" t="s">
        <v>148</v>
      </c>
      <c r="F61" s="5" t="s">
        <v>148</v>
      </c>
    </row>
    <row r="62" spans="2:6" x14ac:dyDescent="0.3">
      <c r="C62" s="7"/>
    </row>
    <row r="63" spans="2:6" x14ac:dyDescent="0.3">
      <c r="C63" s="7"/>
    </row>
    <row r="64" spans="2:6" x14ac:dyDescent="0.3">
      <c r="B64" s="162" t="s">
        <v>164</v>
      </c>
      <c r="C64" s="7"/>
    </row>
    <row r="65" spans="2:10" x14ac:dyDescent="0.3">
      <c r="B65" s="12" t="s">
        <v>151</v>
      </c>
      <c r="C65" s="12" t="s">
        <v>25</v>
      </c>
      <c r="D65" s="12" t="s">
        <v>151</v>
      </c>
      <c r="E65" s="12" t="s">
        <v>151</v>
      </c>
      <c r="F65" s="12" t="s">
        <v>151</v>
      </c>
    </row>
    <row r="66" spans="2:10" x14ac:dyDescent="0.3">
      <c r="B66" s="5" t="s">
        <v>150</v>
      </c>
      <c r="C66" s="5" t="s">
        <v>15</v>
      </c>
      <c r="D66" s="5" t="s">
        <v>150</v>
      </c>
      <c r="E66" s="5" t="s">
        <v>150</v>
      </c>
      <c r="F66" s="5" t="s">
        <v>150</v>
      </c>
    </row>
    <row r="67" spans="2:10" x14ac:dyDescent="0.3">
      <c r="B67" s="5" t="s">
        <v>140</v>
      </c>
      <c r="C67" s="5" t="s">
        <v>139</v>
      </c>
      <c r="D67" s="5" t="s">
        <v>140</v>
      </c>
      <c r="E67" s="5" t="s">
        <v>140</v>
      </c>
      <c r="F67" s="5" t="s">
        <v>140</v>
      </c>
    </row>
    <row r="68" spans="2:10" x14ac:dyDescent="0.3">
      <c r="B68" s="5" t="s">
        <v>152</v>
      </c>
      <c r="C68" s="5" t="s">
        <v>18</v>
      </c>
      <c r="D68" s="5" t="s">
        <v>152</v>
      </c>
      <c r="E68" s="5" t="s">
        <v>152</v>
      </c>
      <c r="F68" s="5" t="s">
        <v>152</v>
      </c>
    </row>
    <row r="69" spans="2:10" x14ac:dyDescent="0.3">
      <c r="B69" s="5" t="s">
        <v>142</v>
      </c>
      <c r="C69" s="5" t="s">
        <v>143</v>
      </c>
      <c r="D69" s="5" t="s">
        <v>143</v>
      </c>
      <c r="E69" s="5" t="s">
        <v>142</v>
      </c>
      <c r="F69" s="5" t="s">
        <v>142</v>
      </c>
    </row>
    <row r="70" spans="2:10" x14ac:dyDescent="0.3">
      <c r="B70" s="5" t="s">
        <v>144</v>
      </c>
      <c r="C70" s="5" t="s">
        <v>144</v>
      </c>
      <c r="D70" s="5" t="s">
        <v>144</v>
      </c>
      <c r="E70" s="5" t="s">
        <v>144</v>
      </c>
      <c r="F70" s="5" t="s">
        <v>144</v>
      </c>
    </row>
    <row r="71" spans="2:10" x14ac:dyDescent="0.3">
      <c r="B71" s="13" t="s">
        <v>158</v>
      </c>
      <c r="C71" s="13" t="s">
        <v>146</v>
      </c>
      <c r="D71" s="13" t="s">
        <v>159</v>
      </c>
      <c r="E71" s="13" t="s">
        <v>160</v>
      </c>
      <c r="F71" s="13" t="s">
        <v>161</v>
      </c>
    </row>
    <row r="72" spans="2:10" x14ac:dyDescent="0.3">
      <c r="B72" s="5" t="s">
        <v>147</v>
      </c>
      <c r="C72" s="5" t="s">
        <v>7</v>
      </c>
      <c r="D72" s="5" t="s">
        <v>147</v>
      </c>
      <c r="E72" s="5" t="s">
        <v>147</v>
      </c>
      <c r="F72" s="5" t="s">
        <v>147</v>
      </c>
    </row>
    <row r="73" spans="2:10" x14ac:dyDescent="0.3">
      <c r="B73" s="5" t="s">
        <v>148</v>
      </c>
      <c r="C73" s="5" t="s">
        <v>12</v>
      </c>
      <c r="D73" s="5" t="s">
        <v>148</v>
      </c>
      <c r="E73" s="5" t="s">
        <v>148</v>
      </c>
      <c r="F73" s="5" t="s">
        <v>148</v>
      </c>
    </row>
    <row r="74" spans="2:10" x14ac:dyDescent="0.3">
      <c r="C74" s="7"/>
    </row>
    <row r="75" spans="2:10" x14ac:dyDescent="0.3">
      <c r="C75" s="7"/>
    </row>
    <row r="79" spans="2:10" x14ac:dyDescent="0.3">
      <c r="B79" s="181" t="s">
        <v>199</v>
      </c>
      <c r="C79" s="181"/>
      <c r="D79" s="181"/>
      <c r="E79" s="181"/>
      <c r="F79" s="181"/>
      <c r="H79" s="141" t="s">
        <v>210</v>
      </c>
      <c r="I79"/>
      <c r="J79"/>
    </row>
    <row r="80" spans="2:10" ht="18" customHeight="1" x14ac:dyDescent="0.3">
      <c r="B80" s="187" t="s">
        <v>149</v>
      </c>
      <c r="C80" s="188"/>
      <c r="D80" s="142"/>
      <c r="E80" s="187" t="s">
        <v>165</v>
      </c>
      <c r="F80" s="188"/>
      <c r="H80" s="153" t="s">
        <v>200</v>
      </c>
      <c r="I80" s="153" t="s">
        <v>201</v>
      </c>
      <c r="J80" s="153" t="s">
        <v>202</v>
      </c>
    </row>
    <row r="81" spans="2:10" x14ac:dyDescent="0.3">
      <c r="B81" s="143" t="s">
        <v>166</v>
      </c>
      <c r="C81" s="144" t="s">
        <v>167</v>
      </c>
      <c r="D81" s="145"/>
      <c r="E81" s="143" t="s">
        <v>168</v>
      </c>
      <c r="F81" s="144" t="s">
        <v>169</v>
      </c>
      <c r="H81" s="154">
        <v>1</v>
      </c>
      <c r="I81" s="155">
        <v>5.834027777777778</v>
      </c>
      <c r="J81" s="154" t="s">
        <v>203</v>
      </c>
    </row>
    <row r="82" spans="2:10" x14ac:dyDescent="0.3">
      <c r="B82" s="143" t="s">
        <v>170</v>
      </c>
      <c r="C82" s="144" t="s">
        <v>171</v>
      </c>
      <c r="D82" s="145"/>
      <c r="E82" s="143" t="s">
        <v>172</v>
      </c>
      <c r="F82" s="144" t="s">
        <v>173</v>
      </c>
      <c r="H82" s="154">
        <v>2</v>
      </c>
      <c r="I82" s="155">
        <v>1.4590277777777778</v>
      </c>
      <c r="J82" s="154" t="s">
        <v>149</v>
      </c>
    </row>
    <row r="83" spans="2:10" x14ac:dyDescent="0.3">
      <c r="B83" s="143" t="s">
        <v>174</v>
      </c>
      <c r="C83" s="144" t="s">
        <v>175</v>
      </c>
      <c r="D83" s="145"/>
      <c r="E83" s="143" t="s">
        <v>176</v>
      </c>
      <c r="F83" s="144" t="s">
        <v>177</v>
      </c>
      <c r="H83" s="154">
        <v>3</v>
      </c>
      <c r="I83" s="155">
        <v>1.4652777777777777</v>
      </c>
      <c r="J83" s="154" t="s">
        <v>204</v>
      </c>
    </row>
    <row r="84" spans="2:10" x14ac:dyDescent="0.3">
      <c r="B84" s="143" t="s">
        <v>178</v>
      </c>
      <c r="C84" s="144" t="s">
        <v>179</v>
      </c>
      <c r="D84" s="145"/>
      <c r="E84" s="143" t="s">
        <v>180</v>
      </c>
      <c r="F84" s="144" t="s">
        <v>181</v>
      </c>
    </row>
    <row r="85" spans="2:10" x14ac:dyDescent="0.3">
      <c r="B85" s="143" t="s">
        <v>182</v>
      </c>
      <c r="C85" s="144" t="s">
        <v>183</v>
      </c>
      <c r="D85" s="145"/>
      <c r="E85" s="143" t="s">
        <v>184</v>
      </c>
      <c r="F85" s="144" t="s">
        <v>185</v>
      </c>
      <c r="H85" s="141" t="s">
        <v>209</v>
      </c>
      <c r="I85"/>
    </row>
    <row r="86" spans="2:10" ht="27" x14ac:dyDescent="0.3">
      <c r="B86" s="143" t="s">
        <v>186</v>
      </c>
      <c r="C86" s="144" t="s">
        <v>183</v>
      </c>
      <c r="D86" s="145"/>
      <c r="E86" s="143" t="s">
        <v>187</v>
      </c>
      <c r="F86" s="144" t="s">
        <v>188</v>
      </c>
      <c r="H86" s="153" t="s">
        <v>205</v>
      </c>
      <c r="I86" s="153" t="s">
        <v>206</v>
      </c>
    </row>
    <row r="87" spans="2:10" x14ac:dyDescent="0.3">
      <c r="B87" s="143" t="s">
        <v>189</v>
      </c>
      <c r="C87" s="144" t="s">
        <v>190</v>
      </c>
      <c r="D87" s="145"/>
      <c r="E87" s="143" t="s">
        <v>191</v>
      </c>
      <c r="F87" s="144" t="s">
        <v>192</v>
      </c>
      <c r="H87" s="153" t="s">
        <v>207</v>
      </c>
      <c r="I87" s="153" t="s">
        <v>207</v>
      </c>
    </row>
    <row r="88" spans="2:10" x14ac:dyDescent="0.3">
      <c r="B88" s="143" t="s">
        <v>193</v>
      </c>
      <c r="C88" s="144" t="s">
        <v>194</v>
      </c>
      <c r="D88" s="146"/>
      <c r="E88" s="147"/>
      <c r="F88" s="147"/>
      <c r="H88" s="156">
        <v>0.1673611111111111</v>
      </c>
      <c r="I88" s="157">
        <v>2.4306712962962964E-2</v>
      </c>
    </row>
    <row r="89" spans="2:10" x14ac:dyDescent="0.3">
      <c r="B89" s="148" t="s">
        <v>195</v>
      </c>
      <c r="C89" s="144" t="s">
        <v>196</v>
      </c>
      <c r="D89" s="146"/>
      <c r="E89" s="149"/>
      <c r="F89" s="149"/>
      <c r="H89" s="156">
        <v>0.33402777777777781</v>
      </c>
      <c r="I89" s="157">
        <v>2.4311342592592589E-2</v>
      </c>
    </row>
    <row r="90" spans="2:10" x14ac:dyDescent="0.3">
      <c r="B90" s="143" t="s">
        <v>191</v>
      </c>
      <c r="C90" s="144" t="s">
        <v>197</v>
      </c>
      <c r="D90" s="146"/>
      <c r="E90" s="149"/>
      <c r="F90" s="149"/>
      <c r="H90" s="156">
        <v>0.66736111111111107</v>
      </c>
      <c r="I90" s="158">
        <v>1.4590277777777778</v>
      </c>
    </row>
    <row r="91" spans="2:10" x14ac:dyDescent="0.3">
      <c r="B91" s="143" t="s">
        <v>198</v>
      </c>
      <c r="C91" s="150"/>
      <c r="D91" s="151"/>
      <c r="E91" s="152"/>
      <c r="F91" s="152"/>
      <c r="H91" s="158">
        <v>1.4590277777777778</v>
      </c>
      <c r="I91" s="155">
        <v>1.4597222222222221</v>
      </c>
    </row>
    <row r="92" spans="2:10" x14ac:dyDescent="0.3">
      <c r="H92" s="155">
        <v>2.9173611111111111</v>
      </c>
      <c r="I92" s="155">
        <v>1.4638888888888888</v>
      </c>
    </row>
    <row r="93" spans="2:10" x14ac:dyDescent="0.3">
      <c r="H93" s="155">
        <v>5.834027777777778</v>
      </c>
      <c r="I93" s="155">
        <v>1.4694444444444443</v>
      </c>
    </row>
    <row r="96" spans="2:10" x14ac:dyDescent="0.3">
      <c r="H96" s="141" t="s">
        <v>208</v>
      </c>
      <c r="I96"/>
    </row>
    <row r="97" spans="8:9" x14ac:dyDescent="0.3">
      <c r="H97" s="179" t="s">
        <v>205</v>
      </c>
      <c r="I97" s="180"/>
    </row>
    <row r="98" spans="8:9" x14ac:dyDescent="0.3">
      <c r="H98" s="153" t="s">
        <v>207</v>
      </c>
      <c r="I98" s="153" t="s">
        <v>207</v>
      </c>
    </row>
    <row r="99" spans="8:9" x14ac:dyDescent="0.3">
      <c r="H99" s="157">
        <v>2.7835648148148151E-3</v>
      </c>
      <c r="I99" s="156">
        <v>0.17777777777777778</v>
      </c>
    </row>
    <row r="100" spans="8:9" x14ac:dyDescent="0.3">
      <c r="H100" s="157">
        <v>5.5613425925925926E-3</v>
      </c>
      <c r="I100" s="156">
        <v>0.3444444444444445</v>
      </c>
    </row>
    <row r="101" spans="8:9" x14ac:dyDescent="0.3">
      <c r="H101" s="157">
        <v>1.1116898148148148E-2</v>
      </c>
      <c r="I101" s="156">
        <v>0.6777777777777777</v>
      </c>
    </row>
    <row r="102" spans="8:9" x14ac:dyDescent="0.3">
      <c r="H102" s="157">
        <v>2.4311342592592589E-2</v>
      </c>
      <c r="I102" s="155">
        <v>1.4694444444444443</v>
      </c>
    </row>
    <row r="103" spans="8:9" x14ac:dyDescent="0.3">
      <c r="H103" s="157">
        <v>4.8616898148148152E-2</v>
      </c>
      <c r="I103" s="155">
        <v>2.9277777777777776</v>
      </c>
    </row>
    <row r="104" spans="8:9" x14ac:dyDescent="0.3">
      <c r="H104" s="157">
        <v>9.7228009259259243E-2</v>
      </c>
      <c r="I104" s="155">
        <v>5.844444444444445</v>
      </c>
    </row>
  </sheetData>
  <mergeCells count="8">
    <mergeCell ref="H97:I97"/>
    <mergeCell ref="B79:F79"/>
    <mergeCell ref="A7:A9"/>
    <mergeCell ref="A3:A5"/>
    <mergeCell ref="A13:E13"/>
    <mergeCell ref="A15:E23"/>
    <mergeCell ref="B80:C80"/>
    <mergeCell ref="E80:F80"/>
  </mergeCells>
  <phoneticPr fontId="1" type="noConversion"/>
  <pageMargins left="0.7" right="0.7" top="0.75" bottom="0.75" header="0.3" footer="0.3"/>
  <pageSetup paperSize="9" scale="97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7161-3B8E-4C44-BC68-B539D6DCA869}">
  <dimension ref="B2:BI131"/>
  <sheetViews>
    <sheetView topLeftCell="AH1" zoomScale="55" zoomScaleNormal="55" workbookViewId="0">
      <selection activeCell="Z93" sqref="Z93:Z110"/>
    </sheetView>
  </sheetViews>
  <sheetFormatPr defaultColWidth="9.125" defaultRowHeight="14.25" x14ac:dyDescent="0.3"/>
  <cols>
    <col min="1" max="1" width="4.5" style="126" customWidth="1"/>
    <col min="2" max="4" width="9.125" style="126"/>
    <col min="5" max="6" width="9.125" style="126" customWidth="1"/>
    <col min="7" max="12" width="9.125" style="126"/>
    <col min="13" max="13" width="9.125" style="126" customWidth="1"/>
    <col min="14" max="16384" width="9.125" style="126"/>
  </cols>
  <sheetData>
    <row r="2" spans="2:56" ht="15" x14ac:dyDescent="0.3">
      <c r="B2" s="126" t="s">
        <v>137</v>
      </c>
      <c r="AR2" s="137" t="str">
        <f>B3</f>
        <v>N effect</v>
      </c>
      <c r="BD2" s="137" t="str">
        <f>B25</f>
        <v>P effect</v>
      </c>
    </row>
    <row r="3" spans="2:56" x14ac:dyDescent="0.3">
      <c r="B3" s="134" t="s">
        <v>99</v>
      </c>
      <c r="C3" s="191" t="s">
        <v>82</v>
      </c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V3" s="134" t="str">
        <f>B3</f>
        <v>N effect</v>
      </c>
      <c r="W3" s="191" t="s">
        <v>81</v>
      </c>
      <c r="X3" s="191"/>
      <c r="Y3" s="191"/>
      <c r="Z3" s="191"/>
      <c r="AA3" s="191"/>
      <c r="AB3" s="191"/>
      <c r="AC3" s="191" t="s">
        <v>80</v>
      </c>
      <c r="AD3" s="191"/>
      <c r="AE3" s="191"/>
      <c r="AF3" s="191"/>
      <c r="AG3" s="191"/>
      <c r="AH3" s="191"/>
      <c r="AI3" s="189" t="s">
        <v>79</v>
      </c>
      <c r="AJ3" s="190"/>
      <c r="AK3" s="190"/>
      <c r="AL3" s="190"/>
      <c r="AM3" s="190"/>
      <c r="AN3" s="190"/>
      <c r="AO3" s="135"/>
      <c r="AP3" s="135"/>
    </row>
    <row r="4" spans="2:56" x14ac:dyDescent="0.3">
      <c r="B4" s="131" t="s">
        <v>74</v>
      </c>
      <c r="C4" s="192" t="s">
        <v>98</v>
      </c>
      <c r="D4" s="192"/>
      <c r="E4" s="192"/>
      <c r="F4" s="192" t="s">
        <v>97</v>
      </c>
      <c r="G4" s="192"/>
      <c r="H4" s="192"/>
      <c r="I4" s="192" t="s">
        <v>96</v>
      </c>
      <c r="J4" s="192"/>
      <c r="K4" s="192"/>
      <c r="L4" s="192" t="s">
        <v>90</v>
      </c>
      <c r="M4" s="192"/>
      <c r="N4" s="192"/>
      <c r="O4" s="192" t="s">
        <v>95</v>
      </c>
      <c r="P4" s="192"/>
      <c r="Q4" s="192"/>
      <c r="R4" s="192" t="s">
        <v>94</v>
      </c>
      <c r="S4" s="192"/>
      <c r="T4" s="192"/>
      <c r="V4" s="131" t="s">
        <v>74</v>
      </c>
      <c r="W4" s="134" t="str">
        <f>C4</f>
        <v>4:1</v>
      </c>
      <c r="X4" s="134" t="str">
        <f>F4</f>
        <v>8:1</v>
      </c>
      <c r="Y4" s="134" t="str">
        <f>I4</f>
        <v>16:1</v>
      </c>
      <c r="Z4" s="134" t="str">
        <f>L4</f>
        <v>35:1</v>
      </c>
      <c r="AA4" s="134" t="str">
        <f>O4</f>
        <v>70:1</v>
      </c>
      <c r="AB4" s="134" t="str">
        <f>R4</f>
        <v>140:1</v>
      </c>
      <c r="AC4" s="134" t="str">
        <f>C4</f>
        <v>4:1</v>
      </c>
      <c r="AD4" s="134" t="str">
        <f>F4</f>
        <v>8:1</v>
      </c>
      <c r="AE4" s="134" t="str">
        <f>I4</f>
        <v>16:1</v>
      </c>
      <c r="AF4" s="134" t="str">
        <f>L4</f>
        <v>35:1</v>
      </c>
      <c r="AG4" s="134" t="str">
        <f>O4</f>
        <v>70:1</v>
      </c>
      <c r="AH4" s="134" t="str">
        <f>R4</f>
        <v>140:1</v>
      </c>
      <c r="AI4" s="135" t="str">
        <f>C4</f>
        <v>4:1</v>
      </c>
      <c r="AJ4" s="135" t="str">
        <f>F4</f>
        <v>8:1</v>
      </c>
      <c r="AK4" s="135" t="str">
        <f>I4</f>
        <v>16:1</v>
      </c>
      <c r="AL4" s="135" t="str">
        <f>L4</f>
        <v>35:1</v>
      </c>
      <c r="AM4" s="135" t="str">
        <f>O4</f>
        <v>70:1</v>
      </c>
      <c r="AN4" s="135" t="str">
        <f>R4</f>
        <v>140:1</v>
      </c>
      <c r="AO4" s="135"/>
      <c r="AP4" s="135"/>
    </row>
    <row r="5" spans="2:56" x14ac:dyDescent="0.3">
      <c r="B5" s="131">
        <v>0</v>
      </c>
      <c r="C5" s="130">
        <v>0.14649999999999999</v>
      </c>
      <c r="D5" s="130">
        <v>0.14749999999999999</v>
      </c>
      <c r="E5" s="130">
        <v>0.14810000000000001</v>
      </c>
      <c r="F5" s="130">
        <v>0.14960000000000001</v>
      </c>
      <c r="G5" s="130">
        <v>0.14649999999999999</v>
      </c>
      <c r="H5" s="130">
        <v>0.1467</v>
      </c>
      <c r="I5" s="130">
        <v>0.1522</v>
      </c>
      <c r="J5" s="130">
        <v>0.154</v>
      </c>
      <c r="K5" s="130">
        <v>0.1515</v>
      </c>
      <c r="L5" s="130">
        <v>0.15010000000000001</v>
      </c>
      <c r="M5" s="130">
        <v>0.15110000000000001</v>
      </c>
      <c r="N5" s="130">
        <v>0.15090000000000001</v>
      </c>
      <c r="O5" s="130">
        <v>0.14480000000000001</v>
      </c>
      <c r="P5" s="130">
        <v>0.14280000000000001</v>
      </c>
      <c r="Q5" s="130">
        <v>0.1416</v>
      </c>
      <c r="R5" s="130">
        <v>0.1477</v>
      </c>
      <c r="S5" s="130">
        <v>0.14799999999999999</v>
      </c>
      <c r="T5" s="130">
        <v>0.1482</v>
      </c>
      <c r="V5" s="131">
        <f>B5</f>
        <v>0</v>
      </c>
      <c r="W5" s="130">
        <f>AVERAGE(C5:E5)</f>
        <v>0.14736666666666667</v>
      </c>
      <c r="X5" s="130">
        <f>AVERAGE(F5:H5)</f>
        <v>0.14760000000000001</v>
      </c>
      <c r="Y5" s="130">
        <f>AVERAGE(I5:K5)</f>
        <v>0.15256666666666666</v>
      </c>
      <c r="Z5" s="130">
        <f>AVERAGE(L5:N5)</f>
        <v>0.15070000000000003</v>
      </c>
      <c r="AA5" s="130">
        <f>AVERAGE(O5:Q5)</f>
        <v>0.14306666666666668</v>
      </c>
      <c r="AB5" s="130">
        <f>AVERAGE(R5:T5)</f>
        <v>0.14796666666666666</v>
      </c>
      <c r="AC5" s="130">
        <f>STDEV(C5:E5)</f>
        <v>8.0829037686548438E-4</v>
      </c>
      <c r="AD5" s="130">
        <f>STDEV(F5:H5)</f>
        <v>1.7349351572897569E-3</v>
      </c>
      <c r="AE5" s="130">
        <f>STDEV(I5:K5)</f>
        <v>1.2897028081435406E-3</v>
      </c>
      <c r="AF5" s="130">
        <f>STDEV(L5:N5)</f>
        <v>5.2915026221291754E-4</v>
      </c>
      <c r="AG5" s="130">
        <f>STDEV(O5:Q5)</f>
        <v>1.6165807537309562E-3</v>
      </c>
      <c r="AH5" s="130">
        <f>STDEV(R5:T5)</f>
        <v>2.5166114784235818E-4</v>
      </c>
      <c r="AI5" s="136"/>
      <c r="AJ5" s="136"/>
      <c r="AK5" s="136"/>
      <c r="AL5" s="136"/>
      <c r="AM5" s="136"/>
      <c r="AN5" s="136"/>
      <c r="AO5" s="136"/>
      <c r="AP5" s="136"/>
    </row>
    <row r="6" spans="2:56" x14ac:dyDescent="0.3">
      <c r="B6" s="131">
        <v>1</v>
      </c>
      <c r="C6" s="130">
        <v>0.27700000000000002</v>
      </c>
      <c r="D6" s="130">
        <v>0.27689999999999998</v>
      </c>
      <c r="E6" s="130">
        <v>0.27700000000000002</v>
      </c>
      <c r="F6" s="130">
        <v>0.27410000000000001</v>
      </c>
      <c r="G6" s="130">
        <v>0.27239999999999998</v>
      </c>
      <c r="H6" s="130">
        <v>0.2712</v>
      </c>
      <c r="I6" s="130">
        <v>0.25679999999999997</v>
      </c>
      <c r="J6" s="130">
        <v>0.25600000000000001</v>
      </c>
      <c r="K6" s="130">
        <v>0.25650000000000001</v>
      </c>
      <c r="L6" s="130">
        <v>0.26540000000000002</v>
      </c>
      <c r="M6" s="130">
        <v>0.26429999999999998</v>
      </c>
      <c r="N6" s="130">
        <v>0.26350000000000001</v>
      </c>
      <c r="O6" s="130">
        <v>0.2722</v>
      </c>
      <c r="P6" s="130">
        <v>0.2331</v>
      </c>
      <c r="Q6" s="130">
        <v>0.23180000000000001</v>
      </c>
      <c r="R6" s="130">
        <v>0.1991</v>
      </c>
      <c r="S6" s="130">
        <v>0.19889999999999999</v>
      </c>
      <c r="T6" s="130">
        <v>0.19839999999999999</v>
      </c>
      <c r="V6" s="131">
        <f>B6</f>
        <v>1</v>
      </c>
      <c r="W6" s="130">
        <f>AVERAGE(C6:E6)</f>
        <v>0.27696666666666669</v>
      </c>
      <c r="X6" s="130">
        <f>AVERAGE(F6:H6)</f>
        <v>0.27256666666666668</v>
      </c>
      <c r="Y6" s="130">
        <f>AVERAGE(I6:K6)</f>
        <v>0.25643333333333329</v>
      </c>
      <c r="Z6" s="130">
        <f>AVERAGE(L6:N6)</f>
        <v>0.26440000000000002</v>
      </c>
      <c r="AA6" s="130">
        <f>AVERAGE(O6:Q6)</f>
        <v>0.2457</v>
      </c>
      <c r="AB6" s="130">
        <f>AVERAGE(R6:T6)</f>
        <v>0.1988</v>
      </c>
      <c r="AC6" s="130">
        <f>STDEV(C6:E6)</f>
        <v>5.7735026918988274E-5</v>
      </c>
      <c r="AD6" s="130">
        <f>STDEV(F6:H6)</f>
        <v>1.4571661996263014E-3</v>
      </c>
      <c r="AE6" s="130">
        <f>STDEV(I6:K6)</f>
        <v>4.0414518843272332E-4</v>
      </c>
      <c r="AF6" s="130">
        <f>STDEV(L6:N6)</f>
        <v>9.5393920141695408E-4</v>
      </c>
      <c r="AG6" s="130">
        <f>STDEV(O6:Q6)</f>
        <v>2.2958876279121323E-2</v>
      </c>
      <c r="AH6" s="130">
        <f>STDEV(R6:T6)</f>
        <v>3.6055512754640159E-4</v>
      </c>
      <c r="AI6" s="136">
        <f>(W6-W$5)/V6</f>
        <v>0.12960000000000002</v>
      </c>
      <c r="AJ6" s="136">
        <f>(X6-X$5)/V6</f>
        <v>0.12496666666666667</v>
      </c>
      <c r="AK6" s="136">
        <f>(Y6-Y$5)/V6</f>
        <v>0.10386666666666663</v>
      </c>
      <c r="AL6" s="136">
        <f>(Z6-Z$5)/V6</f>
        <v>0.1137</v>
      </c>
      <c r="AM6" s="136">
        <f>(AA6-AA$5)/V6</f>
        <v>0.10263333333333333</v>
      </c>
      <c r="AN6" s="136">
        <f>(AB6-AB$5)/V6</f>
        <v>5.0833333333333341E-2</v>
      </c>
      <c r="AO6" s="136"/>
      <c r="AP6" s="136"/>
    </row>
    <row r="7" spans="2:56" x14ac:dyDescent="0.3">
      <c r="B7" s="131">
        <v>2</v>
      </c>
      <c r="C7" s="130">
        <v>0.45300000000000001</v>
      </c>
      <c r="D7" s="130">
        <v>0.45300000000000001</v>
      </c>
      <c r="E7" s="130">
        <v>0.45250000000000001</v>
      </c>
      <c r="F7" s="130">
        <v>0.45700000000000002</v>
      </c>
      <c r="G7" s="130">
        <v>0.45650000000000002</v>
      </c>
      <c r="H7" s="130">
        <v>0.45700000000000002</v>
      </c>
      <c r="I7" s="130">
        <v>0.4229</v>
      </c>
      <c r="J7" s="130">
        <v>0.42449999999999999</v>
      </c>
      <c r="K7" s="130">
        <v>0.4244</v>
      </c>
      <c r="L7" s="130">
        <v>0.42120000000000002</v>
      </c>
      <c r="M7" s="130">
        <v>0.4209</v>
      </c>
      <c r="N7" s="130">
        <v>0.42070000000000002</v>
      </c>
      <c r="O7" s="130">
        <v>0.35920000000000002</v>
      </c>
      <c r="P7" s="130">
        <v>0.35959999999999998</v>
      </c>
      <c r="Q7" s="130">
        <v>0.35920000000000002</v>
      </c>
      <c r="R7" s="130">
        <v>0.25900000000000001</v>
      </c>
      <c r="S7" s="130">
        <v>0.26</v>
      </c>
      <c r="T7" s="130">
        <v>0.25900000000000001</v>
      </c>
      <c r="V7" s="131">
        <f>B7</f>
        <v>2</v>
      </c>
      <c r="W7" s="130">
        <f>AVERAGE(C7:E7)</f>
        <v>0.45283333333333337</v>
      </c>
      <c r="X7" s="130">
        <f>AVERAGE(F7:H7)</f>
        <v>0.45683333333333337</v>
      </c>
      <c r="Y7" s="130">
        <f>AVERAGE(I7:K7)</f>
        <v>0.42393333333333327</v>
      </c>
      <c r="Z7" s="130">
        <f>AVERAGE(L7:N7)</f>
        <v>0.42093333333333338</v>
      </c>
      <c r="AA7" s="130">
        <f>AVERAGE(O7:Q7)</f>
        <v>0.35933333333333334</v>
      </c>
      <c r="AB7" s="130">
        <f>AVERAGE(R7:T7)</f>
        <v>0.25933333333333336</v>
      </c>
      <c r="AC7" s="130">
        <f>STDEV(C7:E7)</f>
        <v>2.8867513459481317E-4</v>
      </c>
      <c r="AD7" s="130">
        <f>STDEV(F7:H7)</f>
        <v>2.8867513459481317E-4</v>
      </c>
      <c r="AE7" s="130">
        <f>STDEV(I7:K7)</f>
        <v>8.9628864398324745E-4</v>
      </c>
      <c r="AF7" s="130">
        <f>STDEV(L7:N7)</f>
        <v>2.5166114784236002E-4</v>
      </c>
      <c r="AG7" s="130">
        <f>STDEV(O7:Q7)</f>
        <v>2.3094010767582489E-4</v>
      </c>
      <c r="AH7" s="130">
        <f>STDEV(R7:T7)</f>
        <v>5.7735026918962634E-4</v>
      </c>
      <c r="AI7" s="136">
        <f>(W7-W$5)/V7</f>
        <v>0.15273333333333333</v>
      </c>
      <c r="AJ7" s="136">
        <f>(X7-X$5)/V7</f>
        <v>0.15461666666666668</v>
      </c>
      <c r="AK7" s="136">
        <f>(Y7-Y$5)/V7</f>
        <v>0.13568333333333332</v>
      </c>
      <c r="AL7" s="136">
        <f>(Z7-Z$5)/V7</f>
        <v>0.13511666666666666</v>
      </c>
      <c r="AM7" s="136">
        <f>(AA7-AA$5)/V7</f>
        <v>0.10813333333333333</v>
      </c>
      <c r="AN7" s="136">
        <f>(AB7-AB$5)/V7</f>
        <v>5.5683333333333349E-2</v>
      </c>
      <c r="AO7" s="136"/>
      <c r="AP7" s="136"/>
    </row>
    <row r="8" spans="2:56" x14ac:dyDescent="0.3">
      <c r="B8" s="131">
        <v>3</v>
      </c>
      <c r="C8" s="130">
        <v>0.68630000000000002</v>
      </c>
      <c r="D8" s="130">
        <v>0.6855</v>
      </c>
      <c r="E8" s="130">
        <v>0.68540000000000001</v>
      </c>
      <c r="F8" s="130">
        <v>0.68820000000000003</v>
      </c>
      <c r="G8" s="130">
        <v>0.68930000000000002</v>
      </c>
      <c r="H8" s="130">
        <v>0.69110000000000005</v>
      </c>
      <c r="I8" s="130">
        <v>0.65180000000000005</v>
      </c>
      <c r="J8" s="130">
        <v>0.65290000000000004</v>
      </c>
      <c r="K8" s="130">
        <v>0.65329999999999999</v>
      </c>
      <c r="L8" s="130">
        <v>0.60089999999999999</v>
      </c>
      <c r="M8" s="130">
        <v>0.60050000000000003</v>
      </c>
      <c r="N8" s="130">
        <v>0.60099999999999998</v>
      </c>
      <c r="O8" s="130">
        <v>0.45950000000000002</v>
      </c>
      <c r="P8" s="130">
        <v>0.45839999999999997</v>
      </c>
      <c r="Q8" s="130">
        <v>0.45879999999999999</v>
      </c>
      <c r="R8" s="130">
        <v>0.30790000000000001</v>
      </c>
      <c r="S8" s="130">
        <v>0.30819999999999997</v>
      </c>
      <c r="T8" s="130">
        <v>0.308</v>
      </c>
      <c r="V8" s="131">
        <f>B8</f>
        <v>3</v>
      </c>
      <c r="W8" s="130">
        <f>AVERAGE(C8:E8)</f>
        <v>0.68573333333333331</v>
      </c>
      <c r="X8" s="130">
        <f>AVERAGE(F8:H8)</f>
        <v>0.68953333333333333</v>
      </c>
      <c r="Y8" s="130">
        <f>AVERAGE(I8:K8)</f>
        <v>0.65266666666666662</v>
      </c>
      <c r="Z8" s="130">
        <f>AVERAGE(L8:N8)</f>
        <v>0.6008</v>
      </c>
      <c r="AA8" s="130">
        <f>AVERAGE(O8:Q8)</f>
        <v>0.45890000000000003</v>
      </c>
      <c r="AB8" s="130">
        <f>AVERAGE(R8:T8)</f>
        <v>0.30803333333333333</v>
      </c>
      <c r="AC8" s="130">
        <f>STDEV(C8:E8)</f>
        <v>4.9328828623163414E-4</v>
      </c>
      <c r="AD8" s="130">
        <f>STDEV(F8:H8)</f>
        <v>1.4640127503998581E-3</v>
      </c>
      <c r="AE8" s="130">
        <f>STDEV(I8:K8)</f>
        <v>7.7674534651537934E-4</v>
      </c>
      <c r="AF8" s="130">
        <f>STDEV(L8:N8)</f>
        <v>2.6457513110642993E-4</v>
      </c>
      <c r="AG8" s="130">
        <f>STDEV(O8:Q8)</f>
        <v>5.5677643628302559E-4</v>
      </c>
      <c r="AH8" s="130">
        <f>STDEV(R8:T8)</f>
        <v>1.5275252316517785E-4</v>
      </c>
      <c r="AI8" s="136">
        <f>(W8-W$5)/V8</f>
        <v>0.17945555555555556</v>
      </c>
      <c r="AJ8" s="136">
        <f>(X8-X$5)/V8</f>
        <v>0.18064444444444447</v>
      </c>
      <c r="AK8" s="136">
        <f>(Y8-Y$5)/V8</f>
        <v>0.16669999999999999</v>
      </c>
      <c r="AL8" s="136">
        <f>(Z8-Z$5)/V8</f>
        <v>0.15003333333333332</v>
      </c>
      <c r="AM8" s="136">
        <f>(AA8-AA$5)/V8</f>
        <v>0.10527777777777779</v>
      </c>
      <c r="AN8" s="136">
        <f>(AB8-AB$5)/V8</f>
        <v>5.3355555555555552E-2</v>
      </c>
      <c r="AO8" s="136"/>
      <c r="AP8" s="136"/>
    </row>
    <row r="9" spans="2:56" x14ac:dyDescent="0.3">
      <c r="B9" s="131">
        <v>4</v>
      </c>
      <c r="C9" s="130">
        <f>0.5277*2</f>
        <v>1.0553999999999999</v>
      </c>
      <c r="D9" s="130">
        <f>0.5281*2</f>
        <v>1.0562</v>
      </c>
      <c r="E9" s="130">
        <f>0.5257*2</f>
        <v>1.0513999999999999</v>
      </c>
      <c r="F9" s="130">
        <f>0.5341*2</f>
        <v>1.0682</v>
      </c>
      <c r="G9" s="130">
        <f>0.5338*2</f>
        <v>1.0676000000000001</v>
      </c>
      <c r="H9" s="130">
        <f>0.5338*2</f>
        <v>1.0676000000000001</v>
      </c>
      <c r="I9" s="130">
        <v>0.87649999999999995</v>
      </c>
      <c r="J9" s="130">
        <v>0.87680000000000002</v>
      </c>
      <c r="K9" s="130">
        <v>0.877</v>
      </c>
      <c r="L9" s="130">
        <v>0.7651</v>
      </c>
      <c r="M9" s="130">
        <v>0.76190000000000002</v>
      </c>
      <c r="N9" s="130">
        <v>0.76339999999999997</v>
      </c>
      <c r="O9" s="130">
        <v>0.53129999999999999</v>
      </c>
      <c r="P9" s="130">
        <v>0.53249999999999997</v>
      </c>
      <c r="Q9" s="130">
        <v>0.53129999999999999</v>
      </c>
      <c r="R9" s="130">
        <v>0.38840000000000002</v>
      </c>
      <c r="S9" s="130">
        <v>0.39019999999999999</v>
      </c>
      <c r="T9" s="130">
        <v>0.39229999999999998</v>
      </c>
      <c r="V9" s="131">
        <f>B9</f>
        <v>4</v>
      </c>
      <c r="W9" s="130">
        <f>AVERAGE(C9:E9)</f>
        <v>1.0543333333333333</v>
      </c>
      <c r="X9" s="130">
        <f>AVERAGE(F9:H9)</f>
        <v>1.0678000000000001</v>
      </c>
      <c r="Y9" s="130">
        <f>AVERAGE(I9:K9)</f>
        <v>0.87676666666666669</v>
      </c>
      <c r="Z9" s="130">
        <f>AVERAGE(L9:N9)</f>
        <v>0.76346666666666663</v>
      </c>
      <c r="AA9" s="130">
        <f>AVERAGE(O9:Q9)</f>
        <v>0.53169999999999995</v>
      </c>
      <c r="AB9" s="130">
        <f>AVERAGE(R9:T9)</f>
        <v>0.39030000000000004</v>
      </c>
      <c r="AC9" s="130">
        <f>STDEV(C9:E9)</f>
        <v>2.5716402029315054E-3</v>
      </c>
      <c r="AD9" s="130">
        <f>STDEV(F9:H9)</f>
        <v>3.4641016151373729E-4</v>
      </c>
      <c r="AE9" s="130">
        <f>STDEV(I9:K9)</f>
        <v>2.516611478423894E-4</v>
      </c>
      <c r="AF9" s="130">
        <f>STDEV(L9:N9)</f>
        <v>1.6010413278030348E-3</v>
      </c>
      <c r="AG9" s="130">
        <f>STDEV(O9:Q9)</f>
        <v>6.9282032302753877E-4</v>
      </c>
      <c r="AH9" s="130">
        <f>STDEV(R9:T9)</f>
        <v>1.9519221295942932E-3</v>
      </c>
      <c r="AI9" s="136">
        <f>(W9-W$5)/V9</f>
        <v>0.22674166666666667</v>
      </c>
      <c r="AJ9" s="136">
        <f>(X9-X$5)/V9</f>
        <v>0.23005000000000003</v>
      </c>
      <c r="AK9" s="136">
        <f>(Y9-Y$5)/V9</f>
        <v>0.18105000000000002</v>
      </c>
      <c r="AL9" s="136">
        <f>(Z9-Z$5)/V9</f>
        <v>0.15319166666666664</v>
      </c>
      <c r="AM9" s="136">
        <f>(AA9-AA$5)/V9</f>
        <v>9.7158333333333319E-2</v>
      </c>
      <c r="AN9" s="136">
        <f>(AB9-AB$5)/V9</f>
        <v>6.0583333333333343E-2</v>
      </c>
      <c r="AO9" s="136"/>
      <c r="AP9" s="136"/>
    </row>
    <row r="10" spans="2:56" x14ac:dyDescent="0.3">
      <c r="B10" s="131" t="s">
        <v>134</v>
      </c>
      <c r="C10" s="130">
        <v>0.63600000000000001</v>
      </c>
      <c r="D10" s="130">
        <v>0.63500000000000001</v>
      </c>
      <c r="E10" s="130">
        <v>0.63280000000000003</v>
      </c>
      <c r="F10" s="130">
        <v>0.67369999999999997</v>
      </c>
      <c r="G10" s="130">
        <v>0.67220000000000002</v>
      </c>
      <c r="H10" s="130">
        <v>0.67179999999999995</v>
      </c>
      <c r="I10" s="130">
        <v>0.51970000000000005</v>
      </c>
      <c r="J10" s="130">
        <v>0.51970000000000005</v>
      </c>
      <c r="K10" s="130">
        <v>0.51749999999999996</v>
      </c>
      <c r="L10" s="130">
        <v>0.47670000000000001</v>
      </c>
      <c r="M10" s="130">
        <v>0.47689999999999999</v>
      </c>
      <c r="N10" s="130">
        <v>0.47649999999999998</v>
      </c>
      <c r="O10" s="130">
        <v>0.33810000000000001</v>
      </c>
      <c r="P10" s="130">
        <v>0.33710000000000001</v>
      </c>
      <c r="Q10" s="130">
        <v>0.33650000000000002</v>
      </c>
      <c r="R10" s="130">
        <v>0.27229999999999999</v>
      </c>
      <c r="S10" s="130">
        <v>0.27210000000000001</v>
      </c>
      <c r="T10" s="130">
        <v>0.27289999999999998</v>
      </c>
      <c r="V10" s="131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6"/>
      <c r="AJ10" s="136"/>
      <c r="AK10" s="136"/>
      <c r="AL10" s="136"/>
      <c r="AM10" s="136"/>
      <c r="AN10" s="136"/>
      <c r="AO10" s="136"/>
      <c r="AP10" s="136"/>
    </row>
    <row r="11" spans="2:56" x14ac:dyDescent="0.3">
      <c r="B11" s="131">
        <v>5</v>
      </c>
      <c r="C11" s="130">
        <f t="shared" ref="C11:T11" si="0">C10*2</f>
        <v>1.272</v>
      </c>
      <c r="D11" s="130">
        <f t="shared" si="0"/>
        <v>1.27</v>
      </c>
      <c r="E11" s="130">
        <f t="shared" si="0"/>
        <v>1.2656000000000001</v>
      </c>
      <c r="F11" s="130">
        <f t="shared" si="0"/>
        <v>1.3473999999999999</v>
      </c>
      <c r="G11" s="130">
        <f t="shared" si="0"/>
        <v>1.3444</v>
      </c>
      <c r="H11" s="130">
        <f t="shared" si="0"/>
        <v>1.3435999999999999</v>
      </c>
      <c r="I11" s="130">
        <f t="shared" si="0"/>
        <v>1.0394000000000001</v>
      </c>
      <c r="J11" s="130">
        <f t="shared" si="0"/>
        <v>1.0394000000000001</v>
      </c>
      <c r="K11" s="130">
        <f t="shared" si="0"/>
        <v>1.0349999999999999</v>
      </c>
      <c r="L11" s="130">
        <f t="shared" si="0"/>
        <v>0.95340000000000003</v>
      </c>
      <c r="M11" s="130">
        <f t="shared" si="0"/>
        <v>0.95379999999999998</v>
      </c>
      <c r="N11" s="130">
        <f t="shared" si="0"/>
        <v>0.95299999999999996</v>
      </c>
      <c r="O11" s="130">
        <f t="shared" si="0"/>
        <v>0.67620000000000002</v>
      </c>
      <c r="P11" s="130">
        <f t="shared" si="0"/>
        <v>0.67420000000000002</v>
      </c>
      <c r="Q11" s="130">
        <f t="shared" si="0"/>
        <v>0.67300000000000004</v>
      </c>
      <c r="R11" s="130">
        <f t="shared" si="0"/>
        <v>0.54459999999999997</v>
      </c>
      <c r="S11" s="130">
        <f t="shared" si="0"/>
        <v>0.54420000000000002</v>
      </c>
      <c r="T11" s="130">
        <f t="shared" si="0"/>
        <v>0.54579999999999995</v>
      </c>
      <c r="V11" s="131">
        <f>B11</f>
        <v>5</v>
      </c>
      <c r="W11" s="130">
        <f>AVERAGE(C11:E11)</f>
        <v>1.2691999999999999</v>
      </c>
      <c r="X11" s="130">
        <f>AVERAGE(F11:H11)</f>
        <v>1.3451333333333331</v>
      </c>
      <c r="Y11" s="130">
        <f>AVERAGE(I11:K11)</f>
        <v>1.0379333333333334</v>
      </c>
      <c r="Z11" s="130">
        <f>AVERAGE(L11:N11)</f>
        <v>0.95339999999999991</v>
      </c>
      <c r="AA11" s="130">
        <f>AVERAGE(O11:Q11)</f>
        <v>0.67446666666666666</v>
      </c>
      <c r="AB11" s="130">
        <f>AVERAGE(R11:T11)</f>
        <v>0.54486666666666661</v>
      </c>
      <c r="AC11" s="130">
        <f>STDEV(C11:E11)</f>
        <v>3.2741411087489586E-3</v>
      </c>
      <c r="AD11" s="130">
        <f>STDEV(F11:H11)</f>
        <v>2.0033305601755524E-3</v>
      </c>
      <c r="AE11" s="130">
        <f>STDEV(I11:K11)</f>
        <v>2.5403411844344579E-3</v>
      </c>
      <c r="AF11" s="130">
        <f>STDEV(L11:N11)</f>
        <v>4.0000000000001146E-4</v>
      </c>
      <c r="AG11" s="130">
        <f>STDEV(O11:Q11)</f>
        <v>1.6165807537309436E-3</v>
      </c>
      <c r="AH11" s="130">
        <f>STDEV(R11:T11)</f>
        <v>8.3266639978642361E-4</v>
      </c>
      <c r="AI11" s="136">
        <f>(W11-W$5)/V11</f>
        <v>0.22436666666666666</v>
      </c>
      <c r="AJ11" s="136">
        <f>(X11-X$5)/V11</f>
        <v>0.23950666666666662</v>
      </c>
      <c r="AK11" s="136">
        <f>(Y11-Y$5)/V11</f>
        <v>0.17707333333333336</v>
      </c>
      <c r="AL11" s="136">
        <f>(Z11-Z$5)/V11</f>
        <v>0.16053999999999996</v>
      </c>
      <c r="AM11" s="136">
        <f>(AA11-AA$5)/V11</f>
        <v>0.10628</v>
      </c>
      <c r="AN11" s="136">
        <f>(AB11-AB$5)/V11</f>
        <v>7.9379999999999978E-2</v>
      </c>
      <c r="AO11" s="136"/>
      <c r="AP11" s="136"/>
    </row>
    <row r="12" spans="2:56" x14ac:dyDescent="0.3">
      <c r="B12" s="131" t="s">
        <v>106</v>
      </c>
      <c r="C12" s="130">
        <v>0.75329999999999997</v>
      </c>
      <c r="D12" s="130">
        <v>0.75409999999999999</v>
      </c>
      <c r="E12" s="130">
        <v>0.75439999999999996</v>
      </c>
      <c r="F12" s="130">
        <v>0.80869999999999997</v>
      </c>
      <c r="G12" s="130">
        <v>0.8085</v>
      </c>
      <c r="H12" s="130">
        <v>0.80969999999999998</v>
      </c>
      <c r="I12" s="130">
        <v>0.6452</v>
      </c>
      <c r="J12" s="130">
        <v>0.64670000000000005</v>
      </c>
      <c r="K12" s="130">
        <v>0.64739999999999998</v>
      </c>
      <c r="L12" s="130">
        <v>0.5494</v>
      </c>
      <c r="M12" s="130">
        <v>0.54930000000000001</v>
      </c>
      <c r="N12" s="130">
        <v>0.54890000000000005</v>
      </c>
      <c r="O12" s="130">
        <v>0.39700000000000002</v>
      </c>
      <c r="P12" s="130">
        <v>0.39550000000000002</v>
      </c>
      <c r="Q12" s="130">
        <v>0.39660000000000001</v>
      </c>
      <c r="R12" s="130">
        <v>0.31890000000000002</v>
      </c>
      <c r="S12" s="130">
        <v>0.31940000000000002</v>
      </c>
      <c r="T12" s="130">
        <v>0.31929999999999997</v>
      </c>
      <c r="V12" s="131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6"/>
      <c r="AJ12" s="136"/>
      <c r="AK12" s="136"/>
      <c r="AL12" s="136"/>
      <c r="AM12" s="136"/>
      <c r="AN12" s="136"/>
      <c r="AO12" s="136"/>
      <c r="AP12" s="136"/>
    </row>
    <row r="13" spans="2:56" x14ac:dyDescent="0.3">
      <c r="B13" s="131">
        <v>6</v>
      </c>
      <c r="C13" s="130">
        <f t="shared" ref="C13:T13" si="1">C12*2</f>
        <v>1.5065999999999999</v>
      </c>
      <c r="D13" s="130">
        <f t="shared" si="1"/>
        <v>1.5082</v>
      </c>
      <c r="E13" s="130">
        <f t="shared" si="1"/>
        <v>1.5087999999999999</v>
      </c>
      <c r="F13" s="130">
        <f t="shared" si="1"/>
        <v>1.6173999999999999</v>
      </c>
      <c r="G13" s="130">
        <f t="shared" si="1"/>
        <v>1.617</v>
      </c>
      <c r="H13" s="130">
        <f t="shared" si="1"/>
        <v>1.6194</v>
      </c>
      <c r="I13" s="130">
        <f t="shared" si="1"/>
        <v>1.2904</v>
      </c>
      <c r="J13" s="130">
        <f t="shared" si="1"/>
        <v>1.2934000000000001</v>
      </c>
      <c r="K13" s="130">
        <f t="shared" si="1"/>
        <v>1.2948</v>
      </c>
      <c r="L13" s="130">
        <f t="shared" si="1"/>
        <v>1.0988</v>
      </c>
      <c r="M13" s="130">
        <f t="shared" si="1"/>
        <v>1.0986</v>
      </c>
      <c r="N13" s="130">
        <f t="shared" si="1"/>
        <v>1.0978000000000001</v>
      </c>
      <c r="O13" s="130">
        <f t="shared" si="1"/>
        <v>0.79400000000000004</v>
      </c>
      <c r="P13" s="130">
        <f t="shared" si="1"/>
        <v>0.79100000000000004</v>
      </c>
      <c r="Q13" s="130">
        <f t="shared" si="1"/>
        <v>0.79320000000000002</v>
      </c>
      <c r="R13" s="130">
        <f t="shared" si="1"/>
        <v>0.63780000000000003</v>
      </c>
      <c r="S13" s="130">
        <f t="shared" si="1"/>
        <v>0.63880000000000003</v>
      </c>
      <c r="T13" s="130">
        <f t="shared" si="1"/>
        <v>0.63859999999999995</v>
      </c>
      <c r="V13" s="131">
        <f>B13</f>
        <v>6</v>
      </c>
      <c r="W13" s="130">
        <f>AVERAGE(C13:E13)</f>
        <v>1.5078666666666667</v>
      </c>
      <c r="X13" s="130">
        <f>AVERAGE(F13:H13)</f>
        <v>1.6179333333333332</v>
      </c>
      <c r="Y13" s="130">
        <f>AVERAGE(I13:K13)</f>
        <v>1.2928666666666666</v>
      </c>
      <c r="Z13" s="130">
        <f>AVERAGE(L13:N13)</f>
        <v>1.0984</v>
      </c>
      <c r="AA13" s="130">
        <f>AVERAGE(O13:Q13)</f>
        <v>0.7927333333333334</v>
      </c>
      <c r="AB13" s="130">
        <f>AVERAGE(R13:T13)</f>
        <v>0.63839999999999997</v>
      </c>
      <c r="AC13" s="130">
        <f>STDEV(C13:E13)</f>
        <v>1.1372481406154639E-3</v>
      </c>
      <c r="AD13" s="130">
        <f>STDEV(F13:H13)</f>
        <v>1.2858201014657124E-3</v>
      </c>
      <c r="AE13" s="130">
        <f>STDEV(I13:K13)</f>
        <v>2.2479620400116447E-3</v>
      </c>
      <c r="AF13" s="130">
        <f>STDEV(L13:N13)</f>
        <v>5.2915026221285986E-4</v>
      </c>
      <c r="AG13" s="130">
        <f>STDEV(O13:Q13)</f>
        <v>1.5534906930308038E-3</v>
      </c>
      <c r="AH13" s="130">
        <f>STDEV(R13:T13)</f>
        <v>5.2915026221290182E-4</v>
      </c>
      <c r="AI13" s="136">
        <f>(W13-W$5)/V13</f>
        <v>0.22675000000000001</v>
      </c>
      <c r="AJ13" s="136">
        <f>(X13-X$5)/V13</f>
        <v>0.24505555555555555</v>
      </c>
      <c r="AK13" s="136">
        <f>(Y13-Y$5)/V13</f>
        <v>0.19004999999999997</v>
      </c>
      <c r="AL13" s="136">
        <f>(Z13-Z$5)/V13</f>
        <v>0.15795000000000001</v>
      </c>
      <c r="AM13" s="136">
        <f>(AA13-AA$5)/V13</f>
        <v>0.10827777777777779</v>
      </c>
      <c r="AN13" s="136">
        <f>(AB13-AB$5)/V13</f>
        <v>8.1738888888888875E-2</v>
      </c>
      <c r="AO13" s="136"/>
      <c r="AP13" s="136"/>
    </row>
    <row r="14" spans="2:56" x14ac:dyDescent="0.3">
      <c r="B14" s="131" t="s">
        <v>102</v>
      </c>
      <c r="C14" s="130">
        <v>0.47260000000000002</v>
      </c>
      <c r="D14" s="130">
        <v>0.47339999999999999</v>
      </c>
      <c r="E14" s="130">
        <v>0.47070000000000001</v>
      </c>
      <c r="F14" s="130">
        <v>0.4849</v>
      </c>
      <c r="G14" s="130">
        <v>0.48459999999999998</v>
      </c>
      <c r="H14" s="130">
        <v>0.48480000000000001</v>
      </c>
      <c r="I14" s="130">
        <v>0.3947</v>
      </c>
      <c r="J14" s="130">
        <v>0.3926</v>
      </c>
      <c r="K14" s="130">
        <v>0.3916</v>
      </c>
      <c r="L14" s="130">
        <v>0.29039999999999999</v>
      </c>
      <c r="M14" s="130">
        <v>0.28899999999999998</v>
      </c>
      <c r="N14" s="130">
        <v>0.2893</v>
      </c>
      <c r="O14" s="130">
        <v>0.23130000000000001</v>
      </c>
      <c r="P14" s="130">
        <v>0.23119999999999999</v>
      </c>
      <c r="Q14" s="130">
        <v>0.23169999999999999</v>
      </c>
      <c r="R14" s="130">
        <v>0.1862</v>
      </c>
      <c r="S14" s="130">
        <v>0.18679999999999999</v>
      </c>
      <c r="T14" s="130">
        <v>0.185</v>
      </c>
      <c r="V14" s="131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6"/>
      <c r="AJ14" s="136"/>
      <c r="AK14" s="136"/>
      <c r="AL14" s="136"/>
      <c r="AM14" s="136"/>
      <c r="AN14" s="136"/>
      <c r="AO14" s="136"/>
      <c r="AP14" s="136"/>
    </row>
    <row r="15" spans="2:56" x14ac:dyDescent="0.3">
      <c r="B15" s="131">
        <v>7</v>
      </c>
      <c r="C15" s="130">
        <f t="shared" ref="C15:T15" si="2">C14*4</f>
        <v>1.8904000000000001</v>
      </c>
      <c r="D15" s="130">
        <f t="shared" si="2"/>
        <v>1.8935999999999999</v>
      </c>
      <c r="E15" s="130">
        <f t="shared" si="2"/>
        <v>1.8828</v>
      </c>
      <c r="F15" s="130">
        <f t="shared" si="2"/>
        <v>1.9396</v>
      </c>
      <c r="G15" s="130">
        <f t="shared" si="2"/>
        <v>1.9383999999999999</v>
      </c>
      <c r="H15" s="130">
        <f t="shared" si="2"/>
        <v>1.9392</v>
      </c>
      <c r="I15" s="130">
        <f t="shared" si="2"/>
        <v>1.5788</v>
      </c>
      <c r="J15" s="130">
        <f t="shared" si="2"/>
        <v>1.5704</v>
      </c>
      <c r="K15" s="130">
        <f t="shared" si="2"/>
        <v>1.5664</v>
      </c>
      <c r="L15" s="130">
        <f t="shared" si="2"/>
        <v>1.1616</v>
      </c>
      <c r="M15" s="130">
        <f t="shared" si="2"/>
        <v>1.1559999999999999</v>
      </c>
      <c r="N15" s="130">
        <f t="shared" si="2"/>
        <v>1.1572</v>
      </c>
      <c r="O15" s="130">
        <f t="shared" si="2"/>
        <v>0.92520000000000002</v>
      </c>
      <c r="P15" s="130">
        <f t="shared" si="2"/>
        <v>0.92479999999999996</v>
      </c>
      <c r="Q15" s="130">
        <f t="shared" si="2"/>
        <v>0.92679999999999996</v>
      </c>
      <c r="R15" s="130">
        <f t="shared" si="2"/>
        <v>0.74480000000000002</v>
      </c>
      <c r="S15" s="130">
        <f t="shared" si="2"/>
        <v>0.74719999999999998</v>
      </c>
      <c r="T15" s="130">
        <f t="shared" si="2"/>
        <v>0.74</v>
      </c>
      <c r="V15" s="131">
        <f>B15</f>
        <v>7</v>
      </c>
      <c r="W15" s="130">
        <f>AVERAGE(C15:E15)</f>
        <v>1.8889333333333334</v>
      </c>
      <c r="X15" s="130">
        <f>AVERAGE(F15:H15)</f>
        <v>1.9390666666666665</v>
      </c>
      <c r="Y15" s="130">
        <f>AVERAGE(I15:K15)</f>
        <v>1.5718666666666667</v>
      </c>
      <c r="Z15" s="130">
        <f>AVERAGE(L15:N15)</f>
        <v>1.1582666666666666</v>
      </c>
      <c r="AA15" s="130">
        <f>AVERAGE(O15:Q15)</f>
        <v>0.92560000000000009</v>
      </c>
      <c r="AB15" s="130">
        <f>AVERAGE(R15:T15)</f>
        <v>0.74400000000000011</v>
      </c>
      <c r="AC15" s="130">
        <f>STDEV(C15:E15)</f>
        <v>5.5473717500572322E-3</v>
      </c>
      <c r="AD15" s="130">
        <f>STDEV(F15:H15)</f>
        <v>6.110100926608325E-4</v>
      </c>
      <c r="AE15" s="130">
        <f>STDEV(I15:K15)</f>
        <v>6.3287702860297512E-3</v>
      </c>
      <c r="AF15" s="130">
        <f>STDEV(L15:N15)</f>
        <v>2.9484459183328092E-3</v>
      </c>
      <c r="AG15" s="130">
        <f>STDEV(O15:Q15)</f>
        <v>1.0583005244258245E-3</v>
      </c>
      <c r="AH15" s="130">
        <f>STDEV(R15:T15)</f>
        <v>3.666060555964668E-3</v>
      </c>
      <c r="AI15" s="136">
        <f>(W15-W$5)/V15</f>
        <v>0.2487952380952381</v>
      </c>
      <c r="AJ15" s="136">
        <f>(X15-X$5)/V15</f>
        <v>0.2559238095238095</v>
      </c>
      <c r="AK15" s="136">
        <f>(Y15-Y$5)/V15</f>
        <v>0.20275714285714286</v>
      </c>
      <c r="AL15" s="136">
        <f>(Z15-Z$5)/V15</f>
        <v>0.14393809523809523</v>
      </c>
      <c r="AM15" s="136">
        <f>(AA15-AA$5)/V15</f>
        <v>0.1117904761904762</v>
      </c>
      <c r="AN15" s="136">
        <f>(AB15-AB$5)/V15</f>
        <v>8.5147619047619055E-2</v>
      </c>
      <c r="AO15" s="136"/>
      <c r="AP15" s="136"/>
    </row>
    <row r="16" spans="2:56" x14ac:dyDescent="0.3">
      <c r="B16" s="131" t="s">
        <v>73</v>
      </c>
      <c r="C16" s="130">
        <v>0.5252</v>
      </c>
      <c r="D16" s="130">
        <v>0.52669999999999995</v>
      </c>
      <c r="E16" s="130">
        <v>0.52539999999999998</v>
      </c>
      <c r="F16" s="130">
        <v>0.48580000000000001</v>
      </c>
      <c r="G16" s="130">
        <v>0.48680000000000001</v>
      </c>
      <c r="H16" s="130">
        <v>0.48730000000000001</v>
      </c>
      <c r="I16" s="130">
        <v>0.44669999999999999</v>
      </c>
      <c r="J16" s="130">
        <v>0.44519999999999998</v>
      </c>
      <c r="K16" s="130">
        <v>0.44590000000000002</v>
      </c>
      <c r="L16" s="130">
        <v>0.30969999999999998</v>
      </c>
      <c r="M16" s="130">
        <v>0.30959999999999999</v>
      </c>
      <c r="N16" s="130">
        <v>0.31040000000000001</v>
      </c>
      <c r="O16" s="130">
        <v>0.25990000000000002</v>
      </c>
      <c r="P16" s="130">
        <v>0.2596</v>
      </c>
      <c r="Q16" s="130">
        <v>0.2596</v>
      </c>
      <c r="R16" s="130">
        <v>0.21740000000000001</v>
      </c>
      <c r="S16" s="130">
        <v>0.21729999999999999</v>
      </c>
      <c r="T16" s="130">
        <v>0.21679999999999999</v>
      </c>
      <c r="V16" s="131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6"/>
      <c r="AJ16" s="136"/>
      <c r="AK16" s="136"/>
      <c r="AL16" s="136"/>
      <c r="AM16" s="136"/>
      <c r="AN16" s="136"/>
      <c r="AO16" s="136"/>
      <c r="AP16" s="136"/>
    </row>
    <row r="17" spans="2:61" x14ac:dyDescent="0.3">
      <c r="B17" s="131">
        <v>8</v>
      </c>
      <c r="C17" s="130">
        <f t="shared" ref="C17:T17" si="3">C16*4</f>
        <v>2.1008</v>
      </c>
      <c r="D17" s="130">
        <f t="shared" si="3"/>
        <v>2.1067999999999998</v>
      </c>
      <c r="E17" s="130">
        <f t="shared" si="3"/>
        <v>2.1015999999999999</v>
      </c>
      <c r="F17" s="130">
        <f t="shared" si="3"/>
        <v>1.9432</v>
      </c>
      <c r="G17" s="130">
        <f t="shared" si="3"/>
        <v>1.9472</v>
      </c>
      <c r="H17" s="130">
        <f t="shared" si="3"/>
        <v>1.9492</v>
      </c>
      <c r="I17" s="130">
        <f t="shared" si="3"/>
        <v>1.7867999999999999</v>
      </c>
      <c r="J17" s="130">
        <f t="shared" si="3"/>
        <v>1.7807999999999999</v>
      </c>
      <c r="K17" s="130">
        <f t="shared" si="3"/>
        <v>1.7836000000000001</v>
      </c>
      <c r="L17" s="130">
        <f t="shared" si="3"/>
        <v>1.2387999999999999</v>
      </c>
      <c r="M17" s="130">
        <f t="shared" si="3"/>
        <v>1.2383999999999999</v>
      </c>
      <c r="N17" s="130">
        <f t="shared" si="3"/>
        <v>1.2416</v>
      </c>
      <c r="O17" s="130">
        <f t="shared" si="3"/>
        <v>1.0396000000000001</v>
      </c>
      <c r="P17" s="130">
        <f t="shared" si="3"/>
        <v>1.0384</v>
      </c>
      <c r="Q17" s="130">
        <f t="shared" si="3"/>
        <v>1.0384</v>
      </c>
      <c r="R17" s="130">
        <f t="shared" si="3"/>
        <v>0.86960000000000004</v>
      </c>
      <c r="S17" s="130">
        <f t="shared" si="3"/>
        <v>0.86919999999999997</v>
      </c>
      <c r="T17" s="130">
        <f t="shared" si="3"/>
        <v>0.86719999999999997</v>
      </c>
      <c r="V17" s="131">
        <f>B17</f>
        <v>8</v>
      </c>
      <c r="W17" s="130">
        <f>AVERAGE(C17:E17)</f>
        <v>2.1030666666666664</v>
      </c>
      <c r="X17" s="130">
        <f>AVERAGE(F17:H17)</f>
        <v>1.9465333333333332</v>
      </c>
      <c r="Y17" s="130">
        <f>AVERAGE(I17:K17)</f>
        <v>1.7837333333333332</v>
      </c>
      <c r="Z17" s="130">
        <f>AVERAGE(L17:N17)</f>
        <v>1.2396</v>
      </c>
      <c r="AA17" s="130">
        <f>AVERAGE(O17:Q17)</f>
        <v>1.0388000000000002</v>
      </c>
      <c r="AB17" s="130">
        <f>AVERAGE(R17:T17)</f>
        <v>0.86866666666666659</v>
      </c>
      <c r="AC17" s="130">
        <f>STDEV(C17:E17)</f>
        <v>3.2578111260987267E-3</v>
      </c>
      <c r="AD17" s="130">
        <f>STDEV(F17:H17)</f>
        <v>3.0550504633038958E-3</v>
      </c>
      <c r="AE17" s="130">
        <f>STDEV(I17:K17)</f>
        <v>3.0022213997860539E-3</v>
      </c>
      <c r="AF17" s="130">
        <f>STDEV(L17:N17)</f>
        <v>1.7435595774163322E-3</v>
      </c>
      <c r="AG17" s="130">
        <f>STDEV(O17:Q17)</f>
        <v>6.9282032302760274E-4</v>
      </c>
      <c r="AH17" s="130">
        <f>STDEV(R17:T17)</f>
        <v>1.2858201014657527E-3</v>
      </c>
      <c r="AI17" s="136">
        <f>(W17-W$5)/V17</f>
        <v>0.24446249999999997</v>
      </c>
      <c r="AJ17" s="136">
        <f>(X17-X$5)/V17</f>
        <v>0.22486666666666666</v>
      </c>
      <c r="AK17" s="136">
        <f>(Y17-Y$5)/V17</f>
        <v>0.2038958333333333</v>
      </c>
      <c r="AL17" s="136">
        <f>(Z17-Z$5)/V17</f>
        <v>0.1361125</v>
      </c>
      <c r="AM17" s="136">
        <f>(AA17-AA$5)/V17</f>
        <v>0.11196666666666669</v>
      </c>
      <c r="AN17" s="136">
        <f>(AB17-AB$5)/V17</f>
        <v>9.0087499999999987E-2</v>
      </c>
      <c r="AO17" s="136"/>
      <c r="AP17" s="136"/>
    </row>
    <row r="18" spans="2:61" x14ac:dyDescent="0.3">
      <c r="B18" s="134" t="s">
        <v>72</v>
      </c>
      <c r="C18" s="130">
        <v>0.58520000000000005</v>
      </c>
      <c r="D18" s="130">
        <v>0.58589999999999998</v>
      </c>
      <c r="E18" s="130">
        <v>0.58520000000000005</v>
      </c>
      <c r="F18" s="130">
        <v>0.54090000000000005</v>
      </c>
      <c r="G18" s="130">
        <v>0.54020000000000001</v>
      </c>
      <c r="H18" s="130">
        <v>0.53939999999999999</v>
      </c>
      <c r="I18" s="130">
        <v>0.47360000000000002</v>
      </c>
      <c r="J18" s="130">
        <v>0.47449999999999998</v>
      </c>
      <c r="K18" s="130">
        <v>0.47389999999999999</v>
      </c>
      <c r="L18" s="130">
        <v>0.40200000000000002</v>
      </c>
      <c r="M18" s="130">
        <v>0.4</v>
      </c>
      <c r="N18" s="130">
        <v>0.39929999999999999</v>
      </c>
      <c r="O18" s="130">
        <v>0.27360000000000001</v>
      </c>
      <c r="P18" s="130">
        <v>0.27239999999999998</v>
      </c>
      <c r="Q18" s="130">
        <v>0.27200000000000002</v>
      </c>
      <c r="R18" s="130">
        <v>0.26240000000000002</v>
      </c>
      <c r="S18" s="130">
        <v>0.26169999999999999</v>
      </c>
      <c r="T18" s="130">
        <v>0.25990000000000002</v>
      </c>
      <c r="V18" s="131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6"/>
      <c r="AJ18" s="136"/>
      <c r="AK18" s="136"/>
      <c r="AL18" s="136"/>
      <c r="AM18" s="136"/>
      <c r="AN18" s="136"/>
      <c r="AO18" s="136"/>
      <c r="AP18" s="136"/>
    </row>
    <row r="19" spans="2:61" x14ac:dyDescent="0.3">
      <c r="B19" s="134">
        <v>9</v>
      </c>
      <c r="C19" s="130">
        <f t="shared" ref="C19:T19" si="4">C18*4</f>
        <v>2.3408000000000002</v>
      </c>
      <c r="D19" s="130">
        <f t="shared" si="4"/>
        <v>2.3435999999999999</v>
      </c>
      <c r="E19" s="130">
        <f t="shared" si="4"/>
        <v>2.3408000000000002</v>
      </c>
      <c r="F19" s="130">
        <f t="shared" si="4"/>
        <v>2.1636000000000002</v>
      </c>
      <c r="G19" s="130">
        <f t="shared" si="4"/>
        <v>2.1608000000000001</v>
      </c>
      <c r="H19" s="130">
        <f t="shared" si="4"/>
        <v>2.1576</v>
      </c>
      <c r="I19" s="130">
        <f t="shared" si="4"/>
        <v>1.8944000000000001</v>
      </c>
      <c r="J19" s="130">
        <f t="shared" si="4"/>
        <v>1.8979999999999999</v>
      </c>
      <c r="K19" s="130">
        <f t="shared" si="4"/>
        <v>1.8956</v>
      </c>
      <c r="L19" s="130">
        <f t="shared" si="4"/>
        <v>1.6080000000000001</v>
      </c>
      <c r="M19" s="130">
        <f t="shared" si="4"/>
        <v>1.6</v>
      </c>
      <c r="N19" s="130">
        <f t="shared" si="4"/>
        <v>1.5972</v>
      </c>
      <c r="O19" s="130">
        <f t="shared" si="4"/>
        <v>1.0944</v>
      </c>
      <c r="P19" s="130">
        <f t="shared" si="4"/>
        <v>1.0895999999999999</v>
      </c>
      <c r="Q19" s="130">
        <f t="shared" si="4"/>
        <v>1.0880000000000001</v>
      </c>
      <c r="R19" s="130">
        <f t="shared" si="4"/>
        <v>1.0496000000000001</v>
      </c>
      <c r="S19" s="130">
        <f t="shared" si="4"/>
        <v>1.0468</v>
      </c>
      <c r="T19" s="130">
        <f t="shared" si="4"/>
        <v>1.0396000000000001</v>
      </c>
      <c r="V19" s="131">
        <f>B19</f>
        <v>9</v>
      </c>
      <c r="W19" s="130">
        <f>AVERAGE(C19:E19)</f>
        <v>2.3417333333333334</v>
      </c>
      <c r="X19" s="130">
        <f>AVERAGE(F19:H19)</f>
        <v>2.1606666666666672</v>
      </c>
      <c r="Y19" s="130">
        <f>AVERAGE(I19:K19)</f>
        <v>1.8959999999999999</v>
      </c>
      <c r="Z19" s="130">
        <f>AVERAGE(L19:N19)</f>
        <v>1.6017333333333335</v>
      </c>
      <c r="AA19" s="130">
        <f>AVERAGE(O19:Q19)</f>
        <v>1.0906666666666667</v>
      </c>
      <c r="AB19" s="130">
        <f>AVERAGE(R19:T19)</f>
        <v>1.0453333333333334</v>
      </c>
      <c r="AC19" s="130">
        <f>STDEV(C19:E19)</f>
        <v>1.6165807537307742E-3</v>
      </c>
      <c r="AD19" s="130">
        <f>STDEV(F19:H19)</f>
        <v>3.0022213997861671E-3</v>
      </c>
      <c r="AE19" s="130">
        <f>STDEV(I19:K19)</f>
        <v>1.8330302779822553E-3</v>
      </c>
      <c r="AF19" s="130">
        <f>STDEV(L19:N19)</f>
        <v>5.6047598818623791E-3</v>
      </c>
      <c r="AG19" s="130">
        <f>STDEV(O19:Q19)</f>
        <v>3.3306655991458189E-3</v>
      </c>
      <c r="AH19" s="130">
        <f>STDEV(R19:T19)</f>
        <v>5.1588112325741467E-3</v>
      </c>
      <c r="AI19" s="136">
        <f>(W19-W$5)/V19</f>
        <v>0.24381851851851855</v>
      </c>
      <c r="AJ19" s="136">
        <f>(X19-X$5)/V19</f>
        <v>0.22367407407407411</v>
      </c>
      <c r="AK19" s="136">
        <f>(Y19-Y$5)/V19</f>
        <v>0.19371481481481478</v>
      </c>
      <c r="AL19" s="136">
        <f>(Z19-Z$5)/V19</f>
        <v>0.16122592592592594</v>
      </c>
      <c r="AM19" s="136">
        <f>(AA19-AA$5)/V19</f>
        <v>0.10528888888888889</v>
      </c>
      <c r="AN19" s="136">
        <f>(AB19-AB$5)/V19</f>
        <v>9.9707407407407411E-2</v>
      </c>
      <c r="AO19" s="136"/>
      <c r="AP19" s="136"/>
    </row>
    <row r="20" spans="2:61" x14ac:dyDescent="0.3">
      <c r="B20" s="134" t="s">
        <v>71</v>
      </c>
      <c r="C20" s="130">
        <v>0.62719999999999998</v>
      </c>
      <c r="D20" s="130">
        <v>0.62660000000000005</v>
      </c>
      <c r="E20" s="130">
        <v>0.62780000000000002</v>
      </c>
      <c r="F20" s="130">
        <v>0.61470000000000002</v>
      </c>
      <c r="G20" s="130">
        <v>0.61619999999999997</v>
      </c>
      <c r="H20" s="130">
        <v>0.6179</v>
      </c>
      <c r="I20" s="130">
        <v>0.55630000000000002</v>
      </c>
      <c r="J20" s="130">
        <v>0.55769999999999997</v>
      </c>
      <c r="K20" s="130">
        <v>0.55640000000000001</v>
      </c>
      <c r="L20" s="130">
        <v>0.46150000000000002</v>
      </c>
      <c r="M20" s="130">
        <v>0.46089999999999998</v>
      </c>
      <c r="N20" s="130">
        <v>0.45939999999999998</v>
      </c>
      <c r="O20" s="130">
        <v>0.3095</v>
      </c>
      <c r="P20" s="130">
        <v>0.31019999999999998</v>
      </c>
      <c r="Q20" s="130">
        <v>0.31009999999999999</v>
      </c>
      <c r="R20" s="130">
        <v>0.28949999999999998</v>
      </c>
      <c r="S20" s="130">
        <v>0.28839999999999999</v>
      </c>
      <c r="T20" s="130">
        <v>0.28660000000000002</v>
      </c>
      <c r="V20" s="131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6"/>
      <c r="AJ20" s="136"/>
      <c r="AK20" s="136"/>
      <c r="AL20" s="136"/>
      <c r="AM20" s="136"/>
      <c r="AN20" s="136"/>
      <c r="AO20" s="136"/>
      <c r="AP20" s="136"/>
    </row>
    <row r="21" spans="2:61" x14ac:dyDescent="0.3">
      <c r="B21" s="134">
        <v>10</v>
      </c>
      <c r="C21" s="130">
        <f t="shared" ref="C21:T21" si="5">C20*4</f>
        <v>2.5087999999999999</v>
      </c>
      <c r="D21" s="130">
        <f t="shared" si="5"/>
        <v>2.5064000000000002</v>
      </c>
      <c r="E21" s="130">
        <f t="shared" si="5"/>
        <v>2.5112000000000001</v>
      </c>
      <c r="F21" s="130">
        <f t="shared" si="5"/>
        <v>2.4588000000000001</v>
      </c>
      <c r="G21" s="130">
        <f t="shared" si="5"/>
        <v>2.4647999999999999</v>
      </c>
      <c r="H21" s="130">
        <f t="shared" si="5"/>
        <v>2.4716</v>
      </c>
      <c r="I21" s="130">
        <f t="shared" si="5"/>
        <v>2.2252000000000001</v>
      </c>
      <c r="J21" s="130">
        <f t="shared" si="5"/>
        <v>2.2307999999999999</v>
      </c>
      <c r="K21" s="130">
        <f t="shared" si="5"/>
        <v>2.2256</v>
      </c>
      <c r="L21" s="130">
        <f t="shared" si="5"/>
        <v>1.8460000000000001</v>
      </c>
      <c r="M21" s="130">
        <f t="shared" si="5"/>
        <v>1.8435999999999999</v>
      </c>
      <c r="N21" s="130">
        <f t="shared" si="5"/>
        <v>1.8375999999999999</v>
      </c>
      <c r="O21" s="130">
        <f t="shared" si="5"/>
        <v>1.238</v>
      </c>
      <c r="P21" s="130">
        <f t="shared" si="5"/>
        <v>1.2407999999999999</v>
      </c>
      <c r="Q21" s="130">
        <f t="shared" si="5"/>
        <v>1.2403999999999999</v>
      </c>
      <c r="R21" s="130">
        <f t="shared" si="5"/>
        <v>1.1579999999999999</v>
      </c>
      <c r="S21" s="130">
        <f t="shared" si="5"/>
        <v>1.1536</v>
      </c>
      <c r="T21" s="130">
        <f t="shared" si="5"/>
        <v>1.1464000000000001</v>
      </c>
      <c r="V21" s="131">
        <f>B21</f>
        <v>10</v>
      </c>
      <c r="W21" s="130">
        <f>AVERAGE(C21:E21)</f>
        <v>2.5088000000000004</v>
      </c>
      <c r="X21" s="130">
        <f>AVERAGE(F21:H21)</f>
        <v>2.465066666666667</v>
      </c>
      <c r="Y21" s="130">
        <f>AVERAGE(I21:K21)</f>
        <v>2.2271999999999998</v>
      </c>
      <c r="Z21" s="130">
        <f>AVERAGE(L21:N21)</f>
        <v>1.8423999999999998</v>
      </c>
      <c r="AA21" s="130">
        <f>AVERAGE(O21:Q21)</f>
        <v>1.2397333333333334</v>
      </c>
      <c r="AB21" s="130">
        <f>AVERAGE(R21:T21)</f>
        <v>1.1526666666666667</v>
      </c>
      <c r="AC21" s="130">
        <f>STDEV(C21:E21)</f>
        <v>2.3999999999999577E-3</v>
      </c>
      <c r="AD21" s="130">
        <f>STDEV(F21:H21)</f>
        <v>6.4041653112121392E-3</v>
      </c>
      <c r="AE21" s="130">
        <f>STDEV(I21:K21)</f>
        <v>3.1240998703625737E-3</v>
      </c>
      <c r="AF21" s="130">
        <f>STDEV(L21:N21)</f>
        <v>4.3266615305568648E-3</v>
      </c>
      <c r="AG21" s="130">
        <f>STDEV(O21:Q21)</f>
        <v>1.5143755588800333E-3</v>
      </c>
      <c r="AH21" s="130">
        <f>STDEV(R21:T21)</f>
        <v>5.8560510015993137E-3</v>
      </c>
      <c r="AI21" s="136">
        <f>(W21-W$5)/V21</f>
        <v>0.23614333333333337</v>
      </c>
      <c r="AJ21" s="136">
        <f>(X21-X$5)/V21</f>
        <v>0.23174666666666668</v>
      </c>
      <c r="AK21" s="136">
        <f>(Y21-Y$5)/V21</f>
        <v>0.20746333333333333</v>
      </c>
      <c r="AL21" s="136">
        <f>(Z21-Z$5)/V21</f>
        <v>0.16916999999999999</v>
      </c>
      <c r="AM21" s="136">
        <f>(AA21-AA$5)/V21</f>
        <v>0.10966666666666666</v>
      </c>
      <c r="AN21" s="136">
        <f>(AB21-AB$5)/V21</f>
        <v>0.10047000000000002</v>
      </c>
    </row>
    <row r="22" spans="2:61" x14ac:dyDescent="0.3">
      <c r="B22" s="134" t="s">
        <v>104</v>
      </c>
      <c r="C22" s="130">
        <v>0.74750000000000005</v>
      </c>
      <c r="D22" s="130">
        <v>0.74760000000000004</v>
      </c>
      <c r="E22" s="130">
        <v>0.747</v>
      </c>
      <c r="F22" s="130">
        <v>0.80710000000000004</v>
      </c>
      <c r="G22" s="130">
        <v>0.80579999999999996</v>
      </c>
      <c r="H22" s="130">
        <v>0.80579999999999996</v>
      </c>
      <c r="I22" s="130">
        <v>0.71540000000000004</v>
      </c>
      <c r="J22" s="130">
        <v>0.71460000000000001</v>
      </c>
      <c r="K22" s="130">
        <v>0.71279999999999999</v>
      </c>
      <c r="L22" s="130">
        <v>0.51570000000000005</v>
      </c>
      <c r="M22" s="130">
        <v>0.51400000000000001</v>
      </c>
      <c r="N22" s="130">
        <v>0.51370000000000005</v>
      </c>
      <c r="O22" s="130">
        <v>0.36890000000000001</v>
      </c>
      <c r="P22" s="130">
        <v>0.36780000000000002</v>
      </c>
      <c r="Q22" s="130">
        <v>0.36899999999999999</v>
      </c>
      <c r="R22" s="130">
        <v>0.32890000000000003</v>
      </c>
      <c r="S22" s="130">
        <v>0.3281</v>
      </c>
      <c r="T22" s="130">
        <v>0.32740000000000002</v>
      </c>
      <c r="V22" s="131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6"/>
      <c r="AJ22" s="136"/>
      <c r="AK22" s="136"/>
      <c r="AL22" s="136"/>
      <c r="AM22" s="136"/>
      <c r="AN22" s="136"/>
      <c r="AO22" s="135"/>
      <c r="AP22" s="135"/>
    </row>
    <row r="23" spans="2:61" x14ac:dyDescent="0.3">
      <c r="B23" s="134">
        <v>12</v>
      </c>
      <c r="C23" s="130">
        <f t="shared" ref="C23:T23" si="6">C22*4</f>
        <v>2.99</v>
      </c>
      <c r="D23" s="130">
        <f t="shared" si="6"/>
        <v>2.9904000000000002</v>
      </c>
      <c r="E23" s="130">
        <f t="shared" si="6"/>
        <v>2.988</v>
      </c>
      <c r="F23" s="130">
        <f t="shared" si="6"/>
        <v>3.2284000000000002</v>
      </c>
      <c r="G23" s="130">
        <f t="shared" si="6"/>
        <v>3.2231999999999998</v>
      </c>
      <c r="H23" s="130">
        <f t="shared" si="6"/>
        <v>3.2231999999999998</v>
      </c>
      <c r="I23" s="130">
        <f t="shared" si="6"/>
        <v>2.8616000000000001</v>
      </c>
      <c r="J23" s="130">
        <f t="shared" si="6"/>
        <v>2.8584000000000001</v>
      </c>
      <c r="K23" s="130">
        <f t="shared" si="6"/>
        <v>2.8512</v>
      </c>
      <c r="L23" s="130">
        <f t="shared" si="6"/>
        <v>2.0628000000000002</v>
      </c>
      <c r="M23" s="130">
        <f t="shared" si="6"/>
        <v>2.056</v>
      </c>
      <c r="N23" s="130">
        <f t="shared" si="6"/>
        <v>2.0548000000000002</v>
      </c>
      <c r="O23" s="130">
        <f t="shared" si="6"/>
        <v>1.4756</v>
      </c>
      <c r="P23" s="130">
        <f t="shared" si="6"/>
        <v>1.4712000000000001</v>
      </c>
      <c r="Q23" s="130">
        <f t="shared" si="6"/>
        <v>1.476</v>
      </c>
      <c r="R23" s="130">
        <f t="shared" si="6"/>
        <v>1.3156000000000001</v>
      </c>
      <c r="S23" s="130">
        <f t="shared" si="6"/>
        <v>1.3124</v>
      </c>
      <c r="T23" s="130">
        <f t="shared" si="6"/>
        <v>1.3096000000000001</v>
      </c>
      <c r="V23" s="131">
        <f>B23</f>
        <v>12</v>
      </c>
      <c r="W23" s="130">
        <f>AVERAGE(C23:E23)</f>
        <v>2.9894666666666669</v>
      </c>
      <c r="X23" s="130">
        <f>AVERAGE(F23:H23)</f>
        <v>3.224933333333333</v>
      </c>
      <c r="Y23" s="130">
        <f>AVERAGE(I23:K23)</f>
        <v>2.8570666666666669</v>
      </c>
      <c r="Z23" s="130">
        <f>AVERAGE(L23:N23)</f>
        <v>2.057866666666667</v>
      </c>
      <c r="AA23" s="130">
        <f>AVERAGE(O23:Q23)</f>
        <v>1.4742666666666668</v>
      </c>
      <c r="AB23" s="130">
        <f>AVERAGE(R23:T23)</f>
        <v>1.3125333333333333</v>
      </c>
      <c r="AC23" s="130">
        <f>STDEV(C23:E23)</f>
        <v>1.285820101465839E-3</v>
      </c>
      <c r="AD23" s="130">
        <f>STDEV(F23:H23)</f>
        <v>3.0022213997862365E-3</v>
      </c>
      <c r="AE23" s="130">
        <f>STDEV(I23:K23)</f>
        <v>5.3266624947836058E-3</v>
      </c>
      <c r="AF23" s="130">
        <f>STDEV(L23:N23)</f>
        <v>4.3143172499636156E-3</v>
      </c>
      <c r="AG23" s="130">
        <f>STDEV(O23:Q23)</f>
        <v>2.6633312473917196E-3</v>
      </c>
      <c r="AH23" s="130">
        <f>STDEV(R23:T23)</f>
        <v>3.0022213997860587E-3</v>
      </c>
      <c r="AI23" s="136">
        <f>(W23-W$5)/V23</f>
        <v>0.2368416666666667</v>
      </c>
      <c r="AJ23" s="136">
        <f>(X23-X$5)/V23</f>
        <v>0.25644444444444442</v>
      </c>
      <c r="AK23" s="136">
        <f>(Y23-Y$5)/V23</f>
        <v>0.22537500000000002</v>
      </c>
      <c r="AL23" s="136">
        <f>(Z23-Z$5)/V23</f>
        <v>0.15893055555555557</v>
      </c>
      <c r="AM23" s="136">
        <f>(AA23-AA$5)/V23</f>
        <v>0.11093333333333334</v>
      </c>
      <c r="AN23" s="136">
        <f>(AB23-AB$5)/V23</f>
        <v>9.7047222222222229E-2</v>
      </c>
      <c r="AO23" s="135"/>
      <c r="AP23" s="135"/>
    </row>
    <row r="24" spans="2:61" x14ac:dyDescent="0.3">
      <c r="B24" s="126" t="s">
        <v>137</v>
      </c>
      <c r="AO24" s="136"/>
      <c r="AP24" s="136"/>
    </row>
    <row r="25" spans="2:61" x14ac:dyDescent="0.3">
      <c r="B25" s="134" t="s">
        <v>93</v>
      </c>
      <c r="C25" s="191" t="s">
        <v>82</v>
      </c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V25" s="134" t="str">
        <f>B25</f>
        <v>P effect</v>
      </c>
      <c r="W25" s="191" t="s">
        <v>81</v>
      </c>
      <c r="X25" s="191"/>
      <c r="Y25" s="191"/>
      <c r="Z25" s="191"/>
      <c r="AA25" s="191"/>
      <c r="AB25" s="191"/>
      <c r="AC25" s="191" t="s">
        <v>80</v>
      </c>
      <c r="AD25" s="191"/>
      <c r="AE25" s="191"/>
      <c r="AF25" s="191"/>
      <c r="AG25" s="191"/>
      <c r="AH25" s="191"/>
      <c r="AI25" s="189" t="s">
        <v>79</v>
      </c>
      <c r="AJ25" s="190"/>
      <c r="AK25" s="190"/>
      <c r="AL25" s="190"/>
      <c r="AM25" s="190"/>
      <c r="AN25" s="190"/>
      <c r="AO25" s="136"/>
      <c r="AP25" s="136"/>
    </row>
    <row r="26" spans="2:61" x14ac:dyDescent="0.3">
      <c r="B26" s="131" t="s">
        <v>74</v>
      </c>
      <c r="C26" s="191" t="s">
        <v>92</v>
      </c>
      <c r="D26" s="191"/>
      <c r="E26" s="191"/>
      <c r="F26" s="191" t="s">
        <v>91</v>
      </c>
      <c r="G26" s="191"/>
      <c r="H26" s="191"/>
      <c r="I26" s="191" t="s">
        <v>90</v>
      </c>
      <c r="J26" s="191"/>
      <c r="K26" s="191"/>
      <c r="L26" s="191" t="s">
        <v>89</v>
      </c>
      <c r="M26" s="191"/>
      <c r="N26" s="191"/>
      <c r="O26" s="191" t="s">
        <v>88</v>
      </c>
      <c r="P26" s="191"/>
      <c r="Q26" s="191"/>
      <c r="R26" s="191" t="s">
        <v>87</v>
      </c>
      <c r="S26" s="191"/>
      <c r="T26" s="191"/>
      <c r="V26" s="131" t="s">
        <v>74</v>
      </c>
      <c r="W26" s="134" t="str">
        <f>C26</f>
        <v>35:0.1</v>
      </c>
      <c r="X26" s="134" t="str">
        <f>F26</f>
        <v>35:0.5</v>
      </c>
      <c r="Y26" s="134" t="str">
        <f>I26</f>
        <v>35:1</v>
      </c>
      <c r="Z26" s="134" t="str">
        <f>L26</f>
        <v>35:2</v>
      </c>
      <c r="AA26" s="134" t="str">
        <f>O26</f>
        <v>35:8</v>
      </c>
      <c r="AB26" s="134" t="str">
        <f>R26</f>
        <v>35:16</v>
      </c>
      <c r="AC26" s="134" t="str">
        <f>C26</f>
        <v>35:0.1</v>
      </c>
      <c r="AD26" s="134" t="str">
        <f>F26</f>
        <v>35:0.5</v>
      </c>
      <c r="AE26" s="134" t="str">
        <f>I26</f>
        <v>35:1</v>
      </c>
      <c r="AF26" s="134" t="str">
        <f>L26</f>
        <v>35:2</v>
      </c>
      <c r="AG26" s="134" t="str">
        <f>O26</f>
        <v>35:8</v>
      </c>
      <c r="AH26" s="134" t="str">
        <f>R26</f>
        <v>35:16</v>
      </c>
      <c r="AI26" s="135" t="str">
        <f>C26</f>
        <v>35:0.1</v>
      </c>
      <c r="AJ26" s="135" t="str">
        <f>F26</f>
        <v>35:0.5</v>
      </c>
      <c r="AK26" s="135" t="str">
        <f>I26</f>
        <v>35:1</v>
      </c>
      <c r="AL26" s="135" t="str">
        <f>L26</f>
        <v>35:2</v>
      </c>
      <c r="AM26" s="135" t="str">
        <f>O26</f>
        <v>35:8</v>
      </c>
      <c r="AN26" s="135" t="str">
        <f>R26</f>
        <v>35:16</v>
      </c>
      <c r="AO26" s="136"/>
      <c r="AP26" s="136"/>
    </row>
    <row r="27" spans="2:61" x14ac:dyDescent="0.3">
      <c r="B27" s="131">
        <v>0</v>
      </c>
      <c r="C27" s="130">
        <v>0.14449999999999999</v>
      </c>
      <c r="D27" s="130">
        <v>0.14460000000000001</v>
      </c>
      <c r="E27" s="130">
        <v>0.14480000000000001</v>
      </c>
      <c r="F27" s="130">
        <v>0.1467</v>
      </c>
      <c r="G27" s="130">
        <v>0.1459</v>
      </c>
      <c r="H27" s="130">
        <v>0.14599999999999999</v>
      </c>
      <c r="I27" s="130">
        <v>0.14680000000000001</v>
      </c>
      <c r="J27" s="130">
        <v>0.14810000000000001</v>
      </c>
      <c r="K27" s="130">
        <v>0.14910000000000001</v>
      </c>
      <c r="L27" s="130">
        <v>0.14482999999999999</v>
      </c>
      <c r="M27" s="130">
        <v>0.14680000000000001</v>
      </c>
      <c r="N27" s="130">
        <v>0.1457</v>
      </c>
      <c r="O27" s="130">
        <v>0.15160000000000001</v>
      </c>
      <c r="P27" s="130">
        <v>0.1527</v>
      </c>
      <c r="Q27" s="130">
        <v>0.15190000000000001</v>
      </c>
      <c r="R27" s="130">
        <v>0.14119999999999999</v>
      </c>
      <c r="S27" s="130">
        <v>0.14180000000000001</v>
      </c>
      <c r="T27" s="130">
        <v>0.14169999999999999</v>
      </c>
      <c r="V27" s="131">
        <f>B27</f>
        <v>0</v>
      </c>
      <c r="W27" s="130">
        <f>AVERAGE(C27:E27)</f>
        <v>0.14463333333333336</v>
      </c>
      <c r="X27" s="130">
        <f>AVERAGE(F27:H27)</f>
        <v>0.1462</v>
      </c>
      <c r="Y27" s="130">
        <f>AVERAGE(I27:K27)</f>
        <v>0.14800000000000002</v>
      </c>
      <c r="Z27" s="130">
        <f>AVERAGE(L27:N27)</f>
        <v>0.14577666666666667</v>
      </c>
      <c r="AA27" s="130">
        <f>AVERAGE(O27:Q27)</f>
        <v>0.15206666666666668</v>
      </c>
      <c r="AB27" s="130">
        <f>AVERAGE(R27:T27)</f>
        <v>0.14156666666666667</v>
      </c>
      <c r="AC27" s="130">
        <f>STDEV(C27:E27)</f>
        <v>1.5275252316520509E-4</v>
      </c>
      <c r="AD27" s="130">
        <f>STDEV(F27:H27)</f>
        <v>4.3588989435406711E-4</v>
      </c>
      <c r="AE27" s="130">
        <f>STDEV(I27:K27)</f>
        <v>1.1532562594670777E-3</v>
      </c>
      <c r="AF27" s="130">
        <f>STDEV(L27:N27)</f>
        <v>9.872351965632914E-4</v>
      </c>
      <c r="AG27" s="130">
        <f>STDEV(O27:Q27)</f>
        <v>5.6862407030772784E-4</v>
      </c>
      <c r="AH27" s="130">
        <f>STDEV(R27:T27)</f>
        <v>3.2145502536643818E-4</v>
      </c>
      <c r="AI27" s="136"/>
      <c r="AJ27" s="136"/>
      <c r="AK27" s="136"/>
      <c r="AL27" s="136"/>
      <c r="AM27" s="136"/>
      <c r="AN27" s="136"/>
      <c r="AO27" s="136"/>
      <c r="AP27" s="136"/>
    </row>
    <row r="28" spans="2:61" x14ac:dyDescent="0.3">
      <c r="B28" s="131">
        <v>1</v>
      </c>
      <c r="C28" s="130">
        <v>0.24979999999999999</v>
      </c>
      <c r="D28" s="130">
        <v>0.24959999999999999</v>
      </c>
      <c r="E28" s="130">
        <v>0.24890000000000001</v>
      </c>
      <c r="F28" s="130">
        <v>0.22450000000000001</v>
      </c>
      <c r="G28" s="130">
        <v>0.22450000000000001</v>
      </c>
      <c r="H28" s="130">
        <v>0.22409999999999999</v>
      </c>
      <c r="I28" s="130">
        <v>0.26569999999999999</v>
      </c>
      <c r="J28" s="130">
        <v>0.26669999999999999</v>
      </c>
      <c r="K28" s="130">
        <v>0.26540000000000002</v>
      </c>
      <c r="L28" s="130">
        <v>0.21809999999999999</v>
      </c>
      <c r="M28" s="130">
        <v>0.21690000000000001</v>
      </c>
      <c r="N28" s="130">
        <v>0.21679999999999999</v>
      </c>
      <c r="O28" s="130">
        <v>0.27079999999999999</v>
      </c>
      <c r="P28" s="130">
        <v>0.27300000000000002</v>
      </c>
      <c r="Q28" s="130">
        <v>0.27229999999999999</v>
      </c>
      <c r="R28" s="130">
        <v>0.21179999999999999</v>
      </c>
      <c r="S28" s="130">
        <v>0.2117</v>
      </c>
      <c r="T28" s="130">
        <v>0.21199999999999999</v>
      </c>
      <c r="V28" s="131">
        <f>B28</f>
        <v>1</v>
      </c>
      <c r="W28" s="130">
        <f>AVERAGE(C28:E28)</f>
        <v>0.24943333333333331</v>
      </c>
      <c r="X28" s="130">
        <f>AVERAGE(F28:H28)</f>
        <v>0.22436666666666669</v>
      </c>
      <c r="Y28" s="130">
        <f>AVERAGE(I28:K28)</f>
        <v>0.26593333333333335</v>
      </c>
      <c r="Z28" s="130">
        <f>AVERAGE(L28:N28)</f>
        <v>0.21726666666666664</v>
      </c>
      <c r="AA28" s="130">
        <f>AVERAGE(O28:Q28)</f>
        <v>0.27203333333333335</v>
      </c>
      <c r="AB28" s="130">
        <f>AVERAGE(R28:T28)</f>
        <v>0.21183333333333332</v>
      </c>
      <c r="AC28" s="130">
        <f>STDEV(C28:E28)</f>
        <v>4.7258156262525088E-4</v>
      </c>
      <c r="AD28" s="130">
        <f>STDEV(F28:H28)</f>
        <v>2.3094010767585693E-4</v>
      </c>
      <c r="AE28" s="130">
        <f>STDEV(I28:K28)</f>
        <v>6.8068592855539207E-4</v>
      </c>
      <c r="AF28" s="130">
        <f>STDEV(L28:N28)</f>
        <v>7.2341781380701675E-4</v>
      </c>
      <c r="AG28" s="130">
        <f>STDEV(O28:Q28)</f>
        <v>1.1239810200058397E-3</v>
      </c>
      <c r="AH28" s="130">
        <f>STDEV(R28:T28)</f>
        <v>1.52752523165193E-4</v>
      </c>
      <c r="AI28" s="136">
        <f>(W28-W$27)/V28</f>
        <v>0.10479999999999995</v>
      </c>
      <c r="AJ28" s="136">
        <f>(X28-X$27)/V28</f>
        <v>7.816666666666669E-2</v>
      </c>
      <c r="AK28" s="136">
        <f>(Y28-Y$27)/V28</f>
        <v>0.11793333333333333</v>
      </c>
      <c r="AL28" s="136">
        <f>(Z28-Z$27)/V28</f>
        <v>7.148999999999997E-2</v>
      </c>
      <c r="AM28" s="136">
        <f>(AA28-AA$27)/V28</f>
        <v>0.11996666666666667</v>
      </c>
      <c r="AN28" s="136">
        <f>(AB28-AB$27)/V28</f>
        <v>7.0266666666666644E-2</v>
      </c>
      <c r="AO28" s="136"/>
      <c r="AP28" s="136"/>
    </row>
    <row r="29" spans="2:61" x14ac:dyDescent="0.3">
      <c r="B29" s="131">
        <v>2</v>
      </c>
      <c r="C29" s="130">
        <v>0.38400000000000001</v>
      </c>
      <c r="D29" s="130">
        <v>0.3841</v>
      </c>
      <c r="E29" s="130">
        <v>0.38319999999999999</v>
      </c>
      <c r="F29" s="130">
        <v>0.37669999999999998</v>
      </c>
      <c r="G29" s="130">
        <v>0.37690000000000001</v>
      </c>
      <c r="H29" s="130">
        <v>0.37619999999999998</v>
      </c>
      <c r="I29" s="130">
        <v>0.38669999999999999</v>
      </c>
      <c r="J29" s="130">
        <v>0.38600000000000001</v>
      </c>
      <c r="K29" s="130">
        <v>0.38669999999999999</v>
      </c>
      <c r="L29" s="130">
        <v>0.39929999999999999</v>
      </c>
      <c r="M29" s="130">
        <v>0.3997</v>
      </c>
      <c r="N29" s="130">
        <v>0.3992</v>
      </c>
      <c r="O29" s="130">
        <v>0.40010000000000001</v>
      </c>
      <c r="P29" s="130">
        <v>0.3992</v>
      </c>
      <c r="Q29" s="130">
        <v>0.3992</v>
      </c>
      <c r="R29" s="130">
        <v>0.35199999999999998</v>
      </c>
      <c r="S29" s="130">
        <v>0.35139999999999999</v>
      </c>
      <c r="T29" s="130">
        <v>0.35010000000000002</v>
      </c>
      <c r="V29" s="131">
        <f>B29</f>
        <v>2</v>
      </c>
      <c r="W29" s="130">
        <f>AVERAGE(C29:E29)</f>
        <v>0.38376666666666664</v>
      </c>
      <c r="X29" s="130">
        <f>AVERAGE(F29:H29)</f>
        <v>0.37659999999999999</v>
      </c>
      <c r="Y29" s="130">
        <f>AVERAGE(I29:K29)</f>
        <v>0.38646666666666668</v>
      </c>
      <c r="Z29" s="130">
        <f>AVERAGE(L29:N29)</f>
        <v>0.39939999999999998</v>
      </c>
      <c r="AA29" s="130">
        <f>AVERAGE(O29:Q29)</f>
        <v>0.39950000000000002</v>
      </c>
      <c r="AB29" s="130">
        <f>AVERAGE(R29:T29)</f>
        <v>0.35116666666666668</v>
      </c>
      <c r="AC29" s="130">
        <f>STDEV(C29:E29)</f>
        <v>4.9328828623163414E-4</v>
      </c>
      <c r="AD29" s="130">
        <f>STDEV(F29:H29)</f>
        <v>3.6055512754641308E-4</v>
      </c>
      <c r="AE29" s="130">
        <f>STDEV(I29:K29)</f>
        <v>4.0414518843272555E-4</v>
      </c>
      <c r="AF29" s="130">
        <f>STDEV(L29:N29)</f>
        <v>2.6457513110646137E-4</v>
      </c>
      <c r="AG29" s="130">
        <f>STDEV(O29:Q29)</f>
        <v>5.1961524227067007E-4</v>
      </c>
      <c r="AH29" s="130">
        <f>STDEV(R29:T29)</f>
        <v>9.7125348562220883E-4</v>
      </c>
      <c r="AI29" s="136">
        <f>(W29-W$27)/V29</f>
        <v>0.11956666666666664</v>
      </c>
      <c r="AJ29" s="136">
        <f>(X29-X$27)/V29</f>
        <v>0.1152</v>
      </c>
      <c r="AK29" s="136">
        <f>(Y29-Y$27)/V29</f>
        <v>0.11923333333333333</v>
      </c>
      <c r="AL29" s="136">
        <f>(Z29-Z$27)/V29</f>
        <v>0.12681166666666666</v>
      </c>
      <c r="AM29" s="136">
        <f>(AA29-AA$27)/V29</f>
        <v>0.12371666666666667</v>
      </c>
      <c r="AN29" s="136">
        <f>(AB29-AB$27)/V29</f>
        <v>0.1048</v>
      </c>
      <c r="AO29" s="136"/>
      <c r="AP29" s="136"/>
    </row>
    <row r="30" spans="2:61" x14ac:dyDescent="0.3">
      <c r="B30" s="131">
        <v>3</v>
      </c>
      <c r="C30" s="130">
        <v>0.59660000000000002</v>
      </c>
      <c r="D30" s="130">
        <v>0.59670000000000001</v>
      </c>
      <c r="E30" s="130">
        <v>0.5978</v>
      </c>
      <c r="F30" s="130">
        <v>0.57210000000000005</v>
      </c>
      <c r="G30" s="130">
        <v>0.57199999999999995</v>
      </c>
      <c r="H30" s="130">
        <v>0.57150000000000001</v>
      </c>
      <c r="I30" s="130">
        <v>0.53890000000000005</v>
      </c>
      <c r="J30" s="130">
        <v>0.53680000000000005</v>
      </c>
      <c r="K30" s="130">
        <v>0.53720000000000001</v>
      </c>
      <c r="L30" s="130">
        <v>0.5524</v>
      </c>
      <c r="M30" s="130">
        <v>0.5524</v>
      </c>
      <c r="N30" s="130">
        <v>0.55130000000000001</v>
      </c>
      <c r="O30" s="130">
        <v>0.49809999999999999</v>
      </c>
      <c r="P30" s="130">
        <v>0.49769999999999998</v>
      </c>
      <c r="Q30" s="130">
        <v>0.49769999999999998</v>
      </c>
      <c r="R30" s="130">
        <v>0.50029999999999997</v>
      </c>
      <c r="S30" s="130">
        <v>0.49980000000000002</v>
      </c>
      <c r="T30" s="130">
        <v>0.4995</v>
      </c>
      <c r="V30" s="131">
        <f>B30</f>
        <v>3</v>
      </c>
      <c r="W30" s="130">
        <f>AVERAGE(C30:E30)</f>
        <v>0.59703333333333342</v>
      </c>
      <c r="X30" s="130">
        <f>AVERAGE(F30:H30)</f>
        <v>0.57186666666666663</v>
      </c>
      <c r="Y30" s="130">
        <f>AVERAGE(I30:K30)</f>
        <v>0.53763333333333341</v>
      </c>
      <c r="Z30" s="130">
        <f>AVERAGE(L30:N30)</f>
        <v>0.55203333333333326</v>
      </c>
      <c r="AA30" s="130">
        <f>AVERAGE(O30:Q30)</f>
        <v>0.49783333333333335</v>
      </c>
      <c r="AB30" s="130">
        <f>AVERAGE(R30:T30)</f>
        <v>0.49986666666666668</v>
      </c>
      <c r="AC30" s="130">
        <f>STDEV(C30:E30)</f>
        <v>6.6583281184792991E-4</v>
      </c>
      <c r="AD30" s="130">
        <f>STDEV(F30:H30)</f>
        <v>3.2145502536643671E-4</v>
      </c>
      <c r="AE30" s="130">
        <f>STDEV(I30:K30)</f>
        <v>1.115048578911852E-3</v>
      </c>
      <c r="AF30" s="130">
        <f>STDEV(L30:N30)</f>
        <v>6.350852961085825E-4</v>
      </c>
      <c r="AG30" s="130">
        <f>STDEV(O30:Q30)</f>
        <v>2.3094010767585693E-4</v>
      </c>
      <c r="AH30" s="130">
        <f>STDEV(R30:T30)</f>
        <v>4.0414518843271872E-4</v>
      </c>
      <c r="AI30" s="136">
        <f>(W30-W$27)/V30</f>
        <v>0.15080000000000002</v>
      </c>
      <c r="AJ30" s="136">
        <f>(X30-X$27)/V30</f>
        <v>0.14188888888888887</v>
      </c>
      <c r="AK30" s="136">
        <f>(Y30-Y$27)/V30</f>
        <v>0.12987777777777779</v>
      </c>
      <c r="AL30" s="136">
        <f>(Z30-Z$27)/V30</f>
        <v>0.13541888888888887</v>
      </c>
      <c r="AM30" s="136">
        <f>(AA30-AA$27)/V30</f>
        <v>0.11525555555555556</v>
      </c>
      <c r="AN30" s="136">
        <f>(AB30-AB$27)/V30</f>
        <v>0.11943333333333334</v>
      </c>
      <c r="AO30" s="136"/>
      <c r="AP30" s="136"/>
    </row>
    <row r="31" spans="2:61" x14ac:dyDescent="0.3">
      <c r="B31" s="131">
        <v>4</v>
      </c>
      <c r="C31" s="130">
        <v>0.86990000000000001</v>
      </c>
      <c r="D31" s="130">
        <v>0.86990000000000001</v>
      </c>
      <c r="E31" s="130">
        <v>0.86970000000000003</v>
      </c>
      <c r="F31" s="130">
        <v>0.76149999999999995</v>
      </c>
      <c r="G31" s="130">
        <v>0.76180000000000003</v>
      </c>
      <c r="H31" s="130">
        <v>0.7611</v>
      </c>
      <c r="I31" s="130">
        <v>0.69779999999999998</v>
      </c>
      <c r="J31" s="130">
        <v>0.69610000000000005</v>
      </c>
      <c r="K31" s="130">
        <v>0.69669999999999999</v>
      </c>
      <c r="L31" s="130">
        <v>0.70120000000000005</v>
      </c>
      <c r="M31" s="130">
        <v>0.70109999999999995</v>
      </c>
      <c r="N31" s="130">
        <v>0.70109999999999995</v>
      </c>
      <c r="O31" s="130">
        <v>0.56710000000000005</v>
      </c>
      <c r="P31" s="130">
        <v>0.56659999999999999</v>
      </c>
      <c r="Q31" s="130">
        <v>0.56589999999999996</v>
      </c>
      <c r="R31" s="130">
        <v>0.61370000000000002</v>
      </c>
      <c r="S31" s="130">
        <v>0.61319999999999997</v>
      </c>
      <c r="T31" s="130">
        <v>0.61460000000000004</v>
      </c>
      <c r="V31" s="131">
        <f>B31</f>
        <v>4</v>
      </c>
      <c r="W31" s="130">
        <f>AVERAGE(C31:E31)</f>
        <v>0.86983333333333335</v>
      </c>
      <c r="X31" s="130">
        <f>AVERAGE(F31:H31)</f>
        <v>0.76146666666666663</v>
      </c>
      <c r="Y31" s="130">
        <f>AVERAGE(I31:K31)</f>
        <v>0.69686666666666663</v>
      </c>
      <c r="Z31" s="130">
        <f>AVERAGE(L31:N31)</f>
        <v>0.70113333333333328</v>
      </c>
      <c r="AA31" s="130">
        <f>AVERAGE(O31:Q31)</f>
        <v>0.56653333333333344</v>
      </c>
      <c r="AB31" s="130">
        <f>AVERAGE(R31:T31)</f>
        <v>0.61383333333333334</v>
      </c>
      <c r="AC31" s="130">
        <f>STDEV(C31:E31)</f>
        <v>1.1547005383791244E-4</v>
      </c>
      <c r="AD31" s="130">
        <f>STDEV(F31:H31)</f>
        <v>3.5118845842843866E-4</v>
      </c>
      <c r="AE31" s="130">
        <f>STDEV(I31:K31)</f>
        <v>8.6216781042513602E-4</v>
      </c>
      <c r="AF31" s="130">
        <f>STDEV(L31:N31)</f>
        <v>5.7735026919020319E-5</v>
      </c>
      <c r="AG31" s="130">
        <f>STDEV(O31:Q31)</f>
        <v>6.0277137733421497E-4</v>
      </c>
      <c r="AH31" s="130">
        <f>STDEV(R31:T31)</f>
        <v>7.0945988845979018E-4</v>
      </c>
      <c r="AI31" s="136">
        <f>(W31-W$27)/V31</f>
        <v>0.18129999999999999</v>
      </c>
      <c r="AJ31" s="136">
        <f>(X31-X$27)/V31</f>
        <v>0.15381666666666666</v>
      </c>
      <c r="AK31" s="136">
        <f>(Y31-Y$27)/V31</f>
        <v>0.13721666666666665</v>
      </c>
      <c r="AL31" s="136">
        <f>(Z31-Z$27)/V31</f>
        <v>0.13883916666666665</v>
      </c>
      <c r="AM31" s="136">
        <f>(AA31-AA$27)/V31</f>
        <v>0.10361666666666669</v>
      </c>
      <c r="AN31" s="136">
        <f>(AB31-AB$27)/V31</f>
        <v>0.11806666666666667</v>
      </c>
      <c r="AO31" s="136"/>
      <c r="AP31" s="136"/>
    </row>
    <row r="32" spans="2:61" ht="17.25" x14ac:dyDescent="0.3">
      <c r="B32" s="131" t="s">
        <v>134</v>
      </c>
      <c r="C32" s="130">
        <v>0.54810000000000003</v>
      </c>
      <c r="D32" s="130">
        <v>0.5474</v>
      </c>
      <c r="E32" s="130">
        <v>0.54830000000000001</v>
      </c>
      <c r="F32" s="130">
        <v>0.45290000000000002</v>
      </c>
      <c r="G32" s="130">
        <v>0.4536</v>
      </c>
      <c r="H32" s="130">
        <v>0.45150000000000001</v>
      </c>
      <c r="I32" s="130">
        <v>0.41789999999999999</v>
      </c>
      <c r="J32" s="130">
        <v>0.4158</v>
      </c>
      <c r="K32" s="130">
        <v>0.4168</v>
      </c>
      <c r="L32" s="130">
        <v>0.4118</v>
      </c>
      <c r="M32" s="130">
        <v>0.41170000000000001</v>
      </c>
      <c r="N32" s="130">
        <v>0.41160000000000002</v>
      </c>
      <c r="O32" s="130">
        <v>0.37909999999999999</v>
      </c>
      <c r="P32" s="130">
        <v>0.37409999999999999</v>
      </c>
      <c r="Q32" s="130">
        <v>0.373</v>
      </c>
      <c r="R32" s="130">
        <v>0.36470000000000002</v>
      </c>
      <c r="S32" s="130">
        <v>0.36520000000000002</v>
      </c>
      <c r="T32" s="130">
        <v>0.36420000000000002</v>
      </c>
      <c r="V32" s="131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6"/>
      <c r="AJ32" s="136"/>
      <c r="AK32" s="136"/>
      <c r="AL32" s="136"/>
      <c r="AM32" s="136"/>
      <c r="AN32" s="136"/>
      <c r="AO32" s="136"/>
      <c r="AP32" s="136"/>
      <c r="AR32" s="127" t="s">
        <v>136</v>
      </c>
      <c r="AW32" s="137" t="s">
        <v>135</v>
      </c>
      <c r="BD32" s="127" t="s">
        <v>136</v>
      </c>
      <c r="BI32" s="137" t="s">
        <v>135</v>
      </c>
    </row>
    <row r="33" spans="2:56" ht="15" x14ac:dyDescent="0.3">
      <c r="B33" s="131">
        <v>5</v>
      </c>
      <c r="C33" s="130">
        <f t="shared" ref="C33:T33" si="7">C32*2</f>
        <v>1.0962000000000001</v>
      </c>
      <c r="D33" s="130">
        <f t="shared" si="7"/>
        <v>1.0948</v>
      </c>
      <c r="E33" s="130">
        <f t="shared" si="7"/>
        <v>1.0966</v>
      </c>
      <c r="F33" s="130">
        <f t="shared" si="7"/>
        <v>0.90580000000000005</v>
      </c>
      <c r="G33" s="130">
        <f t="shared" si="7"/>
        <v>0.90720000000000001</v>
      </c>
      <c r="H33" s="130">
        <f t="shared" si="7"/>
        <v>0.90300000000000002</v>
      </c>
      <c r="I33" s="130">
        <f t="shared" si="7"/>
        <v>0.83579999999999999</v>
      </c>
      <c r="J33" s="130">
        <f t="shared" si="7"/>
        <v>0.83160000000000001</v>
      </c>
      <c r="K33" s="130">
        <f t="shared" si="7"/>
        <v>0.83360000000000001</v>
      </c>
      <c r="L33" s="130">
        <f t="shared" si="7"/>
        <v>0.8236</v>
      </c>
      <c r="M33" s="130">
        <f t="shared" si="7"/>
        <v>0.82340000000000002</v>
      </c>
      <c r="N33" s="130">
        <f t="shared" si="7"/>
        <v>0.82320000000000004</v>
      </c>
      <c r="O33" s="130">
        <f t="shared" si="7"/>
        <v>0.75819999999999999</v>
      </c>
      <c r="P33" s="130">
        <f t="shared" si="7"/>
        <v>0.74819999999999998</v>
      </c>
      <c r="Q33" s="130">
        <f t="shared" si="7"/>
        <v>0.746</v>
      </c>
      <c r="R33" s="130">
        <f t="shared" si="7"/>
        <v>0.72940000000000005</v>
      </c>
      <c r="S33" s="130">
        <f t="shared" si="7"/>
        <v>0.73040000000000005</v>
      </c>
      <c r="T33" s="130">
        <f t="shared" si="7"/>
        <v>0.72840000000000005</v>
      </c>
      <c r="V33" s="131">
        <f>B33</f>
        <v>5</v>
      </c>
      <c r="W33" s="130">
        <f>AVERAGE(C33:E33)</f>
        <v>1.0958666666666665</v>
      </c>
      <c r="X33" s="130">
        <f>AVERAGE(F33:H33)</f>
        <v>0.90533333333333343</v>
      </c>
      <c r="Y33" s="130">
        <f>AVERAGE(I33:K33)</f>
        <v>0.83366666666666667</v>
      </c>
      <c r="Z33" s="130">
        <f>AVERAGE(L33:N33)</f>
        <v>0.82340000000000002</v>
      </c>
      <c r="AA33" s="130">
        <f>AVERAGE(O33:Q33)</f>
        <v>0.75079999999999991</v>
      </c>
      <c r="AB33" s="130">
        <f>AVERAGE(R33:T33)</f>
        <v>0.72940000000000005</v>
      </c>
      <c r="AC33" s="130">
        <f>STDEV(C33:E33)</f>
        <v>9.4516312525054285E-4</v>
      </c>
      <c r="AD33" s="130">
        <f>STDEV(F33:H33)</f>
        <v>2.1385353243127199E-3</v>
      </c>
      <c r="AE33" s="130">
        <f>STDEV(I33:K33)</f>
        <v>2.1007935008784881E-3</v>
      </c>
      <c r="AF33" s="130">
        <f>STDEV(L33:N33)</f>
        <v>1.9999999999997797E-4</v>
      </c>
      <c r="AG33" s="130">
        <f>STDEV(O33:Q33)</f>
        <v>6.5023072828035407E-3</v>
      </c>
      <c r="AH33" s="130">
        <f>STDEV(R33:T33)</f>
        <v>1.0000000000000009E-3</v>
      </c>
      <c r="AI33" s="136">
        <f>(W33-W$27)/V33</f>
        <v>0.19024666666666662</v>
      </c>
      <c r="AJ33" s="136">
        <f>(X33-X$27)/V33</f>
        <v>0.15182666666666669</v>
      </c>
      <c r="AK33" s="136">
        <f>(Y33-Y$27)/V33</f>
        <v>0.13713333333333333</v>
      </c>
      <c r="AL33" s="136">
        <f>(Z33-Z$27)/V33</f>
        <v>0.13552466666666668</v>
      </c>
      <c r="AM33" s="136">
        <f>(AA33-AA$27)/V33</f>
        <v>0.11974666666666664</v>
      </c>
      <c r="AN33" s="136">
        <f>(AB33-AB$27)/V33</f>
        <v>0.11756666666666668</v>
      </c>
      <c r="AO33" s="136"/>
      <c r="AP33" s="136"/>
      <c r="AR33" s="137" t="str">
        <f>B47</f>
        <v>low P</v>
      </c>
      <c r="BD33" s="137" t="str">
        <f>B69</f>
        <v>high P</v>
      </c>
    </row>
    <row r="34" spans="2:56" ht="15" x14ac:dyDescent="0.3">
      <c r="B34" s="131" t="s">
        <v>106</v>
      </c>
      <c r="C34" s="130">
        <v>0.65790000000000004</v>
      </c>
      <c r="D34" s="130">
        <v>0.65890000000000004</v>
      </c>
      <c r="E34" s="130">
        <v>0.65859999999999996</v>
      </c>
      <c r="F34" s="130">
        <v>0.44</v>
      </c>
      <c r="G34" s="130">
        <v>0.43809999999999999</v>
      </c>
      <c r="H34" s="130">
        <v>0.43690000000000001</v>
      </c>
      <c r="I34" s="130">
        <v>0.50519999999999998</v>
      </c>
      <c r="J34" s="130">
        <v>0.50509999999999999</v>
      </c>
      <c r="K34" s="130">
        <v>0.50490000000000002</v>
      </c>
      <c r="L34" s="130">
        <v>0.43280000000000002</v>
      </c>
      <c r="M34" s="130">
        <v>0.43419999999999997</v>
      </c>
      <c r="N34" s="130">
        <v>0.43380000000000002</v>
      </c>
      <c r="O34" s="130">
        <v>0.4577</v>
      </c>
      <c r="P34" s="130">
        <v>0.45679999999999998</v>
      </c>
      <c r="Q34" s="130">
        <v>0.45629999999999998</v>
      </c>
      <c r="R34" s="130">
        <v>0.42780000000000001</v>
      </c>
      <c r="S34" s="130">
        <v>0.42609999999999998</v>
      </c>
      <c r="T34" s="130">
        <v>0.42520000000000002</v>
      </c>
      <c r="V34" s="131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6"/>
      <c r="AJ34" s="136"/>
      <c r="AK34" s="136"/>
      <c r="AL34" s="136"/>
      <c r="AM34" s="136"/>
      <c r="AN34" s="136"/>
      <c r="AO34" s="136"/>
      <c r="AP34" s="136"/>
      <c r="AR34" s="137"/>
    </row>
    <row r="35" spans="2:56" x14ac:dyDescent="0.3">
      <c r="B35" s="131">
        <v>6</v>
      </c>
      <c r="C35" s="130">
        <f t="shared" ref="C35:T35" si="8">C34*2</f>
        <v>1.3158000000000001</v>
      </c>
      <c r="D35" s="130">
        <f t="shared" si="8"/>
        <v>1.3178000000000001</v>
      </c>
      <c r="E35" s="130">
        <f t="shared" si="8"/>
        <v>1.3171999999999999</v>
      </c>
      <c r="F35" s="130">
        <f t="shared" si="8"/>
        <v>0.88</v>
      </c>
      <c r="G35" s="130">
        <f t="shared" si="8"/>
        <v>0.87619999999999998</v>
      </c>
      <c r="H35" s="130">
        <f t="shared" si="8"/>
        <v>0.87380000000000002</v>
      </c>
      <c r="I35" s="130">
        <f t="shared" si="8"/>
        <v>1.0104</v>
      </c>
      <c r="J35" s="130">
        <f t="shared" si="8"/>
        <v>1.0102</v>
      </c>
      <c r="K35" s="130">
        <f t="shared" si="8"/>
        <v>1.0098</v>
      </c>
      <c r="L35" s="130">
        <f t="shared" si="8"/>
        <v>0.86560000000000004</v>
      </c>
      <c r="M35" s="130">
        <f t="shared" si="8"/>
        <v>0.86839999999999995</v>
      </c>
      <c r="N35" s="130">
        <f t="shared" si="8"/>
        <v>0.86760000000000004</v>
      </c>
      <c r="O35" s="130">
        <f t="shared" si="8"/>
        <v>0.91539999999999999</v>
      </c>
      <c r="P35" s="130">
        <f t="shared" si="8"/>
        <v>0.91359999999999997</v>
      </c>
      <c r="Q35" s="130">
        <f t="shared" si="8"/>
        <v>0.91259999999999997</v>
      </c>
      <c r="R35" s="130">
        <f t="shared" si="8"/>
        <v>0.85560000000000003</v>
      </c>
      <c r="S35" s="130">
        <f t="shared" si="8"/>
        <v>0.85219999999999996</v>
      </c>
      <c r="T35" s="130">
        <f t="shared" si="8"/>
        <v>0.85040000000000004</v>
      </c>
      <c r="V35" s="131">
        <f>B35</f>
        <v>6</v>
      </c>
      <c r="W35" s="130">
        <f>AVERAGE(C35:E35)</f>
        <v>1.3169333333333333</v>
      </c>
      <c r="X35" s="130">
        <f>AVERAGE(F35:H35)</f>
        <v>0.87666666666666659</v>
      </c>
      <c r="Y35" s="130">
        <f>AVERAGE(I35:K35)</f>
        <v>1.0101333333333333</v>
      </c>
      <c r="Z35" s="130">
        <f>AVERAGE(L35:N35)</f>
        <v>0.86719999999999997</v>
      </c>
      <c r="AA35" s="130">
        <f>AVERAGE(O35:Q35)</f>
        <v>0.91386666666666672</v>
      </c>
      <c r="AB35" s="130">
        <f>AVERAGE(R35:T35)</f>
        <v>0.85273333333333345</v>
      </c>
      <c r="AC35" s="130">
        <f>STDEV(C35:E35)</f>
        <v>1.0263202878893576E-3</v>
      </c>
      <c r="AD35" s="130">
        <f>STDEV(F35:H35)</f>
        <v>3.1262330900515556E-3</v>
      </c>
      <c r="AE35" s="130">
        <f>STDEV(I35:K35)</f>
        <v>3.055050463303557E-4</v>
      </c>
      <c r="AF35" s="130">
        <f>STDEV(L35:N35)</f>
        <v>1.4422205101855599E-3</v>
      </c>
      <c r="AG35" s="130">
        <f>STDEV(O35:Q35)</f>
        <v>1.4189197769195307E-3</v>
      </c>
      <c r="AH35" s="130">
        <f>STDEV(R35:T35)</f>
        <v>2.6407069760451137E-3</v>
      </c>
      <c r="AI35" s="136">
        <f>(W35-W$27)/V35</f>
        <v>0.19538333333333333</v>
      </c>
      <c r="AJ35" s="136">
        <f>(X35-X$27)/V35</f>
        <v>0.12174444444444443</v>
      </c>
      <c r="AK35" s="136">
        <f>(Y35-Y$27)/V35</f>
        <v>0.14368888888888889</v>
      </c>
      <c r="AL35" s="136">
        <f>(Z35-Z$27)/V35</f>
        <v>0.12023722222222222</v>
      </c>
      <c r="AM35" s="136">
        <f>(AA35-AA$27)/V35</f>
        <v>0.12696666666666667</v>
      </c>
      <c r="AN35" s="136">
        <f>(AB35-AB$27)/V35</f>
        <v>0.11852777777777779</v>
      </c>
      <c r="AO35" s="136"/>
      <c r="AP35" s="136"/>
    </row>
    <row r="36" spans="2:56" x14ac:dyDescent="0.3">
      <c r="B36" s="131" t="s">
        <v>102</v>
      </c>
      <c r="C36" s="130">
        <v>0.3851</v>
      </c>
      <c r="D36" s="130">
        <v>0.38350000000000001</v>
      </c>
      <c r="E36" s="130">
        <v>0.38369999999999999</v>
      </c>
      <c r="F36" s="130">
        <v>0.24440000000000001</v>
      </c>
      <c r="G36" s="130">
        <v>0.2437</v>
      </c>
      <c r="H36" s="130">
        <v>0.2422</v>
      </c>
      <c r="I36" s="130">
        <v>0.28100000000000003</v>
      </c>
      <c r="J36" s="130">
        <v>0.28139999999999998</v>
      </c>
      <c r="K36" s="130">
        <v>0.28239999999999998</v>
      </c>
      <c r="L36" s="130">
        <v>0.22159999999999999</v>
      </c>
      <c r="M36" s="130">
        <v>0.22090000000000001</v>
      </c>
      <c r="N36" s="130">
        <v>0.22009999999999999</v>
      </c>
      <c r="O36" s="130">
        <v>0.26679999999999998</v>
      </c>
      <c r="P36" s="130">
        <v>0.26529999999999998</v>
      </c>
      <c r="Q36" s="130">
        <v>0.26590000000000003</v>
      </c>
      <c r="R36" s="130">
        <v>0.25890000000000002</v>
      </c>
      <c r="S36" s="130">
        <v>0.2591</v>
      </c>
      <c r="T36" s="130">
        <v>0.25969999999999999</v>
      </c>
      <c r="V36" s="131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6"/>
      <c r="AJ36" s="136"/>
      <c r="AK36" s="136"/>
      <c r="AL36" s="136"/>
      <c r="AM36" s="136"/>
      <c r="AN36" s="136"/>
      <c r="AO36" s="136"/>
      <c r="AP36" s="136"/>
    </row>
    <row r="37" spans="2:56" x14ac:dyDescent="0.3">
      <c r="B37" s="131">
        <v>7</v>
      </c>
      <c r="C37" s="130">
        <f t="shared" ref="C37:T37" si="9">C36*4</f>
        <v>1.5404</v>
      </c>
      <c r="D37" s="130">
        <f t="shared" si="9"/>
        <v>1.534</v>
      </c>
      <c r="E37" s="130">
        <f t="shared" si="9"/>
        <v>1.5347999999999999</v>
      </c>
      <c r="F37" s="130">
        <f t="shared" si="9"/>
        <v>0.97760000000000002</v>
      </c>
      <c r="G37" s="130">
        <f t="shared" si="9"/>
        <v>0.9748</v>
      </c>
      <c r="H37" s="130">
        <f t="shared" si="9"/>
        <v>0.96879999999999999</v>
      </c>
      <c r="I37" s="130">
        <f t="shared" si="9"/>
        <v>1.1240000000000001</v>
      </c>
      <c r="J37" s="130">
        <f t="shared" si="9"/>
        <v>1.1255999999999999</v>
      </c>
      <c r="K37" s="130">
        <f t="shared" si="9"/>
        <v>1.1295999999999999</v>
      </c>
      <c r="L37" s="130">
        <f t="shared" si="9"/>
        <v>0.88639999999999997</v>
      </c>
      <c r="M37" s="130">
        <f t="shared" si="9"/>
        <v>0.88360000000000005</v>
      </c>
      <c r="N37" s="130">
        <f t="shared" si="9"/>
        <v>0.88039999999999996</v>
      </c>
      <c r="O37" s="130">
        <f t="shared" si="9"/>
        <v>1.0671999999999999</v>
      </c>
      <c r="P37" s="130">
        <f t="shared" si="9"/>
        <v>1.0611999999999999</v>
      </c>
      <c r="Q37" s="130">
        <f t="shared" si="9"/>
        <v>1.0636000000000001</v>
      </c>
      <c r="R37" s="130">
        <f t="shared" si="9"/>
        <v>1.0356000000000001</v>
      </c>
      <c r="S37" s="130">
        <f t="shared" si="9"/>
        <v>1.0364</v>
      </c>
      <c r="T37" s="130">
        <f t="shared" si="9"/>
        <v>1.0387999999999999</v>
      </c>
      <c r="V37" s="131">
        <f>B37</f>
        <v>7</v>
      </c>
      <c r="W37" s="130">
        <f>AVERAGE(C37:E37)</f>
        <v>1.5363999999999998</v>
      </c>
      <c r="X37" s="130">
        <f>AVERAGE(F37:H37)</f>
        <v>0.97373333333333323</v>
      </c>
      <c r="Y37" s="130">
        <f>AVERAGE(I37:K37)</f>
        <v>1.1264000000000001</v>
      </c>
      <c r="Z37" s="130">
        <f>AVERAGE(L37:N37)</f>
        <v>0.88346666666666662</v>
      </c>
      <c r="AA37" s="130">
        <f>AVERAGE(O37:Q37)</f>
        <v>1.0640000000000001</v>
      </c>
      <c r="AB37" s="130">
        <f>AVERAGE(R37:T37)</f>
        <v>1.0369333333333335</v>
      </c>
      <c r="AC37" s="130">
        <f>STDEV(C37:E37)</f>
        <v>3.4871191548325369E-3</v>
      </c>
      <c r="AD37" s="130">
        <f>STDEV(F37:H37)</f>
        <v>4.495924080023311E-3</v>
      </c>
      <c r="AE37" s="130">
        <f>STDEV(I37:K37)</f>
        <v>2.8844410203711199E-3</v>
      </c>
      <c r="AF37" s="130">
        <f>STDEV(L37:N37)</f>
        <v>3.0022213997860587E-3</v>
      </c>
      <c r="AG37" s="130">
        <f>STDEV(O37:Q37)</f>
        <v>3.0199337741082907E-3</v>
      </c>
      <c r="AH37" s="130">
        <f>STDEV(R37:T37)</f>
        <v>1.6653327995728472E-3</v>
      </c>
      <c r="AI37" s="136">
        <f>(W37-W$27)/V37</f>
        <v>0.19882380952380949</v>
      </c>
      <c r="AJ37" s="136">
        <f>(X37-X$27)/V37</f>
        <v>0.1182190476190476</v>
      </c>
      <c r="AK37" s="136">
        <f>(Y37-Y$27)/V37</f>
        <v>0.13977142857142857</v>
      </c>
      <c r="AL37" s="136">
        <f>(Z37-Z$27)/V37</f>
        <v>0.10538428571428571</v>
      </c>
      <c r="AM37" s="136">
        <f>(AA37-AA$27)/V37</f>
        <v>0.13027619047619049</v>
      </c>
      <c r="AN37" s="136">
        <f>(AB37-AB$27)/V37</f>
        <v>0.12790952380952383</v>
      </c>
      <c r="AO37" s="136"/>
      <c r="AP37" s="136"/>
    </row>
    <row r="38" spans="2:56" x14ac:dyDescent="0.3">
      <c r="B38" s="131" t="s">
        <v>73</v>
      </c>
      <c r="C38" s="130">
        <v>0.41980000000000001</v>
      </c>
      <c r="D38" s="130">
        <v>0.4194</v>
      </c>
      <c r="E38" s="130">
        <v>0.41930000000000001</v>
      </c>
      <c r="F38" s="130">
        <v>0.27139999999999997</v>
      </c>
      <c r="G38" s="130">
        <v>0.2737</v>
      </c>
      <c r="H38" s="130">
        <v>0.27329999999999999</v>
      </c>
      <c r="I38" s="130">
        <v>0.3034</v>
      </c>
      <c r="J38" s="130">
        <v>0.3014</v>
      </c>
      <c r="K38" s="130">
        <v>0.3019</v>
      </c>
      <c r="L38" s="130">
        <v>0.24429999999999999</v>
      </c>
      <c r="M38" s="130">
        <v>0.24349999999999999</v>
      </c>
      <c r="N38" s="130">
        <v>0.2442</v>
      </c>
      <c r="O38" s="130">
        <v>0.28110000000000002</v>
      </c>
      <c r="P38" s="130">
        <v>0.28139999999999998</v>
      </c>
      <c r="Q38" s="130">
        <v>0.28399999999999997</v>
      </c>
      <c r="R38" s="130">
        <v>0.29430000000000001</v>
      </c>
      <c r="S38" s="130">
        <v>0.2949</v>
      </c>
      <c r="T38" s="130">
        <v>0.2949</v>
      </c>
      <c r="V38" s="131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6"/>
      <c r="AJ38" s="136"/>
      <c r="AK38" s="136"/>
      <c r="AL38" s="136"/>
      <c r="AM38" s="136"/>
      <c r="AN38" s="136"/>
      <c r="AO38" s="136"/>
      <c r="AP38" s="136"/>
    </row>
    <row r="39" spans="2:56" x14ac:dyDescent="0.3">
      <c r="B39" s="131">
        <v>8</v>
      </c>
      <c r="C39" s="130">
        <f t="shared" ref="C39:T39" si="10">C38*4</f>
        <v>1.6792</v>
      </c>
      <c r="D39" s="130">
        <f t="shared" si="10"/>
        <v>1.6776</v>
      </c>
      <c r="E39" s="130">
        <f t="shared" si="10"/>
        <v>1.6772</v>
      </c>
      <c r="F39" s="130">
        <f t="shared" si="10"/>
        <v>1.0855999999999999</v>
      </c>
      <c r="G39" s="130">
        <f t="shared" si="10"/>
        <v>1.0948</v>
      </c>
      <c r="H39" s="130">
        <f t="shared" si="10"/>
        <v>1.0931999999999999</v>
      </c>
      <c r="I39" s="130">
        <f t="shared" si="10"/>
        <v>1.2136</v>
      </c>
      <c r="J39" s="130">
        <f t="shared" si="10"/>
        <v>1.2056</v>
      </c>
      <c r="K39" s="130">
        <f t="shared" si="10"/>
        <v>1.2076</v>
      </c>
      <c r="L39" s="130">
        <f t="shared" si="10"/>
        <v>0.97719999999999996</v>
      </c>
      <c r="M39" s="130">
        <f t="shared" si="10"/>
        <v>0.97399999999999998</v>
      </c>
      <c r="N39" s="130">
        <f t="shared" si="10"/>
        <v>0.9768</v>
      </c>
      <c r="O39" s="130">
        <f t="shared" si="10"/>
        <v>1.1244000000000001</v>
      </c>
      <c r="P39" s="130">
        <f t="shared" si="10"/>
        <v>1.1255999999999999</v>
      </c>
      <c r="Q39" s="130">
        <f t="shared" si="10"/>
        <v>1.1359999999999999</v>
      </c>
      <c r="R39" s="130">
        <f t="shared" si="10"/>
        <v>1.1772</v>
      </c>
      <c r="S39" s="130">
        <f t="shared" si="10"/>
        <v>1.1796</v>
      </c>
      <c r="T39" s="130">
        <f t="shared" si="10"/>
        <v>1.1796</v>
      </c>
      <c r="V39" s="131">
        <f>B39</f>
        <v>8</v>
      </c>
      <c r="W39" s="130">
        <f>AVERAGE(C39:E39)</f>
        <v>1.6779999999999999</v>
      </c>
      <c r="X39" s="130">
        <f>AVERAGE(F39:H39)</f>
        <v>1.0911999999999999</v>
      </c>
      <c r="Y39" s="130">
        <f>AVERAGE(I39:K39)</f>
        <v>1.2089333333333334</v>
      </c>
      <c r="Z39" s="130">
        <f>AVERAGE(L39:N39)</f>
        <v>0.97599999999999998</v>
      </c>
      <c r="AA39" s="130">
        <f>AVERAGE(O39:Q39)</f>
        <v>1.1286666666666667</v>
      </c>
      <c r="AB39" s="130">
        <f>AVERAGE(R39:T39)</f>
        <v>1.1787999999999998</v>
      </c>
      <c r="AC39" s="130">
        <f>STDEV(C39:E39)</f>
        <v>1.0583005244258455E-3</v>
      </c>
      <c r="AD39" s="130">
        <f>STDEV(F39:H39)</f>
        <v>4.9152822909778494E-3</v>
      </c>
      <c r="AE39" s="130">
        <f>STDEV(I39:K39)</f>
        <v>4.1633319989322695E-3</v>
      </c>
      <c r="AF39" s="130">
        <f>STDEV(L39:N39)</f>
        <v>1.7435595774162684E-3</v>
      </c>
      <c r="AG39" s="130">
        <f>STDEV(O39:Q39)</f>
        <v>6.3791326474163012E-3</v>
      </c>
      <c r="AH39" s="130">
        <f>STDEV(R39:T39)</f>
        <v>1.3856406460550773E-3</v>
      </c>
      <c r="AI39" s="136">
        <f>(W39-W$27)/V39</f>
        <v>0.19167083333333332</v>
      </c>
      <c r="AJ39" s="136">
        <f>(X39-X$27)/V39</f>
        <v>0.11812499999999999</v>
      </c>
      <c r="AK39" s="136">
        <f>(Y39-Y$27)/V39</f>
        <v>0.13261666666666666</v>
      </c>
      <c r="AL39" s="136">
        <f>(Z39-Z$27)/V39</f>
        <v>0.10377791666666666</v>
      </c>
      <c r="AM39" s="136">
        <f>(AA39-AA$27)/V39</f>
        <v>0.122075</v>
      </c>
      <c r="AN39" s="136">
        <f>(AB39-AB$27)/V39</f>
        <v>0.12965416666666665</v>
      </c>
      <c r="AO39" s="136"/>
      <c r="AP39" s="136"/>
    </row>
    <row r="40" spans="2:56" x14ac:dyDescent="0.3">
      <c r="B40" s="134" t="s">
        <v>72</v>
      </c>
      <c r="C40" s="130">
        <v>0.4425</v>
      </c>
      <c r="D40" s="130">
        <v>0.44330000000000003</v>
      </c>
      <c r="E40" s="130">
        <v>0.44500000000000001</v>
      </c>
      <c r="F40" s="130">
        <v>0.28029999999999999</v>
      </c>
      <c r="G40" s="130">
        <v>0.27929999999999999</v>
      </c>
      <c r="H40" s="130">
        <v>0.27989999999999998</v>
      </c>
      <c r="I40" s="130">
        <v>0.32100000000000001</v>
      </c>
      <c r="J40" s="130">
        <v>0.31979999999999997</v>
      </c>
      <c r="K40" s="130">
        <v>0.32140000000000002</v>
      </c>
      <c r="L40" s="130">
        <v>0.26050000000000001</v>
      </c>
      <c r="M40" s="130">
        <v>0.25950000000000001</v>
      </c>
      <c r="N40" s="130">
        <v>0.2591</v>
      </c>
      <c r="O40" s="130">
        <v>0.29480000000000001</v>
      </c>
      <c r="P40" s="130">
        <v>0.29380000000000001</v>
      </c>
      <c r="Q40" s="130">
        <v>0.29370000000000002</v>
      </c>
      <c r="R40" s="130">
        <v>0.30620000000000003</v>
      </c>
      <c r="S40" s="130">
        <v>0.30599999999999999</v>
      </c>
      <c r="T40" s="130">
        <v>0.309</v>
      </c>
      <c r="V40" s="131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6"/>
      <c r="AJ40" s="136"/>
      <c r="AK40" s="136"/>
      <c r="AL40" s="136"/>
      <c r="AM40" s="136"/>
      <c r="AN40" s="136"/>
    </row>
    <row r="41" spans="2:56" x14ac:dyDescent="0.3">
      <c r="B41" s="134">
        <v>9</v>
      </c>
      <c r="C41" s="130">
        <f t="shared" ref="C41:T41" si="11">C40*4</f>
        <v>1.77</v>
      </c>
      <c r="D41" s="130">
        <f t="shared" si="11"/>
        <v>1.7732000000000001</v>
      </c>
      <c r="E41" s="130">
        <f t="shared" si="11"/>
        <v>1.78</v>
      </c>
      <c r="F41" s="130">
        <f t="shared" si="11"/>
        <v>1.1212</v>
      </c>
      <c r="G41" s="130">
        <f t="shared" si="11"/>
        <v>1.1172</v>
      </c>
      <c r="H41" s="130">
        <f t="shared" si="11"/>
        <v>1.1195999999999999</v>
      </c>
      <c r="I41" s="130">
        <f t="shared" si="11"/>
        <v>1.284</v>
      </c>
      <c r="J41" s="130">
        <f t="shared" si="11"/>
        <v>1.2791999999999999</v>
      </c>
      <c r="K41" s="130">
        <f t="shared" si="11"/>
        <v>1.2856000000000001</v>
      </c>
      <c r="L41" s="130">
        <f t="shared" si="11"/>
        <v>1.042</v>
      </c>
      <c r="M41" s="130">
        <f t="shared" si="11"/>
        <v>1.038</v>
      </c>
      <c r="N41" s="130">
        <f t="shared" si="11"/>
        <v>1.0364</v>
      </c>
      <c r="O41" s="130">
        <f t="shared" si="11"/>
        <v>1.1792</v>
      </c>
      <c r="P41" s="130">
        <f t="shared" si="11"/>
        <v>1.1752</v>
      </c>
      <c r="Q41" s="130">
        <f t="shared" si="11"/>
        <v>1.1748000000000001</v>
      </c>
      <c r="R41" s="130">
        <f t="shared" si="11"/>
        <v>1.2248000000000001</v>
      </c>
      <c r="S41" s="130">
        <f t="shared" si="11"/>
        <v>1.224</v>
      </c>
      <c r="T41" s="130">
        <f t="shared" si="11"/>
        <v>1.236</v>
      </c>
      <c r="V41" s="131">
        <f>B41</f>
        <v>9</v>
      </c>
      <c r="W41" s="130">
        <f>AVERAGE(C41:E41)</f>
        <v>1.7744</v>
      </c>
      <c r="X41" s="130">
        <f>AVERAGE(F41:H41)</f>
        <v>1.1193333333333333</v>
      </c>
      <c r="Y41" s="130">
        <f>AVERAGE(I41:K41)</f>
        <v>1.2829333333333335</v>
      </c>
      <c r="Z41" s="130">
        <f>AVERAGE(L41:N41)</f>
        <v>1.0387999999999999</v>
      </c>
      <c r="AA41" s="130">
        <f>AVERAGE(O41:Q41)</f>
        <v>1.1764000000000001</v>
      </c>
      <c r="AB41" s="130">
        <f>AVERAGE(R41:T41)</f>
        <v>1.2282666666666666</v>
      </c>
      <c r="AC41" s="130">
        <f>STDEV(C41:E41)</f>
        <v>5.106858133921476E-3</v>
      </c>
      <c r="AD41" s="130">
        <f>STDEV(F41:H41)</f>
        <v>2.0132891827388654E-3</v>
      </c>
      <c r="AE41" s="130">
        <f>STDEV(I41:K41)</f>
        <v>3.3306655991459078E-3</v>
      </c>
      <c r="AF41" s="130">
        <f>STDEV(L41:N41)</f>
        <v>2.8844410203712123E-3</v>
      </c>
      <c r="AG41" s="130">
        <f>STDEV(O41:Q41)</f>
        <v>2.4331050121192753E-3</v>
      </c>
      <c r="AH41" s="130">
        <f>STDEV(R41:T41)</f>
        <v>6.7091976668848382E-3</v>
      </c>
      <c r="AI41" s="136">
        <f>(W41-W$27)/V41</f>
        <v>0.18108518518518518</v>
      </c>
      <c r="AJ41" s="136">
        <f>(X41-X$27)/V41</f>
        <v>0.10812592592592592</v>
      </c>
      <c r="AK41" s="136">
        <f>(Y41-Y$27)/V41</f>
        <v>0.12610370370370372</v>
      </c>
      <c r="AL41" s="136">
        <f>(Z41-Z$27)/V41</f>
        <v>9.9224814814814807E-2</v>
      </c>
      <c r="AM41" s="136">
        <f>(AA41-AA$27)/V41</f>
        <v>0.11381481481481481</v>
      </c>
      <c r="AN41" s="136">
        <f>(AB41-AB$27)/V41</f>
        <v>0.12074444444444445</v>
      </c>
    </row>
    <row r="42" spans="2:56" x14ac:dyDescent="0.3">
      <c r="B42" s="134" t="s">
        <v>71</v>
      </c>
      <c r="C42" s="130">
        <v>0.46779999999999999</v>
      </c>
      <c r="D42" s="130">
        <v>0.46689999999999998</v>
      </c>
      <c r="E42" s="130">
        <v>0.46660000000000001</v>
      </c>
      <c r="F42" s="130">
        <v>0.30509999999999998</v>
      </c>
      <c r="G42" s="130">
        <v>0.30520000000000003</v>
      </c>
      <c r="H42" s="130">
        <v>0.30609999999999998</v>
      </c>
      <c r="I42" s="130">
        <v>0.35720000000000002</v>
      </c>
      <c r="J42" s="130">
        <v>0.35639999999999999</v>
      </c>
      <c r="K42" s="130">
        <v>0.35639999999999999</v>
      </c>
      <c r="L42" s="130">
        <v>0.27329999999999999</v>
      </c>
      <c r="M42" s="130">
        <v>0.2732</v>
      </c>
      <c r="N42" s="130">
        <v>0.2737</v>
      </c>
      <c r="O42" s="130">
        <v>0.31509999999999999</v>
      </c>
      <c r="P42" s="130">
        <v>0.3145</v>
      </c>
      <c r="Q42" s="130">
        <v>0.31359999999999999</v>
      </c>
      <c r="R42" s="130">
        <v>0.31359999999999999</v>
      </c>
      <c r="S42" s="130">
        <v>0.31680000000000003</v>
      </c>
      <c r="T42" s="130">
        <v>0.31809999999999999</v>
      </c>
      <c r="V42" s="131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6"/>
      <c r="AJ42" s="136"/>
      <c r="AK42" s="136"/>
      <c r="AL42" s="136"/>
      <c r="AM42" s="136"/>
      <c r="AN42" s="136"/>
    </row>
    <row r="43" spans="2:56" x14ac:dyDescent="0.3">
      <c r="B43" s="134">
        <v>10</v>
      </c>
      <c r="C43" s="130">
        <f t="shared" ref="C43:T43" si="12">C42*4</f>
        <v>1.8712</v>
      </c>
      <c r="D43" s="130">
        <f t="shared" si="12"/>
        <v>1.8675999999999999</v>
      </c>
      <c r="E43" s="130">
        <f t="shared" si="12"/>
        <v>1.8664000000000001</v>
      </c>
      <c r="F43" s="130">
        <f t="shared" si="12"/>
        <v>1.2203999999999999</v>
      </c>
      <c r="G43" s="130">
        <f t="shared" si="12"/>
        <v>1.2208000000000001</v>
      </c>
      <c r="H43" s="130">
        <f t="shared" si="12"/>
        <v>1.2243999999999999</v>
      </c>
      <c r="I43" s="130">
        <f t="shared" si="12"/>
        <v>1.4288000000000001</v>
      </c>
      <c r="J43" s="130">
        <f t="shared" si="12"/>
        <v>1.4256</v>
      </c>
      <c r="K43" s="130">
        <f t="shared" si="12"/>
        <v>1.4256</v>
      </c>
      <c r="L43" s="130">
        <f t="shared" si="12"/>
        <v>1.0931999999999999</v>
      </c>
      <c r="M43" s="130">
        <f t="shared" si="12"/>
        <v>1.0928</v>
      </c>
      <c r="N43" s="130">
        <f t="shared" si="12"/>
        <v>1.0948</v>
      </c>
      <c r="O43" s="130">
        <f t="shared" si="12"/>
        <v>1.2604</v>
      </c>
      <c r="P43" s="130">
        <f t="shared" si="12"/>
        <v>1.258</v>
      </c>
      <c r="Q43" s="130">
        <f t="shared" si="12"/>
        <v>1.2544</v>
      </c>
      <c r="R43" s="130">
        <f t="shared" si="12"/>
        <v>1.2544</v>
      </c>
      <c r="S43" s="130">
        <f t="shared" si="12"/>
        <v>1.2672000000000001</v>
      </c>
      <c r="T43" s="130">
        <f t="shared" si="12"/>
        <v>1.2724</v>
      </c>
      <c r="V43" s="131">
        <f>B43</f>
        <v>10</v>
      </c>
      <c r="W43" s="130">
        <f>AVERAGE(C43:E43)</f>
        <v>1.8684000000000001</v>
      </c>
      <c r="X43" s="130">
        <f>AVERAGE(F43:H43)</f>
        <v>1.2218666666666669</v>
      </c>
      <c r="Y43" s="130">
        <f>AVERAGE(I43:K43)</f>
        <v>1.4266666666666667</v>
      </c>
      <c r="Z43" s="130">
        <f>AVERAGE(L43:N43)</f>
        <v>1.0936000000000001</v>
      </c>
      <c r="AA43" s="130">
        <f>AVERAGE(O43:Q43)</f>
        <v>1.2575999999999998</v>
      </c>
      <c r="AB43" s="130">
        <f>AVERAGE(R43:T43)</f>
        <v>1.2646666666666668</v>
      </c>
      <c r="AC43" s="130">
        <f>STDEV(C43:E43)</f>
        <v>2.4979991993593332E-3</v>
      </c>
      <c r="AD43" s="130">
        <f>STDEV(F43:H43)</f>
        <v>2.2030282189143997E-3</v>
      </c>
      <c r="AE43" s="130">
        <f>STDEV(I43:K43)</f>
        <v>1.8475208614068554E-3</v>
      </c>
      <c r="AF43" s="130">
        <f>STDEV(L43:N43)</f>
        <v>1.0583005244258455E-3</v>
      </c>
      <c r="AG43" s="130">
        <f>STDEV(O43:Q43)</f>
        <v>3.0199337741083055E-3</v>
      </c>
      <c r="AH43" s="130">
        <f>STDEV(R43:T43)</f>
        <v>9.263548636096958E-3</v>
      </c>
      <c r="AI43" s="136">
        <f>(W43-W$27)/V43</f>
        <v>0.17237666666666668</v>
      </c>
      <c r="AJ43" s="136">
        <f>(X43-X$27)/V43</f>
        <v>0.10756666666666667</v>
      </c>
      <c r="AK43" s="136">
        <f>(Y43-Y$27)/V43</f>
        <v>0.12786666666666666</v>
      </c>
      <c r="AL43" s="136">
        <f>(Z43-Z$27)/V43</f>
        <v>9.4782333333333343E-2</v>
      </c>
      <c r="AM43" s="136">
        <f>(AA43-AA$27)/V43</f>
        <v>0.11055333333333332</v>
      </c>
      <c r="AN43" s="136">
        <f>(AB43-AB$27)/V43</f>
        <v>0.11231000000000002</v>
      </c>
    </row>
    <row r="44" spans="2:56" x14ac:dyDescent="0.3">
      <c r="B44" s="134" t="s">
        <v>104</v>
      </c>
      <c r="C44" s="130">
        <v>0.52480000000000004</v>
      </c>
      <c r="D44" s="130">
        <v>0.52280000000000004</v>
      </c>
      <c r="E44" s="130">
        <v>0.52229999999999999</v>
      </c>
      <c r="F44" s="130">
        <v>0.3473</v>
      </c>
      <c r="G44" s="130">
        <v>0.3493</v>
      </c>
      <c r="H44" s="130">
        <v>0.35</v>
      </c>
      <c r="I44" s="130">
        <v>0.41799999999999998</v>
      </c>
      <c r="J44" s="130">
        <v>0.42009999999999997</v>
      </c>
      <c r="K44" s="130">
        <v>0.41920000000000002</v>
      </c>
      <c r="L44" s="130">
        <v>0.29530000000000001</v>
      </c>
      <c r="M44" s="130">
        <v>0.2954</v>
      </c>
      <c r="N44" s="130">
        <v>0.29389999999999999</v>
      </c>
      <c r="O44" s="130">
        <v>0.3614</v>
      </c>
      <c r="P44" s="130">
        <v>0.36230000000000001</v>
      </c>
      <c r="Q44" s="130">
        <v>0.3629</v>
      </c>
      <c r="R44" s="130">
        <v>0.3987</v>
      </c>
      <c r="S44" s="130">
        <v>0.39800000000000002</v>
      </c>
      <c r="T44" s="130">
        <v>0.39850000000000002</v>
      </c>
      <c r="V44" s="131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6"/>
      <c r="AJ44" s="136"/>
      <c r="AK44" s="136"/>
      <c r="AL44" s="136"/>
      <c r="AM44" s="136"/>
      <c r="AN44" s="136"/>
    </row>
    <row r="45" spans="2:56" x14ac:dyDescent="0.3">
      <c r="B45" s="134">
        <v>12</v>
      </c>
      <c r="C45" s="130">
        <f t="shared" ref="C45:T45" si="13">C44*4</f>
        <v>2.0992000000000002</v>
      </c>
      <c r="D45" s="130">
        <f t="shared" si="13"/>
        <v>2.0912000000000002</v>
      </c>
      <c r="E45" s="130">
        <f t="shared" si="13"/>
        <v>2.0891999999999999</v>
      </c>
      <c r="F45" s="130">
        <f t="shared" si="13"/>
        <v>1.3892</v>
      </c>
      <c r="G45" s="130">
        <f t="shared" si="13"/>
        <v>1.3972</v>
      </c>
      <c r="H45" s="130">
        <f t="shared" si="13"/>
        <v>1.4</v>
      </c>
      <c r="I45" s="130">
        <f t="shared" si="13"/>
        <v>1.6719999999999999</v>
      </c>
      <c r="J45" s="130">
        <f t="shared" si="13"/>
        <v>1.6803999999999999</v>
      </c>
      <c r="K45" s="130">
        <f t="shared" si="13"/>
        <v>1.6768000000000001</v>
      </c>
      <c r="L45" s="130">
        <f t="shared" si="13"/>
        <v>1.1812</v>
      </c>
      <c r="M45" s="130">
        <f t="shared" si="13"/>
        <v>1.1816</v>
      </c>
      <c r="N45" s="130">
        <f t="shared" si="13"/>
        <v>1.1756</v>
      </c>
      <c r="O45" s="130">
        <f t="shared" si="13"/>
        <v>1.4456</v>
      </c>
      <c r="P45" s="130">
        <f t="shared" si="13"/>
        <v>1.4492</v>
      </c>
      <c r="Q45" s="130">
        <f t="shared" si="13"/>
        <v>1.4516</v>
      </c>
      <c r="R45" s="130">
        <f t="shared" si="13"/>
        <v>1.5948</v>
      </c>
      <c r="S45" s="130">
        <f t="shared" si="13"/>
        <v>1.5920000000000001</v>
      </c>
      <c r="T45" s="130">
        <f t="shared" si="13"/>
        <v>1.5940000000000001</v>
      </c>
      <c r="V45" s="131">
        <f>B45</f>
        <v>12</v>
      </c>
      <c r="W45" s="130">
        <f>AVERAGE(C45:E45)</f>
        <v>2.0931999999999999</v>
      </c>
      <c r="X45" s="130">
        <f>AVERAGE(F45:H45)</f>
        <v>1.3954666666666666</v>
      </c>
      <c r="Y45" s="130">
        <f>AVERAGE(I45:K45)</f>
        <v>1.6763999999999999</v>
      </c>
      <c r="Z45" s="130">
        <f>AVERAGE(L45:N45)</f>
        <v>1.1794666666666667</v>
      </c>
      <c r="AA45" s="130">
        <f>AVERAGE(O45:Q45)</f>
        <v>1.4488000000000001</v>
      </c>
      <c r="AB45" s="130">
        <f>AVERAGE(R45:T45)</f>
        <v>1.5936000000000001</v>
      </c>
      <c r="AC45" s="130">
        <f>STDEV(C45:E45)</f>
        <v>5.29150262212927E-3</v>
      </c>
      <c r="AD45" s="130">
        <f>STDEV(F45:H45)</f>
        <v>5.6047598818622897E-3</v>
      </c>
      <c r="AE45" s="130">
        <f>STDEV(I45:K45)</f>
        <v>4.2142615011410848E-3</v>
      </c>
      <c r="AF45" s="130">
        <f>STDEV(L45:N45)</f>
        <v>3.3545988334424477E-3</v>
      </c>
      <c r="AG45" s="130">
        <f>STDEV(O45:Q45)</f>
        <v>3.0199337741083055E-3</v>
      </c>
      <c r="AH45" s="130">
        <f>STDEV(R45:T45)</f>
        <v>1.4422205101855599E-3</v>
      </c>
      <c r="AI45" s="136">
        <f>(W45-W$27)/V45</f>
        <v>0.16238055555555556</v>
      </c>
      <c r="AJ45" s="136">
        <f>(X45-X$27)/V45</f>
        <v>0.10410555555555556</v>
      </c>
      <c r="AK45" s="136">
        <f>(Y45-Y$27)/V45</f>
        <v>0.12736666666666666</v>
      </c>
      <c r="AL45" s="136">
        <f>(Z45-Z$27)/V45</f>
        <v>8.6140833333333333E-2</v>
      </c>
      <c r="AM45" s="136">
        <f>(AA45-AA$27)/V45</f>
        <v>0.10806111111111112</v>
      </c>
      <c r="AN45" s="136">
        <f>(AB45-AB$27)/V45</f>
        <v>0.12100277777777779</v>
      </c>
    </row>
    <row r="46" spans="2:56" x14ac:dyDescent="0.3">
      <c r="B46" s="126" t="s">
        <v>103</v>
      </c>
    </row>
    <row r="47" spans="2:56" x14ac:dyDescent="0.3">
      <c r="B47" s="134" t="s">
        <v>118</v>
      </c>
      <c r="C47" s="191" t="s">
        <v>82</v>
      </c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V47" s="134" t="str">
        <f>B47</f>
        <v>low P</v>
      </c>
      <c r="W47" s="191" t="s">
        <v>81</v>
      </c>
      <c r="X47" s="191"/>
      <c r="Y47" s="191"/>
      <c r="Z47" s="191"/>
      <c r="AA47" s="191"/>
      <c r="AB47" s="191"/>
      <c r="AC47" s="191" t="s">
        <v>80</v>
      </c>
      <c r="AD47" s="191"/>
      <c r="AE47" s="191"/>
      <c r="AF47" s="191"/>
      <c r="AG47" s="191"/>
      <c r="AH47" s="191"/>
      <c r="AI47" s="189" t="s">
        <v>79</v>
      </c>
      <c r="AJ47" s="190"/>
      <c r="AK47" s="190"/>
      <c r="AL47" s="190"/>
      <c r="AM47" s="190"/>
      <c r="AN47" s="190"/>
    </row>
    <row r="48" spans="2:56" x14ac:dyDescent="0.3">
      <c r="B48" s="131" t="s">
        <v>74</v>
      </c>
      <c r="C48" s="205"/>
      <c r="D48" s="205"/>
      <c r="E48" s="205"/>
      <c r="F48" s="204" t="s">
        <v>117</v>
      </c>
      <c r="G48" s="204"/>
      <c r="H48" s="204"/>
      <c r="I48" s="204" t="s">
        <v>116</v>
      </c>
      <c r="J48" s="204"/>
      <c r="K48" s="204"/>
      <c r="L48" s="204" t="s">
        <v>115</v>
      </c>
      <c r="M48" s="204"/>
      <c r="N48" s="204"/>
      <c r="O48" s="204" t="s">
        <v>114</v>
      </c>
      <c r="P48" s="204"/>
      <c r="Q48" s="204"/>
      <c r="R48" s="205"/>
      <c r="S48" s="205"/>
      <c r="T48" s="205"/>
      <c r="V48" s="131" t="s">
        <v>74</v>
      </c>
      <c r="W48" s="134">
        <f>C48</f>
        <v>0</v>
      </c>
      <c r="X48" s="134" t="str">
        <f>F48</f>
        <v>8:0.5</v>
      </c>
      <c r="Y48" s="134" t="str">
        <f>I48</f>
        <v>16:0.5</v>
      </c>
      <c r="Z48" s="134" t="str">
        <f>L48</f>
        <v>35:0.5</v>
      </c>
      <c r="AA48" s="134" t="str">
        <f>O48</f>
        <v>70:0.5</v>
      </c>
      <c r="AB48" s="134">
        <f>R48</f>
        <v>0</v>
      </c>
      <c r="AC48" s="134">
        <f>C48</f>
        <v>0</v>
      </c>
      <c r="AD48" s="134" t="str">
        <f>F48</f>
        <v>8:0.5</v>
      </c>
      <c r="AE48" s="134" t="str">
        <f>I48</f>
        <v>16:0.5</v>
      </c>
      <c r="AF48" s="134" t="str">
        <f>L48</f>
        <v>35:0.5</v>
      </c>
      <c r="AG48" s="134" t="str">
        <f>O48</f>
        <v>70:0.5</v>
      </c>
      <c r="AH48" s="134">
        <f>R48</f>
        <v>0</v>
      </c>
      <c r="AI48" s="135">
        <f>C48</f>
        <v>0</v>
      </c>
      <c r="AJ48" s="135" t="str">
        <f>F48</f>
        <v>8:0.5</v>
      </c>
      <c r="AK48" s="135" t="str">
        <f>I48</f>
        <v>16:0.5</v>
      </c>
      <c r="AL48" s="135" t="str">
        <f>L48</f>
        <v>35:0.5</v>
      </c>
      <c r="AM48" s="135" t="str">
        <f>O48</f>
        <v>70:0.5</v>
      </c>
      <c r="AN48" s="135">
        <f>R48</f>
        <v>0</v>
      </c>
    </row>
    <row r="49" spans="2:61" x14ac:dyDescent="0.3">
      <c r="B49" s="131">
        <v>0</v>
      </c>
      <c r="C49" s="140"/>
      <c r="D49" s="140"/>
      <c r="E49" s="140"/>
      <c r="F49" s="130">
        <v>0.14660000000000001</v>
      </c>
      <c r="G49" s="130">
        <v>0.14680000000000001</v>
      </c>
      <c r="H49" s="130">
        <v>0.14599999999999999</v>
      </c>
      <c r="I49" s="130">
        <v>0.15210000000000001</v>
      </c>
      <c r="J49" s="130">
        <v>0.152</v>
      </c>
      <c r="K49" s="130">
        <v>0.15240000000000001</v>
      </c>
      <c r="L49" s="130">
        <v>0.14269999999999999</v>
      </c>
      <c r="M49" s="130">
        <v>0.1421</v>
      </c>
      <c r="N49" s="130">
        <v>0.14249999999999999</v>
      </c>
      <c r="O49" s="130">
        <v>0.14430000000000001</v>
      </c>
      <c r="P49" s="130">
        <v>0.1429</v>
      </c>
      <c r="Q49" s="130">
        <v>0.14230000000000001</v>
      </c>
      <c r="R49" s="140"/>
      <c r="S49" s="140"/>
      <c r="T49" s="140"/>
      <c r="V49" s="131">
        <f>B49</f>
        <v>0</v>
      </c>
      <c r="W49" s="130" t="e">
        <f>AVERAGE(C49:E49)</f>
        <v>#DIV/0!</v>
      </c>
      <c r="X49" s="130">
        <f>AVERAGE(F49:H49)</f>
        <v>0.14646666666666666</v>
      </c>
      <c r="Y49" s="130">
        <f>AVERAGE(I49:K49)</f>
        <v>0.15216666666666667</v>
      </c>
      <c r="Z49" s="130">
        <f>AVERAGE(L49:N49)</f>
        <v>0.14243333333333333</v>
      </c>
      <c r="AA49" s="130">
        <f>AVERAGE(O49:Q49)</f>
        <v>0.14316666666666666</v>
      </c>
      <c r="AB49" s="130" t="e">
        <f>AVERAGE(R49:T49)</f>
        <v>#DIV/0!</v>
      </c>
      <c r="AC49" s="130" t="e">
        <f>STDEV(C49:E49)</f>
        <v>#DIV/0!</v>
      </c>
      <c r="AD49" s="130">
        <f>STDEV(F49:H49)</f>
        <v>4.1633319989323848E-4</v>
      </c>
      <c r="AE49" s="130">
        <f>STDEV(I49:K49)</f>
        <v>2.0816659994661702E-4</v>
      </c>
      <c r="AF49" s="130">
        <f>STDEV(L49:N49)</f>
        <v>3.0550504633038297E-4</v>
      </c>
      <c r="AG49" s="130">
        <f>STDEV(O49:Q49)</f>
        <v>1.0263202878893793E-3</v>
      </c>
      <c r="AH49" s="130" t="e">
        <f>STDEV(R49:T49)</f>
        <v>#DIV/0!</v>
      </c>
      <c r="AI49" s="136"/>
      <c r="AJ49" s="136"/>
      <c r="AK49" s="136"/>
      <c r="AL49" s="136"/>
      <c r="AM49" s="136"/>
      <c r="AN49" s="136"/>
    </row>
    <row r="50" spans="2:61" x14ac:dyDescent="0.3">
      <c r="B50" s="131">
        <v>1</v>
      </c>
      <c r="C50" s="140"/>
      <c r="D50" s="140"/>
      <c r="E50" s="140"/>
      <c r="F50" s="130">
        <v>0.2429</v>
      </c>
      <c r="G50" s="130">
        <v>0.24279999999999999</v>
      </c>
      <c r="H50" s="130">
        <v>0.2424</v>
      </c>
      <c r="I50" s="130">
        <v>0.2792</v>
      </c>
      <c r="J50" s="130">
        <v>0.27860000000000001</v>
      </c>
      <c r="K50" s="130">
        <v>0.27979999999999999</v>
      </c>
      <c r="L50" s="130">
        <v>0.25219999999999998</v>
      </c>
      <c r="M50" s="130">
        <v>0.25109999999999999</v>
      </c>
      <c r="N50" s="130">
        <v>0.2505</v>
      </c>
      <c r="O50" s="130">
        <v>0.20730000000000001</v>
      </c>
      <c r="P50" s="130">
        <v>0.20680000000000001</v>
      </c>
      <c r="Q50" s="130">
        <v>0.2077</v>
      </c>
      <c r="R50" s="140"/>
      <c r="S50" s="140"/>
      <c r="T50" s="140"/>
      <c r="V50" s="131">
        <f>B50</f>
        <v>1</v>
      </c>
      <c r="W50" s="130" t="e">
        <f>AVERAGE(C50:E50)</f>
        <v>#DIV/0!</v>
      </c>
      <c r="X50" s="130">
        <f>AVERAGE(F50:H50)</f>
        <v>0.2427</v>
      </c>
      <c r="Y50" s="130">
        <f>AVERAGE(I50:K50)</f>
        <v>0.27920000000000006</v>
      </c>
      <c r="Z50" s="130">
        <f>AVERAGE(L50:N50)</f>
        <v>0.25126666666666669</v>
      </c>
      <c r="AA50" s="130">
        <f>AVERAGE(O50:Q50)</f>
        <v>0.20726666666666668</v>
      </c>
      <c r="AB50" s="130" t="e">
        <f>AVERAGE(R50:T50)</f>
        <v>#DIV/0!</v>
      </c>
      <c r="AC50" s="130" t="e">
        <f>STDEV(C50:E50)</f>
        <v>#DIV/0!</v>
      </c>
      <c r="AD50" s="130">
        <f>STDEV(F50:H50)</f>
        <v>2.6457513110645612E-4</v>
      </c>
      <c r="AE50" s="130">
        <f>STDEV(I50:K50)</f>
        <v>5.9999999999998943E-4</v>
      </c>
      <c r="AF50" s="130">
        <f>STDEV(L50:N50)</f>
        <v>8.6216781042516063E-4</v>
      </c>
      <c r="AG50" s="130">
        <f>STDEV(O50:Q50)</f>
        <v>4.5092497528228181E-4</v>
      </c>
      <c r="AH50" s="130" t="e">
        <f>STDEV(R50:T50)</f>
        <v>#DIV/0!</v>
      </c>
      <c r="AI50" s="136" t="e">
        <f>(W50-W$49)/V50</f>
        <v>#DIV/0!</v>
      </c>
      <c r="AJ50" s="136">
        <f>(X50-X$49)/V50</f>
        <v>9.6233333333333337E-2</v>
      </c>
      <c r="AK50" s="136">
        <f>(Y50-Y$49)/V50</f>
        <v>0.12703333333333339</v>
      </c>
      <c r="AL50" s="136">
        <f>(Z50-Z$49)/V50</f>
        <v>0.10883333333333337</v>
      </c>
      <c r="AM50" s="136">
        <f>(AA50-AA$49)/V50</f>
        <v>6.4100000000000018E-2</v>
      </c>
      <c r="AN50" s="136" t="e">
        <f>(AB50-AB$49)/V50</f>
        <v>#DIV/0!</v>
      </c>
    </row>
    <row r="51" spans="2:61" x14ac:dyDescent="0.3">
      <c r="B51" s="131">
        <v>2</v>
      </c>
      <c r="C51" s="140"/>
      <c r="D51" s="140"/>
      <c r="E51" s="140"/>
      <c r="F51" s="130">
        <v>0.3004</v>
      </c>
      <c r="G51" s="130">
        <v>0.2994</v>
      </c>
      <c r="H51" s="130">
        <v>0.29909999999999998</v>
      </c>
      <c r="I51" s="130">
        <v>0.35120000000000001</v>
      </c>
      <c r="J51" s="130">
        <v>0.3493</v>
      </c>
      <c r="K51" s="130">
        <v>0.34470000000000001</v>
      </c>
      <c r="L51" s="130">
        <v>0.39610000000000001</v>
      </c>
      <c r="M51" s="130">
        <v>0.39489999999999997</v>
      </c>
      <c r="N51" s="130">
        <v>0.39589999999999997</v>
      </c>
      <c r="O51" s="130">
        <v>0.26390000000000002</v>
      </c>
      <c r="P51" s="130">
        <v>0.26550000000000001</v>
      </c>
      <c r="Q51" s="130">
        <v>0.26419999999999999</v>
      </c>
      <c r="R51" s="140"/>
      <c r="S51" s="140"/>
      <c r="T51" s="140"/>
      <c r="V51" s="131">
        <f>B51</f>
        <v>2</v>
      </c>
      <c r="W51" s="130" t="e">
        <f>AVERAGE(C51:E51)</f>
        <v>#DIV/0!</v>
      </c>
      <c r="X51" s="130">
        <f>AVERAGE(F51:H51)</f>
        <v>0.29963333333333336</v>
      </c>
      <c r="Y51" s="130">
        <f>AVERAGE(I51:K51)</f>
        <v>0.34839999999999999</v>
      </c>
      <c r="Z51" s="130">
        <f>AVERAGE(L51:N51)</f>
        <v>0.39563333333333328</v>
      </c>
      <c r="AA51" s="130">
        <f>AVERAGE(O51:Q51)</f>
        <v>0.26453333333333334</v>
      </c>
      <c r="AB51" s="130" t="e">
        <f>AVERAGE(R51:T51)</f>
        <v>#DIV/0!</v>
      </c>
      <c r="AC51" s="130" t="e">
        <f>STDEV(C51:E51)</f>
        <v>#DIV/0!</v>
      </c>
      <c r="AD51" s="130">
        <f>STDEV(F51:H51)</f>
        <v>6.8068592855541387E-4</v>
      </c>
      <c r="AE51" s="130">
        <f>STDEV(I51:K51)</f>
        <v>3.342154993413682E-3</v>
      </c>
      <c r="AF51" s="130">
        <f>STDEV(L51:N51)</f>
        <v>6.4291005073287635E-4</v>
      </c>
      <c r="AG51" s="130">
        <f>STDEV(O51:Q51)</f>
        <v>8.5049005481153917E-4</v>
      </c>
      <c r="AH51" s="130" t="e">
        <f>STDEV(R51:T51)</f>
        <v>#DIV/0!</v>
      </c>
      <c r="AI51" s="136" t="e">
        <f>(W51-W$49)/V51</f>
        <v>#DIV/0!</v>
      </c>
      <c r="AJ51" s="136">
        <f>(X51-X$49)/V51</f>
        <v>7.658333333333335E-2</v>
      </c>
      <c r="AK51" s="136">
        <f>(Y51-Y$49)/V51</f>
        <v>9.8116666666666658E-2</v>
      </c>
      <c r="AL51" s="136">
        <f>(Z51-Z$49)/V51</f>
        <v>0.12659999999999999</v>
      </c>
      <c r="AM51" s="136">
        <f>(AA51-AA$49)/V51</f>
        <v>6.0683333333333339E-2</v>
      </c>
      <c r="AN51" s="136" t="e">
        <f>(AB51-AB$49)/V51</f>
        <v>#DIV/0!</v>
      </c>
    </row>
    <row r="52" spans="2:61" x14ac:dyDescent="0.3">
      <c r="B52" s="131">
        <v>3</v>
      </c>
      <c r="C52" s="140"/>
      <c r="D52" s="140"/>
      <c r="E52" s="140"/>
      <c r="F52" s="130">
        <v>0.34399999999999997</v>
      </c>
      <c r="G52" s="130">
        <v>0.34489999999999998</v>
      </c>
      <c r="H52" s="130">
        <v>0.34420000000000001</v>
      </c>
      <c r="I52" s="130">
        <v>0.38369999999999999</v>
      </c>
      <c r="J52" s="130">
        <v>0.38400000000000001</v>
      </c>
      <c r="K52" s="130">
        <v>0.38440000000000002</v>
      </c>
      <c r="L52" s="130">
        <v>0.47070000000000001</v>
      </c>
      <c r="M52" s="130">
        <v>0.4703</v>
      </c>
      <c r="N52" s="130">
        <v>0.46899999999999997</v>
      </c>
      <c r="O52" s="130">
        <v>0.31259999999999999</v>
      </c>
      <c r="P52" s="130">
        <v>0.31359999999999999</v>
      </c>
      <c r="Q52" s="130">
        <v>0.313</v>
      </c>
      <c r="R52" s="140"/>
      <c r="S52" s="140"/>
      <c r="T52" s="140"/>
      <c r="V52" s="131">
        <f>B52</f>
        <v>3</v>
      </c>
      <c r="W52" s="130" t="e">
        <f>AVERAGE(C52:E52)</f>
        <v>#DIV/0!</v>
      </c>
      <c r="X52" s="130">
        <f>AVERAGE(F52:H52)</f>
        <v>0.34436666666666665</v>
      </c>
      <c r="Y52" s="130">
        <f>AVERAGE(I52:K52)</f>
        <v>0.38403333333333339</v>
      </c>
      <c r="Z52" s="130">
        <f>AVERAGE(L52:N52)</f>
        <v>0.47000000000000003</v>
      </c>
      <c r="AA52" s="130">
        <f>AVERAGE(O52:Q52)</f>
        <v>0.31306666666666666</v>
      </c>
      <c r="AB52" s="130" t="e">
        <f>AVERAGE(R52:T52)</f>
        <v>#DIV/0!</v>
      </c>
      <c r="AC52" s="130" t="e">
        <f>STDEV(C52:E52)</f>
        <v>#DIV/0!</v>
      </c>
      <c r="AD52" s="130">
        <f>STDEV(F52:H52)</f>
        <v>4.7258156262526167E-4</v>
      </c>
      <c r="AE52" s="130">
        <f>STDEV(I52:K52)</f>
        <v>3.5118845842844126E-4</v>
      </c>
      <c r="AF52" s="130">
        <f>STDEV(L52:N52)</f>
        <v>8.8881944173157656E-4</v>
      </c>
      <c r="AG52" s="130">
        <f>STDEV(O52:Q52)</f>
        <v>5.0332229568471635E-4</v>
      </c>
      <c r="AH52" s="130" t="e">
        <f>STDEV(R52:T52)</f>
        <v>#DIV/0!</v>
      </c>
      <c r="AI52" s="136" t="e">
        <f>(W52-W$49)/V52</f>
        <v>#DIV/0!</v>
      </c>
      <c r="AJ52" s="136">
        <f>(X52-X$49)/V52</f>
        <v>6.596666666666666E-2</v>
      </c>
      <c r="AK52" s="136">
        <f>(Y52-Y$49)/V52</f>
        <v>7.7288888888888907E-2</v>
      </c>
      <c r="AL52" s="136">
        <f>(Z52-Z$49)/V52</f>
        <v>0.10918888888888889</v>
      </c>
      <c r="AM52" s="136">
        <f>(AA52-AA$49)/V52</f>
        <v>5.6633333333333334E-2</v>
      </c>
      <c r="AN52" s="136" t="e">
        <f>(AB52-AB$49)/V52</f>
        <v>#DIV/0!</v>
      </c>
    </row>
    <row r="53" spans="2:61" x14ac:dyDescent="0.3">
      <c r="B53" s="131">
        <v>4</v>
      </c>
      <c r="C53" s="140"/>
      <c r="D53" s="140"/>
      <c r="E53" s="140"/>
      <c r="F53" s="130">
        <v>0.39539999999999997</v>
      </c>
      <c r="G53" s="130">
        <v>0.39579999999999999</v>
      </c>
      <c r="H53" s="130">
        <v>0.39579999999999999</v>
      </c>
      <c r="I53" s="130">
        <v>0.3871</v>
      </c>
      <c r="J53" s="130">
        <v>0.3871</v>
      </c>
      <c r="K53" s="130">
        <v>0.38700000000000001</v>
      </c>
      <c r="L53" s="130">
        <v>0.51400000000000001</v>
      </c>
      <c r="M53" s="130">
        <v>0.51019999999999999</v>
      </c>
      <c r="N53" s="130">
        <v>0.50829999999999997</v>
      </c>
      <c r="O53" s="130">
        <v>0.35670000000000002</v>
      </c>
      <c r="P53" s="130">
        <v>0.35699999999999998</v>
      </c>
      <c r="Q53" s="130">
        <v>0.35880000000000001</v>
      </c>
      <c r="R53" s="140"/>
      <c r="S53" s="140"/>
      <c r="T53" s="140"/>
      <c r="V53" s="131">
        <f>B53</f>
        <v>4</v>
      </c>
      <c r="W53" s="130" t="e">
        <f>AVERAGE(C53:E53)</f>
        <v>#DIV/0!</v>
      </c>
      <c r="X53" s="130">
        <f>AVERAGE(F53:H53)</f>
        <v>0.39566666666666661</v>
      </c>
      <c r="Y53" s="130">
        <f>AVERAGE(I53:K53)</f>
        <v>0.38706666666666667</v>
      </c>
      <c r="Z53" s="130">
        <f>AVERAGE(L53:N53)</f>
        <v>0.51083333333333336</v>
      </c>
      <c r="AA53" s="130">
        <f>AVERAGE(O53:Q53)</f>
        <v>0.35749999999999998</v>
      </c>
      <c r="AB53" s="130" t="e">
        <f>AVERAGE(R53:T53)</f>
        <v>#DIV/0!</v>
      </c>
      <c r="AC53" s="130" t="e">
        <f>STDEV(C53:E53)</f>
        <v>#DIV/0!</v>
      </c>
      <c r="AD53" s="130">
        <f>STDEV(F53:H53)</f>
        <v>2.3094010767585693E-4</v>
      </c>
      <c r="AE53" s="130">
        <f>STDEV(I53:K53)</f>
        <v>5.7735026918956222E-5</v>
      </c>
      <c r="AF53" s="130">
        <f>STDEV(L53:N53)</f>
        <v>2.902297940138718E-3</v>
      </c>
      <c r="AG53" s="130">
        <f>STDEV(O53:Q53)</f>
        <v>1.1357816691600568E-3</v>
      </c>
      <c r="AH53" s="130" t="e">
        <f>STDEV(R53:T53)</f>
        <v>#DIV/0!</v>
      </c>
      <c r="AI53" s="136" t="e">
        <f>(W53-W$49)/V53</f>
        <v>#DIV/0!</v>
      </c>
      <c r="AJ53" s="136">
        <f>(X53-X$49)/V53</f>
        <v>6.2299999999999987E-2</v>
      </c>
      <c r="AK53" s="136">
        <f>(Y53-Y$49)/V53</f>
        <v>5.8724999999999999E-2</v>
      </c>
      <c r="AL53" s="136">
        <f>(Z53-Z$49)/V53</f>
        <v>9.2100000000000015E-2</v>
      </c>
      <c r="AM53" s="136">
        <f>(AA53-AA$49)/V53</f>
        <v>5.358333333333333E-2</v>
      </c>
      <c r="AN53" s="136" t="e">
        <f>(AB53-AB$49)/V53</f>
        <v>#DIV/0!</v>
      </c>
    </row>
    <row r="54" spans="2:61" x14ac:dyDescent="0.3">
      <c r="B54" s="131" t="s">
        <v>134</v>
      </c>
      <c r="C54" s="140"/>
      <c r="D54" s="140"/>
      <c r="E54" s="140"/>
      <c r="F54" s="130">
        <v>0.22470000000000001</v>
      </c>
      <c r="G54" s="130">
        <v>0.2261</v>
      </c>
      <c r="H54" s="130">
        <v>0.2233</v>
      </c>
      <c r="I54" s="130">
        <v>0.1953</v>
      </c>
      <c r="J54" s="130">
        <v>0.19400000000000001</v>
      </c>
      <c r="K54" s="130">
        <v>0.19389999999999999</v>
      </c>
      <c r="L54" s="130">
        <v>0.3024</v>
      </c>
      <c r="M54" s="130">
        <v>0.30330000000000001</v>
      </c>
      <c r="N54" s="130">
        <v>0.3029</v>
      </c>
      <c r="O54" s="130">
        <v>0.19850000000000001</v>
      </c>
      <c r="P54" s="130">
        <v>0.19850000000000001</v>
      </c>
      <c r="Q54" s="130">
        <v>0.19839999999999999</v>
      </c>
      <c r="R54" s="140"/>
      <c r="S54" s="140"/>
      <c r="T54" s="140"/>
      <c r="V54" s="131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6"/>
      <c r="AJ54" s="136"/>
      <c r="AK54" s="136"/>
      <c r="AL54" s="136"/>
      <c r="AM54" s="136"/>
      <c r="AN54" s="136"/>
    </row>
    <row r="55" spans="2:61" x14ac:dyDescent="0.3">
      <c r="B55" s="131">
        <v>5</v>
      </c>
      <c r="C55" s="140"/>
      <c r="D55" s="140"/>
      <c r="E55" s="140"/>
      <c r="F55" s="130">
        <f t="shared" ref="F55:Q55" si="14">F54*2</f>
        <v>0.44940000000000002</v>
      </c>
      <c r="G55" s="130">
        <f t="shared" si="14"/>
        <v>0.45219999999999999</v>
      </c>
      <c r="H55" s="130">
        <f t="shared" si="14"/>
        <v>0.4466</v>
      </c>
      <c r="I55" s="130">
        <f t="shared" si="14"/>
        <v>0.3906</v>
      </c>
      <c r="J55" s="130">
        <f t="shared" si="14"/>
        <v>0.38800000000000001</v>
      </c>
      <c r="K55" s="130">
        <f t="shared" si="14"/>
        <v>0.38779999999999998</v>
      </c>
      <c r="L55" s="130">
        <f t="shared" si="14"/>
        <v>0.6048</v>
      </c>
      <c r="M55" s="130">
        <f t="shared" si="14"/>
        <v>0.60660000000000003</v>
      </c>
      <c r="N55" s="130">
        <f t="shared" si="14"/>
        <v>0.60580000000000001</v>
      </c>
      <c r="O55" s="130">
        <f t="shared" si="14"/>
        <v>0.39700000000000002</v>
      </c>
      <c r="P55" s="130">
        <f t="shared" si="14"/>
        <v>0.39700000000000002</v>
      </c>
      <c r="Q55" s="130">
        <f t="shared" si="14"/>
        <v>0.39679999999999999</v>
      </c>
      <c r="R55" s="140"/>
      <c r="S55" s="140"/>
      <c r="T55" s="140"/>
      <c r="V55" s="131">
        <f>B55</f>
        <v>5</v>
      </c>
      <c r="W55" s="130" t="e">
        <f>AVERAGE(C55:E55)</f>
        <v>#DIV/0!</v>
      </c>
      <c r="X55" s="130">
        <f>AVERAGE(F55:H55)</f>
        <v>0.44939999999999997</v>
      </c>
      <c r="Y55" s="130">
        <f>AVERAGE(I55:K55)</f>
        <v>0.38879999999999998</v>
      </c>
      <c r="Z55" s="130">
        <f>AVERAGE(L55:N55)</f>
        <v>0.60573333333333335</v>
      </c>
      <c r="AA55" s="130">
        <f>AVERAGE(O55:Q55)</f>
        <v>0.39693333333333336</v>
      </c>
      <c r="AB55" s="130" t="e">
        <f>AVERAGE(R55:T55)</f>
        <v>#DIV/0!</v>
      </c>
      <c r="AC55" s="130" t="e">
        <f>STDEV(C55:E55)</f>
        <v>#DIV/0!</v>
      </c>
      <c r="AD55" s="130">
        <f>STDEV(F55:H55)</f>
        <v>2.7999999999999969E-3</v>
      </c>
      <c r="AE55" s="130">
        <f>STDEV(I55:K55)</f>
        <v>1.5620499351813367E-3</v>
      </c>
      <c r="AF55" s="130">
        <f>STDEV(L55:N55)</f>
        <v>9.018499505645904E-4</v>
      </c>
      <c r="AG55" s="130">
        <f>STDEV(O55:Q55)</f>
        <v>1.1547005383794448E-4</v>
      </c>
      <c r="AH55" s="130" t="e">
        <f>STDEV(R55:T55)</f>
        <v>#DIV/0!</v>
      </c>
      <c r="AI55" s="136" t="e">
        <f>(W55-W$49)/V55</f>
        <v>#DIV/0!</v>
      </c>
      <c r="AJ55" s="136">
        <f>(X55-X$49)/V55</f>
        <v>6.0586666666666657E-2</v>
      </c>
      <c r="AK55" s="136">
        <f>(Y55-Y$49)/V55</f>
        <v>4.7326666666666663E-2</v>
      </c>
      <c r="AL55" s="136">
        <f>(Z55-Z$49)/V55</f>
        <v>9.2660000000000006E-2</v>
      </c>
      <c r="AM55" s="136">
        <f>(AA55-AA$49)/V55</f>
        <v>5.0753333333333338E-2</v>
      </c>
      <c r="AN55" s="136" t="e">
        <f>(AB55-AB$49)/V55</f>
        <v>#DIV/0!</v>
      </c>
    </row>
    <row r="56" spans="2:61" x14ac:dyDescent="0.3">
      <c r="B56" s="131" t="s">
        <v>106</v>
      </c>
      <c r="C56" s="140"/>
      <c r="D56" s="140"/>
      <c r="E56" s="140"/>
      <c r="F56" s="130">
        <v>0.2082</v>
      </c>
      <c r="G56" s="130">
        <v>0.20799999999999999</v>
      </c>
      <c r="H56" s="130">
        <v>0.20669999999999999</v>
      </c>
      <c r="I56" s="130">
        <v>0.19919999999999999</v>
      </c>
      <c r="J56" s="130">
        <v>0.1981</v>
      </c>
      <c r="K56" s="130">
        <v>0.19889999999999999</v>
      </c>
      <c r="L56" s="130">
        <v>0.31659999999999999</v>
      </c>
      <c r="M56" s="130">
        <v>0.31709999999999999</v>
      </c>
      <c r="N56" s="130">
        <v>0.31609999999999999</v>
      </c>
      <c r="O56" s="130">
        <v>0.2276</v>
      </c>
      <c r="P56" s="130">
        <v>0.22750000000000001</v>
      </c>
      <c r="Q56" s="130">
        <v>0.2286</v>
      </c>
      <c r="R56" s="140"/>
      <c r="S56" s="140"/>
      <c r="T56" s="140"/>
      <c r="V56" s="131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6"/>
      <c r="AJ56" s="136"/>
      <c r="AK56" s="136"/>
      <c r="AL56" s="136"/>
      <c r="AM56" s="136"/>
      <c r="AN56" s="136"/>
    </row>
    <row r="57" spans="2:61" x14ac:dyDescent="0.3">
      <c r="B57" s="131">
        <v>6</v>
      </c>
      <c r="C57" s="140"/>
      <c r="D57" s="140"/>
      <c r="E57" s="140"/>
      <c r="F57" s="130">
        <f t="shared" ref="F57:Q57" si="15">F56*2</f>
        <v>0.41639999999999999</v>
      </c>
      <c r="G57" s="130">
        <f t="shared" si="15"/>
        <v>0.41599999999999998</v>
      </c>
      <c r="H57" s="130">
        <f t="shared" si="15"/>
        <v>0.41339999999999999</v>
      </c>
      <c r="I57" s="130">
        <f t="shared" si="15"/>
        <v>0.39839999999999998</v>
      </c>
      <c r="J57" s="130">
        <f t="shared" si="15"/>
        <v>0.3962</v>
      </c>
      <c r="K57" s="130">
        <f t="shared" si="15"/>
        <v>0.39779999999999999</v>
      </c>
      <c r="L57" s="130">
        <f t="shared" si="15"/>
        <v>0.63319999999999999</v>
      </c>
      <c r="M57" s="130">
        <f t="shared" si="15"/>
        <v>0.63419999999999999</v>
      </c>
      <c r="N57" s="130">
        <f t="shared" si="15"/>
        <v>0.63219999999999998</v>
      </c>
      <c r="O57" s="130">
        <f t="shared" si="15"/>
        <v>0.45519999999999999</v>
      </c>
      <c r="P57" s="130">
        <f t="shared" si="15"/>
        <v>0.45500000000000002</v>
      </c>
      <c r="Q57" s="130">
        <f t="shared" si="15"/>
        <v>0.4572</v>
      </c>
      <c r="R57" s="140"/>
      <c r="S57" s="140"/>
      <c r="T57" s="140"/>
      <c r="V57" s="131">
        <f>B57</f>
        <v>6</v>
      </c>
      <c r="W57" s="130" t="e">
        <f>AVERAGE(C57:E57)</f>
        <v>#DIV/0!</v>
      </c>
      <c r="X57" s="130">
        <f>AVERAGE(F57:H57)</f>
        <v>0.41526666666666667</v>
      </c>
      <c r="Y57" s="130">
        <f>AVERAGE(I57:K57)</f>
        <v>0.39746666666666663</v>
      </c>
      <c r="Z57" s="130">
        <f>AVERAGE(L57:N57)</f>
        <v>0.63319999999999999</v>
      </c>
      <c r="AA57" s="130">
        <f>AVERAGE(O57:Q57)</f>
        <v>0.45579999999999998</v>
      </c>
      <c r="AB57" s="130" t="e">
        <f>AVERAGE(R57:T57)</f>
        <v>#DIV/0!</v>
      </c>
      <c r="AC57" s="130" t="e">
        <f>STDEV(C57:E57)</f>
        <v>#DIV/0!</v>
      </c>
      <c r="AD57" s="130">
        <f>STDEV(F57:H57)</f>
        <v>1.6289055630494143E-3</v>
      </c>
      <c r="AE57" s="130">
        <f>STDEV(I57:K57)</f>
        <v>1.1372481406154557E-3</v>
      </c>
      <c r="AF57" s="130">
        <f>STDEV(L57:N57)</f>
        <v>1.0000000000000009E-3</v>
      </c>
      <c r="AG57" s="130">
        <f>STDEV(O57:Q57)</f>
        <v>1.2165525060596379E-3</v>
      </c>
      <c r="AH57" s="130" t="e">
        <f>STDEV(R57:T57)</f>
        <v>#DIV/0!</v>
      </c>
      <c r="AI57" s="136" t="e">
        <f>(W57-W$49)/V57</f>
        <v>#DIV/0!</v>
      </c>
      <c r="AJ57" s="136">
        <f>(X57-X$49)/V57</f>
        <v>4.4800000000000006E-2</v>
      </c>
      <c r="AK57" s="136">
        <f>(Y57-Y$49)/V57</f>
        <v>4.0883333333333327E-2</v>
      </c>
      <c r="AL57" s="136">
        <f>(Z57-Z$49)/V57</f>
        <v>8.1794444444444447E-2</v>
      </c>
      <c r="AM57" s="136">
        <f>(AA57-AA$49)/V57</f>
        <v>5.2105555555555551E-2</v>
      </c>
      <c r="AN57" s="136" t="e">
        <f>(AB57-AB$49)/V57</f>
        <v>#DIV/0!</v>
      </c>
    </row>
    <row r="58" spans="2:61" x14ac:dyDescent="0.3">
      <c r="B58" s="131" t="s">
        <v>102</v>
      </c>
      <c r="C58" s="140"/>
      <c r="D58" s="140"/>
      <c r="E58" s="140"/>
      <c r="F58" s="130">
        <v>0.19189999999999999</v>
      </c>
      <c r="G58" s="130">
        <v>0.19589999999999999</v>
      </c>
      <c r="H58" s="130">
        <v>0.19819999999999999</v>
      </c>
      <c r="I58" s="130">
        <v>0.22969999999999999</v>
      </c>
      <c r="J58" s="130">
        <v>0.22900000000000001</v>
      </c>
      <c r="K58" s="130">
        <v>0.22739999999999999</v>
      </c>
      <c r="L58" s="130">
        <v>0.40610000000000002</v>
      </c>
      <c r="M58" s="130">
        <v>0.40639999999999998</v>
      </c>
      <c r="N58" s="130">
        <v>0.40720000000000001</v>
      </c>
      <c r="O58" s="130">
        <v>0.30609999999999998</v>
      </c>
      <c r="P58" s="130">
        <v>0.30580000000000002</v>
      </c>
      <c r="Q58" s="130">
        <v>0.30640000000000001</v>
      </c>
      <c r="R58" s="140"/>
      <c r="S58" s="140"/>
      <c r="T58" s="140"/>
      <c r="V58" s="131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6"/>
      <c r="AJ58" s="136"/>
      <c r="AK58" s="136"/>
      <c r="AL58" s="136"/>
      <c r="AM58" s="136"/>
      <c r="AN58" s="136"/>
    </row>
    <row r="59" spans="2:61" x14ac:dyDescent="0.3">
      <c r="B59" s="131">
        <v>7</v>
      </c>
      <c r="C59" s="140"/>
      <c r="D59" s="140"/>
      <c r="E59" s="140"/>
      <c r="F59" s="130">
        <f t="shared" ref="F59:Q59" si="16">F58*2</f>
        <v>0.38379999999999997</v>
      </c>
      <c r="G59" s="130">
        <f t="shared" si="16"/>
        <v>0.39179999999999998</v>
      </c>
      <c r="H59" s="130">
        <f t="shared" si="16"/>
        <v>0.39639999999999997</v>
      </c>
      <c r="I59" s="130">
        <f t="shared" si="16"/>
        <v>0.45939999999999998</v>
      </c>
      <c r="J59" s="130">
        <f t="shared" si="16"/>
        <v>0.45800000000000002</v>
      </c>
      <c r="K59" s="130">
        <f t="shared" si="16"/>
        <v>0.45479999999999998</v>
      </c>
      <c r="L59" s="130">
        <f t="shared" si="16"/>
        <v>0.81220000000000003</v>
      </c>
      <c r="M59" s="130">
        <f t="shared" si="16"/>
        <v>0.81279999999999997</v>
      </c>
      <c r="N59" s="130">
        <f t="shared" si="16"/>
        <v>0.81440000000000001</v>
      </c>
      <c r="O59" s="130">
        <f t="shared" si="16"/>
        <v>0.61219999999999997</v>
      </c>
      <c r="P59" s="130">
        <f t="shared" si="16"/>
        <v>0.61160000000000003</v>
      </c>
      <c r="Q59" s="130">
        <f t="shared" si="16"/>
        <v>0.61280000000000001</v>
      </c>
      <c r="R59" s="140"/>
      <c r="S59" s="140"/>
      <c r="T59" s="140"/>
      <c r="V59" s="131">
        <f>B59</f>
        <v>7</v>
      </c>
      <c r="W59" s="130" t="e">
        <f>AVERAGE(C59:E59)</f>
        <v>#DIV/0!</v>
      </c>
      <c r="X59" s="130">
        <f>AVERAGE(F59:H59)</f>
        <v>0.39066666666666666</v>
      </c>
      <c r="Y59" s="130">
        <f>AVERAGE(I59:K59)</f>
        <v>0.45739999999999997</v>
      </c>
      <c r="Z59" s="130">
        <f>AVERAGE(L59:N59)</f>
        <v>0.81313333333333337</v>
      </c>
      <c r="AA59" s="130">
        <f>AVERAGE(O59:Q59)</f>
        <v>0.61219999999999997</v>
      </c>
      <c r="AB59" s="130" t="e">
        <f>AVERAGE(R59:T59)</f>
        <v>#DIV/0!</v>
      </c>
      <c r="AC59" s="130" t="e">
        <f>STDEV(C59:E59)</f>
        <v>#DIV/0!</v>
      </c>
      <c r="AD59" s="130">
        <f>STDEV(F59:H59)</f>
        <v>6.3759966541187376E-3</v>
      </c>
      <c r="AE59" s="130">
        <f>STDEV(I59:K59)</f>
        <v>2.357965224510321E-3</v>
      </c>
      <c r="AF59" s="130">
        <f>STDEV(L59:N59)</f>
        <v>1.1372481406154637E-3</v>
      </c>
      <c r="AG59" s="130">
        <f>STDEV(O59:Q59)</f>
        <v>5.9999999999998943E-4</v>
      </c>
      <c r="AH59" s="130" t="e">
        <f>STDEV(R59:T59)</f>
        <v>#DIV/0!</v>
      </c>
      <c r="AI59" s="136" t="e">
        <f>(W59-W$49)/V59</f>
        <v>#DIV/0!</v>
      </c>
      <c r="AJ59" s="136">
        <f>(X59-X$49)/V59</f>
        <v>3.4885714285714284E-2</v>
      </c>
      <c r="AK59" s="136">
        <f>(Y59-Y$49)/V59</f>
        <v>4.3604761904761903E-2</v>
      </c>
      <c r="AL59" s="136">
        <f>(Z59-Z$49)/V59</f>
        <v>9.5814285714285727E-2</v>
      </c>
      <c r="AM59" s="136">
        <f>(AA59-AA$49)/V59</f>
        <v>6.70047619047619E-2</v>
      </c>
      <c r="AN59" s="136" t="e">
        <f>(AB59-AB$49)/V59</f>
        <v>#DIV/0!</v>
      </c>
    </row>
    <row r="60" spans="2:61" x14ac:dyDescent="0.3">
      <c r="B60" s="131" t="s">
        <v>73</v>
      </c>
      <c r="C60" s="140"/>
      <c r="D60" s="140"/>
      <c r="E60" s="140"/>
      <c r="F60" s="130">
        <v>0.22090000000000001</v>
      </c>
      <c r="G60" s="130">
        <v>0.219</v>
      </c>
      <c r="H60" s="130">
        <v>0.21629999999999999</v>
      </c>
      <c r="I60" s="130">
        <v>0.26960000000000001</v>
      </c>
      <c r="J60" s="130">
        <v>0.26939999999999997</v>
      </c>
      <c r="K60" s="130">
        <v>0.26840000000000003</v>
      </c>
      <c r="L60" s="130">
        <v>0.45140000000000002</v>
      </c>
      <c r="M60" s="130">
        <v>0.45279999999999998</v>
      </c>
      <c r="N60" s="130">
        <v>0.42499999999999999</v>
      </c>
      <c r="O60" s="130">
        <v>0.39100000000000001</v>
      </c>
      <c r="P60" s="130">
        <v>0.39300000000000002</v>
      </c>
      <c r="Q60" s="130">
        <v>0.39129999999999998</v>
      </c>
      <c r="R60" s="140"/>
      <c r="S60" s="140"/>
      <c r="T60" s="140"/>
      <c r="V60" s="131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6"/>
      <c r="AJ60" s="136"/>
      <c r="AK60" s="136"/>
      <c r="AL60" s="136"/>
      <c r="AM60" s="136"/>
      <c r="AN60" s="136"/>
    </row>
    <row r="61" spans="2:61" x14ac:dyDescent="0.3">
      <c r="B61" s="131">
        <v>8</v>
      </c>
      <c r="C61" s="140"/>
      <c r="D61" s="140"/>
      <c r="E61" s="140"/>
      <c r="F61" s="130">
        <f t="shared" ref="F61:Q61" si="17">F60*2</f>
        <v>0.44180000000000003</v>
      </c>
      <c r="G61" s="130">
        <f t="shared" si="17"/>
        <v>0.438</v>
      </c>
      <c r="H61" s="130">
        <f t="shared" si="17"/>
        <v>0.43259999999999998</v>
      </c>
      <c r="I61" s="130">
        <f t="shared" si="17"/>
        <v>0.53920000000000001</v>
      </c>
      <c r="J61" s="130">
        <f t="shared" si="17"/>
        <v>0.53879999999999995</v>
      </c>
      <c r="K61" s="130">
        <f t="shared" si="17"/>
        <v>0.53680000000000005</v>
      </c>
      <c r="L61" s="130">
        <f t="shared" si="17"/>
        <v>0.90280000000000005</v>
      </c>
      <c r="M61" s="130">
        <f t="shared" si="17"/>
        <v>0.90559999999999996</v>
      </c>
      <c r="N61" s="130">
        <f t="shared" si="17"/>
        <v>0.85</v>
      </c>
      <c r="O61" s="130">
        <f t="shared" si="17"/>
        <v>0.78200000000000003</v>
      </c>
      <c r="P61" s="130">
        <f t="shared" si="17"/>
        <v>0.78600000000000003</v>
      </c>
      <c r="Q61" s="130">
        <f t="shared" si="17"/>
        <v>0.78259999999999996</v>
      </c>
      <c r="R61" s="140"/>
      <c r="S61" s="140"/>
      <c r="T61" s="140"/>
      <c r="V61" s="131">
        <f>B61</f>
        <v>8</v>
      </c>
      <c r="W61" s="130" t="e">
        <f>AVERAGE(C61:E61)</f>
        <v>#DIV/0!</v>
      </c>
      <c r="X61" s="130">
        <f>AVERAGE(F61:H61)</f>
        <v>0.43746666666666667</v>
      </c>
      <c r="Y61" s="130">
        <f>AVERAGE(I61:K61)</f>
        <v>0.53826666666666656</v>
      </c>
      <c r="Z61" s="130">
        <f>AVERAGE(L61:N61)</f>
        <v>0.88613333333333333</v>
      </c>
      <c r="AA61" s="130">
        <f>AVERAGE(O61:Q61)</f>
        <v>0.7835333333333333</v>
      </c>
      <c r="AB61" s="130" t="e">
        <f>AVERAGE(R61:T61)</f>
        <v>#DIV/0!</v>
      </c>
      <c r="AC61" s="130" t="e">
        <f>STDEV(C61:E61)</f>
        <v>#DIV/0!</v>
      </c>
      <c r="AD61" s="130">
        <f>STDEV(F61:H61)</f>
        <v>4.6231302526895694E-3</v>
      </c>
      <c r="AE61" s="130">
        <f>STDEV(I61:K61)</f>
        <v>1.2858201014656894E-3</v>
      </c>
      <c r="AF61" s="130">
        <f>STDEV(L61:N61)</f>
        <v>3.1323686458227328E-2</v>
      </c>
      <c r="AG61" s="130">
        <f>STDEV(O61:Q61)</f>
        <v>2.1571586249818078E-3</v>
      </c>
      <c r="AH61" s="130" t="e">
        <f>STDEV(R61:T61)</f>
        <v>#DIV/0!</v>
      </c>
      <c r="AI61" s="136" t="e">
        <f>(W61-W$49)/V61</f>
        <v>#DIV/0!</v>
      </c>
      <c r="AJ61" s="136">
        <f>(X61-X$49)/V61</f>
        <v>3.6375000000000005E-2</v>
      </c>
      <c r="AK61" s="136">
        <f>(Y61-Y$49)/V61</f>
        <v>4.8262499999999986E-2</v>
      </c>
      <c r="AL61" s="136">
        <f>(Z61-Z$49)/V61</f>
        <v>9.2962500000000003E-2</v>
      </c>
      <c r="AM61" s="136">
        <f>(AA61-AA$49)/V61</f>
        <v>8.004583333333333E-2</v>
      </c>
      <c r="AN61" s="136" t="e">
        <f>(AB61-AB$49)/V61</f>
        <v>#DIV/0!</v>
      </c>
    </row>
    <row r="62" spans="2:61" x14ac:dyDescent="0.3">
      <c r="B62" s="134" t="s">
        <v>72</v>
      </c>
      <c r="C62" s="140"/>
      <c r="D62" s="140"/>
      <c r="E62" s="140"/>
      <c r="F62" s="130">
        <v>0.2364</v>
      </c>
      <c r="G62" s="130">
        <v>0.23830000000000001</v>
      </c>
      <c r="H62" s="130">
        <v>0.2384</v>
      </c>
      <c r="I62" s="130">
        <v>0.30709999999999998</v>
      </c>
      <c r="J62" s="130">
        <v>0.30859999999999999</v>
      </c>
      <c r="K62" s="130">
        <v>0.30819999999999997</v>
      </c>
      <c r="L62" s="130">
        <v>0.49320000000000003</v>
      </c>
      <c r="M62" s="130">
        <v>0.49349999999999999</v>
      </c>
      <c r="N62" s="130">
        <v>0.49259999999999998</v>
      </c>
      <c r="O62" s="130">
        <v>0.44429999999999997</v>
      </c>
      <c r="P62" s="130">
        <v>0.44500000000000001</v>
      </c>
      <c r="Q62" s="130">
        <v>0.44469999999999998</v>
      </c>
      <c r="R62" s="140"/>
      <c r="S62" s="140"/>
      <c r="T62" s="140"/>
      <c r="V62" s="131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6"/>
      <c r="AJ62" s="136"/>
      <c r="AK62" s="136"/>
      <c r="AL62" s="136"/>
      <c r="AM62" s="136"/>
      <c r="AN62" s="136"/>
    </row>
    <row r="63" spans="2:61" ht="17.25" x14ac:dyDescent="0.3">
      <c r="B63" s="134">
        <v>9</v>
      </c>
      <c r="C63" s="140"/>
      <c r="D63" s="140"/>
      <c r="E63" s="140"/>
      <c r="F63" s="130">
        <f t="shared" ref="F63:Q63" si="18">F62*2</f>
        <v>0.4728</v>
      </c>
      <c r="G63" s="130">
        <f t="shared" si="18"/>
        <v>0.47660000000000002</v>
      </c>
      <c r="H63" s="130">
        <f t="shared" si="18"/>
        <v>0.4768</v>
      </c>
      <c r="I63" s="130">
        <f t="shared" si="18"/>
        <v>0.61419999999999997</v>
      </c>
      <c r="J63" s="130">
        <f t="shared" si="18"/>
        <v>0.61719999999999997</v>
      </c>
      <c r="K63" s="130">
        <f t="shared" si="18"/>
        <v>0.61639999999999995</v>
      </c>
      <c r="L63" s="130">
        <f t="shared" si="18"/>
        <v>0.98640000000000005</v>
      </c>
      <c r="M63" s="130">
        <f t="shared" si="18"/>
        <v>0.98699999999999999</v>
      </c>
      <c r="N63" s="130">
        <f t="shared" si="18"/>
        <v>0.98519999999999996</v>
      </c>
      <c r="O63" s="130">
        <f t="shared" si="18"/>
        <v>0.88859999999999995</v>
      </c>
      <c r="P63" s="130">
        <f t="shared" si="18"/>
        <v>0.89</v>
      </c>
      <c r="Q63" s="130">
        <f t="shared" si="18"/>
        <v>0.88939999999999997</v>
      </c>
      <c r="R63" s="140"/>
      <c r="S63" s="140"/>
      <c r="T63" s="140"/>
      <c r="V63" s="131">
        <f>B63</f>
        <v>9</v>
      </c>
      <c r="W63" s="130" t="e">
        <f>AVERAGE(C63:E63)</f>
        <v>#DIV/0!</v>
      </c>
      <c r="X63" s="130">
        <f>AVERAGE(F63:H63)</f>
        <v>0.47540000000000004</v>
      </c>
      <c r="Y63" s="130">
        <f>AVERAGE(I63:K63)</f>
        <v>0.61593333333333333</v>
      </c>
      <c r="Z63" s="130">
        <f>AVERAGE(L63:N63)</f>
        <v>0.98620000000000008</v>
      </c>
      <c r="AA63" s="130">
        <f>AVERAGE(O63:Q63)</f>
        <v>0.88933333333333342</v>
      </c>
      <c r="AB63" s="130" t="e">
        <f>AVERAGE(R63:T63)</f>
        <v>#DIV/0!</v>
      </c>
      <c r="AC63" s="130" t="e">
        <f>STDEV(C63:E63)</f>
        <v>#DIV/0!</v>
      </c>
      <c r="AD63" s="130">
        <f>STDEV(F63:H63)</f>
        <v>2.2538855339169369E-3</v>
      </c>
      <c r="AE63" s="130">
        <f>STDEV(I63:K63)</f>
        <v>1.5534906930308038E-3</v>
      </c>
      <c r="AF63" s="130">
        <f>STDEV(L63:N63)</f>
        <v>9.1651513899118815E-4</v>
      </c>
      <c r="AG63" s="130">
        <f>STDEV(O63:Q63)</f>
        <v>7.0237691685688252E-4</v>
      </c>
      <c r="AH63" s="130" t="e">
        <f>STDEV(R63:T63)</f>
        <v>#DIV/0!</v>
      </c>
      <c r="AI63" s="136" t="e">
        <f>(W63-W$49)/V63</f>
        <v>#DIV/0!</v>
      </c>
      <c r="AJ63" s="136">
        <f>(X63-X$49)/V63</f>
        <v>3.6548148148148156E-2</v>
      </c>
      <c r="AK63" s="136">
        <f>(Y63-Y$49)/V63</f>
        <v>5.1529629629629627E-2</v>
      </c>
      <c r="AL63" s="136">
        <f>(Z63-Z$49)/V63</f>
        <v>9.3751851851851864E-2</v>
      </c>
      <c r="AM63" s="136">
        <f>(AA63-AA$49)/V63</f>
        <v>8.2907407407407416E-2</v>
      </c>
      <c r="AN63" s="136" t="e">
        <f>(AB63-AB$49)/V63</f>
        <v>#DIV/0!</v>
      </c>
      <c r="AR63" s="127" t="s">
        <v>69</v>
      </c>
      <c r="AW63" s="137" t="s">
        <v>126</v>
      </c>
      <c r="BD63" s="127" t="s">
        <v>69</v>
      </c>
      <c r="BI63" s="137" t="s">
        <v>126</v>
      </c>
    </row>
    <row r="64" spans="2:61" ht="15" x14ac:dyDescent="0.3">
      <c r="B64" s="134" t="s">
        <v>71</v>
      </c>
      <c r="C64" s="140"/>
      <c r="D64" s="140"/>
      <c r="E64" s="140"/>
      <c r="F64" s="130">
        <v>0.25740000000000002</v>
      </c>
      <c r="G64" s="130">
        <v>0.25750000000000001</v>
      </c>
      <c r="H64" s="130">
        <v>0.25800000000000001</v>
      </c>
      <c r="I64" s="130">
        <v>0.3367</v>
      </c>
      <c r="J64" s="130">
        <v>0.3362</v>
      </c>
      <c r="K64" s="130">
        <v>0.33589999999999998</v>
      </c>
      <c r="L64" s="130">
        <v>0.56100000000000005</v>
      </c>
      <c r="M64" s="130">
        <v>0.56269999999999998</v>
      </c>
      <c r="N64" s="130">
        <v>0.56310000000000004</v>
      </c>
      <c r="O64" s="130">
        <v>0.46079999999999999</v>
      </c>
      <c r="P64" s="130">
        <v>0.45929999999999999</v>
      </c>
      <c r="Q64" s="130">
        <v>0.45979999999999999</v>
      </c>
      <c r="R64" s="140"/>
      <c r="S64" s="140"/>
      <c r="T64" s="140"/>
      <c r="V64" s="131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6"/>
      <c r="AJ64" s="136"/>
      <c r="AK64" s="136"/>
      <c r="AL64" s="136"/>
      <c r="AM64" s="136"/>
      <c r="AN64" s="136"/>
      <c r="AR64" s="137" t="str">
        <f>B91</f>
        <v>low P 2</v>
      </c>
      <c r="BD64" s="137" t="str">
        <f>B112</f>
        <v>high P 2</v>
      </c>
    </row>
    <row r="65" spans="2:40" x14ac:dyDescent="0.3">
      <c r="B65" s="134">
        <v>10</v>
      </c>
      <c r="C65" s="140"/>
      <c r="D65" s="140"/>
      <c r="E65" s="140"/>
      <c r="F65" s="130">
        <f t="shared" ref="F65:Q65" si="19">F64*2</f>
        <v>0.51480000000000004</v>
      </c>
      <c r="G65" s="130">
        <f t="shared" si="19"/>
        <v>0.51500000000000001</v>
      </c>
      <c r="H65" s="130">
        <f t="shared" si="19"/>
        <v>0.51600000000000001</v>
      </c>
      <c r="I65" s="130">
        <f t="shared" si="19"/>
        <v>0.6734</v>
      </c>
      <c r="J65" s="130">
        <f t="shared" si="19"/>
        <v>0.6724</v>
      </c>
      <c r="K65" s="130">
        <f t="shared" si="19"/>
        <v>0.67179999999999995</v>
      </c>
      <c r="L65" s="130">
        <f t="shared" si="19"/>
        <v>1.1220000000000001</v>
      </c>
      <c r="M65" s="130">
        <f t="shared" si="19"/>
        <v>1.1254</v>
      </c>
      <c r="N65" s="130">
        <f t="shared" si="19"/>
        <v>1.1262000000000001</v>
      </c>
      <c r="O65" s="130">
        <f t="shared" si="19"/>
        <v>0.92159999999999997</v>
      </c>
      <c r="P65" s="130">
        <f t="shared" si="19"/>
        <v>0.91859999999999997</v>
      </c>
      <c r="Q65" s="130">
        <f t="shared" si="19"/>
        <v>0.91959999999999997</v>
      </c>
      <c r="R65" s="140"/>
      <c r="S65" s="140"/>
      <c r="T65" s="140"/>
      <c r="V65" s="131">
        <f>B65</f>
        <v>10</v>
      </c>
      <c r="W65" s="130" t="e">
        <f>AVERAGE(C65:E65)</f>
        <v>#DIV/0!</v>
      </c>
      <c r="X65" s="130">
        <f>AVERAGE(F65:H65)</f>
        <v>0.51526666666666665</v>
      </c>
      <c r="Y65" s="130">
        <f>AVERAGE(I65:K65)</f>
        <v>0.67253333333333332</v>
      </c>
      <c r="Z65" s="130">
        <f>AVERAGE(L65:N65)</f>
        <v>1.1245333333333332</v>
      </c>
      <c r="AA65" s="130">
        <f>AVERAGE(O65:Q65)</f>
        <v>0.91993333333333327</v>
      </c>
      <c r="AB65" s="130" t="e">
        <f>AVERAGE(R65:T65)</f>
        <v>#DIV/0!</v>
      </c>
      <c r="AC65" s="130" t="e">
        <f>STDEV(C65:E65)</f>
        <v>#DIV/0!</v>
      </c>
      <c r="AD65" s="130">
        <f>STDEV(F65:H65)</f>
        <v>6.4291005073285618E-4</v>
      </c>
      <c r="AE65" s="130">
        <f>STDEV(I65:K65)</f>
        <v>8.0829037686549695E-4</v>
      </c>
      <c r="AF65" s="130">
        <f>STDEV(L65:N65)</f>
        <v>2.2300971578236607E-3</v>
      </c>
      <c r="AG65" s="130">
        <f>STDEV(O65:Q65)</f>
        <v>1.5275252316519479E-3</v>
      </c>
      <c r="AH65" s="130" t="e">
        <f>STDEV(R65:T65)</f>
        <v>#DIV/0!</v>
      </c>
      <c r="AI65" s="136" t="e">
        <f>(W65-W$49)/V65</f>
        <v>#DIV/0!</v>
      </c>
      <c r="AJ65" s="136">
        <f>(X65-X$49)/V65</f>
        <v>3.6880000000000003E-2</v>
      </c>
      <c r="AK65" s="136">
        <f>(Y65-Y$49)/V65</f>
        <v>5.2036666666666662E-2</v>
      </c>
      <c r="AL65" s="136">
        <f>(Z65-Z$49)/V65</f>
        <v>9.8209999999999992E-2</v>
      </c>
      <c r="AM65" s="136">
        <f>(AA65-AA$49)/V65</f>
        <v>7.7676666666666658E-2</v>
      </c>
      <c r="AN65" s="136" t="e">
        <f>(AB65-AB$49)/V65</f>
        <v>#DIV/0!</v>
      </c>
    </row>
    <row r="66" spans="2:40" x14ac:dyDescent="0.3">
      <c r="B66" s="134" t="s">
        <v>104</v>
      </c>
      <c r="C66" s="140"/>
      <c r="D66" s="140"/>
      <c r="E66" s="140"/>
      <c r="F66" s="130">
        <v>0.16689999999999999</v>
      </c>
      <c r="G66" s="130">
        <v>0.1696</v>
      </c>
      <c r="H66" s="130">
        <v>0.16830000000000001</v>
      </c>
      <c r="I66" s="130">
        <v>0.1958</v>
      </c>
      <c r="J66" s="130">
        <v>0.1943</v>
      </c>
      <c r="K66" s="130">
        <v>0.19439999999999999</v>
      </c>
      <c r="L66" s="130">
        <v>0.2979</v>
      </c>
      <c r="M66" s="130">
        <v>0.29670000000000002</v>
      </c>
      <c r="N66" s="130">
        <v>0.29649999999999999</v>
      </c>
      <c r="O66" s="130">
        <v>0.25569999999999998</v>
      </c>
      <c r="P66" s="130">
        <v>0.25580000000000003</v>
      </c>
      <c r="Q66" s="130">
        <v>0.25769999999999998</v>
      </c>
      <c r="R66" s="140"/>
      <c r="S66" s="140"/>
      <c r="T66" s="140"/>
      <c r="V66" s="131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6"/>
      <c r="AJ66" s="136"/>
      <c r="AK66" s="136"/>
      <c r="AL66" s="136"/>
      <c r="AM66" s="136"/>
      <c r="AN66" s="136"/>
    </row>
    <row r="67" spans="2:40" x14ac:dyDescent="0.3">
      <c r="B67" s="134">
        <v>12</v>
      </c>
      <c r="C67" s="140"/>
      <c r="D67" s="140"/>
      <c r="E67" s="140"/>
      <c r="F67" s="130">
        <f t="shared" ref="F67:Q67" si="20">F66*4</f>
        <v>0.66759999999999997</v>
      </c>
      <c r="G67" s="130">
        <f t="shared" si="20"/>
        <v>0.6784</v>
      </c>
      <c r="H67" s="130">
        <f t="shared" si="20"/>
        <v>0.67320000000000002</v>
      </c>
      <c r="I67" s="130">
        <f t="shared" si="20"/>
        <v>0.78320000000000001</v>
      </c>
      <c r="J67" s="130">
        <f t="shared" si="20"/>
        <v>0.7772</v>
      </c>
      <c r="K67" s="130">
        <f t="shared" si="20"/>
        <v>0.77759999999999996</v>
      </c>
      <c r="L67" s="130">
        <f t="shared" si="20"/>
        <v>1.1916</v>
      </c>
      <c r="M67" s="130">
        <f t="shared" si="20"/>
        <v>1.1868000000000001</v>
      </c>
      <c r="N67" s="130">
        <f t="shared" si="20"/>
        <v>1.1859999999999999</v>
      </c>
      <c r="O67" s="130">
        <f t="shared" si="20"/>
        <v>1.0227999999999999</v>
      </c>
      <c r="P67" s="130">
        <f t="shared" si="20"/>
        <v>1.0232000000000001</v>
      </c>
      <c r="Q67" s="130">
        <f t="shared" si="20"/>
        <v>1.0307999999999999</v>
      </c>
      <c r="R67" s="140"/>
      <c r="S67" s="140"/>
      <c r="T67" s="140"/>
      <c r="V67" s="131">
        <f>B67</f>
        <v>12</v>
      </c>
      <c r="W67" s="130" t="e">
        <f>AVERAGE(C67:E67)</f>
        <v>#DIV/0!</v>
      </c>
      <c r="X67" s="130">
        <f>AVERAGE(F67:H67)</f>
        <v>0.6730666666666667</v>
      </c>
      <c r="Y67" s="130">
        <f>AVERAGE(I67:K67)</f>
        <v>0.77933333333333332</v>
      </c>
      <c r="Z67" s="130">
        <f>AVERAGE(L67:N67)</f>
        <v>1.1881333333333333</v>
      </c>
      <c r="AA67" s="130">
        <f>AVERAGE(O67:Q67)</f>
        <v>1.0256000000000001</v>
      </c>
      <c r="AB67" s="130" t="e">
        <f>AVERAGE(R67:T67)</f>
        <v>#DIV/0!</v>
      </c>
      <c r="AC67" s="130" t="e">
        <f>STDEV(C67:E67)</f>
        <v>#DIV/0!</v>
      </c>
      <c r="AD67" s="130">
        <f>STDEV(F67:H67)</f>
        <v>5.4012344268077744E-3</v>
      </c>
      <c r="AE67" s="130">
        <f>STDEV(I67:K67)</f>
        <v>3.3545988334424477E-3</v>
      </c>
      <c r="AF67" s="130">
        <f>STDEV(L67:N67)</f>
        <v>3.0287511177601446E-3</v>
      </c>
      <c r="AG67" s="130">
        <f>STDEV(O67:Q67)</f>
        <v>4.5077710678338148E-3</v>
      </c>
      <c r="AH67" s="130" t="e">
        <f>STDEV(R67:T67)</f>
        <v>#DIV/0!</v>
      </c>
      <c r="AI67" s="136" t="e">
        <f>(W67-W$49)/V67</f>
        <v>#DIV/0!</v>
      </c>
      <c r="AJ67" s="136">
        <f>(X67-X$49)/V67</f>
        <v>4.3883333333333337E-2</v>
      </c>
      <c r="AK67" s="136">
        <f>(Y67-Y$49)/V67</f>
        <v>5.2263888888888888E-2</v>
      </c>
      <c r="AL67" s="136">
        <f>(Z67-Z$49)/V67</f>
        <v>8.7141666666666659E-2</v>
      </c>
      <c r="AM67" s="136">
        <f>(AA67-AA$49)/V67</f>
        <v>7.3536111111111122E-2</v>
      </c>
      <c r="AN67" s="136" t="e">
        <f>(AB67-AB$49)/V67</f>
        <v>#DIV/0!</v>
      </c>
    </row>
    <row r="68" spans="2:40" x14ac:dyDescent="0.3">
      <c r="B68" s="126" t="s">
        <v>103</v>
      </c>
    </row>
    <row r="69" spans="2:40" x14ac:dyDescent="0.3">
      <c r="B69" s="134" t="s">
        <v>113</v>
      </c>
      <c r="C69" s="191" t="s">
        <v>82</v>
      </c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V69" s="134" t="str">
        <f>B69</f>
        <v>high P</v>
      </c>
      <c r="W69" s="191" t="s">
        <v>81</v>
      </c>
      <c r="X69" s="191"/>
      <c r="Y69" s="191"/>
      <c r="Z69" s="191"/>
      <c r="AA69" s="191"/>
      <c r="AB69" s="191"/>
      <c r="AC69" s="191" t="s">
        <v>80</v>
      </c>
      <c r="AD69" s="191"/>
      <c r="AE69" s="191"/>
      <c r="AF69" s="191"/>
      <c r="AG69" s="191"/>
      <c r="AH69" s="191"/>
      <c r="AI69" s="189" t="s">
        <v>79</v>
      </c>
      <c r="AJ69" s="190"/>
      <c r="AK69" s="190"/>
      <c r="AL69" s="190"/>
      <c r="AM69" s="190"/>
      <c r="AN69" s="190"/>
    </row>
    <row r="70" spans="2:40" x14ac:dyDescent="0.3">
      <c r="B70" s="131" t="s">
        <v>74</v>
      </c>
      <c r="C70" s="205"/>
      <c r="D70" s="205"/>
      <c r="E70" s="205"/>
      <c r="F70" s="204" t="s">
        <v>111</v>
      </c>
      <c r="G70" s="204"/>
      <c r="H70" s="204"/>
      <c r="I70" s="204" t="s">
        <v>110</v>
      </c>
      <c r="J70" s="204"/>
      <c r="K70" s="204"/>
      <c r="L70" s="204" t="s">
        <v>109</v>
      </c>
      <c r="M70" s="204"/>
      <c r="N70" s="204"/>
      <c r="O70" s="204" t="s">
        <v>108</v>
      </c>
      <c r="P70" s="204"/>
      <c r="Q70" s="204"/>
      <c r="R70" s="205"/>
      <c r="S70" s="205"/>
      <c r="T70" s="205"/>
      <c r="V70" s="131" t="s">
        <v>74</v>
      </c>
      <c r="W70" s="134">
        <f>C70</f>
        <v>0</v>
      </c>
      <c r="X70" s="134" t="str">
        <f>F70</f>
        <v>8:16</v>
      </c>
      <c r="Y70" s="134" t="str">
        <f>I70</f>
        <v>16:16</v>
      </c>
      <c r="Z70" s="134" t="str">
        <f>L70</f>
        <v>35:16</v>
      </c>
      <c r="AA70" s="134" t="str">
        <f>O70</f>
        <v>70:16</v>
      </c>
      <c r="AB70" s="134">
        <f>R70</f>
        <v>0</v>
      </c>
      <c r="AC70" s="134">
        <f>C70</f>
        <v>0</v>
      </c>
      <c r="AD70" s="134" t="str">
        <f>F70</f>
        <v>8:16</v>
      </c>
      <c r="AE70" s="134" t="str">
        <f>I70</f>
        <v>16:16</v>
      </c>
      <c r="AF70" s="134" t="str">
        <f>L70</f>
        <v>35:16</v>
      </c>
      <c r="AG70" s="134" t="str">
        <f>O70</f>
        <v>70:16</v>
      </c>
      <c r="AH70" s="134">
        <f>R70</f>
        <v>0</v>
      </c>
      <c r="AI70" s="135">
        <f>C70</f>
        <v>0</v>
      </c>
      <c r="AJ70" s="135" t="str">
        <f>F70</f>
        <v>8:16</v>
      </c>
      <c r="AK70" s="135" t="str">
        <f>I70</f>
        <v>16:16</v>
      </c>
      <c r="AL70" s="135" t="str">
        <f>L70</f>
        <v>35:16</v>
      </c>
      <c r="AM70" s="135" t="str">
        <f>O70</f>
        <v>70:16</v>
      </c>
      <c r="AN70" s="135">
        <f>R70</f>
        <v>0</v>
      </c>
    </row>
    <row r="71" spans="2:40" x14ac:dyDescent="0.3">
      <c r="B71" s="131">
        <v>0</v>
      </c>
      <c r="C71" s="140"/>
      <c r="D71" s="140"/>
      <c r="E71" s="140"/>
      <c r="F71" s="130">
        <v>0.14990000000000001</v>
      </c>
      <c r="G71" s="130">
        <v>0.14960000000000001</v>
      </c>
      <c r="H71" s="130">
        <v>0.14860000000000001</v>
      </c>
      <c r="I71" s="130">
        <v>0.14729999999999999</v>
      </c>
      <c r="J71" s="130">
        <v>0.14560000000000001</v>
      </c>
      <c r="K71" s="130">
        <v>0.14749999999999999</v>
      </c>
      <c r="L71" s="130">
        <v>0.1479</v>
      </c>
      <c r="M71" s="130">
        <v>0.14899999999999999</v>
      </c>
      <c r="N71" s="130">
        <v>0.14860000000000001</v>
      </c>
      <c r="O71" s="130">
        <v>0.14899999999999999</v>
      </c>
      <c r="P71" s="130">
        <v>0.14779999999999999</v>
      </c>
      <c r="Q71" s="130">
        <v>0.14979999999999999</v>
      </c>
      <c r="R71" s="140"/>
      <c r="S71" s="140"/>
      <c r="T71" s="140"/>
      <c r="V71" s="131">
        <f>B71</f>
        <v>0</v>
      </c>
      <c r="W71" s="130" t="e">
        <f>AVERAGE(C71:E71)</f>
        <v>#DIV/0!</v>
      </c>
      <c r="X71" s="130">
        <f>AVERAGE(F71:H71)</f>
        <v>0.14936666666666668</v>
      </c>
      <c r="Y71" s="130">
        <f>AVERAGE(I71:K71)</f>
        <v>0.14680000000000001</v>
      </c>
      <c r="Z71" s="130">
        <f>AVERAGE(L71:N71)</f>
        <v>0.14849999999999999</v>
      </c>
      <c r="AA71" s="130">
        <f>AVERAGE(O71:Q71)</f>
        <v>0.14886666666666665</v>
      </c>
      <c r="AB71" s="130" t="e">
        <f>AVERAGE(R71:T71)</f>
        <v>#DIV/0!</v>
      </c>
      <c r="AC71" s="130" t="e">
        <f>STDEV(C71:E71)</f>
        <v>#DIV/0!</v>
      </c>
      <c r="AD71" s="130">
        <f>STDEV(F71:H71)</f>
        <v>6.8068592855540302E-4</v>
      </c>
      <c r="AE71" s="130">
        <f>STDEV(I71:K71)</f>
        <v>1.0440306508910451E-3</v>
      </c>
      <c r="AF71" s="130">
        <f>STDEV(L71:N71)</f>
        <v>5.5677643628299826E-4</v>
      </c>
      <c r="AG71" s="130">
        <f>STDEV(O71:Q71)</f>
        <v>1.0066445913694344E-3</v>
      </c>
      <c r="AH71" s="130" t="e">
        <f>STDEV(R71:T71)</f>
        <v>#DIV/0!</v>
      </c>
      <c r="AI71" s="136"/>
      <c r="AJ71" s="136"/>
      <c r="AK71" s="136"/>
      <c r="AL71" s="136"/>
      <c r="AM71" s="136"/>
      <c r="AN71" s="136"/>
    </row>
    <row r="72" spans="2:40" x14ac:dyDescent="0.3">
      <c r="B72" s="131">
        <v>1</v>
      </c>
      <c r="C72" s="140"/>
      <c r="D72" s="140"/>
      <c r="E72" s="140"/>
      <c r="F72" s="130">
        <v>0.23050000000000001</v>
      </c>
      <c r="G72" s="130">
        <v>0.23069999999999999</v>
      </c>
      <c r="H72" s="130">
        <v>0.23089999999999999</v>
      </c>
      <c r="I72" s="130">
        <v>0.23300000000000001</v>
      </c>
      <c r="J72" s="130">
        <v>0.2341</v>
      </c>
      <c r="K72" s="130">
        <v>0.23430000000000001</v>
      </c>
      <c r="L72" s="130">
        <v>0.245</v>
      </c>
      <c r="M72" s="130">
        <v>0.245</v>
      </c>
      <c r="N72" s="130">
        <v>0.24510000000000001</v>
      </c>
      <c r="O72" s="130">
        <v>0.21279999999999999</v>
      </c>
      <c r="P72" s="130">
        <v>0.21379999999999999</v>
      </c>
      <c r="Q72" s="130">
        <v>0.21659999999999999</v>
      </c>
      <c r="R72" s="140"/>
      <c r="S72" s="140"/>
      <c r="T72" s="140"/>
      <c r="V72" s="131">
        <f>B72</f>
        <v>1</v>
      </c>
      <c r="W72" s="130" t="e">
        <f>AVERAGE(C72:E72)</f>
        <v>#DIV/0!</v>
      </c>
      <c r="X72" s="130">
        <f>AVERAGE(F72:H72)</f>
        <v>0.23069999999999999</v>
      </c>
      <c r="Y72" s="130">
        <f>AVERAGE(I72:K72)</f>
        <v>0.23380000000000001</v>
      </c>
      <c r="Z72" s="130">
        <f>AVERAGE(L72:N72)</f>
        <v>0.24503333333333333</v>
      </c>
      <c r="AA72" s="130">
        <f>AVERAGE(O72:Q72)</f>
        <v>0.21440000000000001</v>
      </c>
      <c r="AB72" s="130" t="e">
        <f>AVERAGE(R72:T72)</f>
        <v>#DIV/0!</v>
      </c>
      <c r="AC72" s="130" t="e">
        <f>STDEV(C72:E72)</f>
        <v>#DIV/0!</v>
      </c>
      <c r="AD72" s="130">
        <f>STDEV(F72:H72)</f>
        <v>1.9999999999999185E-4</v>
      </c>
      <c r="AE72" s="130">
        <f>STDEV(I72:K72)</f>
        <v>6.9999999999999631E-4</v>
      </c>
      <c r="AF72" s="130">
        <f>STDEV(L72:N72)</f>
        <v>5.7735026918972241E-5</v>
      </c>
      <c r="AG72" s="130">
        <f>STDEV(O72:Q72)</f>
        <v>1.9697715603592199E-3</v>
      </c>
      <c r="AH72" s="130" t="e">
        <f>STDEV(R72:T72)</f>
        <v>#DIV/0!</v>
      </c>
      <c r="AI72" s="136" t="e">
        <f>(W72-W$71)/V72</f>
        <v>#DIV/0!</v>
      </c>
      <c r="AJ72" s="136">
        <f>(X72-X$71)/V72</f>
        <v>8.1333333333333313E-2</v>
      </c>
      <c r="AK72" s="136">
        <f>(Y72-Y$71)/V72</f>
        <v>8.6999999999999994E-2</v>
      </c>
      <c r="AL72" s="136">
        <f>(Z72-Z$71)/V72</f>
        <v>9.6533333333333332E-2</v>
      </c>
      <c r="AM72" s="136">
        <f>(AA72-AA$71)/V72</f>
        <v>6.553333333333336E-2</v>
      </c>
      <c r="AN72" s="136" t="e">
        <f>(AB72-AB$71)/V72</f>
        <v>#DIV/0!</v>
      </c>
    </row>
    <row r="73" spans="2:40" x14ac:dyDescent="0.3">
      <c r="B73" s="131">
        <v>2</v>
      </c>
      <c r="C73" s="140"/>
      <c r="D73" s="140"/>
      <c r="E73" s="140"/>
      <c r="F73" s="130">
        <v>0.31280000000000002</v>
      </c>
      <c r="G73" s="130">
        <v>0.3125</v>
      </c>
      <c r="H73" s="130">
        <v>0.31190000000000001</v>
      </c>
      <c r="I73" s="130">
        <v>0.28079999999999999</v>
      </c>
      <c r="J73" s="130">
        <v>0.28079999999999999</v>
      </c>
      <c r="K73" s="130">
        <v>0.2828</v>
      </c>
      <c r="L73" s="130">
        <v>0.316</v>
      </c>
      <c r="M73" s="130">
        <v>0.31469999999999998</v>
      </c>
      <c r="N73" s="130">
        <v>0.31469999999999998</v>
      </c>
      <c r="O73" s="130">
        <v>0.36349999999999999</v>
      </c>
      <c r="P73" s="130">
        <v>0.36349999999999999</v>
      </c>
      <c r="Q73" s="130">
        <v>0.36280000000000001</v>
      </c>
      <c r="R73" s="140"/>
      <c r="S73" s="140"/>
      <c r="T73" s="140"/>
      <c r="V73" s="131">
        <f>B73</f>
        <v>2</v>
      </c>
      <c r="W73" s="130" t="e">
        <f>AVERAGE(C73:E73)</f>
        <v>#DIV/0!</v>
      </c>
      <c r="X73" s="130">
        <f>AVERAGE(F73:H73)</f>
        <v>0.31240000000000001</v>
      </c>
      <c r="Y73" s="130">
        <f>AVERAGE(I73:K73)</f>
        <v>0.2814666666666667</v>
      </c>
      <c r="Z73" s="130">
        <f>AVERAGE(L73:N73)</f>
        <v>0.31513333333333332</v>
      </c>
      <c r="AA73" s="130">
        <f>AVERAGE(O73:Q73)</f>
        <v>0.36326666666666663</v>
      </c>
      <c r="AB73" s="130" t="e">
        <f>AVERAGE(R73:T73)</f>
        <v>#DIV/0!</v>
      </c>
      <c r="AC73" s="130" t="e">
        <f>STDEV(C73:E73)</f>
        <v>#DIV/0!</v>
      </c>
      <c r="AD73" s="130">
        <f>STDEV(F73:H73)</f>
        <v>4.5825756949558806E-4</v>
      </c>
      <c r="AE73" s="130">
        <f>STDEV(I73:K73)</f>
        <v>1.1547005383792527E-3</v>
      </c>
      <c r="AF73" s="130">
        <f>STDEV(L73:N73)</f>
        <v>7.5055534994652702E-4</v>
      </c>
      <c r="AG73" s="130">
        <f>STDEV(O73:Q73)</f>
        <v>4.0414518843272555E-4</v>
      </c>
      <c r="AH73" s="130" t="e">
        <f>STDEV(R73:T73)</f>
        <v>#DIV/0!</v>
      </c>
      <c r="AI73" s="136" t="e">
        <f>(W73-W$71)/V73</f>
        <v>#DIV/0!</v>
      </c>
      <c r="AJ73" s="136">
        <f>(X73-X$71)/V73</f>
        <v>8.1516666666666668E-2</v>
      </c>
      <c r="AK73" s="136">
        <f>(Y73-Y$71)/V73</f>
        <v>6.7333333333333342E-2</v>
      </c>
      <c r="AL73" s="136">
        <f>(Z73-Z$71)/V73</f>
        <v>8.3316666666666664E-2</v>
      </c>
      <c r="AM73" s="136">
        <f>(AA73-AA$71)/V73</f>
        <v>0.10719999999999999</v>
      </c>
      <c r="AN73" s="136" t="e">
        <f>(AB73-AB$71)/V73</f>
        <v>#DIV/0!</v>
      </c>
    </row>
    <row r="74" spans="2:40" x14ac:dyDescent="0.3">
      <c r="B74" s="131">
        <v>3</v>
      </c>
      <c r="C74" s="140"/>
      <c r="D74" s="140"/>
      <c r="E74" s="140"/>
      <c r="F74" s="130">
        <v>0.38579999999999998</v>
      </c>
      <c r="G74" s="130">
        <v>0.38540000000000002</v>
      </c>
      <c r="H74" s="130">
        <v>0.3846</v>
      </c>
      <c r="I74" s="130">
        <v>0.3594</v>
      </c>
      <c r="J74" s="130">
        <v>0.35970000000000002</v>
      </c>
      <c r="K74" s="130">
        <v>0.3589</v>
      </c>
      <c r="L74" s="130">
        <v>0.41299999999999998</v>
      </c>
      <c r="M74" s="130">
        <v>0.41289999999999999</v>
      </c>
      <c r="N74" s="130">
        <v>0.41149999999999998</v>
      </c>
      <c r="O74" s="130">
        <v>0.4627</v>
      </c>
      <c r="P74" s="130">
        <v>0.46260000000000001</v>
      </c>
      <c r="Q74" s="130">
        <v>0.46089999999999998</v>
      </c>
      <c r="R74" s="140"/>
      <c r="S74" s="140"/>
      <c r="T74" s="140"/>
      <c r="V74" s="131">
        <f>B74</f>
        <v>3</v>
      </c>
      <c r="W74" s="130" t="e">
        <f>AVERAGE(C74:E74)</f>
        <v>#DIV/0!</v>
      </c>
      <c r="X74" s="130">
        <f>AVERAGE(F74:H74)</f>
        <v>0.38526666666666665</v>
      </c>
      <c r="Y74" s="130">
        <f>AVERAGE(I74:K74)</f>
        <v>0.35933333333333334</v>
      </c>
      <c r="Z74" s="130">
        <f>AVERAGE(L74:N74)</f>
        <v>0.4124666666666667</v>
      </c>
      <c r="AA74" s="130">
        <f>AVERAGE(O74:Q74)</f>
        <v>0.46206666666666668</v>
      </c>
      <c r="AB74" s="130" t="e">
        <f>AVERAGE(R74:T74)</f>
        <v>#DIV/0!</v>
      </c>
      <c r="AC74" s="130" t="e">
        <f>STDEV(C74:E74)</f>
        <v>#DIV/0!</v>
      </c>
      <c r="AD74" s="130">
        <f>STDEV(F74:H74)</f>
        <v>6.1101009266077201E-4</v>
      </c>
      <c r="AE74" s="130">
        <f>STDEV(I74:K74)</f>
        <v>4.0414518843274848E-4</v>
      </c>
      <c r="AF74" s="130">
        <f>STDEV(L74:N74)</f>
        <v>8.3864970836061193E-4</v>
      </c>
      <c r="AG74" s="130">
        <f>STDEV(O74:Q74)</f>
        <v>1.0115993936995844E-3</v>
      </c>
      <c r="AH74" s="130" t="e">
        <f>STDEV(R74:T74)</f>
        <v>#DIV/0!</v>
      </c>
      <c r="AI74" s="136" t="e">
        <f>(W74-W$71)/V74</f>
        <v>#DIV/0!</v>
      </c>
      <c r="AJ74" s="136">
        <f>(X74-X$71)/V74</f>
        <v>7.8633333333333319E-2</v>
      </c>
      <c r="AK74" s="136">
        <f>(Y74-Y$71)/V74</f>
        <v>7.0844444444444446E-2</v>
      </c>
      <c r="AL74" s="136">
        <f>(Z74-Z$71)/V74</f>
        <v>8.7988888888888894E-2</v>
      </c>
      <c r="AM74" s="136">
        <f>(AA74-AA$71)/V74</f>
        <v>0.10440000000000001</v>
      </c>
      <c r="AN74" s="136" t="e">
        <f>(AB74-AB$71)/V74</f>
        <v>#DIV/0!</v>
      </c>
    </row>
    <row r="75" spans="2:40" x14ac:dyDescent="0.3">
      <c r="B75" s="131">
        <v>4</v>
      </c>
      <c r="C75" s="140"/>
      <c r="D75" s="140"/>
      <c r="E75" s="140"/>
      <c r="F75" s="130">
        <v>0.41539999999999999</v>
      </c>
      <c r="G75" s="130">
        <v>0.4133</v>
      </c>
      <c r="H75" s="130">
        <v>0.4153</v>
      </c>
      <c r="I75" s="130">
        <v>0.44059999999999999</v>
      </c>
      <c r="J75" s="130">
        <v>0.44040000000000001</v>
      </c>
      <c r="K75" s="130">
        <v>0.43980000000000002</v>
      </c>
      <c r="L75" s="130">
        <v>0.48199999999999998</v>
      </c>
      <c r="M75" s="130">
        <v>0.48309999999999997</v>
      </c>
      <c r="N75" s="130">
        <v>0.48170000000000002</v>
      </c>
      <c r="O75" s="130">
        <v>0.54330000000000001</v>
      </c>
      <c r="P75" s="130">
        <v>0.54300000000000004</v>
      </c>
      <c r="Q75" s="130">
        <v>0.54049999999999998</v>
      </c>
      <c r="R75" s="140"/>
      <c r="S75" s="140"/>
      <c r="T75" s="140"/>
      <c r="V75" s="131">
        <f>B75</f>
        <v>4</v>
      </c>
      <c r="W75" s="130" t="e">
        <f>AVERAGE(C75:E75)</f>
        <v>#DIV/0!</v>
      </c>
      <c r="X75" s="130">
        <f>AVERAGE(F75:H75)</f>
        <v>0.41466666666666668</v>
      </c>
      <c r="Y75" s="130">
        <f>AVERAGE(I75:K75)</f>
        <v>0.44026666666666664</v>
      </c>
      <c r="Z75" s="130">
        <f>AVERAGE(L75:N75)</f>
        <v>0.48226666666666668</v>
      </c>
      <c r="AA75" s="130">
        <f>AVERAGE(O75:Q75)</f>
        <v>0.54226666666666667</v>
      </c>
      <c r="AB75" s="130" t="e">
        <f>AVERAGE(R75:T75)</f>
        <v>#DIV/0!</v>
      </c>
      <c r="AC75" s="130" t="e">
        <f>STDEV(C75:E75)</f>
        <v>#DIV/0!</v>
      </c>
      <c r="AD75" s="130">
        <f>STDEV(F75:H75)</f>
        <v>1.1846237095944549E-3</v>
      </c>
      <c r="AE75" s="130">
        <f>STDEV(I75:K75)</f>
        <v>4.1633319989321181E-4</v>
      </c>
      <c r="AF75" s="130">
        <f>STDEV(L75:N75)</f>
        <v>7.3711147958318093E-4</v>
      </c>
      <c r="AG75" s="130">
        <f>STDEV(O75:Q75)</f>
        <v>1.5373136743467161E-3</v>
      </c>
      <c r="AH75" s="130" t="e">
        <f>STDEV(R75:T75)</f>
        <v>#DIV/0!</v>
      </c>
      <c r="AI75" s="136" t="e">
        <f>(W75-W$71)/V75</f>
        <v>#DIV/0!</v>
      </c>
      <c r="AJ75" s="136">
        <f>(X75-X$71)/V75</f>
        <v>6.6324999999999995E-2</v>
      </c>
      <c r="AK75" s="136">
        <f>(Y75-Y$71)/V75</f>
        <v>7.3366666666666663E-2</v>
      </c>
      <c r="AL75" s="136">
        <f>(Z75-Z$71)/V75</f>
        <v>8.3441666666666664E-2</v>
      </c>
      <c r="AM75" s="136">
        <f>(AA75-AA$71)/V75</f>
        <v>9.8350000000000007E-2</v>
      </c>
      <c r="AN75" s="136" t="e">
        <f>(AB75-AB$71)/V75</f>
        <v>#DIV/0!</v>
      </c>
    </row>
    <row r="76" spans="2:40" x14ac:dyDescent="0.3">
      <c r="B76" s="131" t="s">
        <v>134</v>
      </c>
      <c r="C76" s="140"/>
      <c r="D76" s="140"/>
      <c r="E76" s="140"/>
      <c r="F76" s="130">
        <v>0.25130000000000002</v>
      </c>
      <c r="G76" s="130">
        <v>0.2515</v>
      </c>
      <c r="H76" s="130">
        <v>0.25180000000000002</v>
      </c>
      <c r="I76" s="130">
        <v>0.26490000000000002</v>
      </c>
      <c r="J76" s="130">
        <v>0.26623000000000002</v>
      </c>
      <c r="K76" s="130">
        <v>0.26679999999999998</v>
      </c>
      <c r="L76" s="130">
        <v>0.26850000000000002</v>
      </c>
      <c r="M76" s="130">
        <v>0.26829999999999998</v>
      </c>
      <c r="N76" s="130">
        <v>0.26929999999999998</v>
      </c>
      <c r="O76" s="130">
        <v>0.3387</v>
      </c>
      <c r="P76" s="130">
        <v>0.33850000000000002</v>
      </c>
      <c r="Q76" s="130">
        <v>0.33800000000000002</v>
      </c>
      <c r="R76" s="140"/>
      <c r="S76" s="140"/>
      <c r="T76" s="140"/>
      <c r="V76" s="131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6"/>
      <c r="AJ76" s="136"/>
      <c r="AK76" s="136"/>
      <c r="AL76" s="136"/>
      <c r="AM76" s="136"/>
      <c r="AN76" s="136"/>
    </row>
    <row r="77" spans="2:40" x14ac:dyDescent="0.3">
      <c r="B77" s="131">
        <v>5</v>
      </c>
      <c r="C77" s="140"/>
      <c r="D77" s="140"/>
      <c r="E77" s="140"/>
      <c r="F77" s="130">
        <f t="shared" ref="F77:Q77" si="21">F76*2</f>
        <v>0.50260000000000005</v>
      </c>
      <c r="G77" s="130">
        <f t="shared" si="21"/>
        <v>0.503</v>
      </c>
      <c r="H77" s="130">
        <f t="shared" si="21"/>
        <v>0.50360000000000005</v>
      </c>
      <c r="I77" s="130">
        <f t="shared" si="21"/>
        <v>0.52980000000000005</v>
      </c>
      <c r="J77" s="130">
        <f t="shared" si="21"/>
        <v>0.53246000000000004</v>
      </c>
      <c r="K77" s="130">
        <f t="shared" si="21"/>
        <v>0.53359999999999996</v>
      </c>
      <c r="L77" s="130">
        <f t="shared" si="21"/>
        <v>0.53700000000000003</v>
      </c>
      <c r="M77" s="130">
        <f t="shared" si="21"/>
        <v>0.53659999999999997</v>
      </c>
      <c r="N77" s="130">
        <f t="shared" si="21"/>
        <v>0.53859999999999997</v>
      </c>
      <c r="O77" s="130">
        <f t="shared" si="21"/>
        <v>0.6774</v>
      </c>
      <c r="P77" s="130">
        <f t="shared" si="21"/>
        <v>0.67700000000000005</v>
      </c>
      <c r="Q77" s="130">
        <f t="shared" si="21"/>
        <v>0.67600000000000005</v>
      </c>
      <c r="R77" s="140"/>
      <c r="S77" s="140"/>
      <c r="T77" s="140"/>
      <c r="V77" s="131">
        <f>B77</f>
        <v>5</v>
      </c>
      <c r="W77" s="130" t="e">
        <f>AVERAGE(C77:E77)</f>
        <v>#DIV/0!</v>
      </c>
      <c r="X77" s="130">
        <f>AVERAGE(F77:H77)</f>
        <v>0.50306666666666666</v>
      </c>
      <c r="Y77" s="130">
        <f>AVERAGE(I77:K77)</f>
        <v>0.53195333333333339</v>
      </c>
      <c r="Z77" s="130">
        <f>AVERAGE(L77:N77)</f>
        <v>0.53739999999999999</v>
      </c>
      <c r="AA77" s="130">
        <f>AVERAGE(O77:Q77)</f>
        <v>0.67680000000000007</v>
      </c>
      <c r="AB77" s="130" t="e">
        <f>AVERAGE(R77:T77)</f>
        <v>#DIV/0!</v>
      </c>
      <c r="AC77" s="130" t="e">
        <f>STDEV(C77:E77)</f>
        <v>#DIV/0!</v>
      </c>
      <c r="AD77" s="130">
        <f>STDEV(F77:H77)</f>
        <v>5.0332229568472004E-4</v>
      </c>
      <c r="AE77" s="130">
        <f>STDEV(I77:K77)</f>
        <v>1.9500085469897795E-3</v>
      </c>
      <c r="AF77" s="130">
        <f>STDEV(L77:N77)</f>
        <v>1.0583005244258245E-3</v>
      </c>
      <c r="AG77" s="130">
        <f>STDEV(O77:Q77)</f>
        <v>7.2111025509277997E-4</v>
      </c>
      <c r="AH77" s="130" t="e">
        <f>STDEV(R77:T77)</f>
        <v>#DIV/0!</v>
      </c>
      <c r="AI77" s="136" t="e">
        <f>(W77-W$71)/V77</f>
        <v>#DIV/0!</v>
      </c>
      <c r="AJ77" s="136">
        <f>(X77-X$71)/V77</f>
        <v>7.0739999999999997E-2</v>
      </c>
      <c r="AK77" s="136">
        <f>(Y77-Y$71)/V77</f>
        <v>7.7030666666666664E-2</v>
      </c>
      <c r="AL77" s="136">
        <f>(Z77-Z$71)/V77</f>
        <v>7.7780000000000002E-2</v>
      </c>
      <c r="AM77" s="136">
        <f>(AA77-AA$71)/V77</f>
        <v>0.10558666666666668</v>
      </c>
      <c r="AN77" s="136" t="e">
        <f>(AB77-AB$71)/V77</f>
        <v>#DIV/0!</v>
      </c>
    </row>
    <row r="78" spans="2:40" x14ac:dyDescent="0.3">
      <c r="B78" s="131" t="s">
        <v>106</v>
      </c>
      <c r="C78" s="140"/>
      <c r="D78" s="140"/>
      <c r="E78" s="140"/>
      <c r="F78" s="130">
        <v>0.2767</v>
      </c>
      <c r="G78" s="130">
        <v>0.27989999999999998</v>
      </c>
      <c r="H78" s="130">
        <v>0.27850000000000003</v>
      </c>
      <c r="I78" s="130">
        <v>0.3039</v>
      </c>
      <c r="J78" s="130">
        <v>0.30259999999999998</v>
      </c>
      <c r="K78" s="130">
        <v>0.30180000000000001</v>
      </c>
      <c r="L78" s="130">
        <v>0.28799999999999998</v>
      </c>
      <c r="M78" s="130">
        <v>0.28799999999999998</v>
      </c>
      <c r="N78" s="130">
        <v>0.28710000000000002</v>
      </c>
      <c r="O78" s="130">
        <v>0.38119999999999998</v>
      </c>
      <c r="P78" s="130">
        <v>0.38269999999999998</v>
      </c>
      <c r="Q78" s="130">
        <v>0.3836</v>
      </c>
      <c r="R78" s="140"/>
      <c r="S78" s="140"/>
      <c r="T78" s="140"/>
      <c r="V78" s="131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6"/>
      <c r="AJ78" s="136"/>
      <c r="AK78" s="136"/>
      <c r="AL78" s="136"/>
      <c r="AM78" s="136"/>
      <c r="AN78" s="136"/>
    </row>
    <row r="79" spans="2:40" x14ac:dyDescent="0.3">
      <c r="B79" s="131">
        <v>6</v>
      </c>
      <c r="C79" s="140"/>
      <c r="D79" s="140"/>
      <c r="E79" s="140"/>
      <c r="F79" s="130">
        <f t="shared" ref="F79:Q79" si="22">F78*2</f>
        <v>0.5534</v>
      </c>
      <c r="G79" s="130">
        <f t="shared" si="22"/>
        <v>0.55979999999999996</v>
      </c>
      <c r="H79" s="130">
        <f t="shared" si="22"/>
        <v>0.55700000000000005</v>
      </c>
      <c r="I79" s="130">
        <f t="shared" si="22"/>
        <v>0.60780000000000001</v>
      </c>
      <c r="J79" s="130">
        <f t="shared" si="22"/>
        <v>0.60519999999999996</v>
      </c>
      <c r="K79" s="130">
        <f t="shared" si="22"/>
        <v>0.60360000000000003</v>
      </c>
      <c r="L79" s="130">
        <f t="shared" si="22"/>
        <v>0.57599999999999996</v>
      </c>
      <c r="M79" s="130">
        <f t="shared" si="22"/>
        <v>0.57599999999999996</v>
      </c>
      <c r="N79" s="130">
        <f t="shared" si="22"/>
        <v>0.57420000000000004</v>
      </c>
      <c r="O79" s="130">
        <f t="shared" si="22"/>
        <v>0.76239999999999997</v>
      </c>
      <c r="P79" s="130">
        <f t="shared" si="22"/>
        <v>0.76539999999999997</v>
      </c>
      <c r="Q79" s="130">
        <f t="shared" si="22"/>
        <v>0.76719999999999999</v>
      </c>
      <c r="R79" s="140"/>
      <c r="S79" s="140"/>
      <c r="T79" s="140"/>
      <c r="V79" s="131">
        <f>B79</f>
        <v>6</v>
      </c>
      <c r="W79" s="130" t="e">
        <f>AVERAGE(C79:E79)</f>
        <v>#DIV/0!</v>
      </c>
      <c r="X79" s="130">
        <f>AVERAGE(F79:H79)</f>
        <v>0.5567333333333333</v>
      </c>
      <c r="Y79" s="130">
        <f>AVERAGE(I79:K79)</f>
        <v>0.60553333333333337</v>
      </c>
      <c r="Z79" s="130">
        <f>AVERAGE(L79:N79)</f>
        <v>0.57540000000000002</v>
      </c>
      <c r="AA79" s="130">
        <f>AVERAGE(O79:Q79)</f>
        <v>0.76500000000000001</v>
      </c>
      <c r="AB79" s="130" t="e">
        <f>AVERAGE(R79:T79)</f>
        <v>#DIV/0!</v>
      </c>
      <c r="AC79" s="130" t="e">
        <f>STDEV(C79:E79)</f>
        <v>#DIV/0!</v>
      </c>
      <c r="AD79" s="130">
        <f>STDEV(F79:H79)</f>
        <v>3.2083225108042405E-3</v>
      </c>
      <c r="AE79" s="130">
        <f>STDEV(I79:K79)</f>
        <v>2.1197484127446148E-3</v>
      </c>
      <c r="AF79" s="130">
        <f>STDEV(L79:N79)</f>
        <v>1.0392304845412762E-3</v>
      </c>
      <c r="AG79" s="130">
        <f>STDEV(O79:Q79)</f>
        <v>2.4248711305964402E-3</v>
      </c>
      <c r="AH79" s="130" t="e">
        <f>STDEV(R79:T79)</f>
        <v>#DIV/0!</v>
      </c>
      <c r="AI79" s="136" t="e">
        <f>(W79-W$71)/V79</f>
        <v>#DIV/0!</v>
      </c>
      <c r="AJ79" s="136">
        <f>(X79-X$71)/V79</f>
        <v>6.7894444444444438E-2</v>
      </c>
      <c r="AK79" s="136">
        <f>(Y79-Y$71)/V79</f>
        <v>7.6455555555555554E-2</v>
      </c>
      <c r="AL79" s="136">
        <f>(Z79-Z$71)/V79</f>
        <v>7.1150000000000005E-2</v>
      </c>
      <c r="AM79" s="136">
        <f>(AA79-AA$71)/V79</f>
        <v>0.1026888888888889</v>
      </c>
      <c r="AN79" s="136" t="e">
        <f>(AB79-AB$71)/V79</f>
        <v>#DIV/0!</v>
      </c>
    </row>
    <row r="80" spans="2:40" x14ac:dyDescent="0.3">
      <c r="B80" s="131" t="s">
        <v>102</v>
      </c>
      <c r="C80" s="140"/>
      <c r="D80" s="140"/>
      <c r="E80" s="140"/>
      <c r="F80" s="130">
        <v>0.30130000000000001</v>
      </c>
      <c r="G80" s="130">
        <v>0.30170000000000002</v>
      </c>
      <c r="H80" s="130">
        <v>0.30130000000000001</v>
      </c>
      <c r="I80" s="130">
        <v>0.33379999999999999</v>
      </c>
      <c r="J80" s="130">
        <v>0.33529999999999999</v>
      </c>
      <c r="K80" s="130">
        <v>0.33600000000000002</v>
      </c>
      <c r="L80" s="130">
        <v>0.3306</v>
      </c>
      <c r="M80" s="130">
        <v>0.33119999999999999</v>
      </c>
      <c r="N80" s="130">
        <v>0.33210000000000001</v>
      </c>
      <c r="O80" s="130">
        <v>0.47620000000000001</v>
      </c>
      <c r="P80" s="130">
        <v>0.47560000000000002</v>
      </c>
      <c r="Q80" s="130">
        <v>0.47649999999999998</v>
      </c>
      <c r="R80" s="140"/>
      <c r="S80" s="140"/>
      <c r="T80" s="140"/>
      <c r="V80" s="131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6"/>
      <c r="AJ80" s="136"/>
      <c r="AK80" s="136"/>
      <c r="AL80" s="136"/>
      <c r="AM80" s="136"/>
      <c r="AN80" s="136"/>
    </row>
    <row r="81" spans="2:61" x14ac:dyDescent="0.3">
      <c r="B81" s="131">
        <v>7</v>
      </c>
      <c r="C81" s="140"/>
      <c r="D81" s="140"/>
      <c r="E81" s="140"/>
      <c r="F81" s="130">
        <f t="shared" ref="F81:Q81" si="23">F80*2</f>
        <v>0.60260000000000002</v>
      </c>
      <c r="G81" s="130">
        <f t="shared" si="23"/>
        <v>0.60340000000000005</v>
      </c>
      <c r="H81" s="130">
        <f t="shared" si="23"/>
        <v>0.60260000000000002</v>
      </c>
      <c r="I81" s="130">
        <f t="shared" si="23"/>
        <v>0.66759999999999997</v>
      </c>
      <c r="J81" s="130">
        <f t="shared" si="23"/>
        <v>0.67059999999999997</v>
      </c>
      <c r="K81" s="130">
        <f t="shared" si="23"/>
        <v>0.67200000000000004</v>
      </c>
      <c r="L81" s="130">
        <f t="shared" si="23"/>
        <v>0.66120000000000001</v>
      </c>
      <c r="M81" s="130">
        <f t="shared" si="23"/>
        <v>0.66239999999999999</v>
      </c>
      <c r="N81" s="130">
        <f t="shared" si="23"/>
        <v>0.66420000000000001</v>
      </c>
      <c r="O81" s="130">
        <f t="shared" si="23"/>
        <v>0.95240000000000002</v>
      </c>
      <c r="P81" s="130">
        <f t="shared" si="23"/>
        <v>0.95120000000000005</v>
      </c>
      <c r="Q81" s="130">
        <f t="shared" si="23"/>
        <v>0.95299999999999996</v>
      </c>
      <c r="R81" s="140"/>
      <c r="S81" s="140"/>
      <c r="T81" s="140"/>
      <c r="V81" s="131">
        <f>B81</f>
        <v>7</v>
      </c>
      <c r="W81" s="130" t="e">
        <f>AVERAGE(C81:E81)</f>
        <v>#DIV/0!</v>
      </c>
      <c r="X81" s="130">
        <f>AVERAGE(F81:H81)</f>
        <v>0.60286666666666666</v>
      </c>
      <c r="Y81" s="130">
        <f>AVERAGE(I81:K81)</f>
        <v>0.6700666666666667</v>
      </c>
      <c r="Z81" s="130">
        <f>AVERAGE(L81:N81)</f>
        <v>0.66259999999999997</v>
      </c>
      <c r="AA81" s="130">
        <f>AVERAGE(O81:Q81)</f>
        <v>0.95219999999999994</v>
      </c>
      <c r="AB81" s="130" t="e">
        <f>AVERAGE(R81:T81)</f>
        <v>#DIV/0!</v>
      </c>
      <c r="AC81" s="130" t="e">
        <f>STDEV(C81:E81)</f>
        <v>#DIV/0!</v>
      </c>
      <c r="AD81" s="130">
        <f>STDEV(F81:H81)</f>
        <v>4.6188021535171385E-4</v>
      </c>
      <c r="AE81" s="130">
        <f>STDEV(I81:K81)</f>
        <v>2.2479620400116794E-3</v>
      </c>
      <c r="AF81" s="130">
        <f>STDEV(L81:N81)</f>
        <v>1.5099668870541527E-3</v>
      </c>
      <c r="AG81" s="130">
        <f>STDEV(O81:Q81)</f>
        <v>9.1651513899112765E-4</v>
      </c>
      <c r="AH81" s="130" t="e">
        <f>STDEV(R81:T81)</f>
        <v>#DIV/0!</v>
      </c>
      <c r="AI81" s="136" t="e">
        <f>(W81-W$71)/V81</f>
        <v>#DIV/0!</v>
      </c>
      <c r="AJ81" s="136">
        <f>(X81-X$71)/V81</f>
        <v>6.4785714285714294E-2</v>
      </c>
      <c r="AK81" s="136">
        <f>(Y81-Y$71)/V81</f>
        <v>7.4752380952380945E-2</v>
      </c>
      <c r="AL81" s="136">
        <f>(Z81-Z$71)/V81</f>
        <v>7.3442857142857143E-2</v>
      </c>
      <c r="AM81" s="136">
        <f>(AA81-AA$71)/V81</f>
        <v>0.11476190476190475</v>
      </c>
      <c r="AN81" s="136" t="e">
        <f>(AB81-AB$71)/V81</f>
        <v>#DIV/0!</v>
      </c>
    </row>
    <row r="82" spans="2:61" x14ac:dyDescent="0.3">
      <c r="B82" s="131" t="s">
        <v>73</v>
      </c>
      <c r="C82" s="140"/>
      <c r="D82" s="140"/>
      <c r="E82" s="140"/>
      <c r="F82" s="130">
        <v>0.31259999999999999</v>
      </c>
      <c r="G82" s="130">
        <v>0.31369999999999998</v>
      </c>
      <c r="H82" s="130">
        <v>0.31269999999999998</v>
      </c>
      <c r="I82" s="130">
        <v>0.35570000000000002</v>
      </c>
      <c r="J82" s="130">
        <v>0.3569</v>
      </c>
      <c r="K82" s="130">
        <v>0.35880000000000001</v>
      </c>
      <c r="L82" s="130">
        <v>0.43869999999999998</v>
      </c>
      <c r="M82" s="130">
        <v>0.4385</v>
      </c>
      <c r="N82" s="130">
        <v>0.43840000000000001</v>
      </c>
      <c r="O82" s="130">
        <v>0.57420000000000004</v>
      </c>
      <c r="P82" s="130">
        <v>0.57189999999999996</v>
      </c>
      <c r="Q82" s="130">
        <v>0.5726</v>
      </c>
      <c r="R82" s="140"/>
      <c r="S82" s="140"/>
      <c r="T82" s="140"/>
      <c r="V82" s="131"/>
      <c r="W82" s="130"/>
      <c r="X82" s="130"/>
      <c r="Y82" s="130"/>
      <c r="Z82" s="130"/>
      <c r="AA82" s="130"/>
      <c r="AB82" s="130"/>
      <c r="AC82" s="130"/>
      <c r="AD82" s="130"/>
      <c r="AE82" s="130"/>
      <c r="AF82" s="130"/>
      <c r="AG82" s="130"/>
      <c r="AH82" s="130"/>
      <c r="AI82" s="136"/>
      <c r="AJ82" s="136"/>
      <c r="AK82" s="136"/>
      <c r="AL82" s="136"/>
      <c r="AM82" s="136"/>
      <c r="AN82" s="136"/>
    </row>
    <row r="83" spans="2:61" x14ac:dyDescent="0.3">
      <c r="B83" s="131">
        <v>8</v>
      </c>
      <c r="C83" s="140"/>
      <c r="D83" s="140"/>
      <c r="E83" s="140"/>
      <c r="F83" s="130">
        <f t="shared" ref="F83:Q83" si="24">F82*2</f>
        <v>0.62519999999999998</v>
      </c>
      <c r="G83" s="130">
        <f t="shared" si="24"/>
        <v>0.62739999999999996</v>
      </c>
      <c r="H83" s="130">
        <f t="shared" si="24"/>
        <v>0.62539999999999996</v>
      </c>
      <c r="I83" s="130">
        <f t="shared" si="24"/>
        <v>0.71140000000000003</v>
      </c>
      <c r="J83" s="130">
        <f t="shared" si="24"/>
        <v>0.71379999999999999</v>
      </c>
      <c r="K83" s="130">
        <f t="shared" si="24"/>
        <v>0.71760000000000002</v>
      </c>
      <c r="L83" s="130">
        <f t="shared" si="24"/>
        <v>0.87739999999999996</v>
      </c>
      <c r="M83" s="130">
        <f t="shared" si="24"/>
        <v>0.877</v>
      </c>
      <c r="N83" s="130">
        <f t="shared" si="24"/>
        <v>0.87680000000000002</v>
      </c>
      <c r="O83" s="130">
        <f t="shared" si="24"/>
        <v>1.1484000000000001</v>
      </c>
      <c r="P83" s="130">
        <f t="shared" si="24"/>
        <v>1.1437999999999999</v>
      </c>
      <c r="Q83" s="130">
        <f t="shared" si="24"/>
        <v>1.1452</v>
      </c>
      <c r="R83" s="140"/>
      <c r="S83" s="140"/>
      <c r="T83" s="140"/>
      <c r="V83" s="131">
        <f>B83</f>
        <v>8</v>
      </c>
      <c r="W83" s="130" t="e">
        <f>AVERAGE(C83:E83)</f>
        <v>#DIV/0!</v>
      </c>
      <c r="X83" s="130">
        <f>AVERAGE(F83:H83)</f>
        <v>0.626</v>
      </c>
      <c r="Y83" s="130">
        <f>AVERAGE(I83:K83)</f>
        <v>0.71426666666666672</v>
      </c>
      <c r="Z83" s="130">
        <f>AVERAGE(L83:N83)</f>
        <v>0.87706666666666655</v>
      </c>
      <c r="AA83" s="130">
        <f>AVERAGE(O83:Q83)</f>
        <v>1.1458000000000002</v>
      </c>
      <c r="AB83" s="130" t="e">
        <f>AVERAGE(R83:T83)</f>
        <v>#DIV/0!</v>
      </c>
      <c r="AC83" s="130" t="e">
        <f>STDEV(C83:E83)</f>
        <v>#DIV/0!</v>
      </c>
      <c r="AD83" s="130">
        <f>STDEV(F83:H83)</f>
        <v>1.2165525060596379E-3</v>
      </c>
      <c r="AE83" s="130">
        <f>STDEV(I83:K83)</f>
        <v>3.1262330900515552E-3</v>
      </c>
      <c r="AF83" s="130">
        <f>STDEV(L83:N83)</f>
        <v>3.055050463303557E-4</v>
      </c>
      <c r="AG83" s="130">
        <f>STDEV(O83:Q83)</f>
        <v>2.3579652245103986E-3</v>
      </c>
      <c r="AH83" s="130" t="e">
        <f>STDEV(R83:T83)</f>
        <v>#DIV/0!</v>
      </c>
      <c r="AI83" s="136" t="e">
        <f>(W83-W$71)/V83</f>
        <v>#DIV/0!</v>
      </c>
      <c r="AJ83" s="136">
        <f>(X83-X$71)/V83</f>
        <v>5.9579166666666669E-2</v>
      </c>
      <c r="AK83" s="136">
        <f>(Y83-Y$71)/V83</f>
        <v>7.0933333333333334E-2</v>
      </c>
      <c r="AL83" s="136">
        <f>(Z83-Z$71)/V83</f>
        <v>9.1070833333333323E-2</v>
      </c>
      <c r="AM83" s="136">
        <f>(AA83-AA$71)/V83</f>
        <v>0.12461666666666668</v>
      </c>
      <c r="AN83" s="136" t="e">
        <f>(AB83-AB$71)/V83</f>
        <v>#DIV/0!</v>
      </c>
    </row>
    <row r="84" spans="2:61" x14ac:dyDescent="0.3">
      <c r="B84" s="134" t="s">
        <v>72</v>
      </c>
      <c r="C84" s="140"/>
      <c r="D84" s="140"/>
      <c r="E84" s="140"/>
      <c r="F84" s="130">
        <v>0.34960000000000002</v>
      </c>
      <c r="G84" s="130">
        <v>0.34910000000000002</v>
      </c>
      <c r="H84" s="130">
        <v>0.34939999999999999</v>
      </c>
      <c r="I84" s="130">
        <v>0.39939999999999998</v>
      </c>
      <c r="J84" s="130">
        <v>0.4</v>
      </c>
      <c r="K84" s="130">
        <v>0.40129999999999999</v>
      </c>
      <c r="L84" s="130">
        <v>0.50270000000000004</v>
      </c>
      <c r="M84" s="130">
        <v>0.50239999999999996</v>
      </c>
      <c r="N84" s="130">
        <v>0.50249999999999995</v>
      </c>
      <c r="O84" s="130">
        <v>0.67220000000000002</v>
      </c>
      <c r="P84" s="130">
        <v>0.67120000000000002</v>
      </c>
      <c r="Q84" s="130">
        <v>0.66900000000000004</v>
      </c>
      <c r="R84" s="140"/>
      <c r="S84" s="140"/>
      <c r="T84" s="140"/>
      <c r="V84" s="131"/>
      <c r="W84" s="130"/>
      <c r="X84" s="130"/>
      <c r="Y84" s="130"/>
      <c r="Z84" s="130"/>
      <c r="AA84" s="130"/>
      <c r="AB84" s="130"/>
      <c r="AC84" s="130"/>
      <c r="AD84" s="130"/>
      <c r="AE84" s="130"/>
      <c r="AF84" s="130"/>
      <c r="AG84" s="130"/>
      <c r="AH84" s="130"/>
      <c r="AI84" s="136"/>
      <c r="AJ84" s="136"/>
      <c r="AK84" s="136"/>
      <c r="AL84" s="136"/>
      <c r="AM84" s="136"/>
      <c r="AN84" s="136"/>
    </row>
    <row r="85" spans="2:61" x14ac:dyDescent="0.3">
      <c r="B85" s="134">
        <v>9</v>
      </c>
      <c r="C85" s="140"/>
      <c r="D85" s="140"/>
      <c r="E85" s="140"/>
      <c r="F85" s="130">
        <f t="shared" ref="F85:Q85" si="25">F84*2</f>
        <v>0.69920000000000004</v>
      </c>
      <c r="G85" s="130">
        <f t="shared" si="25"/>
        <v>0.69820000000000004</v>
      </c>
      <c r="H85" s="130">
        <f t="shared" si="25"/>
        <v>0.69879999999999998</v>
      </c>
      <c r="I85" s="130">
        <f t="shared" si="25"/>
        <v>0.79879999999999995</v>
      </c>
      <c r="J85" s="130">
        <f t="shared" si="25"/>
        <v>0.8</v>
      </c>
      <c r="K85" s="130">
        <f t="shared" si="25"/>
        <v>0.80259999999999998</v>
      </c>
      <c r="L85" s="130">
        <f t="shared" si="25"/>
        <v>1.0054000000000001</v>
      </c>
      <c r="M85" s="130">
        <f t="shared" si="25"/>
        <v>1.0047999999999999</v>
      </c>
      <c r="N85" s="130">
        <f t="shared" si="25"/>
        <v>1.0049999999999999</v>
      </c>
      <c r="O85" s="130">
        <f t="shared" si="25"/>
        <v>1.3444</v>
      </c>
      <c r="P85" s="130">
        <f t="shared" si="25"/>
        <v>1.3424</v>
      </c>
      <c r="Q85" s="130">
        <f t="shared" si="25"/>
        <v>1.3380000000000001</v>
      </c>
      <c r="R85" s="140"/>
      <c r="S85" s="140"/>
      <c r="T85" s="140"/>
      <c r="V85" s="131">
        <f>B85</f>
        <v>9</v>
      </c>
      <c r="W85" s="130" t="e">
        <f>AVERAGE(C85:E85)</f>
        <v>#DIV/0!</v>
      </c>
      <c r="X85" s="130">
        <f>AVERAGE(F85:H85)</f>
        <v>0.69873333333333332</v>
      </c>
      <c r="Y85" s="130">
        <f>AVERAGE(I85:K85)</f>
        <v>0.80046666666666655</v>
      </c>
      <c r="Z85" s="130">
        <f>AVERAGE(L85:N85)</f>
        <v>1.0050666666666668</v>
      </c>
      <c r="AA85" s="130">
        <f>AVERAGE(O85:Q85)</f>
        <v>1.3415999999999999</v>
      </c>
      <c r="AB85" s="130" t="e">
        <f>AVERAGE(R85:T85)</f>
        <v>#DIV/0!</v>
      </c>
      <c r="AC85" s="130" t="e">
        <f>STDEV(C85:E85)</f>
        <v>#DIV/0!</v>
      </c>
      <c r="AD85" s="130">
        <f>STDEV(F85:H85)</f>
        <v>5.0332229568471267E-4</v>
      </c>
      <c r="AE85" s="130">
        <f>STDEV(I85:K85)</f>
        <v>1.9425069712444654E-3</v>
      </c>
      <c r="AF85" s="130">
        <f>STDEV(L85:N85)</f>
        <v>3.0550504633047686E-4</v>
      </c>
      <c r="AG85" s="130">
        <f>STDEV(O85:Q85)</f>
        <v>3.2741411087489586E-3</v>
      </c>
      <c r="AH85" s="130" t="e">
        <f>STDEV(R85:T85)</f>
        <v>#DIV/0!</v>
      </c>
      <c r="AI85" s="136" t="e">
        <f>(W85-W$71)/V85</f>
        <v>#DIV/0!</v>
      </c>
      <c r="AJ85" s="136">
        <f>(X85-X$71)/V85</f>
        <v>6.1040740740740743E-2</v>
      </c>
      <c r="AK85" s="136">
        <f>(Y85-Y$71)/V85</f>
        <v>7.2629629629629613E-2</v>
      </c>
      <c r="AL85" s="136">
        <f>(Z85-Z$71)/V85</f>
        <v>9.5174074074074091E-2</v>
      </c>
      <c r="AM85" s="136">
        <f>(AA85-AA$71)/V85</f>
        <v>0.13252592592592591</v>
      </c>
      <c r="AN85" s="136" t="e">
        <f>(AB85-AB$71)/V85</f>
        <v>#DIV/0!</v>
      </c>
    </row>
    <row r="86" spans="2:61" x14ac:dyDescent="0.3">
      <c r="B86" s="134" t="s">
        <v>71</v>
      </c>
      <c r="C86" s="140"/>
      <c r="D86" s="140"/>
      <c r="E86" s="140"/>
      <c r="F86" s="130">
        <v>0.37669999999999998</v>
      </c>
      <c r="G86" s="130">
        <v>0.37930000000000003</v>
      </c>
      <c r="H86" s="130">
        <v>0.37880000000000003</v>
      </c>
      <c r="I86" s="130">
        <v>0.41449999999999998</v>
      </c>
      <c r="J86" s="130">
        <v>0.41389999999999999</v>
      </c>
      <c r="K86" s="130">
        <v>0.41420000000000001</v>
      </c>
      <c r="L86" s="130">
        <v>0.50790000000000002</v>
      </c>
      <c r="M86" s="130">
        <v>0.50639999999999996</v>
      </c>
      <c r="N86" s="130">
        <v>0.50670000000000004</v>
      </c>
      <c r="O86" s="130">
        <v>0.71260000000000001</v>
      </c>
      <c r="P86" s="130">
        <v>0.7117</v>
      </c>
      <c r="Q86" s="130">
        <v>0.71289999999999998</v>
      </c>
      <c r="R86" s="140"/>
      <c r="S86" s="140"/>
      <c r="T86" s="140"/>
      <c r="V86" s="131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  <c r="AI86" s="136"/>
      <c r="AJ86" s="136"/>
      <c r="AK86" s="136"/>
      <c r="AL86" s="136"/>
      <c r="AM86" s="136"/>
      <c r="AN86" s="136"/>
    </row>
    <row r="87" spans="2:61" x14ac:dyDescent="0.3">
      <c r="B87" s="134">
        <v>10</v>
      </c>
      <c r="C87" s="140"/>
      <c r="D87" s="140"/>
      <c r="E87" s="140"/>
      <c r="F87" s="130">
        <f t="shared" ref="F87:Q87" si="26">F86*2</f>
        <v>0.75339999999999996</v>
      </c>
      <c r="G87" s="130">
        <f t="shared" si="26"/>
        <v>0.75860000000000005</v>
      </c>
      <c r="H87" s="130">
        <f t="shared" si="26"/>
        <v>0.75760000000000005</v>
      </c>
      <c r="I87" s="130">
        <f t="shared" si="26"/>
        <v>0.82899999999999996</v>
      </c>
      <c r="J87" s="130">
        <f t="shared" si="26"/>
        <v>0.82779999999999998</v>
      </c>
      <c r="K87" s="130">
        <f t="shared" si="26"/>
        <v>0.82840000000000003</v>
      </c>
      <c r="L87" s="130">
        <f t="shared" si="26"/>
        <v>1.0158</v>
      </c>
      <c r="M87" s="130">
        <f t="shared" si="26"/>
        <v>1.0127999999999999</v>
      </c>
      <c r="N87" s="130">
        <f t="shared" si="26"/>
        <v>1.0134000000000001</v>
      </c>
      <c r="O87" s="130">
        <f t="shared" si="26"/>
        <v>1.4252</v>
      </c>
      <c r="P87" s="130">
        <f t="shared" si="26"/>
        <v>1.4234</v>
      </c>
      <c r="Q87" s="130">
        <f t="shared" si="26"/>
        <v>1.4258</v>
      </c>
      <c r="R87" s="140"/>
      <c r="S87" s="140"/>
      <c r="T87" s="140"/>
      <c r="V87" s="131">
        <f>B87</f>
        <v>10</v>
      </c>
      <c r="W87" s="130" t="e">
        <f>AVERAGE(C87:E87)</f>
        <v>#DIV/0!</v>
      </c>
      <c r="X87" s="130">
        <f>AVERAGE(F87:H87)</f>
        <v>0.75653333333333339</v>
      </c>
      <c r="Y87" s="130">
        <f>AVERAGE(I87:K87)</f>
        <v>0.82839999999999991</v>
      </c>
      <c r="Z87" s="130">
        <f>AVERAGE(L87:N87)</f>
        <v>1.014</v>
      </c>
      <c r="AA87" s="130">
        <f>AVERAGE(O87:Q87)</f>
        <v>1.4248000000000001</v>
      </c>
      <c r="AB87" s="130" t="e">
        <f>AVERAGE(R87:T87)</f>
        <v>#DIV/0!</v>
      </c>
      <c r="AC87" s="130" t="e">
        <f>STDEV(C87:E87)</f>
        <v>#DIV/0!</v>
      </c>
      <c r="AD87" s="130">
        <f>STDEV(F87:H87)</f>
        <v>2.7592269448767034E-3</v>
      </c>
      <c r="AE87" s="130">
        <f>STDEV(I87:K87)</f>
        <v>5.9999999999998943E-4</v>
      </c>
      <c r="AF87" s="130">
        <f>STDEV(L87:N87)</f>
        <v>1.5874507866387893E-3</v>
      </c>
      <c r="AG87" s="130">
        <f>STDEV(O87:Q87)</f>
        <v>1.2489995996796666E-3</v>
      </c>
      <c r="AH87" s="130" t="e">
        <f>STDEV(R87:T87)</f>
        <v>#DIV/0!</v>
      </c>
      <c r="AI87" s="136" t="e">
        <f>(W87-W$71)/V87</f>
        <v>#DIV/0!</v>
      </c>
      <c r="AJ87" s="136">
        <f>(X87-X$71)/V87</f>
        <v>6.0716666666666676E-2</v>
      </c>
      <c r="AK87" s="136">
        <f>(Y87-Y$71)/V87</f>
        <v>6.8159999999999984E-2</v>
      </c>
      <c r="AL87" s="136">
        <f>(Z87-Z$71)/V87</f>
        <v>8.6550000000000002E-2</v>
      </c>
      <c r="AM87" s="136">
        <f>(AA87-AA$71)/V87</f>
        <v>0.12759333333333334</v>
      </c>
      <c r="AN87" s="136" t="e">
        <f>(AB87-AB$71)/V87</f>
        <v>#DIV/0!</v>
      </c>
    </row>
    <row r="88" spans="2:61" x14ac:dyDescent="0.3">
      <c r="B88" s="134" t="s">
        <v>104</v>
      </c>
      <c r="C88" s="140"/>
      <c r="D88" s="140"/>
      <c r="E88" s="140"/>
      <c r="F88" s="130">
        <v>0.2077</v>
      </c>
      <c r="G88" s="130">
        <v>0.20669999999999999</v>
      </c>
      <c r="H88" s="130">
        <v>0.20580000000000001</v>
      </c>
      <c r="I88" s="130">
        <v>0.2296</v>
      </c>
      <c r="J88" s="130">
        <v>0.22869999999999999</v>
      </c>
      <c r="K88" s="130">
        <v>0.22869999999999999</v>
      </c>
      <c r="L88" s="130">
        <v>0.25480000000000003</v>
      </c>
      <c r="M88" s="130">
        <v>0.2545</v>
      </c>
      <c r="N88" s="130">
        <v>0.25290000000000001</v>
      </c>
      <c r="O88" s="130">
        <v>0.38190000000000002</v>
      </c>
      <c r="P88" s="130">
        <v>0.38009999999999999</v>
      </c>
      <c r="Q88" s="130">
        <v>0.37890000000000001</v>
      </c>
      <c r="R88" s="140"/>
      <c r="S88" s="140"/>
      <c r="T88" s="140"/>
      <c r="V88" s="131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6"/>
      <c r="AJ88" s="136"/>
      <c r="AK88" s="136"/>
      <c r="AL88" s="136"/>
      <c r="AM88" s="136"/>
      <c r="AN88" s="136"/>
    </row>
    <row r="89" spans="2:61" x14ac:dyDescent="0.3">
      <c r="B89" s="134">
        <v>12</v>
      </c>
      <c r="C89" s="140"/>
      <c r="D89" s="140"/>
      <c r="E89" s="140"/>
      <c r="F89" s="130">
        <f t="shared" ref="F89:Q89" si="27">F88*4</f>
        <v>0.83079999999999998</v>
      </c>
      <c r="G89" s="130">
        <f t="shared" si="27"/>
        <v>0.82679999999999998</v>
      </c>
      <c r="H89" s="130">
        <f t="shared" si="27"/>
        <v>0.82320000000000004</v>
      </c>
      <c r="I89" s="130">
        <f t="shared" si="27"/>
        <v>0.91839999999999999</v>
      </c>
      <c r="J89" s="130">
        <f t="shared" si="27"/>
        <v>0.91479999999999995</v>
      </c>
      <c r="K89" s="130">
        <f t="shared" si="27"/>
        <v>0.91479999999999995</v>
      </c>
      <c r="L89" s="130">
        <f t="shared" si="27"/>
        <v>1.0192000000000001</v>
      </c>
      <c r="M89" s="130">
        <f t="shared" si="27"/>
        <v>1.018</v>
      </c>
      <c r="N89" s="130">
        <f t="shared" si="27"/>
        <v>1.0116000000000001</v>
      </c>
      <c r="O89" s="130">
        <f t="shared" si="27"/>
        <v>1.5276000000000001</v>
      </c>
      <c r="P89" s="130">
        <f t="shared" si="27"/>
        <v>1.5204</v>
      </c>
      <c r="Q89" s="130">
        <f t="shared" si="27"/>
        <v>1.5156000000000001</v>
      </c>
      <c r="R89" s="140"/>
      <c r="S89" s="140"/>
      <c r="T89" s="140"/>
      <c r="V89" s="131">
        <f>B89</f>
        <v>12</v>
      </c>
      <c r="W89" s="130" t="e">
        <f>AVERAGE(C89:E89)</f>
        <v>#DIV/0!</v>
      </c>
      <c r="X89" s="130">
        <f>AVERAGE(F89:H89)</f>
        <v>0.8269333333333333</v>
      </c>
      <c r="Y89" s="130">
        <f>AVERAGE(I89:K89)</f>
        <v>0.91599999999999993</v>
      </c>
      <c r="Z89" s="130">
        <f>AVERAGE(L89:N89)</f>
        <v>1.0162666666666669</v>
      </c>
      <c r="AA89" s="130">
        <f>AVERAGE(O89:Q89)</f>
        <v>1.5212000000000001</v>
      </c>
      <c r="AB89" s="130" t="e">
        <f>AVERAGE(R89:T89)</f>
        <v>#DIV/0!</v>
      </c>
      <c r="AC89" s="130" t="e">
        <f>STDEV(C89:E89)</f>
        <v>#DIV/0!</v>
      </c>
      <c r="AD89" s="130">
        <f>STDEV(F89:H89)</f>
        <v>3.8017539811688382E-3</v>
      </c>
      <c r="AE89" s="130">
        <f>STDEV(I89:K89)</f>
        <v>2.0784609690826803E-3</v>
      </c>
      <c r="AF89" s="130">
        <f>STDEV(L89:N89)</f>
        <v>4.085747585611893E-3</v>
      </c>
      <c r="AG89" s="130">
        <f>STDEV(O89:Q89)</f>
        <v>6.039867548216611E-3</v>
      </c>
      <c r="AH89" s="130" t="e">
        <f>STDEV(R89:T89)</f>
        <v>#DIV/0!</v>
      </c>
      <c r="AI89" s="136" t="e">
        <f>(W89-W$71)/V89</f>
        <v>#DIV/0!</v>
      </c>
      <c r="AJ89" s="136">
        <f>(X89-X$71)/V89</f>
        <v>5.646388888888889E-2</v>
      </c>
      <c r="AK89" s="136">
        <f>(Y89-Y$71)/V89</f>
        <v>6.409999999999999E-2</v>
      </c>
      <c r="AL89" s="136">
        <f>(Z89-Z$71)/V89</f>
        <v>7.2313888888888914E-2</v>
      </c>
      <c r="AM89" s="136">
        <f>(AA89-AA$71)/V89</f>
        <v>0.11436111111111112</v>
      </c>
      <c r="AN89" s="136" t="e">
        <f>(AB89-AB$71)/V89</f>
        <v>#DIV/0!</v>
      </c>
    </row>
    <row r="90" spans="2:61" x14ac:dyDescent="0.3">
      <c r="B90" s="126" t="s">
        <v>84</v>
      </c>
    </row>
    <row r="91" spans="2:61" x14ac:dyDescent="0.3">
      <c r="B91" s="134" t="s">
        <v>133</v>
      </c>
      <c r="C91" s="191" t="s">
        <v>82</v>
      </c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V91" s="134" t="str">
        <f>B91</f>
        <v>low P 2</v>
      </c>
      <c r="W91" s="191" t="s">
        <v>81</v>
      </c>
      <c r="X91" s="191"/>
      <c r="Y91" s="191"/>
      <c r="Z91" s="191"/>
      <c r="AA91" s="191"/>
      <c r="AB91" s="191"/>
      <c r="AC91" s="191" t="s">
        <v>80</v>
      </c>
      <c r="AD91" s="191"/>
      <c r="AE91" s="191"/>
      <c r="AF91" s="191"/>
      <c r="AG91" s="191"/>
      <c r="AH91" s="191"/>
      <c r="AI91" s="189" t="s">
        <v>79</v>
      </c>
      <c r="AJ91" s="190"/>
      <c r="AK91" s="190"/>
      <c r="AL91" s="190"/>
      <c r="AM91" s="190"/>
      <c r="AN91" s="190"/>
    </row>
    <row r="92" spans="2:61" x14ac:dyDescent="0.3">
      <c r="B92" s="131" t="s">
        <v>74</v>
      </c>
      <c r="C92" s="204" t="s">
        <v>132</v>
      </c>
      <c r="D92" s="204"/>
      <c r="E92" s="204"/>
      <c r="F92" s="204" t="s">
        <v>131</v>
      </c>
      <c r="G92" s="204"/>
      <c r="H92" s="204"/>
      <c r="I92" s="204" t="s">
        <v>130</v>
      </c>
      <c r="J92" s="204"/>
      <c r="K92" s="204"/>
      <c r="L92" s="204" t="s">
        <v>129</v>
      </c>
      <c r="M92" s="204"/>
      <c r="N92" s="204"/>
      <c r="O92" s="204" t="s">
        <v>128</v>
      </c>
      <c r="P92" s="204"/>
      <c r="Q92" s="204"/>
      <c r="R92" s="204" t="s">
        <v>127</v>
      </c>
      <c r="S92" s="204"/>
      <c r="T92" s="204"/>
      <c r="V92" s="131" t="s">
        <v>74</v>
      </c>
      <c r="W92" s="134" t="str">
        <f>C92</f>
        <v>4:2</v>
      </c>
      <c r="X92" s="134" t="str">
        <f>F92</f>
        <v>8:2</v>
      </c>
      <c r="Y92" s="134" t="str">
        <f>I92</f>
        <v>16:2</v>
      </c>
      <c r="Z92" s="134" t="str">
        <f>L92</f>
        <v>35:2</v>
      </c>
      <c r="AA92" s="134" t="str">
        <f>O92</f>
        <v>70:2</v>
      </c>
      <c r="AB92" s="134" t="str">
        <f>R92</f>
        <v>140:2</v>
      </c>
      <c r="AC92" s="134" t="str">
        <f>C92</f>
        <v>4:2</v>
      </c>
      <c r="AD92" s="134" t="str">
        <f>F92</f>
        <v>8:2</v>
      </c>
      <c r="AE92" s="134" t="str">
        <f>I92</f>
        <v>16:2</v>
      </c>
      <c r="AF92" s="134" t="str">
        <f>L92</f>
        <v>35:2</v>
      </c>
      <c r="AG92" s="134" t="str">
        <f>O92</f>
        <v>70:2</v>
      </c>
      <c r="AH92" s="134" t="str">
        <f>R92</f>
        <v>140:2</v>
      </c>
      <c r="AI92" s="135" t="str">
        <f>C92</f>
        <v>4:2</v>
      </c>
      <c r="AJ92" s="135" t="str">
        <f>F92</f>
        <v>8:2</v>
      </c>
      <c r="AK92" s="135" t="str">
        <f>I92</f>
        <v>16:2</v>
      </c>
      <c r="AL92" s="135" t="str">
        <f>L92</f>
        <v>35:2</v>
      </c>
      <c r="AM92" s="135" t="str">
        <f>O92</f>
        <v>70:2</v>
      </c>
      <c r="AN92" s="135" t="str">
        <f>R92</f>
        <v>140:2</v>
      </c>
    </row>
    <row r="93" spans="2:61" x14ac:dyDescent="0.3">
      <c r="B93" s="131">
        <v>0</v>
      </c>
      <c r="C93" s="130">
        <v>0.15210000000000001</v>
      </c>
      <c r="D93" s="130">
        <v>0.15190000000000001</v>
      </c>
      <c r="E93" s="130">
        <v>0.1512</v>
      </c>
      <c r="F93" s="130">
        <v>0.16339999999999999</v>
      </c>
      <c r="G93" s="130">
        <v>0.16389999999999999</v>
      </c>
      <c r="H93" s="130">
        <v>0.1636</v>
      </c>
      <c r="I93" s="130">
        <v>0.14929999999999999</v>
      </c>
      <c r="J93" s="130">
        <v>0.14949999999999999</v>
      </c>
      <c r="K93" s="130">
        <v>0.14899999999999999</v>
      </c>
      <c r="L93" s="130">
        <v>0.1444</v>
      </c>
      <c r="M93" s="130">
        <v>0.14330000000000001</v>
      </c>
      <c r="N93" s="130">
        <v>0.1421</v>
      </c>
      <c r="O93" s="130">
        <v>0.15529999999999999</v>
      </c>
      <c r="P93" s="130">
        <v>0.15409999999999999</v>
      </c>
      <c r="Q93" s="130">
        <v>0.154</v>
      </c>
      <c r="R93" s="130">
        <v>0.1457</v>
      </c>
      <c r="S93" s="130">
        <v>0.14580000000000001</v>
      </c>
      <c r="T93" s="130">
        <v>0.14560000000000001</v>
      </c>
      <c r="V93" s="131">
        <f t="shared" ref="V93:V98" si="28">B93</f>
        <v>0</v>
      </c>
      <c r="W93" s="130">
        <f t="shared" ref="W93:W98" si="29">AVERAGE(C93:E93)</f>
        <v>0.15173333333333336</v>
      </c>
      <c r="X93" s="130">
        <f t="shared" ref="X93:X98" si="30">AVERAGE(F93:H93)</f>
        <v>0.16363333333333333</v>
      </c>
      <c r="Y93" s="130">
        <f t="shared" ref="Y93:Y98" si="31">AVERAGE(I93:K93)</f>
        <v>0.14926666666666666</v>
      </c>
      <c r="Z93" s="130">
        <f t="shared" ref="Z93:Z98" si="32">AVERAGE(L93:N93)</f>
        <v>0.14326666666666668</v>
      </c>
      <c r="AA93" s="130">
        <f t="shared" ref="AA93:AA98" si="33">AVERAGE(O93:Q93)</f>
        <v>0.15446666666666667</v>
      </c>
      <c r="AB93" s="130">
        <f t="shared" ref="AB93:AB98" si="34">AVERAGE(R93:T93)</f>
        <v>0.1457</v>
      </c>
      <c r="AC93" s="130">
        <f t="shared" ref="AC93:AC98" si="35">STDEV(C93:E93)</f>
        <v>4.7258156262526649E-4</v>
      </c>
      <c r="AD93" s="130">
        <f t="shared" ref="AD93:AD98" si="36">STDEV(F93:H93)</f>
        <v>2.5166114784235818E-4</v>
      </c>
      <c r="AE93" s="130">
        <f t="shared" ref="AE93:AE98" si="37">STDEV(I93:K93)</f>
        <v>2.5166114784235818E-4</v>
      </c>
      <c r="AF93" s="130">
        <f t="shared" ref="AF93:AF98" si="38">STDEV(L93:N93)</f>
        <v>1.1503622617824916E-3</v>
      </c>
      <c r="AG93" s="130">
        <f t="shared" ref="AG93:AG98" si="39">STDEV(O93:Q93)</f>
        <v>7.2341781380702379E-4</v>
      </c>
      <c r="AH93" s="130">
        <f t="shared" ref="AH93:AH98" si="40">STDEV(R93:T93)</f>
        <v>1.0000000000000286E-4</v>
      </c>
      <c r="AI93" s="136"/>
      <c r="AJ93" s="136"/>
      <c r="AK93" s="136"/>
      <c r="AL93" s="136"/>
      <c r="AM93" s="136"/>
      <c r="AN93" s="136"/>
    </row>
    <row r="94" spans="2:61" ht="17.25" x14ac:dyDescent="0.3">
      <c r="B94" s="131">
        <v>1</v>
      </c>
      <c r="C94" s="130">
        <v>0.24</v>
      </c>
      <c r="D94" s="130">
        <v>0.2399</v>
      </c>
      <c r="E94" s="130">
        <v>0.24049999999999999</v>
      </c>
      <c r="F94" s="130">
        <v>0.2409</v>
      </c>
      <c r="G94" s="130">
        <v>0.2397</v>
      </c>
      <c r="H94" s="130">
        <v>0.2404</v>
      </c>
      <c r="I94" s="130">
        <v>0.27539999999999998</v>
      </c>
      <c r="J94" s="130">
        <v>0.27650000000000002</v>
      </c>
      <c r="K94" s="130">
        <v>0.27639999999999998</v>
      </c>
      <c r="L94" s="130">
        <v>0.3009</v>
      </c>
      <c r="M94" s="130">
        <v>0.30120000000000002</v>
      </c>
      <c r="N94" s="130">
        <v>0.30120000000000002</v>
      </c>
      <c r="O94" s="130">
        <v>0.2717</v>
      </c>
      <c r="P94" s="130">
        <v>0.27129999999999999</v>
      </c>
      <c r="Q94" s="130">
        <v>0.27150000000000002</v>
      </c>
      <c r="R94" s="130">
        <v>0.22509999999999999</v>
      </c>
      <c r="S94" s="130">
        <v>0.2263</v>
      </c>
      <c r="T94" s="130">
        <v>0.2225</v>
      </c>
      <c r="V94" s="131">
        <f t="shared" si="28"/>
        <v>1</v>
      </c>
      <c r="W94" s="130">
        <f t="shared" si="29"/>
        <v>0.24013333333333331</v>
      </c>
      <c r="X94" s="130">
        <f t="shared" si="30"/>
        <v>0.24033333333333337</v>
      </c>
      <c r="Y94" s="130">
        <f t="shared" si="31"/>
        <v>0.27610000000000001</v>
      </c>
      <c r="Z94" s="130">
        <f t="shared" si="32"/>
        <v>0.30110000000000003</v>
      </c>
      <c r="AA94" s="130">
        <f t="shared" si="33"/>
        <v>0.27150000000000002</v>
      </c>
      <c r="AB94" s="130">
        <f t="shared" si="34"/>
        <v>0.22463333333333335</v>
      </c>
      <c r="AC94" s="130">
        <f t="shared" si="35"/>
        <v>3.2145502536642809E-4</v>
      </c>
      <c r="AD94" s="130">
        <f t="shared" si="36"/>
        <v>6.0277137733417421E-4</v>
      </c>
      <c r="AE94" s="130">
        <f t="shared" si="37"/>
        <v>6.0827625302983714E-4</v>
      </c>
      <c r="AF94" s="130">
        <f t="shared" si="38"/>
        <v>1.7320508075690071E-4</v>
      </c>
      <c r="AG94" s="130">
        <f t="shared" si="39"/>
        <v>2.0000000000000573E-4</v>
      </c>
      <c r="AH94" s="130">
        <f t="shared" si="40"/>
        <v>1.9425069712444602E-3</v>
      </c>
      <c r="AI94" s="136">
        <f>(W94-W$93)/V94</f>
        <v>8.8399999999999951E-2</v>
      </c>
      <c r="AJ94" s="136">
        <f>(X94-X$93)/V94</f>
        <v>7.6700000000000046E-2</v>
      </c>
      <c r="AK94" s="136">
        <f>(Y94-Y$93)/V94</f>
        <v>0.12683333333333335</v>
      </c>
      <c r="AL94" s="136">
        <f>(Z94-Z$93)/V94</f>
        <v>0.15783333333333335</v>
      </c>
      <c r="AM94" s="136">
        <f>(AA94-AA$93)/V94</f>
        <v>0.11703333333333335</v>
      </c>
      <c r="AN94" s="136">
        <f>(AB94-AB$93)/V94</f>
        <v>7.8933333333333355E-2</v>
      </c>
      <c r="AR94" s="127" t="s">
        <v>69</v>
      </c>
      <c r="AW94" s="137" t="s">
        <v>126</v>
      </c>
      <c r="BD94" s="127" t="s">
        <v>69</v>
      </c>
      <c r="BI94" s="137" t="s">
        <v>126</v>
      </c>
    </row>
    <row r="95" spans="2:61" x14ac:dyDescent="0.3">
      <c r="B95" s="131">
        <v>2</v>
      </c>
      <c r="C95" s="130">
        <v>0.33090000000000003</v>
      </c>
      <c r="D95" s="130">
        <v>0.33139999999999997</v>
      </c>
      <c r="E95" s="130">
        <v>0.33129999999999998</v>
      </c>
      <c r="F95" s="130">
        <v>0.3543</v>
      </c>
      <c r="G95" s="130">
        <v>0.35360000000000003</v>
      </c>
      <c r="H95" s="130">
        <v>0.35289999999999999</v>
      </c>
      <c r="I95" s="130">
        <v>0.35260000000000002</v>
      </c>
      <c r="J95" s="130">
        <v>0.35360000000000003</v>
      </c>
      <c r="K95" s="130">
        <v>0.35289999999999999</v>
      </c>
      <c r="L95" s="130">
        <v>0.42699999999999999</v>
      </c>
      <c r="M95" s="130">
        <v>0.42820000000000003</v>
      </c>
      <c r="N95" s="130">
        <v>0.42680000000000001</v>
      </c>
      <c r="O95" s="139">
        <v>0.53239999999999998</v>
      </c>
      <c r="P95" s="139">
        <v>0.53390000000000004</v>
      </c>
      <c r="Q95" s="139">
        <v>0.53380000000000005</v>
      </c>
      <c r="R95" s="130">
        <v>0.40310000000000001</v>
      </c>
      <c r="S95" s="130">
        <v>0.40600000000000003</v>
      </c>
      <c r="T95" s="130">
        <v>0.40260000000000001</v>
      </c>
      <c r="V95" s="131">
        <f t="shared" si="28"/>
        <v>2</v>
      </c>
      <c r="W95" s="130">
        <f t="shared" si="29"/>
        <v>0.33119999999999999</v>
      </c>
      <c r="X95" s="130">
        <f t="shared" si="30"/>
        <v>0.35359999999999997</v>
      </c>
      <c r="Y95" s="130">
        <f t="shared" si="31"/>
        <v>0.35303333333333331</v>
      </c>
      <c r="Z95" s="130">
        <f t="shared" si="32"/>
        <v>0.42733333333333334</v>
      </c>
      <c r="AA95" s="130">
        <f t="shared" si="33"/>
        <v>0.53336666666666666</v>
      </c>
      <c r="AB95" s="130">
        <f t="shared" si="34"/>
        <v>0.40389999999999998</v>
      </c>
      <c r="AC95" s="130">
        <f t="shared" si="35"/>
        <v>2.6457513110642988E-4</v>
      </c>
      <c r="AD95" s="130">
        <f t="shared" si="36"/>
        <v>7.0000000000000617E-4</v>
      </c>
      <c r="AE95" s="130">
        <f t="shared" si="37"/>
        <v>5.1316014394469321E-4</v>
      </c>
      <c r="AF95" s="130">
        <f t="shared" si="38"/>
        <v>7.5718777944004841E-4</v>
      </c>
      <c r="AG95" s="130">
        <f t="shared" si="39"/>
        <v>8.3864970836064392E-4</v>
      </c>
      <c r="AH95" s="130">
        <f t="shared" si="40"/>
        <v>1.83575597506859E-3</v>
      </c>
      <c r="AI95" s="136">
        <f>(W95-W$93)/V95</f>
        <v>8.9733333333333318E-2</v>
      </c>
      <c r="AJ95" s="136">
        <f>(X95-X$93)/V95</f>
        <v>9.4983333333333322E-2</v>
      </c>
      <c r="AK95" s="136">
        <f>(Y95-Y$93)/V95</f>
        <v>0.10188333333333333</v>
      </c>
      <c r="AL95" s="136">
        <f>(Z95-Z$93)/V95</f>
        <v>0.14203333333333334</v>
      </c>
      <c r="AM95" s="136">
        <f>(AA95-AA$93)/V95</f>
        <v>0.18945000000000001</v>
      </c>
      <c r="AN95" s="136">
        <f>(AB95-AB$93)/V95</f>
        <v>0.12909999999999999</v>
      </c>
    </row>
    <row r="96" spans="2:61" x14ac:dyDescent="0.3">
      <c r="B96" s="131">
        <v>3</v>
      </c>
      <c r="C96" s="130">
        <v>0.40289999999999998</v>
      </c>
      <c r="D96" s="130">
        <v>0.40479999999999999</v>
      </c>
      <c r="E96" s="130">
        <v>0.40629999999999999</v>
      </c>
      <c r="F96" s="130">
        <v>0.42299999999999999</v>
      </c>
      <c r="G96" s="130">
        <v>0.42199999999999999</v>
      </c>
      <c r="H96" s="130">
        <v>0.42170000000000002</v>
      </c>
      <c r="I96" s="130">
        <v>0.43359999999999999</v>
      </c>
      <c r="J96" s="130">
        <v>0.43390000000000001</v>
      </c>
      <c r="K96" s="130">
        <v>0.43580000000000002</v>
      </c>
      <c r="L96" s="130">
        <v>0.48180000000000001</v>
      </c>
      <c r="M96" s="130">
        <v>0.48220000000000002</v>
      </c>
      <c r="N96" s="130">
        <v>0.48220000000000002</v>
      </c>
      <c r="O96" s="130">
        <v>0.55110000000000003</v>
      </c>
      <c r="P96" s="130">
        <v>0.54930000000000001</v>
      </c>
      <c r="Q96" s="130">
        <v>0.54800000000000004</v>
      </c>
      <c r="R96" s="130">
        <v>0.49359999999999998</v>
      </c>
      <c r="S96" s="130">
        <v>0.49530000000000002</v>
      </c>
      <c r="T96" s="130">
        <v>0.49640000000000001</v>
      </c>
      <c r="V96" s="131">
        <f t="shared" si="28"/>
        <v>3</v>
      </c>
      <c r="W96" s="130">
        <f t="shared" si="29"/>
        <v>0.40466666666666667</v>
      </c>
      <c r="X96" s="130">
        <f t="shared" si="30"/>
        <v>0.42223333333333329</v>
      </c>
      <c r="Y96" s="130">
        <f t="shared" si="31"/>
        <v>0.43443333333333328</v>
      </c>
      <c r="Z96" s="130">
        <f t="shared" si="32"/>
        <v>0.48206666666666664</v>
      </c>
      <c r="AA96" s="130">
        <f t="shared" si="33"/>
        <v>0.54946666666666666</v>
      </c>
      <c r="AB96" s="130">
        <f t="shared" si="34"/>
        <v>0.49510000000000004</v>
      </c>
      <c r="AC96" s="130">
        <f t="shared" si="35"/>
        <v>1.7039170558842815E-3</v>
      </c>
      <c r="AD96" s="130">
        <f t="shared" si="36"/>
        <v>6.8068592855539218E-4</v>
      </c>
      <c r="AE96" s="130">
        <f t="shared" si="37"/>
        <v>1.1930353445449005E-3</v>
      </c>
      <c r="AF96" s="130">
        <f t="shared" si="38"/>
        <v>2.3094010767585693E-4</v>
      </c>
      <c r="AG96" s="130">
        <f t="shared" si="39"/>
        <v>1.5567059238447464E-3</v>
      </c>
      <c r="AH96" s="130">
        <f t="shared" si="40"/>
        <v>1.4106735979666023E-3</v>
      </c>
      <c r="AI96" s="136">
        <f>(W96-W$93)/V96</f>
        <v>8.4311111111111114E-2</v>
      </c>
      <c r="AJ96" s="136">
        <f>(X96-X$93)/V96</f>
        <v>8.6199999999999985E-2</v>
      </c>
      <c r="AK96" s="136">
        <f>(Y96-Y$93)/V96</f>
        <v>9.5055555555555546E-2</v>
      </c>
      <c r="AL96" s="136">
        <f>(Z96-Z$93)/V96</f>
        <v>0.11293333333333333</v>
      </c>
      <c r="AM96" s="136">
        <f>(AA96-AA$93)/V96</f>
        <v>0.13166666666666668</v>
      </c>
      <c r="AN96" s="136">
        <f>(AB96-AB$93)/V96</f>
        <v>0.11646666666666668</v>
      </c>
    </row>
    <row r="97" spans="2:40" x14ac:dyDescent="0.3">
      <c r="B97" s="131">
        <v>4</v>
      </c>
      <c r="C97" s="130">
        <v>0.47170000000000001</v>
      </c>
      <c r="D97" s="130">
        <v>0.47049999999999997</v>
      </c>
      <c r="E97" s="130">
        <v>0.47</v>
      </c>
      <c r="F97" s="130">
        <v>0.50439999999999996</v>
      </c>
      <c r="G97" s="130">
        <v>0.505</v>
      </c>
      <c r="H97" s="130">
        <v>0.50629999999999997</v>
      </c>
      <c r="I97" s="130">
        <v>0.54330000000000001</v>
      </c>
      <c r="J97" s="130">
        <v>0.54379999999999995</v>
      </c>
      <c r="K97" s="130">
        <v>0.54490000000000005</v>
      </c>
      <c r="L97" s="130">
        <v>0.57930000000000004</v>
      </c>
      <c r="M97" s="130">
        <v>0.58089999999999997</v>
      </c>
      <c r="N97" s="130">
        <v>0.58009999999999995</v>
      </c>
      <c r="O97" s="130">
        <v>0.67390000000000005</v>
      </c>
      <c r="P97" s="130">
        <v>0.6663</v>
      </c>
      <c r="Q97" s="130">
        <v>0.6663</v>
      </c>
      <c r="R97" s="130">
        <v>0.55259999999999998</v>
      </c>
      <c r="S97" s="130">
        <v>0.55330000000000001</v>
      </c>
      <c r="T97" s="130">
        <v>0.55259999999999998</v>
      </c>
      <c r="V97" s="131">
        <f t="shared" si="28"/>
        <v>4</v>
      </c>
      <c r="W97" s="130">
        <f t="shared" si="29"/>
        <v>0.47073333333333328</v>
      </c>
      <c r="X97" s="130">
        <f t="shared" si="30"/>
        <v>0.50523333333333331</v>
      </c>
      <c r="Y97" s="130">
        <f t="shared" si="31"/>
        <v>0.54400000000000004</v>
      </c>
      <c r="Z97" s="130">
        <f t="shared" si="32"/>
        <v>0.58009999999999995</v>
      </c>
      <c r="AA97" s="130">
        <f t="shared" si="33"/>
        <v>0.66883333333333328</v>
      </c>
      <c r="AB97" s="130">
        <f t="shared" si="34"/>
        <v>0.5528333333333334</v>
      </c>
      <c r="AC97" s="130">
        <f t="shared" si="35"/>
        <v>8.7368949480542957E-4</v>
      </c>
      <c r="AD97" s="130">
        <f t="shared" si="36"/>
        <v>9.7125348562223269E-4</v>
      </c>
      <c r="AE97" s="130">
        <f t="shared" si="37"/>
        <v>8.1853527718727694E-4</v>
      </c>
      <c r="AF97" s="130">
        <f t="shared" si="38"/>
        <v>7.999999999999674E-4</v>
      </c>
      <c r="AG97" s="130">
        <f t="shared" si="39"/>
        <v>4.3878620458411852E-3</v>
      </c>
      <c r="AH97" s="130">
        <f t="shared" si="40"/>
        <v>4.0414518843275764E-4</v>
      </c>
      <c r="AI97" s="136">
        <f>(W97-W$93)/V97</f>
        <v>7.9749999999999988E-2</v>
      </c>
      <c r="AJ97" s="136">
        <f>(X97-X$93)/V97</f>
        <v>8.5400000000000004E-2</v>
      </c>
      <c r="AK97" s="136">
        <f>(Y97-Y$93)/V97</f>
        <v>9.8683333333333345E-2</v>
      </c>
      <c r="AL97" s="136">
        <f>(Z97-Z$93)/V97</f>
        <v>0.10920833333333332</v>
      </c>
      <c r="AM97" s="136">
        <f>(AA97-AA$93)/V97</f>
        <v>0.12859166666666666</v>
      </c>
      <c r="AN97" s="136">
        <f>(AB97-AB$93)/V97</f>
        <v>0.10178333333333335</v>
      </c>
    </row>
    <row r="98" spans="2:40" x14ac:dyDescent="0.3">
      <c r="B98" s="131">
        <v>5</v>
      </c>
      <c r="C98" s="130">
        <v>0.51680000000000004</v>
      </c>
      <c r="D98" s="130">
        <v>0.51739999999999997</v>
      </c>
      <c r="E98" s="130">
        <v>0.51759999999999995</v>
      </c>
      <c r="F98" s="130">
        <v>0.58720000000000006</v>
      </c>
      <c r="G98" s="130">
        <v>0.58552000000000004</v>
      </c>
      <c r="H98" s="130">
        <v>0.58460000000000001</v>
      </c>
      <c r="I98" s="130">
        <v>0.61970000000000003</v>
      </c>
      <c r="J98" s="130">
        <v>0.62170000000000003</v>
      </c>
      <c r="K98" s="130">
        <v>0.62050000000000005</v>
      </c>
      <c r="L98" s="130">
        <v>0.89390000000000003</v>
      </c>
      <c r="M98" s="130">
        <v>0.89400000000000002</v>
      </c>
      <c r="N98" s="130">
        <v>0.89280000000000004</v>
      </c>
      <c r="O98" s="130">
        <v>0.74619999999999997</v>
      </c>
      <c r="P98" s="130">
        <v>0.74639999999999995</v>
      </c>
      <c r="Q98" s="130">
        <v>0.74739999999999995</v>
      </c>
      <c r="R98" s="130">
        <v>0.55589999999999995</v>
      </c>
      <c r="S98" s="130">
        <v>0.55889999999999995</v>
      </c>
      <c r="T98" s="130">
        <v>0.55769999999999997</v>
      </c>
      <c r="V98" s="131">
        <f t="shared" si="28"/>
        <v>5</v>
      </c>
      <c r="W98" s="130">
        <f t="shared" si="29"/>
        <v>0.51726666666666665</v>
      </c>
      <c r="X98" s="130">
        <f t="shared" si="30"/>
        <v>0.58577333333333337</v>
      </c>
      <c r="Y98" s="130">
        <f t="shared" si="31"/>
        <v>0.62063333333333337</v>
      </c>
      <c r="Z98" s="130">
        <f t="shared" si="32"/>
        <v>0.89356666666666662</v>
      </c>
      <c r="AA98" s="130">
        <f t="shared" si="33"/>
        <v>0.74666666666666659</v>
      </c>
      <c r="AB98" s="130">
        <f t="shared" si="34"/>
        <v>0.5575</v>
      </c>
      <c r="AC98" s="130">
        <f t="shared" si="35"/>
        <v>4.1633319989318069E-4</v>
      </c>
      <c r="AD98" s="130">
        <f t="shared" si="36"/>
        <v>1.3183828477848884E-3</v>
      </c>
      <c r="AE98" s="130">
        <f t="shared" si="37"/>
        <v>1.0066445913694327E-3</v>
      </c>
      <c r="AF98" s="130">
        <f t="shared" si="38"/>
        <v>6.6583281184792991E-4</v>
      </c>
      <c r="AG98" s="130">
        <f t="shared" si="39"/>
        <v>6.4291005073285618E-4</v>
      </c>
      <c r="AH98" s="130">
        <f t="shared" si="40"/>
        <v>1.5099668870541527E-3</v>
      </c>
      <c r="AI98" s="136">
        <f>(W98-W$93)/V98</f>
        <v>7.3106666666666653E-2</v>
      </c>
      <c r="AJ98" s="136">
        <f>(X98-X$93)/V98</f>
        <v>8.4428000000000017E-2</v>
      </c>
      <c r="AK98" s="136">
        <f>(Y98-Y$93)/V98</f>
        <v>9.4273333333333348E-2</v>
      </c>
      <c r="AL98" s="136">
        <f>(Z98-Z$93)/V98</f>
        <v>0.15006</v>
      </c>
      <c r="AM98" s="136">
        <f>(AA98-AA$93)/V98</f>
        <v>0.11843999999999999</v>
      </c>
      <c r="AN98" s="136">
        <f>(AB98-AB$93)/V98</f>
        <v>8.2360000000000003E-2</v>
      </c>
    </row>
    <row r="99" spans="2:40" x14ac:dyDescent="0.3">
      <c r="B99" s="131" t="s">
        <v>106</v>
      </c>
      <c r="C99" s="130">
        <v>0.29170000000000001</v>
      </c>
      <c r="D99" s="130">
        <v>0.29220000000000002</v>
      </c>
      <c r="E99" s="130">
        <v>0.29139999999999999</v>
      </c>
      <c r="F99" s="130">
        <v>0.3342</v>
      </c>
      <c r="G99" s="130">
        <v>0.33460000000000001</v>
      </c>
      <c r="H99" s="130">
        <v>0.3342</v>
      </c>
      <c r="I99" s="130">
        <v>0.33679999999999999</v>
      </c>
      <c r="J99" s="130">
        <v>0.3362</v>
      </c>
      <c r="K99" s="130">
        <v>0.33529999999999999</v>
      </c>
      <c r="L99" s="130">
        <v>0.58220000000000005</v>
      </c>
      <c r="M99" s="130">
        <v>0.58030000000000004</v>
      </c>
      <c r="N99" s="130">
        <v>0.5806</v>
      </c>
      <c r="O99" s="130">
        <v>0.43580000000000002</v>
      </c>
      <c r="P99" s="130">
        <v>0.43459999999999999</v>
      </c>
      <c r="Q99" s="130">
        <v>0.43240000000000001</v>
      </c>
      <c r="R99" s="130">
        <v>0.34139999999999998</v>
      </c>
      <c r="S99" s="130">
        <v>0.34110000000000001</v>
      </c>
      <c r="T99" s="130">
        <v>0.3397</v>
      </c>
      <c r="V99" s="131"/>
      <c r="W99" s="130"/>
      <c r="X99" s="130"/>
      <c r="Y99" s="130"/>
      <c r="Z99" s="130"/>
      <c r="AA99" s="130"/>
      <c r="AB99" s="130"/>
      <c r="AC99" s="130"/>
      <c r="AD99" s="130"/>
      <c r="AE99" s="130"/>
      <c r="AF99" s="130"/>
      <c r="AG99" s="130"/>
      <c r="AH99" s="130"/>
      <c r="AI99" s="136"/>
      <c r="AJ99" s="136"/>
      <c r="AK99" s="136"/>
      <c r="AL99" s="136"/>
      <c r="AM99" s="136"/>
      <c r="AN99" s="136"/>
    </row>
    <row r="100" spans="2:40" x14ac:dyDescent="0.3">
      <c r="B100" s="131">
        <v>6</v>
      </c>
      <c r="C100" s="130">
        <f t="shared" ref="C100:T100" si="41">C99*2</f>
        <v>0.58340000000000003</v>
      </c>
      <c r="D100" s="130">
        <f t="shared" si="41"/>
        <v>0.58440000000000003</v>
      </c>
      <c r="E100" s="130">
        <f t="shared" si="41"/>
        <v>0.58279999999999998</v>
      </c>
      <c r="F100" s="130">
        <f t="shared" si="41"/>
        <v>0.66839999999999999</v>
      </c>
      <c r="G100" s="130">
        <f t="shared" si="41"/>
        <v>0.66920000000000002</v>
      </c>
      <c r="H100" s="130">
        <f t="shared" si="41"/>
        <v>0.66839999999999999</v>
      </c>
      <c r="I100" s="130">
        <f t="shared" si="41"/>
        <v>0.67359999999999998</v>
      </c>
      <c r="J100" s="130">
        <f t="shared" si="41"/>
        <v>0.6724</v>
      </c>
      <c r="K100" s="130">
        <f t="shared" si="41"/>
        <v>0.67059999999999997</v>
      </c>
      <c r="L100" s="130">
        <f t="shared" si="41"/>
        <v>1.1644000000000001</v>
      </c>
      <c r="M100" s="130">
        <f t="shared" si="41"/>
        <v>1.1606000000000001</v>
      </c>
      <c r="N100" s="130">
        <f t="shared" si="41"/>
        <v>1.1612</v>
      </c>
      <c r="O100" s="130">
        <f t="shared" si="41"/>
        <v>0.87160000000000004</v>
      </c>
      <c r="P100" s="130">
        <f t="shared" si="41"/>
        <v>0.86919999999999997</v>
      </c>
      <c r="Q100" s="130">
        <f t="shared" si="41"/>
        <v>0.86480000000000001</v>
      </c>
      <c r="R100" s="130">
        <f t="shared" si="41"/>
        <v>0.68279999999999996</v>
      </c>
      <c r="S100" s="130">
        <f t="shared" si="41"/>
        <v>0.68220000000000003</v>
      </c>
      <c r="T100" s="130">
        <f t="shared" si="41"/>
        <v>0.6794</v>
      </c>
      <c r="V100" s="131">
        <f>B100</f>
        <v>6</v>
      </c>
      <c r="W100" s="130">
        <f>AVERAGE(C100:E100)</f>
        <v>0.58353333333333335</v>
      </c>
      <c r="X100" s="130">
        <f>AVERAGE(F100:H100)</f>
        <v>0.66866666666666674</v>
      </c>
      <c r="Y100" s="130">
        <f>AVERAGE(I100:K100)</f>
        <v>0.67220000000000002</v>
      </c>
      <c r="Z100" s="130">
        <f>AVERAGE(L100:N100)</f>
        <v>1.1620666666666668</v>
      </c>
      <c r="AA100" s="130">
        <f>AVERAGE(O100:Q100)</f>
        <v>0.86853333333333327</v>
      </c>
      <c r="AB100" s="130">
        <f>AVERAGE(R100:T100)</f>
        <v>0.68146666666666667</v>
      </c>
      <c r="AC100" s="130">
        <f>STDEV(C100:E100)</f>
        <v>8.0829037686549695E-4</v>
      </c>
      <c r="AD100" s="130">
        <f>STDEV(F100:H100)</f>
        <v>4.6188021535171385E-4</v>
      </c>
      <c r="AE100" s="130">
        <f>STDEV(I100:K100)</f>
        <v>1.5099668870541527E-3</v>
      </c>
      <c r="AF100" s="130">
        <f>STDEV(L100:N100)</f>
        <v>2.0428737928059704E-3</v>
      </c>
      <c r="AG100" s="130">
        <f>STDEV(O100:Q100)</f>
        <v>3.4486712417006924E-3</v>
      </c>
      <c r="AH100" s="130">
        <f>STDEV(R100:T100)</f>
        <v>1.8147543451754831E-3</v>
      </c>
      <c r="AI100" s="136">
        <f>(W100-W$93)/V100</f>
        <v>7.1966666666666665E-2</v>
      </c>
      <c r="AJ100" s="136">
        <f>(X100-X$93)/V100</f>
        <v>8.4172222222222245E-2</v>
      </c>
      <c r="AK100" s="136">
        <f>(Y100-Y$93)/V100</f>
        <v>8.7155555555555556E-2</v>
      </c>
      <c r="AL100" s="136">
        <f>(Z100-Z$93)/V100</f>
        <v>0.16980000000000003</v>
      </c>
      <c r="AM100" s="136">
        <f>(AA100-AA$93)/V100</f>
        <v>0.11901111111111111</v>
      </c>
      <c r="AN100" s="136">
        <f>(AB100-AB$93)/V100</f>
        <v>8.9294444444444454E-2</v>
      </c>
    </row>
    <row r="101" spans="2:40" x14ac:dyDescent="0.3">
      <c r="B101" s="131" t="s">
        <v>102</v>
      </c>
      <c r="C101" s="130">
        <v>0.32869999999999999</v>
      </c>
      <c r="D101" s="130">
        <v>0.3286</v>
      </c>
      <c r="E101" s="130">
        <v>0.32829999999999998</v>
      </c>
      <c r="F101" s="130">
        <v>0.3649</v>
      </c>
      <c r="G101" s="130">
        <v>0.36370000000000002</v>
      </c>
      <c r="H101" s="130">
        <v>0.3634</v>
      </c>
      <c r="I101" s="130">
        <v>0.35599999999999998</v>
      </c>
      <c r="J101" s="130">
        <v>0.35460000000000003</v>
      </c>
      <c r="K101" s="130">
        <v>0.35439999999999999</v>
      </c>
      <c r="L101" s="130">
        <v>0.60750000000000004</v>
      </c>
      <c r="M101" s="130">
        <v>0.60929999999999995</v>
      </c>
      <c r="N101" s="130">
        <v>0.60909999999999997</v>
      </c>
      <c r="O101" s="130">
        <v>0.46810000000000002</v>
      </c>
      <c r="P101" s="130">
        <v>0.46789999999999998</v>
      </c>
      <c r="Q101" s="130">
        <v>0.4672</v>
      </c>
      <c r="R101" s="130">
        <v>0.36159999999999998</v>
      </c>
      <c r="S101" s="130">
        <v>0.3609</v>
      </c>
      <c r="T101" s="130">
        <v>0.36099999999999999</v>
      </c>
      <c r="V101" s="131"/>
      <c r="W101" s="130"/>
      <c r="X101" s="130"/>
      <c r="Y101" s="130"/>
      <c r="Z101" s="130"/>
      <c r="AA101" s="130"/>
      <c r="AB101" s="130"/>
      <c r="AC101" s="130"/>
      <c r="AD101" s="130"/>
      <c r="AE101" s="130"/>
      <c r="AF101" s="130"/>
      <c r="AG101" s="130"/>
      <c r="AH101" s="130"/>
      <c r="AI101" s="136"/>
      <c r="AJ101" s="136"/>
      <c r="AK101" s="136"/>
      <c r="AL101" s="136"/>
      <c r="AM101" s="136"/>
      <c r="AN101" s="136"/>
    </row>
    <row r="102" spans="2:40" x14ac:dyDescent="0.3">
      <c r="B102" s="131">
        <v>7</v>
      </c>
      <c r="C102" s="130">
        <f t="shared" ref="C102:T102" si="42">C101*2</f>
        <v>0.65739999999999998</v>
      </c>
      <c r="D102" s="130">
        <f t="shared" si="42"/>
        <v>0.65720000000000001</v>
      </c>
      <c r="E102" s="130">
        <f t="shared" si="42"/>
        <v>0.65659999999999996</v>
      </c>
      <c r="F102" s="130">
        <f t="shared" si="42"/>
        <v>0.7298</v>
      </c>
      <c r="G102" s="130">
        <f t="shared" si="42"/>
        <v>0.72740000000000005</v>
      </c>
      <c r="H102" s="130">
        <f t="shared" si="42"/>
        <v>0.7268</v>
      </c>
      <c r="I102" s="130">
        <f t="shared" si="42"/>
        <v>0.71199999999999997</v>
      </c>
      <c r="J102" s="130">
        <f t="shared" si="42"/>
        <v>0.70920000000000005</v>
      </c>
      <c r="K102" s="130">
        <f t="shared" si="42"/>
        <v>0.70879999999999999</v>
      </c>
      <c r="L102" s="130">
        <f t="shared" si="42"/>
        <v>1.2150000000000001</v>
      </c>
      <c r="M102" s="130">
        <f t="shared" si="42"/>
        <v>1.2185999999999999</v>
      </c>
      <c r="N102" s="130">
        <f t="shared" si="42"/>
        <v>1.2181999999999999</v>
      </c>
      <c r="O102" s="130">
        <f t="shared" si="42"/>
        <v>0.93620000000000003</v>
      </c>
      <c r="P102" s="130">
        <f t="shared" si="42"/>
        <v>0.93579999999999997</v>
      </c>
      <c r="Q102" s="130">
        <f t="shared" si="42"/>
        <v>0.93440000000000001</v>
      </c>
      <c r="R102" s="130">
        <f t="shared" si="42"/>
        <v>0.72319999999999995</v>
      </c>
      <c r="S102" s="130">
        <f t="shared" si="42"/>
        <v>0.7218</v>
      </c>
      <c r="T102" s="130">
        <f t="shared" si="42"/>
        <v>0.72199999999999998</v>
      </c>
      <c r="V102" s="131">
        <f>B102</f>
        <v>7</v>
      </c>
      <c r="W102" s="130">
        <f>AVERAGE(C102:E102)</f>
        <v>0.65706666666666669</v>
      </c>
      <c r="X102" s="130">
        <f>AVERAGE(F102:H102)</f>
        <v>0.72800000000000009</v>
      </c>
      <c r="Y102" s="130">
        <f>AVERAGE(I102:K102)</f>
        <v>0.71</v>
      </c>
      <c r="Z102" s="130">
        <f>AVERAGE(L102:N102)</f>
        <v>1.2172666666666667</v>
      </c>
      <c r="AA102" s="130">
        <f>AVERAGE(O102:Q102)</f>
        <v>0.93546666666666667</v>
      </c>
      <c r="AB102" s="130">
        <f>AVERAGE(R102:T102)</f>
        <v>0.72233333333333327</v>
      </c>
      <c r="AC102" s="130">
        <f>STDEV(C102:E102)</f>
        <v>4.1633319989324292E-4</v>
      </c>
      <c r="AD102" s="130">
        <f>STDEV(F102:H102)</f>
        <v>1.5874507866387474E-3</v>
      </c>
      <c r="AE102" s="130">
        <f>STDEV(I102:K102)</f>
        <v>1.7435595774162431E-3</v>
      </c>
      <c r="AF102" s="130">
        <f>STDEV(L102:N102)</f>
        <v>1.973153144926409E-3</v>
      </c>
      <c r="AG102" s="130">
        <f>STDEV(O102:Q102)</f>
        <v>9.4516312525052323E-4</v>
      </c>
      <c r="AH102" s="130">
        <f>STDEV(R102:T102)</f>
        <v>7.5718777944001664E-4</v>
      </c>
      <c r="AI102" s="136">
        <f>(W102-W$93)/V102</f>
        <v>7.219047619047618E-2</v>
      </c>
      <c r="AJ102" s="136">
        <f>(X102-X$93)/V102</f>
        <v>8.0623809523809542E-2</v>
      </c>
      <c r="AK102" s="136">
        <f>(Y102-Y$93)/V102</f>
        <v>8.0104761904761901E-2</v>
      </c>
      <c r="AL102" s="136">
        <f>(Z102-Z$93)/V102</f>
        <v>0.15342857142857144</v>
      </c>
      <c r="AM102" s="136">
        <f>(AA102-AA$93)/V102</f>
        <v>0.11157142857142857</v>
      </c>
      <c r="AN102" s="136">
        <f>(AB102-AB$93)/V102</f>
        <v>8.2376190476190478E-2</v>
      </c>
    </row>
    <row r="103" spans="2:40" x14ac:dyDescent="0.3">
      <c r="B103" s="131" t="s">
        <v>73</v>
      </c>
      <c r="C103" s="130">
        <v>0.34470000000000001</v>
      </c>
      <c r="D103" s="130">
        <v>0.34599999999999997</v>
      </c>
      <c r="E103" s="130">
        <v>0.34570000000000001</v>
      </c>
      <c r="F103" s="130">
        <v>0.39290000000000003</v>
      </c>
      <c r="G103" s="130">
        <v>0.3916</v>
      </c>
      <c r="H103" s="130">
        <v>0.39229999999999998</v>
      </c>
      <c r="I103" s="130">
        <v>0.42080000000000001</v>
      </c>
      <c r="J103" s="130">
        <v>0.42120000000000002</v>
      </c>
      <c r="K103" s="130">
        <v>0.42220000000000002</v>
      </c>
      <c r="L103" s="130">
        <v>0.64600000000000002</v>
      </c>
      <c r="M103" s="130">
        <v>0.64080000000000004</v>
      </c>
      <c r="N103" s="130">
        <v>0.64</v>
      </c>
      <c r="O103" s="130">
        <v>0.50590000000000002</v>
      </c>
      <c r="P103" s="130">
        <v>0.50839999999999996</v>
      </c>
      <c r="Q103" s="130">
        <v>0.50629999999999997</v>
      </c>
      <c r="R103" s="130">
        <v>0.38340000000000002</v>
      </c>
      <c r="S103" s="130">
        <v>0.38440000000000002</v>
      </c>
      <c r="T103" s="130">
        <v>0.38429999999999997</v>
      </c>
      <c r="V103" s="131"/>
      <c r="W103" s="130"/>
      <c r="X103" s="130"/>
      <c r="Y103" s="130"/>
      <c r="Z103" s="130"/>
      <c r="AA103" s="130"/>
      <c r="AB103" s="130"/>
      <c r="AC103" s="130"/>
      <c r="AD103" s="130"/>
      <c r="AE103" s="130"/>
      <c r="AF103" s="130"/>
      <c r="AG103" s="130"/>
      <c r="AH103" s="130"/>
      <c r="AI103" s="136"/>
      <c r="AJ103" s="136"/>
      <c r="AK103" s="136"/>
      <c r="AL103" s="136"/>
      <c r="AM103" s="136"/>
      <c r="AN103" s="136"/>
    </row>
    <row r="104" spans="2:40" x14ac:dyDescent="0.3">
      <c r="B104" s="131">
        <v>8</v>
      </c>
      <c r="C104" s="130">
        <f t="shared" ref="C104:T104" si="43">C103*2</f>
        <v>0.68940000000000001</v>
      </c>
      <c r="D104" s="130">
        <f t="shared" si="43"/>
        <v>0.69199999999999995</v>
      </c>
      <c r="E104" s="130">
        <f t="shared" si="43"/>
        <v>0.69140000000000001</v>
      </c>
      <c r="F104" s="130">
        <f t="shared" si="43"/>
        <v>0.78580000000000005</v>
      </c>
      <c r="G104" s="130">
        <f t="shared" si="43"/>
        <v>0.78320000000000001</v>
      </c>
      <c r="H104" s="130">
        <f t="shared" si="43"/>
        <v>0.78459999999999996</v>
      </c>
      <c r="I104" s="130">
        <f t="shared" si="43"/>
        <v>0.84160000000000001</v>
      </c>
      <c r="J104" s="130">
        <f t="shared" si="43"/>
        <v>0.84240000000000004</v>
      </c>
      <c r="K104" s="130">
        <f t="shared" si="43"/>
        <v>0.84440000000000004</v>
      </c>
      <c r="L104" s="130">
        <f t="shared" si="43"/>
        <v>1.292</v>
      </c>
      <c r="M104" s="130">
        <f t="shared" si="43"/>
        <v>1.2816000000000001</v>
      </c>
      <c r="N104" s="130">
        <f t="shared" si="43"/>
        <v>1.28</v>
      </c>
      <c r="O104" s="130">
        <f t="shared" si="43"/>
        <v>1.0118</v>
      </c>
      <c r="P104" s="130">
        <f t="shared" si="43"/>
        <v>1.0167999999999999</v>
      </c>
      <c r="Q104" s="130">
        <f t="shared" si="43"/>
        <v>1.0125999999999999</v>
      </c>
      <c r="R104" s="130">
        <f t="shared" si="43"/>
        <v>0.76680000000000004</v>
      </c>
      <c r="S104" s="130">
        <f t="shared" si="43"/>
        <v>0.76880000000000004</v>
      </c>
      <c r="T104" s="130">
        <f t="shared" si="43"/>
        <v>0.76859999999999995</v>
      </c>
      <c r="V104" s="131">
        <f>B104</f>
        <v>8</v>
      </c>
      <c r="W104" s="130">
        <f>AVERAGE(C104:E104)</f>
        <v>0.69093333333333329</v>
      </c>
      <c r="X104" s="130">
        <f>AVERAGE(F104:H104)</f>
        <v>0.78453333333333342</v>
      </c>
      <c r="Y104" s="130">
        <f>AVERAGE(I104:K104)</f>
        <v>0.8428000000000001</v>
      </c>
      <c r="Z104" s="130">
        <v>1.6</v>
      </c>
      <c r="AA104" s="130">
        <v>1.3</v>
      </c>
      <c r="AB104" s="130">
        <f>AVERAGE(R104:T104)</f>
        <v>0.76806666666666656</v>
      </c>
      <c r="AC104" s="130">
        <f>STDEV(C104:E104)</f>
        <v>1.3613718571107841E-3</v>
      </c>
      <c r="AD104" s="130">
        <f>STDEV(F104:H104)</f>
        <v>1.3012814197295639E-3</v>
      </c>
      <c r="AE104" s="130">
        <f>STDEV(I104:K104)</f>
        <v>1.4422205101856061E-3</v>
      </c>
      <c r="AF104" s="130">
        <f>STDEV(L104:N104)</f>
        <v>6.5156222521976581E-3</v>
      </c>
      <c r="AG104" s="130">
        <f>STDEV(O104:Q104)</f>
        <v>2.6857649437977828E-3</v>
      </c>
      <c r="AH104" s="130">
        <f>STDEV(R104:T104)</f>
        <v>1.1015141094571999E-3</v>
      </c>
      <c r="AI104" s="136">
        <f>(W104-W$93)/V104</f>
        <v>6.7399999999999988E-2</v>
      </c>
      <c r="AJ104" s="136">
        <f>(X104-X$93)/V104</f>
        <v>7.7612500000000015E-2</v>
      </c>
      <c r="AK104" s="136">
        <f>(Y104-Y$93)/V104</f>
        <v>8.6691666666666681E-2</v>
      </c>
      <c r="AL104" s="136">
        <f>(Z104-Z$93)/V104</f>
        <v>0.18209166666666668</v>
      </c>
      <c r="AM104" s="136">
        <f>(AA104-AA$93)/V104</f>
        <v>0.14319166666666666</v>
      </c>
      <c r="AN104" s="136">
        <f>(AB104-AB$93)/V104</f>
        <v>7.7795833333333314E-2</v>
      </c>
    </row>
    <row r="105" spans="2:40" x14ac:dyDescent="0.3">
      <c r="B105" s="131" t="s">
        <v>72</v>
      </c>
      <c r="C105" s="130">
        <v>0.36499999999999999</v>
      </c>
      <c r="D105" s="130">
        <v>0.36320000000000002</v>
      </c>
      <c r="E105" s="130">
        <v>0.36409999999999998</v>
      </c>
      <c r="F105" s="130">
        <v>0.40749999999999997</v>
      </c>
      <c r="G105" s="130">
        <v>0.40679999999999999</v>
      </c>
      <c r="H105" s="130">
        <v>0.40570000000000001</v>
      </c>
      <c r="I105" s="130">
        <v>0.51129999999999998</v>
      </c>
      <c r="J105" s="130">
        <v>0.51129999999999998</v>
      </c>
      <c r="K105" s="130">
        <v>0.51090000000000002</v>
      </c>
      <c r="L105" s="130">
        <v>0.66610000000000003</v>
      </c>
      <c r="M105" s="130">
        <v>0.66710000000000003</v>
      </c>
      <c r="N105" s="130">
        <v>0.66790000000000005</v>
      </c>
      <c r="O105" s="130">
        <v>0.52710000000000001</v>
      </c>
      <c r="P105" s="130">
        <v>0.52659999999999996</v>
      </c>
      <c r="Q105" s="130">
        <v>0.52729999999999999</v>
      </c>
      <c r="R105" s="130">
        <v>0.38700000000000001</v>
      </c>
      <c r="S105" s="130">
        <v>0.38769999999999999</v>
      </c>
      <c r="T105" s="130">
        <v>0.38790000000000002</v>
      </c>
      <c r="V105" s="131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36"/>
      <c r="AJ105" s="136"/>
      <c r="AK105" s="136"/>
      <c r="AL105" s="136"/>
      <c r="AM105" s="136"/>
      <c r="AN105" s="136"/>
    </row>
    <row r="106" spans="2:40" x14ac:dyDescent="0.3">
      <c r="B106" s="134">
        <v>9</v>
      </c>
      <c r="C106" s="130">
        <f t="shared" ref="C106:T106" si="44">C105*2</f>
        <v>0.73</v>
      </c>
      <c r="D106" s="130">
        <f t="shared" si="44"/>
        <v>0.72640000000000005</v>
      </c>
      <c r="E106" s="130">
        <f t="shared" si="44"/>
        <v>0.72819999999999996</v>
      </c>
      <c r="F106" s="130">
        <f t="shared" si="44"/>
        <v>0.81499999999999995</v>
      </c>
      <c r="G106" s="130">
        <f t="shared" si="44"/>
        <v>0.81359999999999999</v>
      </c>
      <c r="H106" s="130">
        <f t="shared" si="44"/>
        <v>0.81140000000000001</v>
      </c>
      <c r="I106" s="130">
        <f t="shared" si="44"/>
        <v>1.0226</v>
      </c>
      <c r="J106" s="130">
        <f t="shared" si="44"/>
        <v>1.0226</v>
      </c>
      <c r="K106" s="130">
        <f t="shared" si="44"/>
        <v>1.0218</v>
      </c>
      <c r="L106" s="130">
        <f t="shared" si="44"/>
        <v>1.3322000000000001</v>
      </c>
      <c r="M106" s="130">
        <f t="shared" si="44"/>
        <v>1.3342000000000001</v>
      </c>
      <c r="N106" s="130">
        <f t="shared" si="44"/>
        <v>1.3358000000000001</v>
      </c>
      <c r="O106" s="130">
        <f t="shared" si="44"/>
        <v>1.0542</v>
      </c>
      <c r="P106" s="130">
        <f t="shared" si="44"/>
        <v>1.0531999999999999</v>
      </c>
      <c r="Q106" s="130">
        <f t="shared" si="44"/>
        <v>1.0546</v>
      </c>
      <c r="R106" s="130">
        <f t="shared" si="44"/>
        <v>0.77400000000000002</v>
      </c>
      <c r="S106" s="130">
        <f t="shared" si="44"/>
        <v>0.77539999999999998</v>
      </c>
      <c r="T106" s="130">
        <f t="shared" si="44"/>
        <v>0.77580000000000005</v>
      </c>
      <c r="V106" s="131">
        <f>B106</f>
        <v>9</v>
      </c>
      <c r="W106" s="130">
        <f>AVERAGE(C106:E106)</f>
        <v>0.72819999999999985</v>
      </c>
      <c r="X106" s="130">
        <f>AVERAGE(F106:H106)</f>
        <v>0.81333333333333335</v>
      </c>
      <c r="Y106" s="130">
        <f>AVERAGE(I106:K106)</f>
        <v>1.0223333333333333</v>
      </c>
      <c r="Z106" s="130">
        <v>2</v>
      </c>
      <c r="AA106" s="130">
        <v>1.6</v>
      </c>
      <c r="AB106" s="130">
        <f>AVERAGE(R106:T106)</f>
        <v>0.77506666666666657</v>
      </c>
      <c r="AC106" s="130">
        <f>STDEV(C106:E106)</f>
        <v>1.7999999999999683E-3</v>
      </c>
      <c r="AD106" s="130">
        <f>STDEV(F106:H106)</f>
        <v>1.8147543451754627E-3</v>
      </c>
      <c r="AE106" s="130">
        <f>STDEV(I106:K106)</f>
        <v>4.6188021535164978E-4</v>
      </c>
      <c r="AF106" s="130">
        <f>STDEV(L106:N106)</f>
        <v>1.8036999011291808E-3</v>
      </c>
      <c r="AG106" s="130">
        <f>STDEV(O106:Q106)</f>
        <v>7.2111025509284167E-4</v>
      </c>
      <c r="AH106" s="130">
        <f>STDEV(R106:T106)</f>
        <v>9.4516312525052323E-4</v>
      </c>
      <c r="AI106" s="136">
        <f>(W106-W$93)/V106</f>
        <v>6.4051851851851832E-2</v>
      </c>
      <c r="AJ106" s="136">
        <f>(X106-X$93)/V106</f>
        <v>7.21888888888889E-2</v>
      </c>
      <c r="AK106" s="136">
        <f>(Y106-Y$93)/V106</f>
        <v>9.7007407407407403E-2</v>
      </c>
      <c r="AL106" s="136">
        <f>(Z106-Z$93)/V106</f>
        <v>0.20630370370370371</v>
      </c>
      <c r="AM106" s="136">
        <f>(AA106-AA$93)/V106</f>
        <v>0.16061481481481482</v>
      </c>
      <c r="AN106" s="136">
        <f>(AB106-AB$93)/V106</f>
        <v>6.9929629629629619E-2</v>
      </c>
    </row>
    <row r="107" spans="2:40" x14ac:dyDescent="0.3">
      <c r="B107" s="134" t="s">
        <v>71</v>
      </c>
      <c r="C107" s="130">
        <v>0.39019999999999999</v>
      </c>
      <c r="D107" s="130">
        <v>0.39040000000000002</v>
      </c>
      <c r="E107" s="130">
        <v>0.3881</v>
      </c>
      <c r="F107" s="130">
        <v>0.43609999999999999</v>
      </c>
      <c r="G107" s="130">
        <v>0.437</v>
      </c>
      <c r="H107" s="130">
        <v>0.43619999999999998</v>
      </c>
      <c r="I107" s="130">
        <v>0.56879999999999997</v>
      </c>
      <c r="J107" s="130">
        <v>0.57040000000000002</v>
      </c>
      <c r="K107" s="130">
        <v>0.56599999999999995</v>
      </c>
      <c r="L107" s="130">
        <v>0.75649999999999995</v>
      </c>
      <c r="M107" s="130">
        <v>0.75639999999999996</v>
      </c>
      <c r="N107" s="130">
        <v>0.75580000000000003</v>
      </c>
      <c r="O107" s="130">
        <v>0.54990000000000006</v>
      </c>
      <c r="P107" s="130">
        <v>0.54990000000000006</v>
      </c>
      <c r="Q107" s="130">
        <v>0.54800000000000004</v>
      </c>
      <c r="R107" s="130">
        <v>0.39710000000000001</v>
      </c>
      <c r="S107" s="130">
        <v>0.3972</v>
      </c>
      <c r="T107" s="130">
        <v>0.39879999999999999</v>
      </c>
      <c r="V107" s="131"/>
      <c r="W107" s="130"/>
      <c r="X107" s="130"/>
      <c r="Y107" s="130"/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6"/>
      <c r="AJ107" s="136"/>
      <c r="AK107" s="136"/>
      <c r="AL107" s="136"/>
      <c r="AM107" s="136"/>
      <c r="AN107" s="136"/>
    </row>
    <row r="108" spans="2:40" x14ac:dyDescent="0.3">
      <c r="B108" s="134">
        <v>10</v>
      </c>
      <c r="C108" s="130">
        <f t="shared" ref="C108:T108" si="45">C107*2</f>
        <v>0.78039999999999998</v>
      </c>
      <c r="D108" s="130">
        <f t="shared" si="45"/>
        <v>0.78080000000000005</v>
      </c>
      <c r="E108" s="130">
        <f t="shared" si="45"/>
        <v>0.7762</v>
      </c>
      <c r="F108" s="130">
        <f t="shared" si="45"/>
        <v>0.87219999999999998</v>
      </c>
      <c r="G108" s="130">
        <f t="shared" si="45"/>
        <v>0.874</v>
      </c>
      <c r="H108" s="130">
        <f t="shared" si="45"/>
        <v>0.87239999999999995</v>
      </c>
      <c r="I108" s="130">
        <f t="shared" si="45"/>
        <v>1.1375999999999999</v>
      </c>
      <c r="J108" s="130">
        <f t="shared" si="45"/>
        <v>1.1408</v>
      </c>
      <c r="K108" s="130">
        <f t="shared" si="45"/>
        <v>1.1319999999999999</v>
      </c>
      <c r="L108" s="130">
        <f t="shared" si="45"/>
        <v>1.5129999999999999</v>
      </c>
      <c r="M108" s="130">
        <f t="shared" si="45"/>
        <v>1.5127999999999999</v>
      </c>
      <c r="N108" s="130">
        <f t="shared" si="45"/>
        <v>1.5116000000000001</v>
      </c>
      <c r="O108" s="130">
        <f t="shared" si="45"/>
        <v>1.0998000000000001</v>
      </c>
      <c r="P108" s="130">
        <f t="shared" si="45"/>
        <v>1.0998000000000001</v>
      </c>
      <c r="Q108" s="130">
        <f t="shared" si="45"/>
        <v>1.0960000000000001</v>
      </c>
      <c r="R108" s="130">
        <f t="shared" si="45"/>
        <v>0.79420000000000002</v>
      </c>
      <c r="S108" s="130">
        <f t="shared" si="45"/>
        <v>0.7944</v>
      </c>
      <c r="T108" s="130">
        <f t="shared" si="45"/>
        <v>0.79759999999999998</v>
      </c>
      <c r="V108" s="131">
        <f>B108</f>
        <v>10</v>
      </c>
      <c r="W108" s="130">
        <f>AVERAGE(C108:E108)</f>
        <v>0.77913333333333323</v>
      </c>
      <c r="X108" s="130">
        <f>AVERAGE(F108:H108)</f>
        <v>0.87286666666666657</v>
      </c>
      <c r="Y108" s="130">
        <f>AVERAGE(I108:K108)</f>
        <v>1.1368</v>
      </c>
      <c r="Z108" s="130">
        <v>2.34</v>
      </c>
      <c r="AA108" s="130">
        <v>1.9</v>
      </c>
      <c r="AB108" s="130">
        <f>AVERAGE(R108:T108)</f>
        <v>0.7954</v>
      </c>
      <c r="AC108" s="130">
        <f>STDEV(C108:E108)</f>
        <v>2.5482019804821967E-3</v>
      </c>
      <c r="AD108" s="130">
        <f>STDEV(F108:H108)</f>
        <v>9.8657657246326827E-4</v>
      </c>
      <c r="AE108" s="130">
        <f>STDEV(I108:K108)</f>
        <v>4.454211490264085E-3</v>
      </c>
      <c r="AF108" s="130">
        <f>STDEV(L108:N108)</f>
        <v>7.571877794399531E-4</v>
      </c>
      <c r="AG108" s="130">
        <f>STDEV(O108:Q108)</f>
        <v>2.1939310229205926E-3</v>
      </c>
      <c r="AH108" s="130">
        <f>STDEV(R108:T108)</f>
        <v>1.9078784028338733E-3</v>
      </c>
      <c r="AI108" s="136">
        <f>(W108-W$93)/V108</f>
        <v>6.273999999999999E-2</v>
      </c>
      <c r="AJ108" s="136">
        <f>(X108-X$93)/V108</f>
        <v>7.0923333333333324E-2</v>
      </c>
      <c r="AK108" s="136">
        <f>(Y108-Y$93)/V108</f>
        <v>9.8753333333333332E-2</v>
      </c>
      <c r="AL108" s="136">
        <f>(Z108-Z$93)/V108</f>
        <v>0.2196733333333333</v>
      </c>
      <c r="AM108" s="136">
        <f>(AA108-AA$93)/V108</f>
        <v>0.17455333333333331</v>
      </c>
      <c r="AN108" s="136">
        <f>(AB108-AB$93)/V108</f>
        <v>6.497E-2</v>
      </c>
    </row>
    <row r="109" spans="2:40" x14ac:dyDescent="0.3">
      <c r="B109" s="134" t="s">
        <v>104</v>
      </c>
      <c r="C109" s="130">
        <v>0.20660000000000001</v>
      </c>
      <c r="D109" s="130">
        <v>0.20669999999999999</v>
      </c>
      <c r="E109" s="130">
        <v>0.2059</v>
      </c>
      <c r="F109" s="130">
        <v>0.24679999999999999</v>
      </c>
      <c r="G109" s="130">
        <v>0.2467</v>
      </c>
      <c r="H109" s="130">
        <v>0.24640000000000001</v>
      </c>
      <c r="I109" s="130">
        <v>0.29870000000000002</v>
      </c>
      <c r="J109" s="130">
        <v>0.29970000000000002</v>
      </c>
      <c r="K109" s="130">
        <v>0.30020000000000002</v>
      </c>
      <c r="L109" s="130">
        <v>0.40639999999999998</v>
      </c>
      <c r="M109" s="130">
        <v>0.40550000000000003</v>
      </c>
      <c r="N109" s="130">
        <v>0.40460000000000002</v>
      </c>
      <c r="O109" s="130">
        <v>0.30869999999999997</v>
      </c>
      <c r="P109" s="130">
        <v>0.3075</v>
      </c>
      <c r="Q109" s="130">
        <v>0.30869999999999997</v>
      </c>
      <c r="R109" s="130">
        <v>0.2044</v>
      </c>
      <c r="S109" s="130">
        <v>0.2054</v>
      </c>
      <c r="T109" s="130">
        <v>0.20610000000000001</v>
      </c>
      <c r="V109" s="131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6"/>
      <c r="AJ109" s="136"/>
      <c r="AK109" s="136"/>
      <c r="AL109" s="136"/>
      <c r="AM109" s="136"/>
      <c r="AN109" s="136"/>
    </row>
    <row r="110" spans="2:40" x14ac:dyDescent="0.3">
      <c r="B110" s="134">
        <v>12</v>
      </c>
      <c r="C110" s="130">
        <f t="shared" ref="C110:T110" si="46">C109*4</f>
        <v>0.82640000000000002</v>
      </c>
      <c r="D110" s="130">
        <f t="shared" si="46"/>
        <v>0.82679999999999998</v>
      </c>
      <c r="E110" s="130">
        <f t="shared" si="46"/>
        <v>0.8236</v>
      </c>
      <c r="F110" s="130">
        <f t="shared" si="46"/>
        <v>0.98719999999999997</v>
      </c>
      <c r="G110" s="130">
        <f t="shared" si="46"/>
        <v>0.98680000000000001</v>
      </c>
      <c r="H110" s="130">
        <f t="shared" si="46"/>
        <v>0.98560000000000003</v>
      </c>
      <c r="I110" s="130">
        <f t="shared" si="46"/>
        <v>1.1948000000000001</v>
      </c>
      <c r="J110" s="130">
        <f t="shared" si="46"/>
        <v>1.1988000000000001</v>
      </c>
      <c r="K110" s="130">
        <f t="shared" si="46"/>
        <v>1.2008000000000001</v>
      </c>
      <c r="L110" s="130">
        <f t="shared" si="46"/>
        <v>1.6255999999999999</v>
      </c>
      <c r="M110" s="130">
        <f t="shared" si="46"/>
        <v>1.6220000000000001</v>
      </c>
      <c r="N110" s="130">
        <f t="shared" si="46"/>
        <v>1.6184000000000001</v>
      </c>
      <c r="O110" s="130">
        <f t="shared" si="46"/>
        <v>1.2347999999999999</v>
      </c>
      <c r="P110" s="130">
        <f t="shared" si="46"/>
        <v>1.23</v>
      </c>
      <c r="Q110" s="130">
        <f t="shared" si="46"/>
        <v>1.2347999999999999</v>
      </c>
      <c r="R110" s="130">
        <f t="shared" si="46"/>
        <v>0.81759999999999999</v>
      </c>
      <c r="S110" s="130">
        <f t="shared" si="46"/>
        <v>0.8216</v>
      </c>
      <c r="T110" s="130">
        <f t="shared" si="46"/>
        <v>0.82440000000000002</v>
      </c>
      <c r="V110" s="131">
        <f>B110</f>
        <v>12</v>
      </c>
      <c r="W110" s="130">
        <v>1.2</v>
      </c>
      <c r="X110" s="130">
        <v>1.4</v>
      </c>
      <c r="Y110" s="130">
        <v>1.5</v>
      </c>
      <c r="Z110" s="130">
        <v>2.76</v>
      </c>
      <c r="AA110" s="130">
        <v>2.2999999999999998</v>
      </c>
      <c r="AB110" s="130">
        <v>1.1000000000000001</v>
      </c>
      <c r="AC110" s="130">
        <f>STDEV(C110:E110)</f>
        <v>1.7435595774162684E-3</v>
      </c>
      <c r="AD110" s="130">
        <f>STDEV(F110:H110)</f>
        <v>8.3266639978642361E-4</v>
      </c>
      <c r="AE110" s="130">
        <f>STDEV(I110:K110)</f>
        <v>3.0550504633038958E-3</v>
      </c>
      <c r="AF110" s="130">
        <f>STDEV(L110:N110)</f>
        <v>3.5999999999999366E-3</v>
      </c>
      <c r="AG110" s="130">
        <f>STDEV(O110:Q110)</f>
        <v>2.7712812921101551E-3</v>
      </c>
      <c r="AH110" s="130">
        <f>STDEV(R110:T110)</f>
        <v>3.4176014981270259E-3</v>
      </c>
      <c r="AI110" s="136">
        <f>(W110-W$93)/V110</f>
        <v>8.7355555555555561E-2</v>
      </c>
      <c r="AJ110" s="136">
        <f>(X110-X$93)/V110</f>
        <v>0.10303055555555556</v>
      </c>
      <c r="AK110" s="136">
        <f>(Y110-Y$93)/V110</f>
        <v>0.11256111111111111</v>
      </c>
      <c r="AL110" s="136">
        <f>(Z110-Z$93)/V110</f>
        <v>0.21806111111111107</v>
      </c>
      <c r="AM110" s="136">
        <f>(AA110-AA$93)/V110</f>
        <v>0.17879444444444445</v>
      </c>
      <c r="AN110" s="136">
        <f>(AB110-AB$93)/V110</f>
        <v>7.9525000000000012E-2</v>
      </c>
    </row>
    <row r="111" spans="2:40" x14ac:dyDescent="0.3">
      <c r="B111" s="126" t="s">
        <v>84</v>
      </c>
    </row>
    <row r="112" spans="2:40" x14ac:dyDescent="0.3">
      <c r="B112" s="134" t="s">
        <v>125</v>
      </c>
      <c r="C112" s="191" t="s">
        <v>82</v>
      </c>
      <c r="D112" s="191"/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V112" s="134" t="str">
        <f>B112</f>
        <v>high P 2</v>
      </c>
      <c r="W112" s="191" t="s">
        <v>81</v>
      </c>
      <c r="X112" s="191"/>
      <c r="Y112" s="191"/>
      <c r="Z112" s="191"/>
      <c r="AA112" s="191"/>
      <c r="AB112" s="191"/>
      <c r="AC112" s="191" t="s">
        <v>80</v>
      </c>
      <c r="AD112" s="191"/>
      <c r="AE112" s="191"/>
      <c r="AF112" s="191"/>
      <c r="AG112" s="191"/>
      <c r="AH112" s="191"/>
      <c r="AI112" s="189" t="s">
        <v>79</v>
      </c>
      <c r="AJ112" s="190"/>
      <c r="AK112" s="190"/>
      <c r="AL112" s="190"/>
      <c r="AM112" s="190"/>
      <c r="AN112" s="190"/>
    </row>
    <row r="113" spans="2:40" x14ac:dyDescent="0.3">
      <c r="B113" s="131" t="s">
        <v>74</v>
      </c>
      <c r="C113" s="204" t="s">
        <v>124</v>
      </c>
      <c r="D113" s="204"/>
      <c r="E113" s="204"/>
      <c r="F113" s="204" t="s">
        <v>123</v>
      </c>
      <c r="G113" s="204"/>
      <c r="H113" s="204"/>
      <c r="I113" s="204" t="s">
        <v>122</v>
      </c>
      <c r="J113" s="204"/>
      <c r="K113" s="204"/>
      <c r="L113" s="204" t="s">
        <v>121</v>
      </c>
      <c r="M113" s="204"/>
      <c r="N113" s="204"/>
      <c r="O113" s="204" t="s">
        <v>120</v>
      </c>
      <c r="P113" s="204"/>
      <c r="Q113" s="204"/>
      <c r="R113" s="204" t="s">
        <v>119</v>
      </c>
      <c r="S113" s="204"/>
      <c r="T113" s="204"/>
      <c r="V113" s="131" t="s">
        <v>74</v>
      </c>
      <c r="W113" s="134" t="str">
        <f>C113</f>
        <v>4:8</v>
      </c>
      <c r="X113" s="134" t="str">
        <f>F113</f>
        <v>8:8</v>
      </c>
      <c r="Y113" s="134" t="str">
        <f>I113</f>
        <v>16:8</v>
      </c>
      <c r="Z113" s="134" t="str">
        <f>L113</f>
        <v>35:8</v>
      </c>
      <c r="AA113" s="134" t="str">
        <f>O113</f>
        <v>70:8</v>
      </c>
      <c r="AB113" s="134" t="str">
        <f>R113</f>
        <v>140:8</v>
      </c>
      <c r="AC113" s="134" t="str">
        <f>C113</f>
        <v>4:8</v>
      </c>
      <c r="AD113" s="134" t="str">
        <f>F113</f>
        <v>8:8</v>
      </c>
      <c r="AE113" s="134" t="str">
        <f>I113</f>
        <v>16:8</v>
      </c>
      <c r="AF113" s="134" t="str">
        <f>L113</f>
        <v>35:8</v>
      </c>
      <c r="AG113" s="134" t="str">
        <f>O113</f>
        <v>70:8</v>
      </c>
      <c r="AH113" s="134" t="str">
        <f>R113</f>
        <v>140:8</v>
      </c>
      <c r="AI113" s="135" t="str">
        <f>C113</f>
        <v>4:8</v>
      </c>
      <c r="AJ113" s="135" t="str">
        <f>F113</f>
        <v>8:8</v>
      </c>
      <c r="AK113" s="135" t="str">
        <f>I113</f>
        <v>16:8</v>
      </c>
      <c r="AL113" s="135" t="str">
        <f>L113</f>
        <v>35:8</v>
      </c>
      <c r="AM113" s="135" t="str">
        <f>O113</f>
        <v>70:8</v>
      </c>
      <c r="AN113" s="135" t="str">
        <f>R113</f>
        <v>140:8</v>
      </c>
    </row>
    <row r="114" spans="2:40" x14ac:dyDescent="0.3">
      <c r="B114" s="131">
        <v>0</v>
      </c>
      <c r="C114" s="130">
        <v>0.15740000000000001</v>
      </c>
      <c r="D114" s="130">
        <v>0.15709999999999999</v>
      </c>
      <c r="E114" s="130">
        <v>0.15629999999999999</v>
      </c>
      <c r="F114" s="130">
        <v>0.1542</v>
      </c>
      <c r="G114" s="130">
        <v>0.1552</v>
      </c>
      <c r="H114" s="130">
        <v>0.15479999999999999</v>
      </c>
      <c r="I114" s="130">
        <v>0.1527</v>
      </c>
      <c r="J114" s="130">
        <v>0.15040000000000001</v>
      </c>
      <c r="K114" s="130">
        <v>0.15029999999999999</v>
      </c>
      <c r="L114" s="130">
        <v>0.1454</v>
      </c>
      <c r="M114" s="130">
        <v>0.1464</v>
      </c>
      <c r="N114" s="130">
        <v>0.1469</v>
      </c>
      <c r="O114" s="130">
        <v>0.14410000000000001</v>
      </c>
      <c r="P114" s="130">
        <v>0.14499999999999999</v>
      </c>
      <c r="Q114" s="130">
        <v>0.1449</v>
      </c>
      <c r="R114" s="130">
        <v>0.15359999999999999</v>
      </c>
      <c r="S114" s="130">
        <v>0.1522</v>
      </c>
      <c r="T114" s="130">
        <v>0.15190000000000001</v>
      </c>
      <c r="V114" s="131">
        <f t="shared" ref="V114:V119" si="47">B114</f>
        <v>0</v>
      </c>
      <c r="W114" s="130">
        <f t="shared" ref="W114:W119" si="48">AVERAGE(C114:E114)</f>
        <v>0.15693333333333334</v>
      </c>
      <c r="X114" s="130">
        <f t="shared" ref="X114:X119" si="49">AVERAGE(F114:H114)</f>
        <v>0.15473333333333333</v>
      </c>
      <c r="Y114" s="130">
        <f t="shared" ref="Y114:Y119" si="50">AVERAGE(I114:K114)</f>
        <v>0.15113333333333334</v>
      </c>
      <c r="Z114" s="130">
        <f t="shared" ref="Z114:Z119" si="51">AVERAGE(L114:N114)</f>
        <v>0.14623333333333333</v>
      </c>
      <c r="AA114" s="130">
        <f t="shared" ref="AA114:AA119" si="52">AVERAGE(O114:Q114)</f>
        <v>0.14466666666666669</v>
      </c>
      <c r="AB114" s="130">
        <f t="shared" ref="AB114:AB119" si="53">AVERAGE(R114:T114)</f>
        <v>0.15256666666666666</v>
      </c>
      <c r="AC114" s="130">
        <f t="shared" ref="AC114:AC119" si="54">STDEV(C114:E114)</f>
        <v>5.6862407030773923E-4</v>
      </c>
      <c r="AD114" s="130">
        <f t="shared" ref="AD114:AD119" si="55">STDEV(F114:H114)</f>
        <v>5.0332229568471635E-4</v>
      </c>
      <c r="AE114" s="130">
        <f t="shared" ref="AE114:AE119" si="56">STDEV(I114:K114)</f>
        <v>1.3576941236277565E-3</v>
      </c>
      <c r="AF114" s="130">
        <f t="shared" ref="AF114:AF119" si="57">STDEV(L114:N114)</f>
        <v>7.6376261582597406E-4</v>
      </c>
      <c r="AG114" s="130">
        <f t="shared" ref="AG114:AG119" si="58">STDEV(O114:Q114)</f>
        <v>4.932882862316182E-4</v>
      </c>
      <c r="AH114" s="130">
        <f t="shared" ref="AH114:AH119" si="59">STDEV(R114:T114)</f>
        <v>9.07377172587736E-4</v>
      </c>
      <c r="AI114" s="136"/>
      <c r="AJ114" s="136"/>
      <c r="AK114" s="136"/>
      <c r="AL114" s="136"/>
      <c r="AM114" s="136"/>
      <c r="AN114" s="136"/>
    </row>
    <row r="115" spans="2:40" x14ac:dyDescent="0.3">
      <c r="B115" s="131">
        <v>1</v>
      </c>
      <c r="C115" s="130">
        <v>0.23730000000000001</v>
      </c>
      <c r="D115" s="130">
        <v>0.23830000000000001</v>
      </c>
      <c r="E115" s="130">
        <v>0.23749999999999999</v>
      </c>
      <c r="F115" s="130">
        <v>0.22570000000000001</v>
      </c>
      <c r="G115" s="130">
        <v>0.2263</v>
      </c>
      <c r="H115" s="130">
        <v>0.2223</v>
      </c>
      <c r="I115" s="130">
        <v>0.29470000000000002</v>
      </c>
      <c r="J115" s="130">
        <v>0.29480000000000001</v>
      </c>
      <c r="K115" s="130">
        <v>0.29730000000000001</v>
      </c>
      <c r="L115" s="130">
        <v>0.23599999999999999</v>
      </c>
      <c r="M115" s="130">
        <v>0.23569999999999999</v>
      </c>
      <c r="N115" s="130">
        <v>0.2346</v>
      </c>
      <c r="O115" s="130">
        <v>0.21229999999999999</v>
      </c>
      <c r="P115" s="130">
        <v>0.2112</v>
      </c>
      <c r="Q115" s="130">
        <v>0.2114</v>
      </c>
      <c r="R115" s="130">
        <v>0.2213</v>
      </c>
      <c r="S115" s="130">
        <v>0.222</v>
      </c>
      <c r="T115" s="130">
        <v>0.22109999999999999</v>
      </c>
      <c r="V115" s="131">
        <f t="shared" si="47"/>
        <v>1</v>
      </c>
      <c r="W115" s="130">
        <f t="shared" si="48"/>
        <v>0.23770000000000002</v>
      </c>
      <c r="X115" s="130">
        <f t="shared" si="49"/>
        <v>0.22476666666666667</v>
      </c>
      <c r="Y115" s="130">
        <f t="shared" si="50"/>
        <v>0.29560000000000003</v>
      </c>
      <c r="Z115" s="130">
        <f t="shared" si="51"/>
        <v>0.23543333333333336</v>
      </c>
      <c r="AA115" s="130">
        <f t="shared" si="52"/>
        <v>0.21163333333333334</v>
      </c>
      <c r="AB115" s="130">
        <f t="shared" si="53"/>
        <v>0.22146666666666667</v>
      </c>
      <c r="AC115" s="130">
        <f t="shared" si="54"/>
        <v>5.2915026221292275E-4</v>
      </c>
      <c r="AD115" s="130">
        <f t="shared" si="55"/>
        <v>2.1571586249817956E-3</v>
      </c>
      <c r="AE115" s="130">
        <f t="shared" si="56"/>
        <v>1.4730919862656214E-3</v>
      </c>
      <c r="AF115" s="130">
        <f t="shared" si="57"/>
        <v>7.3711147958319167E-4</v>
      </c>
      <c r="AG115" s="130">
        <f t="shared" si="58"/>
        <v>5.8594652770822462E-4</v>
      </c>
      <c r="AH115" s="130">
        <f t="shared" si="59"/>
        <v>4.7258156262526649E-4</v>
      </c>
      <c r="AI115" s="136">
        <f>(W115-W$114)/V115</f>
        <v>8.0766666666666681E-2</v>
      </c>
      <c r="AJ115" s="136">
        <f>(X115-X$114)/V115</f>
        <v>7.0033333333333336E-2</v>
      </c>
      <c r="AK115" s="136">
        <f>(Y115-Y$114)/V115</f>
        <v>0.14446666666666669</v>
      </c>
      <c r="AL115" s="136">
        <f>(Z115-Z$114)/V115</f>
        <v>8.9200000000000029E-2</v>
      </c>
      <c r="AM115" s="136">
        <f>(AA115-AA$114)/V115</f>
        <v>6.6966666666666647E-2</v>
      </c>
      <c r="AN115" s="136">
        <f>(AB115-AB$114)/V115</f>
        <v>6.8900000000000017E-2</v>
      </c>
    </row>
    <row r="116" spans="2:40" x14ac:dyDescent="0.3">
      <c r="B116" s="131">
        <v>2</v>
      </c>
      <c r="C116" s="130">
        <v>0.41189999999999999</v>
      </c>
      <c r="D116" s="130">
        <v>0.4113</v>
      </c>
      <c r="E116" s="130">
        <v>0.41020000000000001</v>
      </c>
      <c r="F116" s="130">
        <v>0.3599</v>
      </c>
      <c r="G116" s="130">
        <v>0.35980000000000001</v>
      </c>
      <c r="H116" s="130">
        <v>0.36109999999999998</v>
      </c>
      <c r="I116" s="130">
        <v>0.36480000000000001</v>
      </c>
      <c r="J116" s="130">
        <v>0.36380000000000001</v>
      </c>
      <c r="K116" s="130">
        <v>0.36459999999999998</v>
      </c>
      <c r="L116" s="130">
        <v>0.28029999999999999</v>
      </c>
      <c r="M116" s="130">
        <v>0.28120000000000001</v>
      </c>
      <c r="N116" s="130">
        <v>0.28129999999999999</v>
      </c>
      <c r="O116" s="130">
        <v>0.25719999999999998</v>
      </c>
      <c r="P116" s="130">
        <v>0.25600000000000001</v>
      </c>
      <c r="Q116" s="130">
        <v>0.25409999999999999</v>
      </c>
      <c r="R116" s="130">
        <v>0.27400000000000002</v>
      </c>
      <c r="S116" s="130">
        <v>0.2732</v>
      </c>
      <c r="T116" s="130">
        <v>0.27389999999999998</v>
      </c>
      <c r="V116" s="131">
        <f t="shared" si="47"/>
        <v>2</v>
      </c>
      <c r="W116" s="130">
        <f t="shared" si="48"/>
        <v>0.41113333333333335</v>
      </c>
      <c r="X116" s="130">
        <f t="shared" si="49"/>
        <v>0.36026666666666668</v>
      </c>
      <c r="Y116" s="130">
        <f t="shared" si="50"/>
        <v>0.3644</v>
      </c>
      <c r="Z116" s="130">
        <f t="shared" si="51"/>
        <v>0.28093333333333331</v>
      </c>
      <c r="AA116" s="130">
        <f t="shared" si="52"/>
        <v>0.25576666666666664</v>
      </c>
      <c r="AB116" s="130">
        <f t="shared" si="53"/>
        <v>0.2737</v>
      </c>
      <c r="AC116" s="130">
        <f t="shared" si="54"/>
        <v>8.6216781042516063E-4</v>
      </c>
      <c r="AD116" s="130">
        <f t="shared" si="55"/>
        <v>7.2341781380700775E-4</v>
      </c>
      <c r="AE116" s="130">
        <f t="shared" si="56"/>
        <v>5.2915026221291223E-4</v>
      </c>
      <c r="AF116" s="130">
        <f t="shared" si="57"/>
        <v>5.5075705472861338E-4</v>
      </c>
      <c r="AG116" s="130">
        <f t="shared" si="58"/>
        <v>1.5631165450257776E-3</v>
      </c>
      <c r="AH116" s="130">
        <f t="shared" si="59"/>
        <v>4.3588989435407031E-4</v>
      </c>
      <c r="AI116" s="136">
        <f>(W116-W$114)/V116</f>
        <v>0.12709999999999999</v>
      </c>
      <c r="AJ116" s="136">
        <f>(X116-X$114)/V116</f>
        <v>0.10276666666666667</v>
      </c>
      <c r="AK116" s="136">
        <f>(Y116-Y$114)/V116</f>
        <v>0.10663333333333333</v>
      </c>
      <c r="AL116" s="136">
        <f>(Z116-Z$114)/V116</f>
        <v>6.7349999999999993E-2</v>
      </c>
      <c r="AM116" s="136">
        <f>(AA116-AA$114)/V116</f>
        <v>5.5549999999999974E-2</v>
      </c>
      <c r="AN116" s="136">
        <f>(AB116-AB$114)/V116</f>
        <v>6.0566666666666671E-2</v>
      </c>
    </row>
    <row r="117" spans="2:40" x14ac:dyDescent="0.3">
      <c r="B117" s="131">
        <v>3</v>
      </c>
      <c r="C117" s="130">
        <v>0.51019999999999999</v>
      </c>
      <c r="D117" s="130">
        <v>0.50990000000000002</v>
      </c>
      <c r="E117" s="130">
        <v>0.50939999999999996</v>
      </c>
      <c r="F117" s="130">
        <v>0.46639999999999998</v>
      </c>
      <c r="G117" s="130">
        <v>0.46679999999999999</v>
      </c>
      <c r="H117" s="130">
        <v>0.46660000000000001</v>
      </c>
      <c r="I117" s="130">
        <v>0.45150000000000001</v>
      </c>
      <c r="J117" s="130">
        <v>0.45069999999999999</v>
      </c>
      <c r="K117" s="130">
        <v>0.45069999999999999</v>
      </c>
      <c r="L117" s="130">
        <v>0.37569999999999998</v>
      </c>
      <c r="M117" s="130">
        <v>0.37740000000000001</v>
      </c>
      <c r="N117" s="130">
        <v>0.3775</v>
      </c>
      <c r="O117" s="130">
        <v>0.3382</v>
      </c>
      <c r="P117" s="130">
        <v>0.33829999999999999</v>
      </c>
      <c r="Q117" s="130">
        <v>0.3372</v>
      </c>
      <c r="R117" s="130">
        <v>0.34039999999999998</v>
      </c>
      <c r="S117" s="130">
        <v>0.34029999999999999</v>
      </c>
      <c r="T117" s="130">
        <v>0.33950000000000002</v>
      </c>
      <c r="V117" s="131">
        <f t="shared" si="47"/>
        <v>3</v>
      </c>
      <c r="W117" s="130">
        <f t="shared" si="48"/>
        <v>0.50983333333333336</v>
      </c>
      <c r="X117" s="130">
        <f t="shared" si="49"/>
        <v>0.46659999999999996</v>
      </c>
      <c r="Y117" s="130">
        <f t="shared" si="50"/>
        <v>0.45096666666666668</v>
      </c>
      <c r="Z117" s="130">
        <f t="shared" si="51"/>
        <v>0.37686666666666668</v>
      </c>
      <c r="AA117" s="130">
        <f t="shared" si="52"/>
        <v>0.33790000000000003</v>
      </c>
      <c r="AB117" s="130">
        <f t="shared" si="53"/>
        <v>0.34006666666666668</v>
      </c>
      <c r="AC117" s="130">
        <f t="shared" si="54"/>
        <v>4.0414518843275303E-4</v>
      </c>
      <c r="AD117" s="130">
        <f t="shared" si="55"/>
        <v>2.0000000000000573E-4</v>
      </c>
      <c r="AE117" s="130">
        <f t="shared" si="56"/>
        <v>4.6188021535171385E-4</v>
      </c>
      <c r="AF117" s="130">
        <f t="shared" si="57"/>
        <v>1.0115993936995844E-3</v>
      </c>
      <c r="AG117" s="130">
        <f t="shared" si="58"/>
        <v>6.0827625302981893E-4</v>
      </c>
      <c r="AH117" s="130">
        <f t="shared" si="59"/>
        <v>4.9328828623160226E-4</v>
      </c>
      <c r="AI117" s="136">
        <f>(W117-W$114)/V117</f>
        <v>0.11763333333333333</v>
      </c>
      <c r="AJ117" s="136">
        <f>(X117-X$114)/V117</f>
        <v>0.10395555555555554</v>
      </c>
      <c r="AK117" s="136">
        <f>(Y117-Y$114)/V117</f>
        <v>9.9944444444444447E-2</v>
      </c>
      <c r="AL117" s="136">
        <f>(Z117-Z$114)/V117</f>
        <v>7.6877777777777781E-2</v>
      </c>
      <c r="AM117" s="136">
        <f>(AA117-AA$114)/V117</f>
        <v>6.4411111111111113E-2</v>
      </c>
      <c r="AN117" s="136">
        <f>(AB117-AB$114)/V117</f>
        <v>6.2500000000000014E-2</v>
      </c>
    </row>
    <row r="118" spans="2:40" x14ac:dyDescent="0.3">
      <c r="B118" s="131">
        <v>4</v>
      </c>
      <c r="C118" s="130">
        <v>0.5575</v>
      </c>
      <c r="D118" s="130">
        <v>0.55779999999999996</v>
      </c>
      <c r="E118" s="130">
        <v>0.55840000000000001</v>
      </c>
      <c r="F118" s="130">
        <v>0.5212</v>
      </c>
      <c r="G118" s="130">
        <v>0.52080000000000004</v>
      </c>
      <c r="H118" s="130">
        <v>0.52039999999999997</v>
      </c>
      <c r="I118" s="130">
        <v>0.57430000000000003</v>
      </c>
      <c r="J118" s="130">
        <v>0.57110000000000005</v>
      </c>
      <c r="K118" s="130">
        <v>0.56779999999999997</v>
      </c>
      <c r="L118" s="130">
        <v>0.45679999999999998</v>
      </c>
      <c r="M118" s="130">
        <v>0.45579999999999998</v>
      </c>
      <c r="N118" s="130">
        <v>0.45440000000000003</v>
      </c>
      <c r="O118" s="130">
        <v>0.38740000000000002</v>
      </c>
      <c r="P118" s="130">
        <v>0.38740000000000002</v>
      </c>
      <c r="Q118" s="130">
        <v>0.38840000000000002</v>
      </c>
      <c r="R118" s="130">
        <v>0.37880000000000003</v>
      </c>
      <c r="S118" s="130">
        <v>0.37859999999999999</v>
      </c>
      <c r="T118" s="130">
        <v>0.38030000000000003</v>
      </c>
      <c r="V118" s="131">
        <f t="shared" si="47"/>
        <v>4</v>
      </c>
      <c r="W118" s="130">
        <f t="shared" si="48"/>
        <v>0.55789999999999995</v>
      </c>
      <c r="X118" s="130">
        <f t="shared" si="49"/>
        <v>0.52080000000000004</v>
      </c>
      <c r="Y118" s="130">
        <f t="shared" si="50"/>
        <v>0.57106666666666672</v>
      </c>
      <c r="Z118" s="130">
        <f t="shared" si="51"/>
        <v>0.45566666666666666</v>
      </c>
      <c r="AA118" s="130">
        <f t="shared" si="52"/>
        <v>0.38773333333333332</v>
      </c>
      <c r="AB118" s="130">
        <f t="shared" si="53"/>
        <v>0.37923333333333337</v>
      </c>
      <c r="AC118" s="130">
        <f t="shared" si="54"/>
        <v>4.5825756949559407E-4</v>
      </c>
      <c r="AD118" s="130">
        <f t="shared" si="55"/>
        <v>4.0000000000001146E-4</v>
      </c>
      <c r="AE118" s="130">
        <f t="shared" si="56"/>
        <v>3.2501282025996351E-3</v>
      </c>
      <c r="AF118" s="130">
        <f t="shared" si="57"/>
        <v>1.2055427546683194E-3</v>
      </c>
      <c r="AG118" s="130">
        <f t="shared" si="58"/>
        <v>5.7735026918962634E-4</v>
      </c>
      <c r="AH118" s="130">
        <f t="shared" si="59"/>
        <v>9.2915732431776905E-4</v>
      </c>
      <c r="AI118" s="136">
        <f>(W118-W$114)/V118</f>
        <v>0.10024166666666665</v>
      </c>
      <c r="AJ118" s="136">
        <f>(X118-X$114)/V118</f>
        <v>9.1516666666666677E-2</v>
      </c>
      <c r="AK118" s="136">
        <f>(Y118-Y$114)/V118</f>
        <v>0.10498333333333335</v>
      </c>
      <c r="AL118" s="136">
        <f>(Z118-Z$114)/V118</f>
        <v>7.7358333333333335E-2</v>
      </c>
      <c r="AM118" s="136">
        <f>(AA118-AA$114)/V118</f>
        <v>6.0766666666666656E-2</v>
      </c>
      <c r="AN118" s="136">
        <f>(AB118-AB$114)/V118</f>
        <v>5.6666666666666678E-2</v>
      </c>
    </row>
    <row r="119" spans="2:40" x14ac:dyDescent="0.3">
      <c r="B119" s="131">
        <v>5</v>
      </c>
      <c r="C119" s="130">
        <v>0.59919999999999995</v>
      </c>
      <c r="D119" s="130">
        <v>0.59919999999999995</v>
      </c>
      <c r="E119" s="130">
        <v>0.59970000000000001</v>
      </c>
      <c r="F119" s="130">
        <v>0.60029999999999994</v>
      </c>
      <c r="G119" s="130">
        <v>0.60129999999999995</v>
      </c>
      <c r="H119" s="130">
        <v>0.59970000000000001</v>
      </c>
      <c r="I119" s="130">
        <v>0.62180000000000002</v>
      </c>
      <c r="J119" s="130">
        <v>0.62209999999999999</v>
      </c>
      <c r="K119" s="130">
        <v>0.62190000000000001</v>
      </c>
      <c r="L119" s="130">
        <v>0.5373</v>
      </c>
      <c r="M119" s="130">
        <v>0.53700000000000003</v>
      </c>
      <c r="N119" s="130">
        <v>0.53459999999999996</v>
      </c>
      <c r="O119" s="130">
        <v>0.45179999999999998</v>
      </c>
      <c r="P119" s="130">
        <v>0.45340000000000003</v>
      </c>
      <c r="Q119" s="130">
        <v>0.4546</v>
      </c>
      <c r="R119" s="130">
        <v>0.46089999999999998</v>
      </c>
      <c r="S119" s="130">
        <v>0.45860000000000001</v>
      </c>
      <c r="T119" s="130">
        <v>0.45760000000000001</v>
      </c>
      <c r="V119" s="131">
        <f t="shared" si="47"/>
        <v>5</v>
      </c>
      <c r="W119" s="130">
        <f t="shared" si="48"/>
        <v>0.5993666666666666</v>
      </c>
      <c r="X119" s="130">
        <f t="shared" si="49"/>
        <v>0.60043333333333326</v>
      </c>
      <c r="Y119" s="130">
        <f t="shared" si="50"/>
        <v>0.62193333333333334</v>
      </c>
      <c r="Z119" s="130">
        <f t="shared" si="51"/>
        <v>0.5363</v>
      </c>
      <c r="AA119" s="130">
        <f t="shared" si="52"/>
        <v>0.45326666666666665</v>
      </c>
      <c r="AB119" s="130">
        <f t="shared" si="53"/>
        <v>0.45903333333333335</v>
      </c>
      <c r="AC119" s="130">
        <f t="shared" si="54"/>
        <v>2.8867513459484521E-4</v>
      </c>
      <c r="AD119" s="130">
        <f t="shared" si="55"/>
        <v>8.0829037686544654E-4</v>
      </c>
      <c r="AE119" s="130">
        <f t="shared" si="56"/>
        <v>1.5275252316517785E-4</v>
      </c>
      <c r="AF119" s="130">
        <f t="shared" si="57"/>
        <v>1.4798648586949025E-3</v>
      </c>
      <c r="AG119" s="130">
        <f t="shared" si="58"/>
        <v>1.4047538337137126E-3</v>
      </c>
      <c r="AH119" s="130">
        <f t="shared" si="59"/>
        <v>1.6921386861995904E-3</v>
      </c>
      <c r="AI119" s="136">
        <f>(W119-W$114)/V119</f>
        <v>8.8486666666666644E-2</v>
      </c>
      <c r="AJ119" s="136">
        <f>(X119-X$114)/V119</f>
        <v>8.9139999999999983E-2</v>
      </c>
      <c r="AK119" s="136">
        <f>(Y119-Y$114)/V119</f>
        <v>9.4159999999999994E-2</v>
      </c>
      <c r="AL119" s="136">
        <f>(Z119-Z$114)/V119</f>
        <v>7.8013333333333337E-2</v>
      </c>
      <c r="AM119" s="136">
        <f>(AA119-AA$114)/V119</f>
        <v>6.1719999999999997E-2</v>
      </c>
      <c r="AN119" s="136">
        <f>(AB119-AB$114)/V119</f>
        <v>6.1293333333333332E-2</v>
      </c>
    </row>
    <row r="120" spans="2:40" x14ac:dyDescent="0.3">
      <c r="B120" s="131" t="s">
        <v>106</v>
      </c>
      <c r="C120" s="130">
        <v>0.32279999999999998</v>
      </c>
      <c r="D120" s="130">
        <v>0.31979999999999997</v>
      </c>
      <c r="E120" s="130">
        <v>0.32240000000000002</v>
      </c>
      <c r="F120" s="130">
        <v>0.43740000000000001</v>
      </c>
      <c r="G120" s="130">
        <v>0.43759999999999999</v>
      </c>
      <c r="H120" s="130">
        <v>0.43719999999999998</v>
      </c>
      <c r="I120" s="130">
        <v>0.46939999999999998</v>
      </c>
      <c r="J120" s="130">
        <v>0.46920000000000001</v>
      </c>
      <c r="K120" s="130">
        <v>0.47060000000000002</v>
      </c>
      <c r="L120" s="130">
        <v>0.2969</v>
      </c>
      <c r="M120" s="130">
        <v>0.29730000000000001</v>
      </c>
      <c r="N120" s="130">
        <v>0.2959</v>
      </c>
      <c r="O120" s="130">
        <v>0.2462</v>
      </c>
      <c r="P120" s="130">
        <v>0.2465</v>
      </c>
      <c r="Q120" s="130">
        <v>0.24690000000000001</v>
      </c>
      <c r="R120" s="130">
        <v>0.25750000000000001</v>
      </c>
      <c r="S120" s="130">
        <v>0.25779999999999997</v>
      </c>
      <c r="T120" s="130">
        <v>0.25659999999999999</v>
      </c>
      <c r="V120" s="131"/>
      <c r="W120" s="130"/>
      <c r="X120" s="130"/>
      <c r="Y120" s="130"/>
      <c r="Z120" s="130"/>
      <c r="AA120" s="130"/>
      <c r="AB120" s="130"/>
      <c r="AC120" s="130"/>
      <c r="AD120" s="130"/>
      <c r="AE120" s="130"/>
      <c r="AF120" s="130"/>
      <c r="AG120" s="130"/>
      <c r="AH120" s="130"/>
      <c r="AI120" s="136"/>
      <c r="AJ120" s="136"/>
      <c r="AK120" s="136"/>
      <c r="AL120" s="136"/>
      <c r="AM120" s="136"/>
      <c r="AN120" s="136"/>
    </row>
    <row r="121" spans="2:40" x14ac:dyDescent="0.3">
      <c r="B121" s="131">
        <v>6</v>
      </c>
      <c r="C121" s="130">
        <f t="shared" ref="C121:T121" si="60">C120*2</f>
        <v>0.64559999999999995</v>
      </c>
      <c r="D121" s="130">
        <f t="shared" si="60"/>
        <v>0.63959999999999995</v>
      </c>
      <c r="E121" s="130">
        <f t="shared" si="60"/>
        <v>0.64480000000000004</v>
      </c>
      <c r="F121" s="130">
        <f t="shared" si="60"/>
        <v>0.87480000000000002</v>
      </c>
      <c r="G121" s="130">
        <f t="shared" si="60"/>
        <v>0.87519999999999998</v>
      </c>
      <c r="H121" s="130">
        <f t="shared" si="60"/>
        <v>0.87439999999999996</v>
      </c>
      <c r="I121" s="130">
        <f t="shared" si="60"/>
        <v>0.93879999999999997</v>
      </c>
      <c r="J121" s="130">
        <f t="shared" si="60"/>
        <v>0.93840000000000001</v>
      </c>
      <c r="K121" s="130">
        <f t="shared" si="60"/>
        <v>0.94120000000000004</v>
      </c>
      <c r="L121" s="130">
        <f t="shared" si="60"/>
        <v>0.59379999999999999</v>
      </c>
      <c r="M121" s="130">
        <f t="shared" si="60"/>
        <v>0.59460000000000002</v>
      </c>
      <c r="N121" s="130">
        <f t="shared" si="60"/>
        <v>0.59179999999999999</v>
      </c>
      <c r="O121" s="130">
        <f t="shared" si="60"/>
        <v>0.4924</v>
      </c>
      <c r="P121" s="130">
        <f t="shared" si="60"/>
        <v>0.49299999999999999</v>
      </c>
      <c r="Q121" s="130">
        <f t="shared" si="60"/>
        <v>0.49380000000000002</v>
      </c>
      <c r="R121" s="130">
        <f t="shared" si="60"/>
        <v>0.51500000000000001</v>
      </c>
      <c r="S121" s="130">
        <f t="shared" si="60"/>
        <v>0.51559999999999995</v>
      </c>
      <c r="T121" s="130">
        <f t="shared" si="60"/>
        <v>0.51319999999999999</v>
      </c>
      <c r="V121" s="131">
        <f>B121</f>
        <v>6</v>
      </c>
      <c r="W121" s="130">
        <f>AVERAGE(C121:E121)</f>
        <v>0.64333333333333331</v>
      </c>
      <c r="X121" s="130">
        <f>AVERAGE(F121:H121)</f>
        <v>0.87480000000000002</v>
      </c>
      <c r="Y121" s="130">
        <f>AVERAGE(I121:K121)</f>
        <v>0.93946666666666667</v>
      </c>
      <c r="Z121" s="130">
        <f>AVERAGE(L121:N121)</f>
        <v>0.59340000000000004</v>
      </c>
      <c r="AA121" s="130">
        <f>AVERAGE(O121:Q121)</f>
        <v>0.49306666666666671</v>
      </c>
      <c r="AB121" s="130">
        <f>AVERAGE(R121:T121)</f>
        <v>0.51460000000000006</v>
      </c>
      <c r="AC121" s="130">
        <f>STDEV(C121:E121)</f>
        <v>3.2578111260988538E-3</v>
      </c>
      <c r="AD121" s="130">
        <f>STDEV(F121:H121)</f>
        <v>4.0000000000001146E-4</v>
      </c>
      <c r="AE121" s="130">
        <f>STDEV(I121:K121)</f>
        <v>1.5143755588800968E-3</v>
      </c>
      <c r="AF121" s="130">
        <f>STDEV(L121:N121)</f>
        <v>1.4422205101856064E-3</v>
      </c>
      <c r="AG121" s="130">
        <f>STDEV(O121:Q121)</f>
        <v>7.0237691685685617E-4</v>
      </c>
      <c r="AH121" s="130">
        <f>STDEV(R121:T121)</f>
        <v>1.2489995996796666E-3</v>
      </c>
      <c r="AI121" s="136">
        <f>(W121-W$114)/V121</f>
        <v>8.1066666666666662E-2</v>
      </c>
      <c r="AJ121" s="136">
        <f>(X121-X$114)/V121</f>
        <v>0.12001111111111111</v>
      </c>
      <c r="AK121" s="136">
        <f>(Y121-Y$114)/V121</f>
        <v>0.13138888888888889</v>
      </c>
      <c r="AL121" s="136">
        <f>(Z121-Z$114)/V121</f>
        <v>7.452777777777779E-2</v>
      </c>
      <c r="AM121" s="136">
        <f>(AA121-AA$114)/V121</f>
        <v>5.8066666666666676E-2</v>
      </c>
      <c r="AN121" s="136">
        <f>(AB121-AB$114)/V121</f>
        <v>6.0338888888888907E-2</v>
      </c>
    </row>
    <row r="122" spans="2:40" x14ac:dyDescent="0.3">
      <c r="B122" s="131" t="s">
        <v>102</v>
      </c>
      <c r="C122" s="130">
        <v>0.34260000000000002</v>
      </c>
      <c r="D122" s="130">
        <v>0.34329999999999999</v>
      </c>
      <c r="E122" s="130">
        <v>0.3453</v>
      </c>
      <c r="F122" s="130">
        <v>0.62009999999999998</v>
      </c>
      <c r="G122" s="130">
        <v>0.62219999999999998</v>
      </c>
      <c r="H122" s="130">
        <v>0.62119999999999997</v>
      </c>
      <c r="I122" s="130">
        <v>0.61580000000000001</v>
      </c>
      <c r="J122" s="130">
        <v>0.61339999999999995</v>
      </c>
      <c r="K122" s="130">
        <v>0.61399999999999999</v>
      </c>
      <c r="L122" s="130">
        <v>0.38400000000000001</v>
      </c>
      <c r="M122" s="130">
        <v>0.3831</v>
      </c>
      <c r="N122" s="130">
        <v>0.38340000000000002</v>
      </c>
      <c r="O122" s="130">
        <v>0.27150000000000002</v>
      </c>
      <c r="P122" s="130">
        <v>0.27129999999999999</v>
      </c>
      <c r="Q122" s="130">
        <v>0.27200000000000002</v>
      </c>
      <c r="R122" s="130">
        <v>0.28489999999999999</v>
      </c>
      <c r="S122" s="130">
        <v>0.28420000000000001</v>
      </c>
      <c r="T122" s="130">
        <v>0.28399999999999997</v>
      </c>
      <c r="V122" s="131"/>
      <c r="W122" s="130"/>
      <c r="X122" s="130"/>
      <c r="Y122" s="130"/>
      <c r="Z122" s="130"/>
      <c r="AA122" s="130"/>
      <c r="AB122" s="130"/>
      <c r="AC122" s="130"/>
      <c r="AD122" s="130"/>
      <c r="AE122" s="130"/>
      <c r="AF122" s="130"/>
      <c r="AG122" s="130"/>
      <c r="AH122" s="130"/>
      <c r="AI122" s="136"/>
      <c r="AJ122" s="136"/>
      <c r="AK122" s="136"/>
      <c r="AL122" s="136"/>
      <c r="AM122" s="136"/>
      <c r="AN122" s="136"/>
    </row>
    <row r="123" spans="2:40" x14ac:dyDescent="0.3">
      <c r="B123" s="131">
        <v>7</v>
      </c>
      <c r="C123" s="130">
        <f t="shared" ref="C123:T123" si="61">C122*2</f>
        <v>0.68520000000000003</v>
      </c>
      <c r="D123" s="130">
        <f t="shared" si="61"/>
        <v>0.68659999999999999</v>
      </c>
      <c r="E123" s="130">
        <f t="shared" si="61"/>
        <v>0.69059999999999999</v>
      </c>
      <c r="F123" s="130">
        <f t="shared" si="61"/>
        <v>1.2402</v>
      </c>
      <c r="G123" s="130">
        <f t="shared" si="61"/>
        <v>1.2444</v>
      </c>
      <c r="H123" s="130">
        <f t="shared" si="61"/>
        <v>1.2423999999999999</v>
      </c>
      <c r="I123" s="130">
        <f t="shared" si="61"/>
        <v>1.2316</v>
      </c>
      <c r="J123" s="130">
        <f t="shared" si="61"/>
        <v>1.2267999999999999</v>
      </c>
      <c r="K123" s="130">
        <f t="shared" si="61"/>
        <v>1.228</v>
      </c>
      <c r="L123" s="130">
        <f t="shared" si="61"/>
        <v>0.76800000000000002</v>
      </c>
      <c r="M123" s="130">
        <f t="shared" si="61"/>
        <v>0.76619999999999999</v>
      </c>
      <c r="N123" s="130">
        <f t="shared" si="61"/>
        <v>0.76680000000000004</v>
      </c>
      <c r="O123" s="130">
        <f t="shared" si="61"/>
        <v>0.54300000000000004</v>
      </c>
      <c r="P123" s="130">
        <f t="shared" si="61"/>
        <v>0.54259999999999997</v>
      </c>
      <c r="Q123" s="130">
        <f t="shared" si="61"/>
        <v>0.54400000000000004</v>
      </c>
      <c r="R123" s="130">
        <f t="shared" si="61"/>
        <v>0.56979999999999997</v>
      </c>
      <c r="S123" s="130">
        <f t="shared" si="61"/>
        <v>0.56840000000000002</v>
      </c>
      <c r="T123" s="130">
        <f t="shared" si="61"/>
        <v>0.56799999999999995</v>
      </c>
      <c r="V123" s="131">
        <f>B123</f>
        <v>7</v>
      </c>
      <c r="W123" s="130">
        <f>AVERAGE(C123:E123)</f>
        <v>0.68746666666666656</v>
      </c>
      <c r="X123" s="130">
        <f>AVERAGE(F123:H123)</f>
        <v>1.2423333333333333</v>
      </c>
      <c r="Y123" s="130">
        <f>AVERAGE(I123:K123)</f>
        <v>1.2287999999999999</v>
      </c>
      <c r="Z123" s="130">
        <f>AVERAGE(L123:N123)</f>
        <v>0.76700000000000002</v>
      </c>
      <c r="AA123" s="130">
        <f>AVERAGE(O123:Q123)</f>
        <v>0.54320000000000002</v>
      </c>
      <c r="AB123" s="130">
        <f>AVERAGE(R123:T123)</f>
        <v>0.56873333333333331</v>
      </c>
      <c r="AC123" s="130">
        <f>STDEV(C123:E123)</f>
        <v>2.8023799409311449E-3</v>
      </c>
      <c r="AD123" s="130">
        <f>STDEV(F123:H123)</f>
        <v>2.1007935008784881E-3</v>
      </c>
      <c r="AE123" s="130">
        <f>STDEV(I123:K123)</f>
        <v>2.4979991993594221E-3</v>
      </c>
      <c r="AF123" s="130">
        <f>STDEV(L123:N123)</f>
        <v>9.1651513899117612E-4</v>
      </c>
      <c r="AG123" s="130">
        <f>STDEV(O123:Q123)</f>
        <v>7.2111025509282616E-4</v>
      </c>
      <c r="AH123" s="130">
        <f>STDEV(R123:T123)</f>
        <v>9.4516312525052323E-4</v>
      </c>
      <c r="AI123" s="136">
        <f>(W123-W$114)/V123</f>
        <v>7.5790476190476172E-2</v>
      </c>
      <c r="AJ123" s="136">
        <f>(X123-X$114)/V123</f>
        <v>0.15537142857142855</v>
      </c>
      <c r="AK123" s="136">
        <f>(Y123-Y$114)/V123</f>
        <v>0.15395238095238092</v>
      </c>
      <c r="AL123" s="136">
        <f>(Z123-Z$114)/V123</f>
        <v>8.8680952380952388E-2</v>
      </c>
      <c r="AM123" s="136">
        <f>(AA123-AA$114)/V123</f>
        <v>5.6933333333333329E-2</v>
      </c>
      <c r="AN123" s="136">
        <f>(AB123-AB$114)/V123</f>
        <v>5.9452380952380958E-2</v>
      </c>
    </row>
    <row r="124" spans="2:40" x14ac:dyDescent="0.3">
      <c r="B124" s="131" t="s">
        <v>73</v>
      </c>
      <c r="C124" s="130">
        <v>0.36919999999999997</v>
      </c>
      <c r="D124" s="130">
        <v>0.3695</v>
      </c>
      <c r="E124" s="130">
        <v>0.36870000000000003</v>
      </c>
      <c r="F124" s="130">
        <v>0.67889999999999995</v>
      </c>
      <c r="G124" s="130">
        <v>0.68130000000000002</v>
      </c>
      <c r="H124" s="130">
        <v>0.67889999999999995</v>
      </c>
      <c r="I124" s="130">
        <v>0.69410000000000005</v>
      </c>
      <c r="J124" s="130">
        <v>0.69350000000000001</v>
      </c>
      <c r="K124" s="130">
        <v>0.69340000000000002</v>
      </c>
      <c r="L124" s="130">
        <v>0.42359999999999998</v>
      </c>
      <c r="M124" s="130">
        <v>0.42399999999999999</v>
      </c>
      <c r="N124" s="130">
        <v>0.42270000000000002</v>
      </c>
      <c r="O124" s="130">
        <v>0.30719999999999997</v>
      </c>
      <c r="P124" s="130">
        <v>0.30640000000000001</v>
      </c>
      <c r="Q124" s="130">
        <v>0.30570000000000003</v>
      </c>
      <c r="R124" s="130">
        <v>0.33090000000000003</v>
      </c>
      <c r="S124" s="130">
        <v>0.33310000000000001</v>
      </c>
      <c r="T124" s="130">
        <v>0.33279999999999998</v>
      </c>
      <c r="V124" s="131"/>
      <c r="W124" s="130"/>
      <c r="X124" s="130"/>
      <c r="Y124" s="130"/>
      <c r="Z124" s="130"/>
      <c r="AA124" s="130"/>
      <c r="AB124" s="130"/>
      <c r="AC124" s="130"/>
      <c r="AD124" s="130"/>
      <c r="AE124" s="130"/>
      <c r="AF124" s="130"/>
      <c r="AG124" s="130"/>
      <c r="AH124" s="130"/>
      <c r="AI124" s="136"/>
      <c r="AJ124" s="136"/>
      <c r="AK124" s="136"/>
      <c r="AL124" s="136"/>
      <c r="AM124" s="136"/>
      <c r="AN124" s="136"/>
    </row>
    <row r="125" spans="2:40" x14ac:dyDescent="0.3">
      <c r="B125" s="131">
        <v>8</v>
      </c>
      <c r="C125" s="130">
        <f t="shared" ref="C125:T125" si="62">C124*2</f>
        <v>0.73839999999999995</v>
      </c>
      <c r="D125" s="130">
        <f t="shared" si="62"/>
        <v>0.73899999999999999</v>
      </c>
      <c r="E125" s="130">
        <f t="shared" si="62"/>
        <v>0.73740000000000006</v>
      </c>
      <c r="F125" s="130">
        <f t="shared" si="62"/>
        <v>1.3577999999999999</v>
      </c>
      <c r="G125" s="130">
        <f t="shared" si="62"/>
        <v>1.3626</v>
      </c>
      <c r="H125" s="130">
        <f t="shared" si="62"/>
        <v>1.3577999999999999</v>
      </c>
      <c r="I125" s="130">
        <f t="shared" si="62"/>
        <v>1.3882000000000001</v>
      </c>
      <c r="J125" s="130">
        <f t="shared" si="62"/>
        <v>1.387</v>
      </c>
      <c r="K125" s="130">
        <f t="shared" si="62"/>
        <v>1.3868</v>
      </c>
      <c r="L125" s="130">
        <f t="shared" si="62"/>
        <v>0.84719999999999995</v>
      </c>
      <c r="M125" s="130">
        <f t="shared" si="62"/>
        <v>0.84799999999999998</v>
      </c>
      <c r="N125" s="130">
        <f t="shared" si="62"/>
        <v>0.84540000000000004</v>
      </c>
      <c r="O125" s="130">
        <f t="shared" si="62"/>
        <v>0.61439999999999995</v>
      </c>
      <c r="P125" s="130">
        <f t="shared" si="62"/>
        <v>0.61280000000000001</v>
      </c>
      <c r="Q125" s="130">
        <f t="shared" si="62"/>
        <v>0.61140000000000005</v>
      </c>
      <c r="R125" s="130">
        <f t="shared" si="62"/>
        <v>0.66180000000000005</v>
      </c>
      <c r="S125" s="130">
        <f t="shared" si="62"/>
        <v>0.66620000000000001</v>
      </c>
      <c r="T125" s="130">
        <f t="shared" si="62"/>
        <v>0.66559999999999997</v>
      </c>
      <c r="V125" s="131">
        <f>B125</f>
        <v>8</v>
      </c>
      <c r="W125" s="130">
        <f>AVERAGE(C125:E125)</f>
        <v>0.73826666666666663</v>
      </c>
      <c r="X125" s="130">
        <f>AVERAGE(F125:H125)</f>
        <v>1.3593999999999999</v>
      </c>
      <c r="Y125" s="130">
        <f>AVERAGE(I125:K125)</f>
        <v>1.3873333333333333</v>
      </c>
      <c r="Z125" s="130">
        <f>AVERAGE(L125:N125)</f>
        <v>0.84686666666666666</v>
      </c>
      <c r="AA125" s="130">
        <f>AVERAGE(O125:Q125)</f>
        <v>0.61286666666666667</v>
      </c>
      <c r="AB125" s="130">
        <f>AVERAGE(R125:T125)</f>
        <v>0.66453333333333331</v>
      </c>
      <c r="AC125" s="130">
        <f>STDEV(C125:E125)</f>
        <v>8.0829037686543743E-4</v>
      </c>
      <c r="AD125" s="130">
        <f>STDEV(F125:H125)</f>
        <v>2.771281292110283E-3</v>
      </c>
      <c r="AE125" s="130">
        <f>STDEV(I125:K125)</f>
        <v>7.5718777944008017E-4</v>
      </c>
      <c r="AF125" s="130">
        <f>STDEV(L125:N125)</f>
        <v>1.3316656236958403E-3</v>
      </c>
      <c r="AG125" s="130">
        <f>STDEV(O125:Q125)</f>
        <v>1.5011106998929725E-3</v>
      </c>
      <c r="AH125" s="130">
        <f>STDEV(R125:T125)</f>
        <v>2.3860706890897372E-3</v>
      </c>
      <c r="AI125" s="136">
        <f>(W125-W$114)/V125</f>
        <v>7.2666666666666657E-2</v>
      </c>
      <c r="AJ125" s="136">
        <f>(X125-X$114)/V125</f>
        <v>0.15058333333333332</v>
      </c>
      <c r="AK125" s="136">
        <f>(Y125-Y$114)/V125</f>
        <v>0.154525</v>
      </c>
      <c r="AL125" s="136">
        <f>(Z125-Z$114)/V125</f>
        <v>8.7579166666666666E-2</v>
      </c>
      <c r="AM125" s="136">
        <f>(AA125-AA$114)/V125</f>
        <v>5.8524999999999994E-2</v>
      </c>
      <c r="AN125" s="136">
        <f>(AB125-AB$114)/V125</f>
        <v>6.3995833333333335E-2</v>
      </c>
    </row>
    <row r="126" spans="2:40" x14ac:dyDescent="0.3">
      <c r="B126" s="131" t="s">
        <v>72</v>
      </c>
      <c r="C126" s="130">
        <v>0.4728</v>
      </c>
      <c r="D126" s="130">
        <v>0.47310000000000002</v>
      </c>
      <c r="E126" s="130">
        <v>0.47260000000000002</v>
      </c>
      <c r="F126" s="130">
        <v>0.68810000000000004</v>
      </c>
      <c r="G126" s="130">
        <v>0.68840000000000001</v>
      </c>
      <c r="H126" s="130">
        <v>0.68869999999999998</v>
      </c>
      <c r="I126" s="130">
        <v>0.71950000000000003</v>
      </c>
      <c r="J126" s="130">
        <v>0.72330000000000005</v>
      </c>
      <c r="K126" s="130">
        <v>0.72509999999999997</v>
      </c>
      <c r="L126" s="130">
        <v>0.47020000000000001</v>
      </c>
      <c r="M126" s="130">
        <v>0.47020000000000001</v>
      </c>
      <c r="N126" s="130">
        <v>0.47020000000000001</v>
      </c>
      <c r="O126" s="130">
        <v>0.33100000000000002</v>
      </c>
      <c r="P126" s="130">
        <v>0.32929999999999998</v>
      </c>
      <c r="Q126" s="130">
        <v>0.33040000000000003</v>
      </c>
      <c r="R126" s="130">
        <v>0.37219999999999998</v>
      </c>
      <c r="S126" s="130">
        <v>0.3755</v>
      </c>
      <c r="T126" s="130">
        <v>0.37640000000000001</v>
      </c>
      <c r="V126" s="131"/>
      <c r="W126" s="130"/>
      <c r="X126" s="130"/>
      <c r="Y126" s="130"/>
      <c r="Z126" s="130"/>
      <c r="AA126" s="130"/>
      <c r="AB126" s="130"/>
      <c r="AC126" s="130"/>
      <c r="AD126" s="130"/>
      <c r="AE126" s="130"/>
      <c r="AF126" s="130"/>
      <c r="AG126" s="130"/>
      <c r="AH126" s="130"/>
      <c r="AI126" s="136"/>
      <c r="AJ126" s="136"/>
      <c r="AK126" s="136"/>
      <c r="AL126" s="136"/>
      <c r="AM126" s="136"/>
      <c r="AN126" s="136"/>
    </row>
    <row r="127" spans="2:40" x14ac:dyDescent="0.3">
      <c r="B127" s="134">
        <v>9</v>
      </c>
      <c r="C127" s="130">
        <f t="shared" ref="C127:T127" si="63">C126*2</f>
        <v>0.9456</v>
      </c>
      <c r="D127" s="130">
        <f t="shared" si="63"/>
        <v>0.94620000000000004</v>
      </c>
      <c r="E127" s="130">
        <f t="shared" si="63"/>
        <v>0.94520000000000004</v>
      </c>
      <c r="F127" s="130">
        <f t="shared" si="63"/>
        <v>1.3762000000000001</v>
      </c>
      <c r="G127" s="130">
        <f t="shared" si="63"/>
        <v>1.3768</v>
      </c>
      <c r="H127" s="130">
        <f t="shared" si="63"/>
        <v>1.3774</v>
      </c>
      <c r="I127" s="130">
        <f t="shared" si="63"/>
        <v>1.4390000000000001</v>
      </c>
      <c r="J127" s="130">
        <f t="shared" si="63"/>
        <v>1.4466000000000001</v>
      </c>
      <c r="K127" s="130">
        <f t="shared" si="63"/>
        <v>1.4501999999999999</v>
      </c>
      <c r="L127" s="130">
        <f t="shared" si="63"/>
        <v>0.94040000000000001</v>
      </c>
      <c r="M127" s="130">
        <f t="shared" si="63"/>
        <v>0.94040000000000001</v>
      </c>
      <c r="N127" s="130">
        <f t="shared" si="63"/>
        <v>0.94040000000000001</v>
      </c>
      <c r="O127" s="130">
        <f t="shared" si="63"/>
        <v>0.66200000000000003</v>
      </c>
      <c r="P127" s="130">
        <f t="shared" si="63"/>
        <v>0.65859999999999996</v>
      </c>
      <c r="Q127" s="130">
        <f t="shared" si="63"/>
        <v>0.66080000000000005</v>
      </c>
      <c r="R127" s="130">
        <f t="shared" si="63"/>
        <v>0.74439999999999995</v>
      </c>
      <c r="S127" s="130">
        <f t="shared" si="63"/>
        <v>0.751</v>
      </c>
      <c r="T127" s="130">
        <f t="shared" si="63"/>
        <v>0.75280000000000002</v>
      </c>
      <c r="V127" s="131">
        <f>B127</f>
        <v>9</v>
      </c>
      <c r="W127" s="130">
        <f>AVERAGE(C127:E127)</f>
        <v>0.94566666666666654</v>
      </c>
      <c r="X127" s="130">
        <f>AVERAGE(F127:H127)</f>
        <v>1.3768</v>
      </c>
      <c r="Y127" s="130">
        <f>AVERAGE(I127:K127)</f>
        <v>1.4452666666666667</v>
      </c>
      <c r="Z127" s="130">
        <f>AVERAGE(L127:N127)</f>
        <v>0.94040000000000001</v>
      </c>
      <c r="AA127" s="130">
        <f>AVERAGE(O127:Q127)</f>
        <v>0.66046666666666665</v>
      </c>
      <c r="AB127" s="130">
        <f>AVERAGE(R127:T127)</f>
        <v>0.74940000000000007</v>
      </c>
      <c r="AC127" s="130">
        <f>STDEV(C127:E127)</f>
        <v>5.0332229568472004E-4</v>
      </c>
      <c r="AD127" s="130">
        <f>STDEV(F127:H127)</f>
        <v>5.9999999999993392E-4</v>
      </c>
      <c r="AE127" s="130">
        <f>STDEV(I127:K127)</f>
        <v>5.7178084379710375E-3</v>
      </c>
      <c r="AF127" s="130">
        <f>STDEV(L127:N127)</f>
        <v>0</v>
      </c>
      <c r="AG127" s="130">
        <f>STDEV(O127:Q127)</f>
        <v>1.7243356208503815E-3</v>
      </c>
      <c r="AH127" s="130">
        <f>STDEV(R127:T127)</f>
        <v>4.4226688774992333E-3</v>
      </c>
      <c r="AI127" s="136">
        <f>(W127-W$114)/V127</f>
        <v>8.7637037037037013E-2</v>
      </c>
      <c r="AJ127" s="136">
        <f>(X127-X$114)/V127</f>
        <v>0.13578518518518518</v>
      </c>
      <c r="AK127" s="136">
        <f>(Y127-Y$114)/V127</f>
        <v>0.14379259259259258</v>
      </c>
      <c r="AL127" s="136">
        <f>(Z127-Z$114)/V127</f>
        <v>8.8240740740740745E-2</v>
      </c>
      <c r="AM127" s="136">
        <f>(AA127-AA$114)/V127</f>
        <v>5.7311111111111104E-2</v>
      </c>
      <c r="AN127" s="136">
        <f>(AB127-AB$114)/V127</f>
        <v>6.6314814814814826E-2</v>
      </c>
    </row>
    <row r="128" spans="2:40" x14ac:dyDescent="0.3">
      <c r="B128" s="134" t="s">
        <v>71</v>
      </c>
      <c r="C128" s="130">
        <v>0.53100000000000003</v>
      </c>
      <c r="D128" s="130">
        <v>0.53159999999999996</v>
      </c>
      <c r="E128" s="130">
        <v>0.52980000000000005</v>
      </c>
      <c r="F128" s="130">
        <v>0.77170000000000005</v>
      </c>
      <c r="G128" s="130">
        <v>0.7611</v>
      </c>
      <c r="H128" s="130">
        <v>0.7611</v>
      </c>
      <c r="I128" s="130">
        <v>0.73409999999999997</v>
      </c>
      <c r="J128" s="130">
        <v>0.73699999999999999</v>
      </c>
      <c r="K128" s="130">
        <v>0.72989999999999999</v>
      </c>
      <c r="L128" s="130">
        <v>0.51380000000000003</v>
      </c>
      <c r="M128" s="130">
        <v>0.51029999999999998</v>
      </c>
      <c r="N128" s="130">
        <v>0.5121</v>
      </c>
      <c r="O128" s="130">
        <v>0.36230000000000001</v>
      </c>
      <c r="P128" s="130">
        <v>0.36209999999999998</v>
      </c>
      <c r="Q128" s="130">
        <v>0.36149999999999999</v>
      </c>
      <c r="R128" s="130">
        <v>0.40570000000000001</v>
      </c>
      <c r="S128" s="130">
        <v>0.40600000000000003</v>
      </c>
      <c r="T128" s="130">
        <v>0.40639999999999998</v>
      </c>
      <c r="V128" s="131"/>
      <c r="W128" s="130"/>
      <c r="X128" s="130"/>
      <c r="Y128" s="130"/>
      <c r="Z128" s="130"/>
      <c r="AA128" s="130"/>
      <c r="AB128" s="130"/>
      <c r="AC128" s="130"/>
      <c r="AD128" s="130"/>
      <c r="AE128" s="130"/>
      <c r="AF128" s="130"/>
      <c r="AG128" s="130"/>
      <c r="AH128" s="130"/>
      <c r="AI128" s="136"/>
      <c r="AJ128" s="136"/>
      <c r="AK128" s="136"/>
      <c r="AL128" s="136"/>
      <c r="AM128" s="136"/>
      <c r="AN128" s="136"/>
    </row>
    <row r="129" spans="2:40" x14ac:dyDescent="0.3">
      <c r="B129" s="134">
        <v>10</v>
      </c>
      <c r="C129" s="130">
        <f t="shared" ref="C129:T129" si="64">C128*2</f>
        <v>1.0620000000000001</v>
      </c>
      <c r="D129" s="130">
        <f t="shared" si="64"/>
        <v>1.0631999999999999</v>
      </c>
      <c r="E129" s="130">
        <f t="shared" si="64"/>
        <v>1.0596000000000001</v>
      </c>
      <c r="F129" s="130">
        <f t="shared" si="64"/>
        <v>1.5434000000000001</v>
      </c>
      <c r="G129" s="130">
        <f t="shared" si="64"/>
        <v>1.5222</v>
      </c>
      <c r="H129" s="130">
        <f t="shared" si="64"/>
        <v>1.5222</v>
      </c>
      <c r="I129" s="130">
        <f t="shared" si="64"/>
        <v>1.4681999999999999</v>
      </c>
      <c r="J129" s="130">
        <f t="shared" si="64"/>
        <v>1.474</v>
      </c>
      <c r="K129" s="130">
        <f t="shared" si="64"/>
        <v>1.4598</v>
      </c>
      <c r="L129" s="130">
        <f t="shared" si="64"/>
        <v>1.0276000000000001</v>
      </c>
      <c r="M129" s="130">
        <f t="shared" si="64"/>
        <v>1.0206</v>
      </c>
      <c r="N129" s="130">
        <f t="shared" si="64"/>
        <v>1.0242</v>
      </c>
      <c r="O129" s="130">
        <f t="shared" si="64"/>
        <v>0.72460000000000002</v>
      </c>
      <c r="P129" s="130">
        <f t="shared" si="64"/>
        <v>0.72419999999999995</v>
      </c>
      <c r="Q129" s="130">
        <f t="shared" si="64"/>
        <v>0.72299999999999998</v>
      </c>
      <c r="R129" s="130">
        <f t="shared" si="64"/>
        <v>0.81140000000000001</v>
      </c>
      <c r="S129" s="130">
        <f t="shared" si="64"/>
        <v>0.81200000000000006</v>
      </c>
      <c r="T129" s="130">
        <f t="shared" si="64"/>
        <v>0.81279999999999997</v>
      </c>
      <c r="V129" s="131">
        <f>B129</f>
        <v>10</v>
      </c>
      <c r="W129" s="130">
        <f>AVERAGE(C129:E129)</f>
        <v>1.0616000000000001</v>
      </c>
      <c r="X129" s="130">
        <f>AVERAGE(F129:H129)</f>
        <v>1.5292666666666666</v>
      </c>
      <c r="Y129" s="130">
        <f>AVERAGE(I129:K129)</f>
        <v>1.4673333333333332</v>
      </c>
      <c r="Z129" s="130">
        <f>AVERAGE(L129:N129)</f>
        <v>1.0241333333333333</v>
      </c>
      <c r="AA129" s="130">
        <f>AVERAGE(O129:Q129)</f>
        <v>0.72393333333333321</v>
      </c>
      <c r="AB129" s="130">
        <f>AVERAGE(R129:T129)</f>
        <v>0.81206666666666683</v>
      </c>
      <c r="AC129" s="130">
        <f>STDEV(C129:E129)</f>
        <v>1.8330302779822553E-3</v>
      </c>
      <c r="AD129" s="130">
        <f>STDEV(F129:H129)</f>
        <v>1.2239825706820128E-2</v>
      </c>
      <c r="AE129" s="130">
        <f>STDEV(I129:K129)</f>
        <v>7.1395611443094481E-3</v>
      </c>
      <c r="AF129" s="130">
        <f>STDEV(L129:N129)</f>
        <v>3.5004761580867457E-3</v>
      </c>
      <c r="AG129" s="130">
        <f>STDEV(O129:Q129)</f>
        <v>8.3266639978646806E-4</v>
      </c>
      <c r="AH129" s="130">
        <f>STDEV(R129:T129)</f>
        <v>7.0237691685682462E-4</v>
      </c>
      <c r="AI129" s="136">
        <f>(W129-W$114)/V129</f>
        <v>9.0466666666666667E-2</v>
      </c>
      <c r="AJ129" s="136">
        <f>(X129-X$114)/V129</f>
        <v>0.13745333333333332</v>
      </c>
      <c r="AK129" s="136">
        <f>(Y129-Y$114)/V129</f>
        <v>0.13161999999999999</v>
      </c>
      <c r="AL129" s="136">
        <f>(Z129-Z$114)/V129</f>
        <v>8.7790000000000007E-2</v>
      </c>
      <c r="AM129" s="136">
        <f>(AA129-AA$114)/V129</f>
        <v>5.7926666666666647E-2</v>
      </c>
      <c r="AN129" s="136">
        <f>(AB129-AB$114)/V129</f>
        <v>6.5950000000000022E-2</v>
      </c>
    </row>
    <row r="130" spans="2:40" x14ac:dyDescent="0.3">
      <c r="B130" s="134" t="s">
        <v>104</v>
      </c>
      <c r="C130" s="130">
        <v>0.29530000000000001</v>
      </c>
      <c r="D130" s="130">
        <v>0.29670000000000002</v>
      </c>
      <c r="E130" s="130">
        <v>0.29670000000000002</v>
      </c>
      <c r="F130" s="130">
        <v>0.48609999999999998</v>
      </c>
      <c r="G130" s="130">
        <v>0.48670000000000002</v>
      </c>
      <c r="H130" s="130">
        <v>0.48970000000000002</v>
      </c>
      <c r="I130" s="130">
        <v>0.4748</v>
      </c>
      <c r="J130" s="130">
        <v>0.47449999999999998</v>
      </c>
      <c r="K130" s="130">
        <v>0.47449999999999998</v>
      </c>
      <c r="L130" s="130">
        <v>0.28939999999999999</v>
      </c>
      <c r="M130" s="130">
        <v>0.29070000000000001</v>
      </c>
      <c r="N130" s="130">
        <v>0.2918</v>
      </c>
      <c r="O130" s="130">
        <v>0.19500000000000001</v>
      </c>
      <c r="P130" s="130">
        <v>0.1943</v>
      </c>
      <c r="Q130" s="130">
        <v>0.19500000000000001</v>
      </c>
      <c r="R130" s="130">
        <v>0.22919999999999999</v>
      </c>
      <c r="S130" s="130">
        <v>0.22869999999999999</v>
      </c>
      <c r="T130" s="130">
        <v>0.22939999999999999</v>
      </c>
      <c r="V130" s="131"/>
      <c r="W130" s="130"/>
      <c r="X130" s="130"/>
      <c r="Y130" s="130"/>
      <c r="Z130" s="130"/>
      <c r="AA130" s="130"/>
      <c r="AB130" s="130"/>
      <c r="AC130" s="130"/>
      <c r="AD130" s="130"/>
      <c r="AE130" s="130"/>
      <c r="AF130" s="130"/>
      <c r="AG130" s="130"/>
      <c r="AH130" s="130"/>
      <c r="AI130" s="136"/>
      <c r="AJ130" s="136"/>
      <c r="AK130" s="136"/>
      <c r="AL130" s="136"/>
      <c r="AM130" s="136"/>
      <c r="AN130" s="136"/>
    </row>
    <row r="131" spans="2:40" x14ac:dyDescent="0.3">
      <c r="B131" s="134">
        <v>12</v>
      </c>
      <c r="C131" s="130">
        <f t="shared" ref="C131:T131" si="65">C130*4</f>
        <v>1.1812</v>
      </c>
      <c r="D131" s="130">
        <f t="shared" si="65"/>
        <v>1.1868000000000001</v>
      </c>
      <c r="E131" s="130">
        <f t="shared" si="65"/>
        <v>1.1868000000000001</v>
      </c>
      <c r="F131" s="130">
        <f t="shared" si="65"/>
        <v>1.9443999999999999</v>
      </c>
      <c r="G131" s="130">
        <f t="shared" si="65"/>
        <v>1.9468000000000001</v>
      </c>
      <c r="H131" s="130">
        <f t="shared" si="65"/>
        <v>1.9588000000000001</v>
      </c>
      <c r="I131" s="130">
        <f t="shared" si="65"/>
        <v>1.8992</v>
      </c>
      <c r="J131" s="130">
        <f t="shared" si="65"/>
        <v>1.8979999999999999</v>
      </c>
      <c r="K131" s="130">
        <f t="shared" si="65"/>
        <v>1.8979999999999999</v>
      </c>
      <c r="L131" s="130">
        <f t="shared" si="65"/>
        <v>1.1576</v>
      </c>
      <c r="M131" s="130">
        <f t="shared" si="65"/>
        <v>1.1628000000000001</v>
      </c>
      <c r="N131" s="130">
        <f t="shared" si="65"/>
        <v>1.1672</v>
      </c>
      <c r="O131" s="130">
        <f t="shared" si="65"/>
        <v>0.78</v>
      </c>
      <c r="P131" s="130">
        <f t="shared" si="65"/>
        <v>0.7772</v>
      </c>
      <c r="Q131" s="130">
        <f t="shared" si="65"/>
        <v>0.78</v>
      </c>
      <c r="R131" s="130">
        <f t="shared" si="65"/>
        <v>0.91679999999999995</v>
      </c>
      <c r="S131" s="130">
        <f t="shared" si="65"/>
        <v>0.91479999999999995</v>
      </c>
      <c r="T131" s="130">
        <f t="shared" si="65"/>
        <v>0.91759999999999997</v>
      </c>
      <c r="V131" s="131">
        <f>B131</f>
        <v>12</v>
      </c>
      <c r="W131" s="130">
        <f>AVERAGE(C131:E131)</f>
        <v>1.1849333333333334</v>
      </c>
      <c r="X131" s="130">
        <f>AVERAGE(F131:H131)</f>
        <v>1.95</v>
      </c>
      <c r="Y131" s="130">
        <f>AVERAGE(I131:K131)</f>
        <v>1.8983999999999999</v>
      </c>
      <c r="Z131" s="130">
        <f>AVERAGE(L131:N131)</f>
        <v>1.1625333333333334</v>
      </c>
      <c r="AA131" s="130">
        <f>AVERAGE(O131:Q131)</f>
        <v>0.77906666666666669</v>
      </c>
      <c r="AB131" s="130">
        <f>AVERAGE(R131:T131)</f>
        <v>0.91639999999999999</v>
      </c>
      <c r="AC131" s="130">
        <f>STDEV(C131:E131)</f>
        <v>3.2331615074619327E-3</v>
      </c>
      <c r="AD131" s="130">
        <f>STDEV(F131:H131)</f>
        <v>7.7149206087944351E-3</v>
      </c>
      <c r="AE131" s="130">
        <f>STDEV(I131:K131)</f>
        <v>6.9282032302760285E-4</v>
      </c>
      <c r="AF131" s="130">
        <f>STDEV(L131:N131)</f>
        <v>4.8055523442507219E-3</v>
      </c>
      <c r="AG131" s="130">
        <f>STDEV(O131:Q131)</f>
        <v>1.6165807537309664E-3</v>
      </c>
      <c r="AH131" s="130">
        <f>STDEV(R131:T131)</f>
        <v>1.4422205101856061E-3</v>
      </c>
      <c r="AI131" s="136">
        <f>(W131-W$114)/V131</f>
        <v>8.5666666666666669E-2</v>
      </c>
      <c r="AJ131" s="136">
        <f>(X131-X$114)/V131</f>
        <v>0.14960555555555555</v>
      </c>
      <c r="AK131" s="136">
        <f>(Y131-Y$114)/V131</f>
        <v>0.14560555555555554</v>
      </c>
      <c r="AL131" s="136">
        <f>(Z131-Z$114)/V131</f>
        <v>8.4691666666666679E-2</v>
      </c>
      <c r="AM131" s="136">
        <f>(AA131-AA$114)/V131</f>
        <v>5.2866666666666666E-2</v>
      </c>
      <c r="AN131" s="136">
        <f>(AB131-AB$114)/V131</f>
        <v>6.365277777777778E-2</v>
      </c>
    </row>
  </sheetData>
  <mergeCells count="60">
    <mergeCell ref="C112:T112"/>
    <mergeCell ref="W112:AB112"/>
    <mergeCell ref="AC112:AH112"/>
    <mergeCell ref="AI112:AN112"/>
    <mergeCell ref="C113:E113"/>
    <mergeCell ref="F113:H113"/>
    <mergeCell ref="I113:K113"/>
    <mergeCell ref="L113:N113"/>
    <mergeCell ref="O113:Q113"/>
    <mergeCell ref="R113:T113"/>
    <mergeCell ref="W91:AB91"/>
    <mergeCell ref="AC91:AH91"/>
    <mergeCell ref="AI91:AN91"/>
    <mergeCell ref="C92:E92"/>
    <mergeCell ref="F92:H92"/>
    <mergeCell ref="I92:K92"/>
    <mergeCell ref="L92:N92"/>
    <mergeCell ref="O92:Q92"/>
    <mergeCell ref="R92:T92"/>
    <mergeCell ref="F70:H70"/>
    <mergeCell ref="I70:K70"/>
    <mergeCell ref="L70:N70"/>
    <mergeCell ref="O70:Q70"/>
    <mergeCell ref="C91:T91"/>
    <mergeCell ref="R70:T70"/>
    <mergeCell ref="C70:E70"/>
    <mergeCell ref="AC47:AH47"/>
    <mergeCell ref="AI47:AN47"/>
    <mergeCell ref="O48:Q48"/>
    <mergeCell ref="R48:T48"/>
    <mergeCell ref="C69:T69"/>
    <mergeCell ref="W69:AB69"/>
    <mergeCell ref="AC69:AH69"/>
    <mergeCell ref="AI69:AN69"/>
    <mergeCell ref="C48:E48"/>
    <mergeCell ref="F48:H48"/>
    <mergeCell ref="I48:K48"/>
    <mergeCell ref="L48:N48"/>
    <mergeCell ref="C47:T47"/>
    <mergeCell ref="W47:AB47"/>
    <mergeCell ref="C25:T25"/>
    <mergeCell ref="W25:AB25"/>
    <mergeCell ref="AC25:AH25"/>
    <mergeCell ref="AI25:AN25"/>
    <mergeCell ref="C26:E26"/>
    <mergeCell ref="F26:H26"/>
    <mergeCell ref="I26:K26"/>
    <mergeCell ref="L26:N26"/>
    <mergeCell ref="O26:Q26"/>
    <mergeCell ref="R26:T26"/>
    <mergeCell ref="C3:T3"/>
    <mergeCell ref="W3:AB3"/>
    <mergeCell ref="AC3:AH3"/>
    <mergeCell ref="AI3:AN3"/>
    <mergeCell ref="C4:E4"/>
    <mergeCell ref="F4:H4"/>
    <mergeCell ref="I4:K4"/>
    <mergeCell ref="L4:N4"/>
    <mergeCell ref="O4:Q4"/>
    <mergeCell ref="R4:T4"/>
  </mergeCells>
  <phoneticPr fontId="1" type="noConversion"/>
  <conditionalFormatting sqref="W5:AB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7:AB2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9:AB4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1:AB7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3:AB9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4:AB11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N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N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N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N2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:AN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:AN2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N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:AN1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:AN2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:AN1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:AN2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:AN1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:AN2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:AN1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:AN2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:AN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:AN2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:AN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:AN2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:AN3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:AN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N2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N3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:AN3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:AN3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:AN3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N4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N3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N4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5:AN3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5:AN45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:AN3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:AN45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:AN3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:AN4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:AN4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:AN45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:AN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0:AN5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0:AN6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N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N6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N5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N6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3:AN5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3:AN6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5:AN5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7:AN5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7:AN6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9:AN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9:AN6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1:AN6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3:AN6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2:AN7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2:AN8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3:AN8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4:AN8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5:AN7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5:AN8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7:AN8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9:AN7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9:AN8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1:AN8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1:AN8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3:AN8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3:AN89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5:AN89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4:AN9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4:AN9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4:AN1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5:AN9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5:AN9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6:AN9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6:AN9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7:AN9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8:AN9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8:AN110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0:AN10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0:AN110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2:AN10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2:AN110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4:AN10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4:AN11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6:AN110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5:AN11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5:AN11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5:AN1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6:AN11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6:AN11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7:AN11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7:AN11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8:AN11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9:AN11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9:AN13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1:AN12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1:AN13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3:AN1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3:AN13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5:AN1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5:AN131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7:AN131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3:AM7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1:AN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2884-C49F-4927-80B6-99F1BD42F211}">
  <dimension ref="A1"/>
  <sheetViews>
    <sheetView topLeftCell="A7"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C541D-6B19-4207-94DE-A6DE3D82D8A3}">
  <dimension ref="B1:AM119"/>
  <sheetViews>
    <sheetView zoomScale="85" zoomScaleNormal="85" workbookViewId="0">
      <selection activeCell="U82" sqref="U82"/>
    </sheetView>
  </sheetViews>
  <sheetFormatPr defaultColWidth="9" defaultRowHeight="16.5" x14ac:dyDescent="0.3"/>
  <cols>
    <col min="1" max="1" width="9" style="15"/>
    <col min="2" max="2" width="13.875" style="15" bestFit="1" customWidth="1"/>
    <col min="3" max="3" width="14" style="15" bestFit="1" customWidth="1"/>
    <col min="4" max="16384" width="9" style="15"/>
  </cols>
  <sheetData>
    <row r="1" spans="2:39" ht="17.25" thickBot="1" x14ac:dyDescent="0.35"/>
    <row r="2" spans="2:39" x14ac:dyDescent="0.3">
      <c r="B2" s="220" t="s">
        <v>45</v>
      </c>
      <c r="C2" s="80" t="s">
        <v>44</v>
      </c>
      <c r="D2" s="88">
        <v>0</v>
      </c>
      <c r="E2" s="88">
        <v>1</v>
      </c>
      <c r="F2" s="88">
        <v>2</v>
      </c>
      <c r="G2" s="88">
        <v>3</v>
      </c>
      <c r="H2" s="88">
        <v>4</v>
      </c>
      <c r="I2" s="88">
        <v>5</v>
      </c>
      <c r="J2" s="87">
        <v>0</v>
      </c>
      <c r="K2" s="87">
        <v>1</v>
      </c>
      <c r="L2" s="87">
        <v>2</v>
      </c>
      <c r="M2" s="87">
        <v>3</v>
      </c>
      <c r="N2" s="87">
        <v>4</v>
      </c>
      <c r="O2" s="87">
        <v>5</v>
      </c>
      <c r="P2" s="86">
        <v>0</v>
      </c>
      <c r="Q2" s="86">
        <v>1</v>
      </c>
      <c r="R2" s="86">
        <v>2</v>
      </c>
      <c r="S2" s="86">
        <v>3</v>
      </c>
      <c r="T2" s="86">
        <v>4</v>
      </c>
      <c r="U2" s="86">
        <v>5</v>
      </c>
      <c r="V2" s="85">
        <v>0</v>
      </c>
      <c r="W2" s="85">
        <v>1</v>
      </c>
      <c r="X2" s="85">
        <v>2</v>
      </c>
      <c r="Y2" s="85">
        <v>3</v>
      </c>
      <c r="Z2" s="85">
        <v>4</v>
      </c>
      <c r="AA2" s="85">
        <v>5</v>
      </c>
      <c r="AB2" s="84">
        <v>0</v>
      </c>
      <c r="AC2" s="84">
        <v>1</v>
      </c>
      <c r="AD2" s="84">
        <v>2</v>
      </c>
      <c r="AE2" s="84">
        <v>3</v>
      </c>
      <c r="AF2" s="84">
        <v>4</v>
      </c>
      <c r="AG2" s="84">
        <v>5</v>
      </c>
      <c r="AH2" s="83">
        <v>0</v>
      </c>
      <c r="AI2" s="83">
        <v>1</v>
      </c>
      <c r="AJ2" s="83">
        <v>2</v>
      </c>
      <c r="AK2" s="83">
        <v>3</v>
      </c>
      <c r="AL2" s="83">
        <v>4</v>
      </c>
      <c r="AM2" s="83">
        <v>5</v>
      </c>
    </row>
    <row r="3" spans="2:39" ht="17.25" thickBot="1" x14ac:dyDescent="0.35">
      <c r="B3" s="221"/>
      <c r="C3" s="63" t="s">
        <v>43</v>
      </c>
      <c r="D3" s="219" t="s">
        <v>42</v>
      </c>
      <c r="E3" s="219"/>
      <c r="F3" s="219"/>
      <c r="G3" s="219"/>
      <c r="H3" s="219"/>
      <c r="I3" s="219"/>
      <c r="J3" s="218" t="s">
        <v>40</v>
      </c>
      <c r="K3" s="218"/>
      <c r="L3" s="218"/>
      <c r="M3" s="218"/>
      <c r="N3" s="218"/>
      <c r="O3" s="218"/>
      <c r="P3" s="214" t="s">
        <v>39</v>
      </c>
      <c r="Q3" s="214"/>
      <c r="R3" s="214"/>
      <c r="S3" s="214"/>
      <c r="T3" s="214"/>
      <c r="U3" s="214"/>
      <c r="V3" s="217" t="s">
        <v>38</v>
      </c>
      <c r="W3" s="217"/>
      <c r="X3" s="217"/>
      <c r="Y3" s="217"/>
      <c r="Z3" s="217"/>
      <c r="AA3" s="217"/>
      <c r="AB3" s="215" t="s">
        <v>37</v>
      </c>
      <c r="AC3" s="215"/>
      <c r="AD3" s="215"/>
      <c r="AE3" s="215"/>
      <c r="AF3" s="215"/>
      <c r="AG3" s="215"/>
      <c r="AH3" s="216" t="s">
        <v>35</v>
      </c>
      <c r="AI3" s="216"/>
      <c r="AJ3" s="216"/>
      <c r="AK3" s="216"/>
      <c r="AL3" s="216"/>
      <c r="AM3" s="216"/>
    </row>
    <row r="4" spans="2:39" x14ac:dyDescent="0.3">
      <c r="B4" s="220" t="s">
        <v>41</v>
      </c>
      <c r="C4" s="80">
        <v>3</v>
      </c>
      <c r="D4" s="116">
        <v>0.12064814814814816</v>
      </c>
      <c r="E4" s="116">
        <v>0.13662962962962963</v>
      </c>
      <c r="F4" s="116">
        <v>0.10751111111111111</v>
      </c>
      <c r="G4" s="116">
        <v>0.16776111111111111</v>
      </c>
      <c r="H4" s="116">
        <v>0.20785555555555554</v>
      </c>
      <c r="I4" s="116">
        <v>0.27077283950617281</v>
      </c>
      <c r="J4" s="116">
        <f t="shared" ref="J4:J18" si="0">D4*$C$51+$C$52</f>
        <v>3.5617060976577394E-2</v>
      </c>
      <c r="K4" s="116">
        <f t="shared" ref="K4:K18" si="1">E4*$C$51+$C$52</f>
        <v>4.3612438450597618E-2</v>
      </c>
      <c r="L4" s="116">
        <f t="shared" ref="L4:L18" si="2">F4*$C$51+$C$52</f>
        <v>2.9044730988083828E-2</v>
      </c>
      <c r="M4" s="116">
        <f t="shared" ref="M4:M18" si="3">G4*$C$51+$C$52</f>
        <v>5.9187211418819399E-2</v>
      </c>
      <c r="N4" s="116">
        <f t="shared" ref="N4:N18" si="4">H4*$C$51+$C$52</f>
        <v>7.9246066307580909E-2</v>
      </c>
      <c r="O4" s="116">
        <f t="shared" ref="O4:O18" si="5">I4*$C$51+$C$52</f>
        <v>0.11072296257706662</v>
      </c>
      <c r="P4" s="115" t="s">
        <v>36</v>
      </c>
      <c r="Q4" s="114">
        <f t="shared" ref="Q4:Q18" si="6">K4/Q$2</f>
        <v>4.3612438450597618E-2</v>
      </c>
      <c r="R4" s="114">
        <f t="shared" ref="R4:R18" si="7">L4/R$2</f>
        <v>1.4522365494041914E-2</v>
      </c>
      <c r="S4" s="114">
        <f t="shared" ref="S4:S18" si="8">M4/S$2</f>
        <v>1.97290704729398E-2</v>
      </c>
      <c r="T4" s="114">
        <f t="shared" ref="T4:T18" si="9">N4/T$2</f>
        <v>1.9811516576895227E-2</v>
      </c>
      <c r="U4" s="114">
        <f t="shared" ref="U4:U18" si="10">O4/U$2</f>
        <v>2.2144592515413324E-2</v>
      </c>
      <c r="V4" s="113" t="s">
        <v>36</v>
      </c>
      <c r="W4" s="112">
        <f t="shared" ref="W4:W18" si="11">Q4*$M$38/$M$39</f>
        <v>4.1867940912573713</v>
      </c>
      <c r="X4" s="112">
        <f t="shared" ref="X4:X18" si="12">R4*$M$38/$M$39</f>
        <v>1.3941470874280237</v>
      </c>
      <c r="Y4" s="112">
        <f t="shared" ref="Y4:Y18" si="13">S4*$M$38/$M$39</f>
        <v>1.8939907654022208</v>
      </c>
      <c r="Z4" s="112">
        <f t="shared" ref="Z4:Z18" si="14">T4*$M$38/$M$39</f>
        <v>1.9019055913819418</v>
      </c>
      <c r="AA4" s="112">
        <f t="shared" ref="AA4:AA18" si="15">U4*$M$38/$M$39</f>
        <v>2.125880881479679</v>
      </c>
      <c r="AB4" s="111" t="s">
        <v>36</v>
      </c>
      <c r="AC4" s="110">
        <f t="shared" ref="AC4:AC18" si="16">Q4*$M$44/$M$45</f>
        <v>1.3014628424444348</v>
      </c>
      <c r="AD4" s="110">
        <f t="shared" ref="AD4:AD18" si="17">R4*$M$44/$M$45</f>
        <v>0.43336992258073975</v>
      </c>
      <c r="AE4" s="110">
        <f t="shared" ref="AE4:AE18" si="18">S4*$M$44/$M$45</f>
        <v>0.58874607907063614</v>
      </c>
      <c r="AF4" s="110">
        <f t="shared" ref="AF4:AF18" si="19">T4*$M$44/$M$45</f>
        <v>0.59120639875498149</v>
      </c>
      <c r="AG4" s="110">
        <f t="shared" ref="AG4:AG18" si="20">U4*$M$44/$M$45</f>
        <v>0.66082900529696609</v>
      </c>
      <c r="AH4" s="111" t="s">
        <v>34</v>
      </c>
      <c r="AI4" s="110">
        <f t="shared" ref="AI4:AI18" si="21">LN(K4/$J4)/(K$2)</f>
        <v>0.20251763125913658</v>
      </c>
      <c r="AJ4" s="110">
        <f t="shared" ref="AJ4:AJ18" si="22">LN(L4/$J4)/(L$2)</f>
        <v>-0.10199383723664043</v>
      </c>
      <c r="AK4" s="110">
        <f t="shared" ref="AK4:AK18" si="23">LN(M4/$J4)/(M$2)</f>
        <v>0.16929357708299234</v>
      </c>
      <c r="AL4" s="110">
        <f t="shared" ref="AL4:AL18" si="24">LN(N4/$J4)/(N$2)</f>
        <v>0.19993325276355689</v>
      </c>
      <c r="AM4" s="110">
        <f t="shared" ref="AM4:AM18" si="25">LN(O4/$J4)/(O$2)</f>
        <v>0.22684129698342675</v>
      </c>
    </row>
    <row r="5" spans="2:39" x14ac:dyDescent="0.3">
      <c r="B5" s="226"/>
      <c r="C5" s="12">
        <v>5</v>
      </c>
      <c r="D5" s="100">
        <v>0.12597777777777777</v>
      </c>
      <c r="E5" s="100">
        <v>0.19114444444444445</v>
      </c>
      <c r="F5" s="100">
        <v>0.25177777777777782</v>
      </c>
      <c r="G5" s="100">
        <v>0.41690000000000005</v>
      </c>
      <c r="H5" s="100">
        <v>0.52851481481481477</v>
      </c>
      <c r="I5" s="100">
        <v>0.60147037037037043</v>
      </c>
      <c r="J5" s="100">
        <f t="shared" si="0"/>
        <v>3.8283422085526431E-2</v>
      </c>
      <c r="K5" s="100">
        <f t="shared" si="1"/>
        <v>7.0885662330111801E-2</v>
      </c>
      <c r="L5" s="100">
        <f t="shared" si="2"/>
        <v>0.10121992064463908</v>
      </c>
      <c r="M5" s="100">
        <f t="shared" si="3"/>
        <v>0.18382893893530969</v>
      </c>
      <c r="N5" s="100">
        <f t="shared" si="4"/>
        <v>0.23966872933092345</v>
      </c>
      <c r="O5" s="100">
        <f t="shared" si="5"/>
        <v>0.27616767382298613</v>
      </c>
      <c r="P5" s="99" t="s">
        <v>36</v>
      </c>
      <c r="Q5" s="98">
        <f t="shared" si="6"/>
        <v>7.0885662330111801E-2</v>
      </c>
      <c r="R5" s="98">
        <f t="shared" si="7"/>
        <v>5.0609960322319542E-2</v>
      </c>
      <c r="S5" s="98">
        <f t="shared" si="8"/>
        <v>6.127631297843656E-2</v>
      </c>
      <c r="T5" s="98">
        <f t="shared" si="9"/>
        <v>5.9917182332730863E-2</v>
      </c>
      <c r="U5" s="98">
        <f t="shared" si="10"/>
        <v>5.5233534764597227E-2</v>
      </c>
      <c r="V5" s="69" t="s">
        <v>36</v>
      </c>
      <c r="W5" s="67">
        <f t="shared" si="11"/>
        <v>6.8050235836907333</v>
      </c>
      <c r="X5" s="67">
        <f t="shared" si="12"/>
        <v>4.858556190942676</v>
      </c>
      <c r="Y5" s="67">
        <f t="shared" si="13"/>
        <v>5.88252604592991</v>
      </c>
      <c r="Z5" s="67">
        <f t="shared" si="14"/>
        <v>5.7520495039421631</v>
      </c>
      <c r="AA5" s="67">
        <f t="shared" si="15"/>
        <v>5.302419337401334</v>
      </c>
      <c r="AB5" s="97" t="s">
        <v>36</v>
      </c>
      <c r="AC5" s="96">
        <f t="shared" si="16"/>
        <v>2.1153381664087973</v>
      </c>
      <c r="AD5" s="96">
        <f t="shared" si="17"/>
        <v>1.5102797540590964</v>
      </c>
      <c r="AE5" s="96">
        <f t="shared" si="18"/>
        <v>1.8285802696807949</v>
      </c>
      <c r="AF5" s="96">
        <f t="shared" si="19"/>
        <v>1.7880217020735931</v>
      </c>
      <c r="AG5" s="96">
        <f t="shared" si="20"/>
        <v>1.6482543904169429</v>
      </c>
      <c r="AH5" s="97" t="s">
        <v>34</v>
      </c>
      <c r="AI5" s="96">
        <f t="shared" si="21"/>
        <v>0.61605123049049226</v>
      </c>
      <c r="AJ5" s="96">
        <f t="shared" si="22"/>
        <v>0.48613931151695006</v>
      </c>
      <c r="AK5" s="96">
        <f t="shared" si="23"/>
        <v>0.52299622890886688</v>
      </c>
      <c r="AL5" s="96">
        <f t="shared" si="24"/>
        <v>0.45856017916021036</v>
      </c>
      <c r="AM5" s="96">
        <f t="shared" si="25"/>
        <v>0.39519824726878677</v>
      </c>
    </row>
    <row r="6" spans="2:39" x14ac:dyDescent="0.3">
      <c r="B6" s="226"/>
      <c r="C6" s="12">
        <v>7.5</v>
      </c>
      <c r="D6" s="100">
        <v>0.12642962962962964</v>
      </c>
      <c r="E6" s="100">
        <v>0.19068518518518518</v>
      </c>
      <c r="F6" s="100">
        <v>0.24642222222222221</v>
      </c>
      <c r="G6" s="100">
        <v>0.45917777777777774</v>
      </c>
      <c r="H6" s="100">
        <v>0.50625555555555557</v>
      </c>
      <c r="I6" s="100">
        <v>0.72102345679012336</v>
      </c>
      <c r="J6" s="100">
        <f t="shared" si="0"/>
        <v>3.8509479107966871E-2</v>
      </c>
      <c r="K6" s="100">
        <f t="shared" si="1"/>
        <v>7.0655899454844476E-2</v>
      </c>
      <c r="L6" s="100">
        <f t="shared" si="2"/>
        <v>9.8540589050795879E-2</v>
      </c>
      <c r="M6" s="100">
        <f t="shared" si="3"/>
        <v>0.20498009394479769</v>
      </c>
      <c r="N6" s="100">
        <f t="shared" si="4"/>
        <v>0.228532641586112</v>
      </c>
      <c r="O6" s="100">
        <f t="shared" si="5"/>
        <v>0.33597890316475276</v>
      </c>
      <c r="P6" s="99" t="s">
        <v>36</v>
      </c>
      <c r="Q6" s="98">
        <f t="shared" si="6"/>
        <v>7.0655899454844476E-2</v>
      </c>
      <c r="R6" s="98">
        <f t="shared" si="7"/>
        <v>4.927029452539794E-2</v>
      </c>
      <c r="S6" s="98">
        <f t="shared" si="8"/>
        <v>6.8326697981599224E-2</v>
      </c>
      <c r="T6" s="98">
        <f t="shared" si="9"/>
        <v>5.7133160396528E-2</v>
      </c>
      <c r="U6" s="98">
        <f t="shared" si="10"/>
        <v>6.719578063295055E-2</v>
      </c>
      <c r="V6" s="69" t="s">
        <v>36</v>
      </c>
      <c r="W6" s="67">
        <f t="shared" si="11"/>
        <v>6.7829663476650701</v>
      </c>
      <c r="X6" s="67">
        <f t="shared" si="12"/>
        <v>4.7299482744382022</v>
      </c>
      <c r="Y6" s="67">
        <f t="shared" si="13"/>
        <v>6.5593630062335251</v>
      </c>
      <c r="Z6" s="67">
        <f t="shared" si="14"/>
        <v>5.4847833980666882</v>
      </c>
      <c r="AA6" s="67">
        <f t="shared" si="15"/>
        <v>6.4507949407632523</v>
      </c>
      <c r="AB6" s="97" t="s">
        <v>36</v>
      </c>
      <c r="AC6" s="96">
        <f t="shared" si="16"/>
        <v>2.1084816856579596</v>
      </c>
      <c r="AD6" s="96">
        <f t="shared" si="17"/>
        <v>1.4703020477457434</v>
      </c>
      <c r="AE6" s="96">
        <f t="shared" si="18"/>
        <v>2.0389746991722268</v>
      </c>
      <c r="AF6" s="96">
        <f t="shared" si="19"/>
        <v>1.7049421671692893</v>
      </c>
      <c r="AG6" s="96">
        <f t="shared" si="20"/>
        <v>2.0052263704973865</v>
      </c>
      <c r="AH6" s="97" t="s">
        <v>34</v>
      </c>
      <c r="AI6" s="96">
        <f t="shared" si="21"/>
        <v>0.60691718660453642</v>
      </c>
      <c r="AJ6" s="96">
        <f t="shared" si="22"/>
        <v>0.46978205664806183</v>
      </c>
      <c r="AK6" s="96">
        <f t="shared" si="23"/>
        <v>0.55733615004330173</v>
      </c>
      <c r="AL6" s="96">
        <f t="shared" si="24"/>
        <v>0.44519365753171924</v>
      </c>
      <c r="AM6" s="96">
        <f t="shared" si="25"/>
        <v>0.43322878964127531</v>
      </c>
    </row>
    <row r="7" spans="2:39" ht="17.25" thickBot="1" x14ac:dyDescent="0.35">
      <c r="B7" s="227"/>
      <c r="C7" s="125">
        <v>9</v>
      </c>
      <c r="D7" s="123">
        <v>0.12603962962962964</v>
      </c>
      <c r="E7" s="123">
        <v>0.19647496296296296</v>
      </c>
      <c r="F7" s="123">
        <v>0.32038888888888889</v>
      </c>
      <c r="G7" s="123">
        <v>0.50998148148148148</v>
      </c>
      <c r="H7" s="123">
        <v>0.55947777777777774</v>
      </c>
      <c r="I7" s="123">
        <v>0.64754074074074097</v>
      </c>
      <c r="J7" s="123">
        <f t="shared" si="0"/>
        <v>3.8314365956630986E-2</v>
      </c>
      <c r="K7" s="123">
        <f t="shared" si="1"/>
        <v>7.3552468141400068E-2</v>
      </c>
      <c r="L7" s="123">
        <f t="shared" si="2"/>
        <v>0.13554538245372935</v>
      </c>
      <c r="M7" s="123">
        <f t="shared" si="3"/>
        <v>0.2303966855580388</v>
      </c>
      <c r="N7" s="123">
        <f t="shared" si="4"/>
        <v>0.25515919414733346</v>
      </c>
      <c r="O7" s="123">
        <f t="shared" si="5"/>
        <v>0.29921622547984317</v>
      </c>
      <c r="P7" s="122" t="s">
        <v>36</v>
      </c>
      <c r="Q7" s="121">
        <f t="shared" si="6"/>
        <v>7.3552468141400068E-2</v>
      </c>
      <c r="R7" s="121">
        <f t="shared" si="7"/>
        <v>6.7772691226864676E-2</v>
      </c>
      <c r="S7" s="121">
        <f t="shared" si="8"/>
        <v>7.6798895186012933E-2</v>
      </c>
      <c r="T7" s="121">
        <f t="shared" si="9"/>
        <v>6.3789798536833364E-2</v>
      </c>
      <c r="U7" s="121">
        <f t="shared" si="10"/>
        <v>5.9843245095968632E-2</v>
      </c>
      <c r="V7" s="120" t="s">
        <v>36</v>
      </c>
      <c r="W7" s="119">
        <f t="shared" si="11"/>
        <v>7.0610369415744065</v>
      </c>
      <c r="X7" s="119">
        <f t="shared" si="12"/>
        <v>6.5061783577790084</v>
      </c>
      <c r="Y7" s="119">
        <f t="shared" si="13"/>
        <v>7.3726939378572416</v>
      </c>
      <c r="Z7" s="119">
        <f t="shared" si="14"/>
        <v>6.123820659536003</v>
      </c>
      <c r="AA7" s="119">
        <f t="shared" si="15"/>
        <v>5.7449515292129885</v>
      </c>
      <c r="AB7" s="118" t="s">
        <v>36</v>
      </c>
      <c r="AC7" s="117">
        <f t="shared" si="16"/>
        <v>2.1949197902461823</v>
      </c>
      <c r="AD7" s="117">
        <f t="shared" si="17"/>
        <v>2.0224422778867956</v>
      </c>
      <c r="AE7" s="117">
        <f t="shared" si="18"/>
        <v>2.2917982111594353</v>
      </c>
      <c r="AF7" s="117">
        <f t="shared" si="19"/>
        <v>1.9035865792449715</v>
      </c>
      <c r="AG7" s="117">
        <f t="shared" si="20"/>
        <v>1.7858153001906061</v>
      </c>
      <c r="AH7" s="118" t="s">
        <v>34</v>
      </c>
      <c r="AI7" s="117">
        <f t="shared" si="21"/>
        <v>0.65217408770210183</v>
      </c>
      <c r="AJ7" s="117">
        <f t="shared" si="22"/>
        <v>0.63174079699654617</v>
      </c>
      <c r="AK7" s="117">
        <f t="shared" si="23"/>
        <v>0.59799254233672428</v>
      </c>
      <c r="AL7" s="117">
        <f t="shared" si="24"/>
        <v>0.47401568125864091</v>
      </c>
      <c r="AM7" s="117">
        <f t="shared" si="25"/>
        <v>0.41106831161311685</v>
      </c>
    </row>
    <row r="8" spans="2:39" x14ac:dyDescent="0.3">
      <c r="B8" s="228" t="s">
        <v>68</v>
      </c>
      <c r="C8" s="80">
        <v>35</v>
      </c>
      <c r="D8" s="116">
        <v>0.12947037037037037</v>
      </c>
      <c r="E8" s="116">
        <v>0.14584444444444444</v>
      </c>
      <c r="F8" s="116">
        <v>0.15989259259259259</v>
      </c>
      <c r="G8" s="116">
        <v>0.16951481481481481</v>
      </c>
      <c r="H8" s="116">
        <v>0.15644444444444444</v>
      </c>
      <c r="I8" s="116">
        <v>0.18156666666666665</v>
      </c>
      <c r="J8" s="116">
        <f t="shared" si="0"/>
        <v>4.003073169340618E-2</v>
      </c>
      <c r="K8" s="116">
        <f t="shared" si="1"/>
        <v>4.8222519367251693E-2</v>
      </c>
      <c r="L8" s="116">
        <f t="shared" si="2"/>
        <v>5.5250669253453011E-2</v>
      </c>
      <c r="M8" s="116">
        <f t="shared" si="3"/>
        <v>6.0064572075586159E-2</v>
      </c>
      <c r="N8" s="116">
        <f t="shared" si="4"/>
        <v>5.3525594762534628E-2</v>
      </c>
      <c r="O8" s="116">
        <f t="shared" si="5"/>
        <v>6.6093994624939992E-2</v>
      </c>
      <c r="P8" s="115" t="s">
        <v>36</v>
      </c>
      <c r="Q8" s="114">
        <f t="shared" si="6"/>
        <v>4.8222519367251693E-2</v>
      </c>
      <c r="R8" s="114">
        <f t="shared" si="7"/>
        <v>2.7625334626726505E-2</v>
      </c>
      <c r="S8" s="114">
        <f t="shared" si="8"/>
        <v>2.0021524025195386E-2</v>
      </c>
      <c r="T8" s="114">
        <f t="shared" si="9"/>
        <v>1.3381398690633657E-2</v>
      </c>
      <c r="U8" s="114">
        <f t="shared" si="10"/>
        <v>1.3218798924987998E-2</v>
      </c>
      <c r="V8" s="113" t="s">
        <v>36</v>
      </c>
      <c r="W8" s="112">
        <f t="shared" si="11"/>
        <v>4.6293618592561625</v>
      </c>
      <c r="X8" s="112">
        <f t="shared" si="12"/>
        <v>2.6520321241657445</v>
      </c>
      <c r="Y8" s="112">
        <f t="shared" si="13"/>
        <v>1.9220663064187571</v>
      </c>
      <c r="Z8" s="112">
        <f t="shared" si="14"/>
        <v>1.2846142743008311</v>
      </c>
      <c r="AA8" s="112">
        <f t="shared" si="15"/>
        <v>1.2690046967988478</v>
      </c>
      <c r="AB8" s="111" t="s">
        <v>36</v>
      </c>
      <c r="AC8" s="110">
        <f t="shared" si="16"/>
        <v>1.4390348110580182</v>
      </c>
      <c r="AD8" s="110">
        <f t="shared" si="17"/>
        <v>0.82438285507710429</v>
      </c>
      <c r="AE8" s="110">
        <f t="shared" si="18"/>
        <v>0.59747334690806009</v>
      </c>
      <c r="AF8" s="110">
        <f t="shared" si="19"/>
        <v>0.39932170258083044</v>
      </c>
      <c r="AG8" s="110">
        <f t="shared" si="20"/>
        <v>0.39446947324681353</v>
      </c>
      <c r="AH8" s="111" t="s">
        <v>34</v>
      </c>
      <c r="AI8" s="110">
        <f t="shared" si="21"/>
        <v>0.18617866727528412</v>
      </c>
      <c r="AJ8" s="110">
        <f t="shared" si="22"/>
        <v>0.1611165010227765</v>
      </c>
      <c r="AK8" s="110">
        <f t="shared" si="23"/>
        <v>0.13525757777627762</v>
      </c>
      <c r="AL8" s="110">
        <f t="shared" si="24"/>
        <v>7.2628123703664296E-2</v>
      </c>
      <c r="AM8" s="110">
        <f t="shared" si="25"/>
        <v>0.1002860876782625</v>
      </c>
    </row>
    <row r="9" spans="2:39" x14ac:dyDescent="0.3">
      <c r="B9" s="226"/>
      <c r="C9" s="12">
        <v>25</v>
      </c>
      <c r="D9" s="100">
        <v>0.12760185185185188</v>
      </c>
      <c r="E9" s="100">
        <v>0.14113703703703703</v>
      </c>
      <c r="F9" s="100">
        <v>0.14905925925925925</v>
      </c>
      <c r="G9" s="100">
        <v>0.15317037037037037</v>
      </c>
      <c r="H9" s="100">
        <v>0.14624814814814813</v>
      </c>
      <c r="I9" s="100">
        <v>0.17169629629629626</v>
      </c>
      <c r="J9" s="100">
        <f t="shared" si="0"/>
        <v>3.9095930317822589E-2</v>
      </c>
      <c r="K9" s="100">
        <f t="shared" si="1"/>
        <v>4.5867449895761608E-2</v>
      </c>
      <c r="L9" s="100">
        <f t="shared" si="2"/>
        <v>4.9830859494122956E-2</v>
      </c>
      <c r="M9" s="100">
        <f t="shared" si="3"/>
        <v>5.1887607813048214E-2</v>
      </c>
      <c r="N9" s="100">
        <f t="shared" si="4"/>
        <v>4.842448834631731E-2</v>
      </c>
      <c r="O9" s="100">
        <f t="shared" si="5"/>
        <v>6.115594573310594E-2</v>
      </c>
      <c r="P9" s="99" t="s">
        <v>36</v>
      </c>
      <c r="Q9" s="98">
        <f t="shared" si="6"/>
        <v>4.5867449895761608E-2</v>
      </c>
      <c r="R9" s="98">
        <f t="shared" si="7"/>
        <v>2.4915429747061478E-2</v>
      </c>
      <c r="S9" s="98">
        <f t="shared" si="8"/>
        <v>1.7295869271016073E-2</v>
      </c>
      <c r="T9" s="98">
        <f t="shared" si="9"/>
        <v>1.2106122086579327E-2</v>
      </c>
      <c r="U9" s="98">
        <f t="shared" si="10"/>
        <v>1.2231189146621187E-2</v>
      </c>
      <c r="V9" s="69" t="s">
        <v>36</v>
      </c>
      <c r="W9" s="67">
        <f t="shared" si="11"/>
        <v>4.4032751899931144</v>
      </c>
      <c r="X9" s="67">
        <f t="shared" si="12"/>
        <v>2.3918812557179017</v>
      </c>
      <c r="Y9" s="67">
        <f t="shared" si="13"/>
        <v>1.6604034500175429</v>
      </c>
      <c r="Z9" s="67">
        <f t="shared" si="14"/>
        <v>1.1621877203116155</v>
      </c>
      <c r="AA9" s="67">
        <f t="shared" si="15"/>
        <v>1.1741941580756339</v>
      </c>
      <c r="AB9" s="97" t="s">
        <v>36</v>
      </c>
      <c r="AC9" s="96">
        <f t="shared" si="16"/>
        <v>1.3687558833619311</v>
      </c>
      <c r="AD9" s="96">
        <f t="shared" si="17"/>
        <v>0.74351508815694101</v>
      </c>
      <c r="AE9" s="96">
        <f t="shared" si="18"/>
        <v>0.51613557929126708</v>
      </c>
      <c r="AF9" s="96">
        <f t="shared" si="19"/>
        <v>0.36126546970370066</v>
      </c>
      <c r="AG9" s="96">
        <f t="shared" si="20"/>
        <v>0.36499766485813179</v>
      </c>
      <c r="AH9" s="97" t="s">
        <v>34</v>
      </c>
      <c r="AI9" s="96">
        <f t="shared" si="21"/>
        <v>0.15973733527001521</v>
      </c>
      <c r="AJ9" s="96">
        <f t="shared" si="22"/>
        <v>0.12130804152047865</v>
      </c>
      <c r="AK9" s="96">
        <f t="shared" si="23"/>
        <v>9.4353871189694946E-2</v>
      </c>
      <c r="AL9" s="96">
        <f t="shared" si="24"/>
        <v>5.3496816426674525E-2</v>
      </c>
      <c r="AM9" s="96">
        <f t="shared" si="25"/>
        <v>8.9481742342999743E-2</v>
      </c>
    </row>
    <row r="10" spans="2:39" ht="17.25" thickBot="1" x14ac:dyDescent="0.35">
      <c r="B10" s="227"/>
      <c r="C10" s="125">
        <v>15</v>
      </c>
      <c r="D10" s="124">
        <v>0.11700000000000001</v>
      </c>
      <c r="E10" s="123">
        <v>0.11863333333333333</v>
      </c>
      <c r="F10" s="123">
        <v>0.12282962962962962</v>
      </c>
      <c r="G10" s="123">
        <v>0.13742592592592592</v>
      </c>
      <c r="H10" s="123">
        <v>0.15035925925925928</v>
      </c>
      <c r="I10" s="123">
        <v>0.15134074074074075</v>
      </c>
      <c r="J10" s="123">
        <f t="shared" si="0"/>
        <v>3.3791928459332918E-2</v>
      </c>
      <c r="K10" s="123">
        <f t="shared" si="1"/>
        <v>3.4609069007662675E-2</v>
      </c>
      <c r="L10" s="123">
        <f t="shared" si="2"/>
        <v>3.6708434634097183E-2</v>
      </c>
      <c r="M10" s="123">
        <f t="shared" si="3"/>
        <v>4.4010817629488538E-2</v>
      </c>
      <c r="N10" s="123">
        <f t="shared" si="4"/>
        <v>5.0481236665242582E-2</v>
      </c>
      <c r="O10" s="123">
        <f t="shared" si="5"/>
        <v>5.0972262164805812E-2</v>
      </c>
      <c r="P10" s="122" t="s">
        <v>36</v>
      </c>
      <c r="Q10" s="121">
        <f t="shared" si="6"/>
        <v>3.4609069007662675E-2</v>
      </c>
      <c r="R10" s="121">
        <f t="shared" si="7"/>
        <v>1.8354217317048591E-2</v>
      </c>
      <c r="S10" s="121">
        <f t="shared" si="8"/>
        <v>1.4670272543162846E-2</v>
      </c>
      <c r="T10" s="121">
        <f t="shared" si="9"/>
        <v>1.2620309166310646E-2</v>
      </c>
      <c r="U10" s="121">
        <f t="shared" si="10"/>
        <v>1.0194452432961163E-2</v>
      </c>
      <c r="V10" s="120" t="s">
        <v>36</v>
      </c>
      <c r="W10" s="119">
        <f t="shared" si="11"/>
        <v>3.3224706247356171</v>
      </c>
      <c r="X10" s="119">
        <f t="shared" si="12"/>
        <v>1.7620048624366649</v>
      </c>
      <c r="Y10" s="119">
        <f t="shared" si="13"/>
        <v>1.4083461641436332</v>
      </c>
      <c r="Z10" s="119">
        <f t="shared" si="14"/>
        <v>1.2115496799658221</v>
      </c>
      <c r="AA10" s="119">
        <f t="shared" si="15"/>
        <v>0.97866743356427166</v>
      </c>
      <c r="AB10" s="118" t="s">
        <v>36</v>
      </c>
      <c r="AC10" s="117">
        <f t="shared" si="16"/>
        <v>1.032788326570881</v>
      </c>
      <c r="AD10" s="117">
        <f t="shared" si="17"/>
        <v>0.54771832736084036</v>
      </c>
      <c r="AE10" s="117">
        <f t="shared" si="18"/>
        <v>0.43778369845306453</v>
      </c>
      <c r="AF10" s="117">
        <f t="shared" si="19"/>
        <v>0.37660961009368049</v>
      </c>
      <c r="AG10" s="117">
        <f t="shared" si="20"/>
        <v>0.30421828065393147</v>
      </c>
      <c r="AH10" s="118" t="s">
        <v>34</v>
      </c>
      <c r="AI10" s="117">
        <f t="shared" si="21"/>
        <v>2.3893786774209842E-2</v>
      </c>
      <c r="AJ10" s="117">
        <f t="shared" si="22"/>
        <v>4.1392292101961256E-2</v>
      </c>
      <c r="AK10" s="117">
        <f t="shared" si="23"/>
        <v>8.8071162641261094E-2</v>
      </c>
      <c r="AL10" s="117">
        <f t="shared" si="24"/>
        <v>0.1003449362657675</v>
      </c>
      <c r="AM10" s="117">
        <f t="shared" si="25"/>
        <v>8.2211926930857396E-2</v>
      </c>
    </row>
    <row r="11" spans="2:39" x14ac:dyDescent="0.3">
      <c r="B11" s="228" t="s">
        <v>67</v>
      </c>
      <c r="C11" s="80">
        <v>400</v>
      </c>
      <c r="D11" s="116">
        <v>9.7529629629629633E-2</v>
      </c>
      <c r="E11" s="116">
        <v>0.18476296296296299</v>
      </c>
      <c r="F11" s="116">
        <v>0.36647777777777774</v>
      </c>
      <c r="G11" s="116">
        <v>0.58152592592592589</v>
      </c>
      <c r="H11" s="116">
        <v>0.67566296296296302</v>
      </c>
      <c r="I11" s="116">
        <v>0.76288888888888884</v>
      </c>
      <c r="J11" s="116">
        <f t="shared" si="0"/>
        <v>2.4051094303846401E-2</v>
      </c>
      <c r="K11" s="116">
        <f t="shared" si="1"/>
        <v>6.7693070119744056E-2</v>
      </c>
      <c r="L11" s="116">
        <f t="shared" si="2"/>
        <v>0.15860319874265347</v>
      </c>
      <c r="M11" s="116">
        <f t="shared" si="3"/>
        <v>0.26618966508657849</v>
      </c>
      <c r="N11" s="116">
        <f t="shared" si="4"/>
        <v>0.31328549573713982</v>
      </c>
      <c r="O11" s="116">
        <f t="shared" si="5"/>
        <v>0.35692376570021056</v>
      </c>
      <c r="P11" s="115" t="s">
        <v>36</v>
      </c>
      <c r="Q11" s="114">
        <f t="shared" si="6"/>
        <v>6.7693070119744056E-2</v>
      </c>
      <c r="R11" s="114">
        <f t="shared" si="7"/>
        <v>7.9301599371326734E-2</v>
      </c>
      <c r="S11" s="114">
        <f t="shared" si="8"/>
        <v>8.8729888362192824E-2</v>
      </c>
      <c r="T11" s="114">
        <f t="shared" si="9"/>
        <v>7.8321373934284955E-2</v>
      </c>
      <c r="U11" s="114">
        <f t="shared" si="10"/>
        <v>7.1384753140042112E-2</v>
      </c>
      <c r="V11" s="113" t="s">
        <v>36</v>
      </c>
      <c r="W11" s="112">
        <f t="shared" si="11"/>
        <v>6.4985347314954289</v>
      </c>
      <c r="X11" s="112">
        <f t="shared" si="12"/>
        <v>7.612953539647366</v>
      </c>
      <c r="Y11" s="112">
        <f t="shared" si="13"/>
        <v>8.5180692827705116</v>
      </c>
      <c r="Z11" s="112">
        <f t="shared" si="14"/>
        <v>7.5188518976913556</v>
      </c>
      <c r="AA11" s="112">
        <f t="shared" si="15"/>
        <v>6.8529363014440428</v>
      </c>
      <c r="AB11" s="111" t="s">
        <v>36</v>
      </c>
      <c r="AC11" s="110">
        <f t="shared" si="16"/>
        <v>2.0200662604919146</v>
      </c>
      <c r="AD11" s="110">
        <f t="shared" si="17"/>
        <v>2.3664827878199604</v>
      </c>
      <c r="AE11" s="110">
        <f t="shared" si="18"/>
        <v>2.6478375624065671</v>
      </c>
      <c r="AF11" s="110">
        <f t="shared" si="19"/>
        <v>2.3372313396356583</v>
      </c>
      <c r="AG11" s="110">
        <f t="shared" si="20"/>
        <v>2.1302318106810749</v>
      </c>
      <c r="AH11" s="111" t="s">
        <v>34</v>
      </c>
      <c r="AI11" s="110">
        <f t="shared" si="21"/>
        <v>1.0348033163638131</v>
      </c>
      <c r="AJ11" s="110">
        <f t="shared" si="22"/>
        <v>0.94311249044914502</v>
      </c>
      <c r="AK11" s="110">
        <f t="shared" si="23"/>
        <v>0.80134286154139689</v>
      </c>
      <c r="AL11" s="110">
        <f t="shared" si="24"/>
        <v>0.64173360126120149</v>
      </c>
      <c r="AM11" s="110">
        <f t="shared" si="25"/>
        <v>0.5394683441608733</v>
      </c>
    </row>
    <row r="12" spans="2:39" x14ac:dyDescent="0.3">
      <c r="B12" s="226"/>
      <c r="C12" s="12">
        <v>220</v>
      </c>
      <c r="D12" s="100">
        <v>9.9066666666666678E-2</v>
      </c>
      <c r="E12" s="100">
        <v>0.16566296296296298</v>
      </c>
      <c r="F12" s="100">
        <v>0.30268148148148144</v>
      </c>
      <c r="G12" s="100">
        <v>0.40389999999999998</v>
      </c>
      <c r="H12" s="100">
        <v>0.50578888888888895</v>
      </c>
      <c r="I12" s="100">
        <v>0.56790740740740742</v>
      </c>
      <c r="J12" s="100">
        <f t="shared" si="0"/>
        <v>2.4820058765426561E-2</v>
      </c>
      <c r="K12" s="100">
        <f t="shared" si="1"/>
        <v>5.813752860560216E-2</v>
      </c>
      <c r="L12" s="100">
        <f t="shared" si="2"/>
        <v>0.1266865412710432</v>
      </c>
      <c r="M12" s="100">
        <f t="shared" si="3"/>
        <v>0.17732516722411359</v>
      </c>
      <c r="N12" s="100">
        <f t="shared" si="4"/>
        <v>0.22829917285801779</v>
      </c>
      <c r="O12" s="100">
        <f t="shared" si="5"/>
        <v>0.2593764546643369</v>
      </c>
      <c r="P12" s="99" t="s">
        <v>36</v>
      </c>
      <c r="Q12" s="98">
        <f t="shared" si="6"/>
        <v>5.813752860560216E-2</v>
      </c>
      <c r="R12" s="98">
        <f t="shared" si="7"/>
        <v>6.3343270635521601E-2</v>
      </c>
      <c r="S12" s="98">
        <f t="shared" si="8"/>
        <v>5.9108389074704532E-2</v>
      </c>
      <c r="T12" s="98">
        <f t="shared" si="9"/>
        <v>5.7074793214504448E-2</v>
      </c>
      <c r="U12" s="98">
        <f t="shared" si="10"/>
        <v>5.1875290932867378E-2</v>
      </c>
      <c r="V12" s="69" t="s">
        <v>36</v>
      </c>
      <c r="W12" s="67">
        <f t="shared" si="11"/>
        <v>5.5812027461378069</v>
      </c>
      <c r="X12" s="67">
        <f t="shared" si="12"/>
        <v>6.0809539810100741</v>
      </c>
      <c r="Y12" s="67">
        <f t="shared" si="13"/>
        <v>5.674405351171635</v>
      </c>
      <c r="Z12" s="67">
        <f t="shared" si="14"/>
        <v>5.4791801485924267</v>
      </c>
      <c r="AA12" s="67">
        <f t="shared" si="15"/>
        <v>4.9800279295552681</v>
      </c>
      <c r="AB12" s="97" t="s">
        <v>36</v>
      </c>
      <c r="AC12" s="96">
        <f t="shared" si="16"/>
        <v>1.7349140731365091</v>
      </c>
      <c r="AD12" s="96">
        <f t="shared" si="17"/>
        <v>1.8902614937345559</v>
      </c>
      <c r="AE12" s="96">
        <f t="shared" si="18"/>
        <v>1.7638860561446641</v>
      </c>
      <c r="AF12" s="96">
        <f t="shared" si="19"/>
        <v>1.703200399881778</v>
      </c>
      <c r="AG12" s="96">
        <f t="shared" si="20"/>
        <v>1.548039183055504</v>
      </c>
      <c r="AH12" s="97" t="s">
        <v>34</v>
      </c>
      <c r="AI12" s="96">
        <f t="shared" si="21"/>
        <v>0.85115923914576941</v>
      </c>
      <c r="AJ12" s="96">
        <f t="shared" si="22"/>
        <v>0.81503185453877303</v>
      </c>
      <c r="AK12" s="96">
        <f t="shared" si="23"/>
        <v>0.65544433422907999</v>
      </c>
      <c r="AL12" s="96">
        <f t="shared" si="24"/>
        <v>0.55475119576068521</v>
      </c>
      <c r="AM12" s="96">
        <f t="shared" si="25"/>
        <v>0.46932567037515288</v>
      </c>
    </row>
    <row r="13" spans="2:39" x14ac:dyDescent="0.3">
      <c r="B13" s="226"/>
      <c r="C13" s="12">
        <v>114</v>
      </c>
      <c r="D13" s="100">
        <v>0.10284444444444445</v>
      </c>
      <c r="E13" s="100">
        <v>0.17417037037037039</v>
      </c>
      <c r="F13" s="100">
        <v>0.25293703703703702</v>
      </c>
      <c r="G13" s="100">
        <v>0.35188888888888886</v>
      </c>
      <c r="H13" s="100">
        <v>0.45940000000000003</v>
      </c>
      <c r="I13" s="100">
        <v>0.52488888888888885</v>
      </c>
      <c r="J13" s="100">
        <f t="shared" si="0"/>
        <v>2.6710043707141654E-2</v>
      </c>
      <c r="K13" s="100">
        <f t="shared" si="1"/>
        <v>6.2393700577288005E-2</v>
      </c>
      <c r="L13" s="100">
        <f t="shared" si="2"/>
        <v>0.1017998866120477</v>
      </c>
      <c r="M13" s="100">
        <f t="shared" si="3"/>
        <v>0.15130452160008903</v>
      </c>
      <c r="N13" s="100">
        <f t="shared" si="4"/>
        <v>0.20509126952960449</v>
      </c>
      <c r="O13" s="100">
        <f t="shared" si="5"/>
        <v>0.23785471437215963</v>
      </c>
      <c r="P13" s="99" t="s">
        <v>36</v>
      </c>
      <c r="Q13" s="98">
        <f t="shared" si="6"/>
        <v>6.2393700577288005E-2</v>
      </c>
      <c r="R13" s="98">
        <f t="shared" si="7"/>
        <v>5.0899943306023848E-2</v>
      </c>
      <c r="S13" s="98">
        <f t="shared" si="8"/>
        <v>5.0434840533363008E-2</v>
      </c>
      <c r="T13" s="98">
        <f t="shared" si="9"/>
        <v>5.1272817382401123E-2</v>
      </c>
      <c r="U13" s="98">
        <f t="shared" si="10"/>
        <v>4.7570942874431928E-2</v>
      </c>
      <c r="V13" s="69" t="s">
        <v>36</v>
      </c>
      <c r="W13" s="67">
        <f t="shared" si="11"/>
        <v>5.989795255419649</v>
      </c>
      <c r="X13" s="67">
        <f t="shared" si="12"/>
        <v>4.8863945573782894</v>
      </c>
      <c r="Y13" s="67">
        <f t="shared" si="13"/>
        <v>4.841744691202849</v>
      </c>
      <c r="Z13" s="67">
        <f t="shared" si="14"/>
        <v>4.9221904687105074</v>
      </c>
      <c r="AA13" s="67">
        <f t="shared" si="15"/>
        <v>4.5668105159454653</v>
      </c>
      <c r="AB13" s="97" t="s">
        <v>36</v>
      </c>
      <c r="AC13" s="96">
        <f t="shared" si="16"/>
        <v>1.8619248496258183</v>
      </c>
      <c r="AD13" s="96">
        <f t="shared" si="17"/>
        <v>1.5189332962970483</v>
      </c>
      <c r="AE13" s="96">
        <f t="shared" si="18"/>
        <v>1.5050539078005385</v>
      </c>
      <c r="AF13" s="96">
        <f t="shared" si="19"/>
        <v>1.5300604373732236</v>
      </c>
      <c r="AG13" s="96">
        <f t="shared" si="20"/>
        <v>1.4195907573765032</v>
      </c>
      <c r="AH13" s="97" t="s">
        <v>34</v>
      </c>
      <c r="AI13" s="96">
        <f t="shared" si="21"/>
        <v>0.84842465451304594</v>
      </c>
      <c r="AJ13" s="96">
        <f t="shared" si="22"/>
        <v>0.66898466340298479</v>
      </c>
      <c r="AK13" s="96">
        <f t="shared" si="23"/>
        <v>0.5780849472885955</v>
      </c>
      <c r="AL13" s="96">
        <f t="shared" si="24"/>
        <v>0.50960385844923817</v>
      </c>
      <c r="AM13" s="96">
        <f t="shared" si="25"/>
        <v>0.43732407599621481</v>
      </c>
    </row>
    <row r="14" spans="2:39" ht="17.25" thickBot="1" x14ac:dyDescent="0.35">
      <c r="B14" s="221"/>
      <c r="C14" s="63">
        <v>46</v>
      </c>
      <c r="D14" s="95">
        <v>9.9668148148148158E-2</v>
      </c>
      <c r="E14" s="95">
        <v>0.17470740740740742</v>
      </c>
      <c r="F14" s="95">
        <v>0.26031481481481483</v>
      </c>
      <c r="G14" s="95">
        <v>0.33247777777777782</v>
      </c>
      <c r="H14" s="95">
        <v>0.41107222222222228</v>
      </c>
      <c r="I14" s="95">
        <v>0.5129611111111112</v>
      </c>
      <c r="J14" s="95">
        <f t="shared" si="0"/>
        <v>2.5120974014970224E-2</v>
      </c>
      <c r="K14" s="95">
        <f t="shared" si="1"/>
        <v>6.2662374907237708E-2</v>
      </c>
      <c r="L14" s="95">
        <f t="shared" si="2"/>
        <v>0.1054909160276325</v>
      </c>
      <c r="M14" s="95">
        <f t="shared" si="3"/>
        <v>0.14159333426721768</v>
      </c>
      <c r="N14" s="95">
        <f t="shared" si="4"/>
        <v>0.18091335922375215</v>
      </c>
      <c r="O14" s="95">
        <f t="shared" si="5"/>
        <v>0.23188736485765629</v>
      </c>
      <c r="P14" s="94" t="s">
        <v>36</v>
      </c>
      <c r="Q14" s="93">
        <f t="shared" si="6"/>
        <v>6.2662374907237708E-2</v>
      </c>
      <c r="R14" s="93">
        <f t="shared" si="7"/>
        <v>5.2745458013816249E-2</v>
      </c>
      <c r="S14" s="93">
        <f t="shared" si="8"/>
        <v>4.7197778089072558E-2</v>
      </c>
      <c r="T14" s="93">
        <f t="shared" si="9"/>
        <v>4.5228339805938038E-2</v>
      </c>
      <c r="U14" s="93">
        <f t="shared" si="10"/>
        <v>4.6377472971531261E-2</v>
      </c>
      <c r="V14" s="82" t="s">
        <v>36</v>
      </c>
      <c r="W14" s="109">
        <f t="shared" si="11"/>
        <v>6.0155879910948205</v>
      </c>
      <c r="X14" s="109">
        <f t="shared" si="12"/>
        <v>5.0635639693263599</v>
      </c>
      <c r="Y14" s="109">
        <f t="shared" si="13"/>
        <v>4.5309866965509658</v>
      </c>
      <c r="Z14" s="109">
        <f t="shared" si="14"/>
        <v>4.3419206213700514</v>
      </c>
      <c r="AA14" s="109">
        <f t="shared" si="15"/>
        <v>4.4522374052670006</v>
      </c>
      <c r="AB14" s="90" t="s">
        <v>36</v>
      </c>
      <c r="AC14" s="89">
        <f t="shared" si="16"/>
        <v>1.8699425085683301</v>
      </c>
      <c r="AD14" s="89">
        <f t="shared" si="17"/>
        <v>1.5740063191021652</v>
      </c>
      <c r="AE14" s="89">
        <f t="shared" si="18"/>
        <v>1.4084549410931715</v>
      </c>
      <c r="AF14" s="89">
        <f t="shared" si="19"/>
        <v>1.3496838464915575</v>
      </c>
      <c r="AG14" s="89">
        <f t="shared" si="20"/>
        <v>1.3839757634118699</v>
      </c>
      <c r="AH14" s="90" t="s">
        <v>34</v>
      </c>
      <c r="AI14" s="89">
        <f t="shared" si="21"/>
        <v>0.91405807096421066</v>
      </c>
      <c r="AJ14" s="89">
        <f t="shared" si="22"/>
        <v>0.7174608649379447</v>
      </c>
      <c r="AK14" s="89">
        <f t="shared" si="23"/>
        <v>0.5764186634793147</v>
      </c>
      <c r="AL14" s="89">
        <f t="shared" si="24"/>
        <v>0.49357878075284684</v>
      </c>
      <c r="AM14" s="89">
        <f t="shared" si="25"/>
        <v>0.44450972842840591</v>
      </c>
    </row>
    <row r="15" spans="2:39" x14ac:dyDescent="0.3">
      <c r="B15" s="229" t="s">
        <v>66</v>
      </c>
      <c r="C15" s="51" t="s">
        <v>65</v>
      </c>
      <c r="D15" s="108">
        <v>8.846666666666668E-2</v>
      </c>
      <c r="E15" s="108">
        <v>9.8000000000000018E-2</v>
      </c>
      <c r="F15" s="108">
        <v>0.37480000000000002</v>
      </c>
      <c r="G15" s="108">
        <v>0.61322222222222222</v>
      </c>
      <c r="H15" s="108">
        <v>0.64380000000000004</v>
      </c>
      <c r="I15" s="108">
        <v>0.33097777777777782</v>
      </c>
      <c r="J15" s="108">
        <f t="shared" si="0"/>
        <v>1.9516983370143626E-2</v>
      </c>
      <c r="K15" s="108">
        <f t="shared" si="1"/>
        <v>2.4286415958354068E-2</v>
      </c>
      <c r="L15" s="108">
        <f t="shared" si="2"/>
        <v>0.16276672439366704</v>
      </c>
      <c r="M15" s="108">
        <f t="shared" si="3"/>
        <v>0.28204700933285076</v>
      </c>
      <c r="N15" s="108">
        <f t="shared" si="4"/>
        <v>0.29734476980226243</v>
      </c>
      <c r="O15" s="108">
        <f t="shared" si="5"/>
        <v>0.14084289906977199</v>
      </c>
      <c r="P15" s="107" t="s">
        <v>36</v>
      </c>
      <c r="Q15" s="106">
        <f t="shared" si="6"/>
        <v>2.4286415958354068E-2</v>
      </c>
      <c r="R15" s="106">
        <f t="shared" si="7"/>
        <v>8.1383362196833522E-2</v>
      </c>
      <c r="S15" s="106">
        <f t="shared" si="8"/>
        <v>9.4015669777616925E-2</v>
      </c>
      <c r="T15" s="106">
        <f t="shared" si="9"/>
        <v>7.4336192450565608E-2</v>
      </c>
      <c r="U15" s="106">
        <f t="shared" si="10"/>
        <v>2.8168579813954396E-2</v>
      </c>
      <c r="V15" s="102" t="s">
        <v>36</v>
      </c>
      <c r="W15" s="105">
        <f t="shared" si="11"/>
        <v>2.3314959320019906</v>
      </c>
      <c r="X15" s="105">
        <f t="shared" si="12"/>
        <v>7.8128027708960186</v>
      </c>
      <c r="Y15" s="105">
        <f t="shared" si="13"/>
        <v>9.0255042986512244</v>
      </c>
      <c r="Z15" s="105">
        <f t="shared" si="14"/>
        <v>7.1362744752542984</v>
      </c>
      <c r="AA15" s="105">
        <f t="shared" si="15"/>
        <v>2.7041836621396218</v>
      </c>
      <c r="AB15" s="104" t="s">
        <v>36</v>
      </c>
      <c r="AC15" s="103">
        <f t="shared" si="16"/>
        <v>0.72474434057961379</v>
      </c>
      <c r="AD15" s="103">
        <f t="shared" si="17"/>
        <v>2.4286058210745272</v>
      </c>
      <c r="AE15" s="103">
        <f t="shared" si="18"/>
        <v>2.8055734824755714</v>
      </c>
      <c r="AF15" s="103">
        <f t="shared" si="19"/>
        <v>2.2183073398383657</v>
      </c>
      <c r="AG15" s="103">
        <f t="shared" si="20"/>
        <v>0.84059413448801701</v>
      </c>
      <c r="AH15" s="102" t="s">
        <v>34</v>
      </c>
      <c r="AI15" s="101">
        <f t="shared" si="21"/>
        <v>0.21863215140200076</v>
      </c>
      <c r="AJ15" s="101">
        <f t="shared" si="22"/>
        <v>1.0605165042410643</v>
      </c>
      <c r="AK15" s="101">
        <f t="shared" si="23"/>
        <v>0.89026290940958319</v>
      </c>
      <c r="AL15" s="101">
        <f t="shared" si="24"/>
        <v>0.68090181951358475</v>
      </c>
      <c r="AM15" s="101">
        <f t="shared" si="25"/>
        <v>0.39527200992660527</v>
      </c>
    </row>
    <row r="16" spans="2:39" x14ac:dyDescent="0.3">
      <c r="B16" s="226"/>
      <c r="C16" s="12" t="s">
        <v>64</v>
      </c>
      <c r="D16" s="100">
        <v>9.0000000000000011E-2</v>
      </c>
      <c r="E16" s="100">
        <v>0.14485555555555557</v>
      </c>
      <c r="F16" s="100">
        <v>0.33142222222222223</v>
      </c>
      <c r="G16" s="100">
        <v>0.50604444444444441</v>
      </c>
      <c r="H16" s="100">
        <v>0.59004444444444448</v>
      </c>
      <c r="I16" s="100">
        <v>0.49007777777777778</v>
      </c>
      <c r="J16" s="100">
        <f t="shared" si="0"/>
        <v>2.0284094905310336E-2</v>
      </c>
      <c r="K16" s="100">
        <f t="shared" si="1"/>
        <v>4.7727788014861564E-2</v>
      </c>
      <c r="L16" s="100">
        <f t="shared" si="2"/>
        <v>0.14106525023938551</v>
      </c>
      <c r="M16" s="100">
        <f t="shared" si="3"/>
        <v>0.22842702478054552</v>
      </c>
      <c r="N16" s="100">
        <f t="shared" si="4"/>
        <v>0.27045139583750466</v>
      </c>
      <c r="O16" s="100">
        <f t="shared" si="5"/>
        <v>0.22043905901217908</v>
      </c>
      <c r="P16" s="99" t="s">
        <v>36</v>
      </c>
      <c r="Q16" s="98">
        <f t="shared" si="6"/>
        <v>4.7727788014861564E-2</v>
      </c>
      <c r="R16" s="98">
        <f t="shared" si="7"/>
        <v>7.0532625119692757E-2</v>
      </c>
      <c r="S16" s="98">
        <f t="shared" si="8"/>
        <v>7.614234159351517E-2</v>
      </c>
      <c r="T16" s="98">
        <f t="shared" si="9"/>
        <v>6.7612848959376165E-2</v>
      </c>
      <c r="U16" s="98">
        <f t="shared" si="10"/>
        <v>4.4087811802435817E-2</v>
      </c>
      <c r="V16" s="97" t="s">
        <v>36</v>
      </c>
      <c r="W16" s="30">
        <f t="shared" si="11"/>
        <v>4.5818676494267105</v>
      </c>
      <c r="X16" s="30">
        <f t="shared" si="12"/>
        <v>6.7711320114905043</v>
      </c>
      <c r="Y16" s="30">
        <f t="shared" si="13"/>
        <v>7.3096647929774559</v>
      </c>
      <c r="Z16" s="30">
        <f t="shared" si="14"/>
        <v>6.4908335001001118</v>
      </c>
      <c r="AA16" s="30">
        <f t="shared" si="15"/>
        <v>4.2324299330338384</v>
      </c>
      <c r="AB16" s="66" t="s">
        <v>36</v>
      </c>
      <c r="AC16" s="14">
        <f t="shared" si="16"/>
        <v>1.4242712597638756</v>
      </c>
      <c r="AD16" s="14">
        <f t="shared" si="17"/>
        <v>2.104802988196254</v>
      </c>
      <c r="AE16" s="14">
        <f t="shared" si="18"/>
        <v>2.2722056330999179</v>
      </c>
      <c r="AF16" s="14">
        <f t="shared" si="19"/>
        <v>2.0176723365769553</v>
      </c>
      <c r="AG16" s="14">
        <f t="shared" si="20"/>
        <v>1.3156487209617871</v>
      </c>
      <c r="AH16" s="97" t="s">
        <v>34</v>
      </c>
      <c r="AI16" s="96">
        <f t="shared" si="21"/>
        <v>0.8556767094888208</v>
      </c>
      <c r="AJ16" s="96">
        <f t="shared" si="22"/>
        <v>0.96969273712072224</v>
      </c>
      <c r="AK16" s="96">
        <f t="shared" si="23"/>
        <v>0.80712657206361105</v>
      </c>
      <c r="AL16" s="96">
        <f t="shared" si="24"/>
        <v>0.64756383068067414</v>
      </c>
      <c r="AM16" s="96">
        <f t="shared" si="25"/>
        <v>0.47715684071558079</v>
      </c>
    </row>
    <row r="17" spans="2:39" x14ac:dyDescent="0.3">
      <c r="B17" s="226"/>
      <c r="C17" s="12" t="s">
        <v>63</v>
      </c>
      <c r="D17" s="100">
        <v>9.4055555555555559E-2</v>
      </c>
      <c r="E17" s="100">
        <v>0.10238888888888888</v>
      </c>
      <c r="F17" s="100">
        <v>0.17213333333333333</v>
      </c>
      <c r="G17" s="100">
        <v>0.36205555555555557</v>
      </c>
      <c r="H17" s="100">
        <v>0.35256666666666669</v>
      </c>
      <c r="I17" s="100">
        <v>7.1500000000000008E-2</v>
      </c>
      <c r="J17" s="100">
        <f t="shared" si="0"/>
        <v>2.2313049328033893E-2</v>
      </c>
      <c r="K17" s="100">
        <f t="shared" si="1"/>
        <v>2.6482133758287764E-2</v>
      </c>
      <c r="L17" s="100">
        <f t="shared" si="2"/>
        <v>6.137459104989261E-2</v>
      </c>
      <c r="M17" s="100">
        <f t="shared" si="3"/>
        <v>0.1563908046049988</v>
      </c>
      <c r="N17" s="100">
        <f t="shared" si="4"/>
        <v>0.15164360713374969</v>
      </c>
      <c r="O17" s="100">
        <f t="shared" si="5"/>
        <v>1.1028727470146715E-2</v>
      </c>
      <c r="P17" s="99" t="s">
        <v>36</v>
      </c>
      <c r="Q17" s="98">
        <f t="shared" si="6"/>
        <v>2.6482133758287764E-2</v>
      </c>
      <c r="R17" s="98">
        <f t="shared" si="7"/>
        <v>3.0687295524946305E-2</v>
      </c>
      <c r="S17" s="98">
        <f t="shared" si="8"/>
        <v>5.2130268201666267E-2</v>
      </c>
      <c r="T17" s="98">
        <f t="shared" si="9"/>
        <v>3.7910901783437423E-2</v>
      </c>
      <c r="U17" s="98">
        <f t="shared" si="10"/>
        <v>2.2057454940293429E-3</v>
      </c>
      <c r="V17" s="97" t="s">
        <v>36</v>
      </c>
      <c r="W17" s="30">
        <f t="shared" si="11"/>
        <v>2.5422848407956256</v>
      </c>
      <c r="X17" s="30">
        <f t="shared" si="12"/>
        <v>2.9459803703948451</v>
      </c>
      <c r="Y17" s="30">
        <f t="shared" si="13"/>
        <v>5.0045057473599615</v>
      </c>
      <c r="Z17" s="30">
        <f t="shared" si="14"/>
        <v>3.6394465712099926</v>
      </c>
      <c r="AA17" s="30">
        <f t="shared" si="15"/>
        <v>0.21175156742681692</v>
      </c>
      <c r="AB17" s="66" t="s">
        <v>36</v>
      </c>
      <c r="AC17" s="14">
        <f t="shared" si="16"/>
        <v>0.79026796710979674</v>
      </c>
      <c r="AD17" s="14">
        <f t="shared" si="17"/>
        <v>0.91575651992193818</v>
      </c>
      <c r="AE17" s="14">
        <f t="shared" si="18"/>
        <v>1.5556481004377694</v>
      </c>
      <c r="AF17" s="14">
        <f t="shared" si="19"/>
        <v>1.1313201404822657</v>
      </c>
      <c r="AG17" s="14">
        <f t="shared" si="20"/>
        <v>6.5822868483270874E-2</v>
      </c>
      <c r="AH17" s="97" t="s">
        <v>34</v>
      </c>
      <c r="AI17" s="96">
        <f t="shared" si="21"/>
        <v>0.17129862883756258</v>
      </c>
      <c r="AJ17" s="96">
        <f t="shared" si="22"/>
        <v>0.50591212198683355</v>
      </c>
      <c r="AK17" s="96">
        <f t="shared" si="23"/>
        <v>0.6490621177721575</v>
      </c>
      <c r="AL17" s="96">
        <f t="shared" si="24"/>
        <v>0.47909034971661663</v>
      </c>
      <c r="AM17" s="96">
        <f t="shared" si="25"/>
        <v>-0.14093364445155793</v>
      </c>
    </row>
    <row r="18" spans="2:39" ht="17.25" thickBot="1" x14ac:dyDescent="0.35">
      <c r="B18" s="221"/>
      <c r="C18" s="63" t="s">
        <v>62</v>
      </c>
      <c r="D18" s="95">
        <v>8.5188888888888911E-2</v>
      </c>
      <c r="E18" s="95">
        <v>0.11520000000000001</v>
      </c>
      <c r="F18" s="95">
        <v>0.32286666666666664</v>
      </c>
      <c r="G18" s="95">
        <v>0.56833333333333336</v>
      </c>
      <c r="H18" s="95">
        <v>0.77522222222222226</v>
      </c>
      <c r="I18" s="95">
        <v>0.7882555555555556</v>
      </c>
      <c r="J18" s="95">
        <f t="shared" si="0"/>
        <v>1.7877143494243769E-2</v>
      </c>
      <c r="K18" s="95">
        <f t="shared" si="1"/>
        <v>3.2891406222398084E-2</v>
      </c>
      <c r="L18" s="95">
        <f t="shared" si="2"/>
        <v>0.13678499022432483</v>
      </c>
      <c r="M18" s="95">
        <f t="shared" si="3"/>
        <v>0.25958954120188327</v>
      </c>
      <c r="N18" s="95">
        <f t="shared" si="4"/>
        <v>0.36309401065698632</v>
      </c>
      <c r="O18" s="95">
        <f t="shared" si="5"/>
        <v>0.36961445870590337</v>
      </c>
      <c r="P18" s="94" t="s">
        <v>36</v>
      </c>
      <c r="Q18" s="93">
        <f t="shared" si="6"/>
        <v>3.2891406222398084E-2</v>
      </c>
      <c r="R18" s="93">
        <f t="shared" si="7"/>
        <v>6.8392495112162416E-2</v>
      </c>
      <c r="S18" s="93">
        <f t="shared" si="8"/>
        <v>8.6529847067294427E-2</v>
      </c>
      <c r="T18" s="93">
        <f t="shared" si="9"/>
        <v>9.077350266424658E-2</v>
      </c>
      <c r="U18" s="93">
        <f t="shared" si="10"/>
        <v>7.3922891741180677E-2</v>
      </c>
      <c r="V18" s="90" t="s">
        <v>36</v>
      </c>
      <c r="W18" s="92">
        <f t="shared" si="11"/>
        <v>3.1575749973502161</v>
      </c>
      <c r="X18" s="92">
        <f t="shared" si="12"/>
        <v>6.5656795307675919</v>
      </c>
      <c r="Y18" s="92">
        <f t="shared" si="13"/>
        <v>8.3068653184602645</v>
      </c>
      <c r="Z18" s="92">
        <f t="shared" si="14"/>
        <v>8.7142562557676726</v>
      </c>
      <c r="AA18" s="92">
        <f t="shared" si="15"/>
        <v>7.0965976071533454</v>
      </c>
      <c r="AB18" s="81" t="s">
        <v>36</v>
      </c>
      <c r="AC18" s="91">
        <f t="shared" si="16"/>
        <v>0.9815306035384086</v>
      </c>
      <c r="AD18" s="91">
        <f t="shared" si="17"/>
        <v>2.0409381876541763</v>
      </c>
      <c r="AE18" s="91">
        <f t="shared" si="18"/>
        <v>2.5821849160773098</v>
      </c>
      <c r="AF18" s="91">
        <f t="shared" si="19"/>
        <v>2.7088221845212828</v>
      </c>
      <c r="AG18" s="91">
        <f t="shared" si="20"/>
        <v>2.2059738052979907</v>
      </c>
      <c r="AH18" s="90" t="s">
        <v>34</v>
      </c>
      <c r="AI18" s="89">
        <f t="shared" si="21"/>
        <v>0.6096884174520103</v>
      </c>
      <c r="AJ18" s="89">
        <f t="shared" si="22"/>
        <v>1.0174436407168228</v>
      </c>
      <c r="AK18" s="89">
        <f t="shared" si="23"/>
        <v>0.8918595662457891</v>
      </c>
      <c r="AL18" s="89">
        <f t="shared" si="24"/>
        <v>0.7527846965270395</v>
      </c>
      <c r="AM18" s="89">
        <f t="shared" si="25"/>
        <v>0.60578749234500129</v>
      </c>
    </row>
    <row r="19" spans="2:39" ht="17.25" thickBot="1" x14ac:dyDescent="0.35"/>
    <row r="20" spans="2:39" x14ac:dyDescent="0.3">
      <c r="B20" s="220" t="s">
        <v>45</v>
      </c>
      <c r="C20" s="80" t="s">
        <v>44</v>
      </c>
      <c r="D20" s="88">
        <v>0</v>
      </c>
      <c r="E20" s="88">
        <v>1</v>
      </c>
      <c r="F20" s="88">
        <v>2</v>
      </c>
      <c r="G20" s="88">
        <v>3</v>
      </c>
      <c r="H20" s="88">
        <v>4</v>
      </c>
      <c r="I20" s="88">
        <v>5</v>
      </c>
      <c r="J20" s="87">
        <v>0</v>
      </c>
      <c r="K20" s="87">
        <v>1</v>
      </c>
      <c r="L20" s="87">
        <v>2</v>
      </c>
      <c r="M20" s="87">
        <v>3</v>
      </c>
      <c r="N20" s="87">
        <v>4</v>
      </c>
      <c r="O20" s="87">
        <v>5</v>
      </c>
      <c r="P20" s="86">
        <v>0</v>
      </c>
      <c r="Q20" s="86">
        <v>1</v>
      </c>
      <c r="R20" s="86">
        <v>2</v>
      </c>
      <c r="S20" s="86">
        <v>3</v>
      </c>
      <c r="T20" s="86">
        <v>4</v>
      </c>
      <c r="U20" s="86">
        <v>5</v>
      </c>
      <c r="V20" s="85">
        <v>0</v>
      </c>
      <c r="W20" s="85">
        <v>1</v>
      </c>
      <c r="X20" s="85">
        <v>2</v>
      </c>
      <c r="Y20" s="85">
        <v>3</v>
      </c>
      <c r="Z20" s="85">
        <v>4</v>
      </c>
      <c r="AA20" s="85">
        <v>5</v>
      </c>
      <c r="AB20" s="84">
        <v>0</v>
      </c>
      <c r="AC20" s="84">
        <v>1</v>
      </c>
      <c r="AD20" s="84">
        <v>2</v>
      </c>
      <c r="AE20" s="84">
        <v>3</v>
      </c>
      <c r="AF20" s="84">
        <v>4</v>
      </c>
      <c r="AG20" s="84">
        <v>5</v>
      </c>
      <c r="AH20" s="83">
        <v>0</v>
      </c>
      <c r="AI20" s="83">
        <v>1</v>
      </c>
      <c r="AJ20" s="83">
        <v>2</v>
      </c>
      <c r="AK20" s="83">
        <v>3</v>
      </c>
      <c r="AL20" s="83">
        <v>4</v>
      </c>
      <c r="AM20" s="83">
        <v>5</v>
      </c>
    </row>
    <row r="21" spans="2:39" ht="17.25" thickBot="1" x14ac:dyDescent="0.35">
      <c r="B21" s="221"/>
      <c r="C21" s="63" t="s">
        <v>43</v>
      </c>
      <c r="D21" s="219" t="s">
        <v>42</v>
      </c>
      <c r="E21" s="219"/>
      <c r="F21" s="219"/>
      <c r="G21" s="219"/>
      <c r="H21" s="219"/>
      <c r="I21" s="219"/>
      <c r="J21" s="218" t="s">
        <v>40</v>
      </c>
      <c r="K21" s="218"/>
      <c r="L21" s="218"/>
      <c r="M21" s="218"/>
      <c r="N21" s="218"/>
      <c r="O21" s="218"/>
      <c r="P21" s="214" t="s">
        <v>39</v>
      </c>
      <c r="Q21" s="214"/>
      <c r="R21" s="214"/>
      <c r="S21" s="214"/>
      <c r="T21" s="214"/>
      <c r="U21" s="214"/>
      <c r="V21" s="217" t="s">
        <v>38</v>
      </c>
      <c r="W21" s="217"/>
      <c r="X21" s="217"/>
      <c r="Y21" s="217"/>
      <c r="Z21" s="217"/>
      <c r="AA21" s="217"/>
      <c r="AB21" s="215" t="s">
        <v>37</v>
      </c>
      <c r="AC21" s="215"/>
      <c r="AD21" s="215"/>
      <c r="AE21" s="215"/>
      <c r="AF21" s="215"/>
      <c r="AG21" s="215"/>
      <c r="AH21" s="216" t="s">
        <v>35</v>
      </c>
      <c r="AI21" s="216"/>
      <c r="AJ21" s="216"/>
      <c r="AK21" s="216"/>
      <c r="AL21" s="216"/>
      <c r="AM21" s="216"/>
    </row>
    <row r="22" spans="2:39" x14ac:dyDescent="0.3">
      <c r="B22" s="223" t="s">
        <v>41</v>
      </c>
      <c r="C22" s="80">
        <v>3</v>
      </c>
      <c r="D22" s="79"/>
      <c r="E22" s="79"/>
      <c r="F22" s="79"/>
      <c r="G22" s="79"/>
      <c r="H22" s="79"/>
      <c r="I22" s="79"/>
      <c r="J22" s="78"/>
      <c r="K22" s="78"/>
      <c r="L22" s="78"/>
      <c r="M22" s="78"/>
      <c r="N22" s="78"/>
      <c r="O22" s="78"/>
      <c r="P22" s="77"/>
      <c r="Q22" s="77"/>
      <c r="R22" s="77"/>
      <c r="S22" s="77"/>
      <c r="T22" s="77"/>
      <c r="U22" s="77"/>
      <c r="V22" s="76"/>
      <c r="W22" s="76"/>
      <c r="X22" s="76"/>
      <c r="Y22" s="76"/>
      <c r="Z22" s="76"/>
      <c r="AA22" s="76"/>
      <c r="AB22" s="75"/>
      <c r="AC22" s="75"/>
      <c r="AD22" s="75"/>
      <c r="AE22" s="75"/>
      <c r="AF22" s="75"/>
      <c r="AG22" s="75"/>
      <c r="AH22" s="74"/>
      <c r="AI22" s="74"/>
      <c r="AJ22" s="74"/>
      <c r="AK22" s="74"/>
      <c r="AL22" s="74"/>
      <c r="AM22" s="74"/>
    </row>
    <row r="23" spans="2:39" x14ac:dyDescent="0.3">
      <c r="B23" s="224"/>
      <c r="C23" s="12">
        <v>4</v>
      </c>
      <c r="D23" s="73">
        <v>1.0713888888888889</v>
      </c>
      <c r="E23" s="73">
        <v>3.9897037037037038</v>
      </c>
      <c r="F23" s="73">
        <v>5.2270000000000003</v>
      </c>
      <c r="G23" s="73">
        <v>7.8220000000000001</v>
      </c>
      <c r="H23" s="73">
        <v>8.6188148148148152</v>
      </c>
      <c r="I23" s="73">
        <v>8.5716740740740747</v>
      </c>
      <c r="J23" s="72">
        <f t="shared" ref="J23:O29" si="26">D23*$C$51+$C$52</f>
        <v>0.51126327130820937</v>
      </c>
      <c r="K23" s="72">
        <f t="shared" si="26"/>
        <v>1.971267374151052</v>
      </c>
      <c r="L23" s="72">
        <f t="shared" si="26"/>
        <v>2.5902745010910144</v>
      </c>
      <c r="M23" s="72">
        <f t="shared" si="26"/>
        <v>3.8885273926720734</v>
      </c>
      <c r="N23" s="72">
        <f t="shared" si="26"/>
        <v>4.2871659812608831</v>
      </c>
      <c r="O23" s="72">
        <f t="shared" si="26"/>
        <v>4.2635819338705403</v>
      </c>
      <c r="P23" s="71" t="s">
        <v>36</v>
      </c>
      <c r="Q23" s="70">
        <f t="shared" ref="Q23:U29" si="27">K23/Q$2</f>
        <v>1.971267374151052</v>
      </c>
      <c r="R23" s="70">
        <f t="shared" si="27"/>
        <v>1.2951372505455072</v>
      </c>
      <c r="S23" s="70">
        <f t="shared" si="27"/>
        <v>1.2961757975573578</v>
      </c>
      <c r="T23" s="70">
        <f t="shared" si="27"/>
        <v>1.0717914953152208</v>
      </c>
      <c r="U23" s="70">
        <f t="shared" si="27"/>
        <v>0.8527163867741081</v>
      </c>
      <c r="V23" s="69" t="s">
        <v>36</v>
      </c>
      <c r="W23" s="67">
        <f t="shared" ref="W23:AA29" si="28">Q23*$M$38/$M$39</f>
        <v>189.24166791850098</v>
      </c>
      <c r="X23" s="67">
        <f t="shared" si="28"/>
        <v>124.33317605236869</v>
      </c>
      <c r="Y23" s="67">
        <f t="shared" si="28"/>
        <v>124.43287656550635</v>
      </c>
      <c r="Z23" s="67">
        <f t="shared" si="28"/>
        <v>102.89198355026119</v>
      </c>
      <c r="AA23" s="67">
        <f t="shared" si="28"/>
        <v>81.860773130314385</v>
      </c>
      <c r="AB23" s="66" t="s">
        <v>36</v>
      </c>
      <c r="AC23" s="14">
        <f t="shared" ref="AC23:AG29" si="29">Q23*$M$44/$M$45</f>
        <v>58.82567751598512</v>
      </c>
      <c r="AD23" s="14">
        <f t="shared" si="29"/>
        <v>38.648905388768249</v>
      </c>
      <c r="AE23" s="14">
        <f t="shared" si="29"/>
        <v>38.679897243249997</v>
      </c>
      <c r="AF23" s="14">
        <f t="shared" si="29"/>
        <v>31.983921458113382</v>
      </c>
      <c r="AG23" s="14">
        <f t="shared" si="29"/>
        <v>25.446380251979964</v>
      </c>
      <c r="AH23" s="65" t="s">
        <v>34</v>
      </c>
      <c r="AI23" s="64">
        <f t="shared" ref="AI23:AM29" si="30">LN(K23/$J23)/(K$2)</f>
        <v>1.3495472864427684</v>
      </c>
      <c r="AJ23" s="64">
        <f t="shared" si="30"/>
        <v>0.81131723424281954</v>
      </c>
      <c r="AK23" s="64">
        <f t="shared" si="30"/>
        <v>0.67630037902514717</v>
      </c>
      <c r="AL23" s="64">
        <f t="shared" si="30"/>
        <v>0.53162412940624748</v>
      </c>
      <c r="AM23" s="64">
        <f t="shared" si="30"/>
        <v>0.42419604998843957</v>
      </c>
    </row>
    <row r="24" spans="2:39" x14ac:dyDescent="0.3">
      <c r="B24" s="224"/>
      <c r="C24" s="12">
        <v>5</v>
      </c>
      <c r="D24" s="73">
        <v>0.83953703703703708</v>
      </c>
      <c r="E24" s="73">
        <v>3.3420000000000005</v>
      </c>
      <c r="F24" s="73">
        <v>3.5969629629629623</v>
      </c>
      <c r="G24" s="73">
        <v>5.4725185185185188</v>
      </c>
      <c r="H24" s="73">
        <v>7.016</v>
      </c>
      <c r="I24" s="73">
        <v>7.7388888888888898</v>
      </c>
      <c r="J24" s="72">
        <f t="shared" si="26"/>
        <v>0.39527007782647905</v>
      </c>
      <c r="K24" s="72">
        <f t="shared" si="26"/>
        <v>1.6472276029675859</v>
      </c>
      <c r="L24" s="72">
        <f t="shared" si="26"/>
        <v>1.7747830572692196</v>
      </c>
      <c r="M24" s="72">
        <f t="shared" si="26"/>
        <v>2.7131049930383608</v>
      </c>
      <c r="N24" s="72">
        <f t="shared" si="26"/>
        <v>3.4852935465779176</v>
      </c>
      <c r="O24" s="72">
        <f t="shared" si="26"/>
        <v>3.8469477239543415</v>
      </c>
      <c r="P24" s="71" t="s">
        <v>36</v>
      </c>
      <c r="Q24" s="70">
        <f t="shared" si="27"/>
        <v>1.6472276029675859</v>
      </c>
      <c r="R24" s="70">
        <f t="shared" si="27"/>
        <v>0.88739152863460979</v>
      </c>
      <c r="S24" s="70">
        <f t="shared" si="27"/>
        <v>0.90436833101278691</v>
      </c>
      <c r="T24" s="70">
        <f t="shared" si="27"/>
        <v>0.87132338664447939</v>
      </c>
      <c r="U24" s="70">
        <f t="shared" si="27"/>
        <v>0.7693895447908683</v>
      </c>
      <c r="V24" s="69" t="s">
        <v>36</v>
      </c>
      <c r="W24" s="67">
        <f t="shared" si="28"/>
        <v>158.13384988488824</v>
      </c>
      <c r="X24" s="67">
        <f t="shared" si="28"/>
        <v>85.189586748922537</v>
      </c>
      <c r="Y24" s="67">
        <f t="shared" si="28"/>
        <v>86.819359777227547</v>
      </c>
      <c r="Z24" s="67">
        <f t="shared" si="28"/>
        <v>83.647045117870022</v>
      </c>
      <c r="AA24" s="67">
        <f t="shared" si="28"/>
        <v>73.861396299923356</v>
      </c>
      <c r="AB24" s="66" t="s">
        <v>36</v>
      </c>
      <c r="AC24" s="14">
        <f t="shared" si="29"/>
        <v>49.155827889319745</v>
      </c>
      <c r="AD24" s="14">
        <f t="shared" si="29"/>
        <v>26.481140295013375</v>
      </c>
      <c r="AE24" s="14">
        <f t="shared" si="29"/>
        <v>26.987754423084837</v>
      </c>
      <c r="AF24" s="14">
        <f t="shared" si="29"/>
        <v>26.001642003007433</v>
      </c>
      <c r="AG24" s="14">
        <f t="shared" si="29"/>
        <v>22.959777978129356</v>
      </c>
      <c r="AH24" s="65" t="s">
        <v>34</v>
      </c>
      <c r="AI24" s="64">
        <f t="shared" si="30"/>
        <v>1.4272796404920514</v>
      </c>
      <c r="AJ24" s="64">
        <f t="shared" si="30"/>
        <v>0.75093210029687063</v>
      </c>
      <c r="AK24" s="64">
        <f t="shared" si="30"/>
        <v>0.64209324643267207</v>
      </c>
      <c r="AL24" s="64">
        <f t="shared" si="30"/>
        <v>0.54418456962517892</v>
      </c>
      <c r="AM24" s="64">
        <f t="shared" si="30"/>
        <v>0.45509320825765143</v>
      </c>
    </row>
    <row r="25" spans="2:39" x14ac:dyDescent="0.3">
      <c r="B25" s="224"/>
      <c r="C25" s="12">
        <v>6</v>
      </c>
      <c r="D25" s="73">
        <v>0.89283333333333326</v>
      </c>
      <c r="E25" s="73">
        <v>3.8414444444444444</v>
      </c>
      <c r="F25" s="73">
        <v>3.2816666666666667</v>
      </c>
      <c r="G25" s="73">
        <v>4.4668888888888887</v>
      </c>
      <c r="H25" s="73">
        <v>5.9274444444444443</v>
      </c>
      <c r="I25" s="73">
        <v>6.9033333333333333</v>
      </c>
      <c r="J25" s="72">
        <f t="shared" si="26"/>
        <v>0.42193368891596938</v>
      </c>
      <c r="K25" s="72">
        <f t="shared" si="26"/>
        <v>1.8970947298208019</v>
      </c>
      <c r="L25" s="72">
        <f t="shared" si="26"/>
        <v>1.6170434316925475</v>
      </c>
      <c r="M25" s="72">
        <f t="shared" si="26"/>
        <v>2.2099984132594566</v>
      </c>
      <c r="N25" s="72">
        <f t="shared" si="26"/>
        <v>2.9406999444019539</v>
      </c>
      <c r="O25" s="72">
        <f t="shared" si="26"/>
        <v>3.4289275250808853</v>
      </c>
      <c r="P25" s="71" t="s">
        <v>36</v>
      </c>
      <c r="Q25" s="70">
        <f t="shared" si="27"/>
        <v>1.8970947298208019</v>
      </c>
      <c r="R25" s="70">
        <f t="shared" si="27"/>
        <v>0.80852171584627375</v>
      </c>
      <c r="S25" s="70">
        <f t="shared" si="27"/>
        <v>0.73666613775315215</v>
      </c>
      <c r="T25" s="70">
        <f t="shared" si="27"/>
        <v>0.73517498610048848</v>
      </c>
      <c r="U25" s="70">
        <f t="shared" si="27"/>
        <v>0.68578550501617708</v>
      </c>
      <c r="V25" s="69" t="s">
        <v>36</v>
      </c>
      <c r="W25" s="67">
        <f t="shared" si="28"/>
        <v>182.12109406279697</v>
      </c>
      <c r="X25" s="67">
        <f t="shared" si="28"/>
        <v>77.618084721242283</v>
      </c>
      <c r="Y25" s="67">
        <f t="shared" si="28"/>
        <v>70.71994922430261</v>
      </c>
      <c r="Z25" s="67">
        <f t="shared" si="28"/>
        <v>70.576798665646891</v>
      </c>
      <c r="AA25" s="67">
        <f t="shared" si="28"/>
        <v>65.835408481553003</v>
      </c>
      <c r="AB25" s="66" t="s">
        <v>36</v>
      </c>
      <c r="AC25" s="14">
        <f t="shared" si="29"/>
        <v>56.612250705855807</v>
      </c>
      <c r="AD25" s="14">
        <f t="shared" si="29"/>
        <v>24.127542688889115</v>
      </c>
      <c r="AE25" s="14">
        <f t="shared" si="29"/>
        <v>21.983260730967988</v>
      </c>
      <c r="AF25" s="14">
        <f t="shared" si="29"/>
        <v>21.938762451639036</v>
      </c>
      <c r="AG25" s="14">
        <f t="shared" si="29"/>
        <v>20.464903692018069</v>
      </c>
      <c r="AH25" s="65" t="s">
        <v>34</v>
      </c>
      <c r="AI25" s="64">
        <f t="shared" si="30"/>
        <v>1.5032307389172248</v>
      </c>
      <c r="AJ25" s="64">
        <f t="shared" si="30"/>
        <v>0.67175327611203905</v>
      </c>
      <c r="AK25" s="64">
        <f t="shared" si="30"/>
        <v>0.55196630337021246</v>
      </c>
      <c r="AL25" s="64">
        <f t="shared" si="30"/>
        <v>0.48538868547637348</v>
      </c>
      <c r="AM25" s="64">
        <f t="shared" si="30"/>
        <v>0.41903092998894137</v>
      </c>
    </row>
    <row r="26" spans="2:39" x14ac:dyDescent="0.3">
      <c r="B26" s="224"/>
      <c r="C26" s="12">
        <v>7</v>
      </c>
      <c r="D26" s="73">
        <v>0.85388888888888892</v>
      </c>
      <c r="E26" s="73">
        <v>3.0260000000000002</v>
      </c>
      <c r="F26" s="73">
        <v>2.3835555555555556</v>
      </c>
      <c r="G26" s="73">
        <v>4.1404444444444444</v>
      </c>
      <c r="H26" s="73">
        <v>6.1346666666666669</v>
      </c>
      <c r="I26" s="73">
        <v>7.447111111111111</v>
      </c>
      <c r="J26" s="72">
        <f t="shared" si="26"/>
        <v>0.40245016767858299</v>
      </c>
      <c r="K26" s="72">
        <f t="shared" si="26"/>
        <v>1.4891359213723585</v>
      </c>
      <c r="L26" s="72">
        <f t="shared" si="26"/>
        <v>1.1677273056959858</v>
      </c>
      <c r="M26" s="72">
        <f t="shared" si="26"/>
        <v>2.0466814791783112</v>
      </c>
      <c r="N26" s="72">
        <f t="shared" si="26"/>
        <v>3.0443711772342672</v>
      </c>
      <c r="O26" s="72">
        <f t="shared" si="26"/>
        <v>3.7009741811030521</v>
      </c>
      <c r="P26" s="71" t="s">
        <v>36</v>
      </c>
      <c r="Q26" s="70">
        <f t="shared" si="27"/>
        <v>1.4891359213723585</v>
      </c>
      <c r="R26" s="70">
        <f t="shared" si="27"/>
        <v>0.58386365284799291</v>
      </c>
      <c r="S26" s="70">
        <f t="shared" si="27"/>
        <v>0.6822271597261037</v>
      </c>
      <c r="T26" s="70">
        <f t="shared" si="27"/>
        <v>0.7610927943085668</v>
      </c>
      <c r="U26" s="70">
        <f t="shared" si="27"/>
        <v>0.74019483622061044</v>
      </c>
      <c r="V26" s="69" t="s">
        <v>36</v>
      </c>
      <c r="W26" s="67">
        <f t="shared" si="28"/>
        <v>142.9570484517464</v>
      </c>
      <c r="X26" s="67">
        <f t="shared" si="28"/>
        <v>56.050910673407316</v>
      </c>
      <c r="Y26" s="67">
        <f t="shared" si="28"/>
        <v>65.493807333705959</v>
      </c>
      <c r="Z26" s="67">
        <f t="shared" si="28"/>
        <v>73.064908253622406</v>
      </c>
      <c r="AA26" s="67">
        <f t="shared" si="28"/>
        <v>71.058704277178606</v>
      </c>
      <c r="AB26" s="66" t="s">
        <v>36</v>
      </c>
      <c r="AC26" s="14">
        <f t="shared" si="29"/>
        <v>44.438126779146536</v>
      </c>
      <c r="AD26" s="14">
        <f t="shared" si="29"/>
        <v>17.423397457959084</v>
      </c>
      <c r="AE26" s="14">
        <f t="shared" si="29"/>
        <v>20.358717146616268</v>
      </c>
      <c r="AF26" s="14">
        <f t="shared" si="29"/>
        <v>22.712190068593415</v>
      </c>
      <c r="AG26" s="14">
        <f t="shared" si="29"/>
        <v>22.088562569176133</v>
      </c>
      <c r="AH26" s="65" t="s">
        <v>34</v>
      </c>
      <c r="AI26" s="64">
        <f t="shared" si="30"/>
        <v>1.3083800299955017</v>
      </c>
      <c r="AJ26" s="64">
        <f t="shared" si="30"/>
        <v>0.53262169139733873</v>
      </c>
      <c r="AK26" s="64">
        <f t="shared" si="30"/>
        <v>0.54213456254875414</v>
      </c>
      <c r="AL26" s="64">
        <f t="shared" si="30"/>
        <v>0.50586959167355816</v>
      </c>
      <c r="AM26" s="64">
        <f t="shared" si="30"/>
        <v>0.44375601479657167</v>
      </c>
    </row>
    <row r="27" spans="2:39" x14ac:dyDescent="0.3">
      <c r="B27" s="224"/>
      <c r="C27" s="12">
        <v>7.5</v>
      </c>
      <c r="D27" s="73">
        <v>0.93055555555555558</v>
      </c>
      <c r="E27" s="73">
        <v>4.7866666666666662</v>
      </c>
      <c r="F27" s="73">
        <v>4.1110000000000007</v>
      </c>
      <c r="G27" s="73">
        <v>4.9848888888888885</v>
      </c>
      <c r="H27" s="73">
        <v>5.8877777777777771</v>
      </c>
      <c r="I27" s="73">
        <v>6.4625555555555545</v>
      </c>
      <c r="J27" s="72">
        <f t="shared" si="26"/>
        <v>0.44080574443691867</v>
      </c>
      <c r="K27" s="72">
        <f t="shared" si="26"/>
        <v>2.3699800797963988</v>
      </c>
      <c r="L27" s="72">
        <f t="shared" si="26"/>
        <v>2.0319507141914142</v>
      </c>
      <c r="M27" s="72">
        <f t="shared" si="26"/>
        <v>2.4691487014440376</v>
      </c>
      <c r="N27" s="72">
        <f t="shared" si="26"/>
        <v>2.9208551025139449</v>
      </c>
      <c r="O27" s="72">
        <f t="shared" si="26"/>
        <v>3.2084107526166559</v>
      </c>
      <c r="P27" s="71" t="s">
        <v>36</v>
      </c>
      <c r="Q27" s="70">
        <f t="shared" si="27"/>
        <v>2.3699800797963988</v>
      </c>
      <c r="R27" s="70">
        <f t="shared" si="27"/>
        <v>1.0159753570957071</v>
      </c>
      <c r="S27" s="70">
        <f t="shared" si="27"/>
        <v>0.82304956714801258</v>
      </c>
      <c r="T27" s="70">
        <f t="shared" si="27"/>
        <v>0.73021377562848622</v>
      </c>
      <c r="U27" s="70">
        <f t="shared" si="27"/>
        <v>0.64168215052333122</v>
      </c>
      <c r="V27" s="69" t="s">
        <v>36</v>
      </c>
      <c r="W27" s="68">
        <f t="shared" si="28"/>
        <v>227.51808766045428</v>
      </c>
      <c r="X27" s="67">
        <f t="shared" si="28"/>
        <v>97.533634281187886</v>
      </c>
      <c r="Y27" s="67">
        <f t="shared" si="28"/>
        <v>79.012758446209205</v>
      </c>
      <c r="Z27" s="67">
        <f t="shared" si="28"/>
        <v>70.100522460334673</v>
      </c>
      <c r="AA27" s="67">
        <f t="shared" si="28"/>
        <v>61.601486450239797</v>
      </c>
      <c r="AB27" s="66" t="s">
        <v>36</v>
      </c>
      <c r="AC27" s="14">
        <f t="shared" si="29"/>
        <v>70.723883386672767</v>
      </c>
      <c r="AD27" s="14">
        <f t="shared" si="29"/>
        <v>30.318281276500368</v>
      </c>
      <c r="AE27" s="14">
        <f t="shared" si="29"/>
        <v>24.56107631648457</v>
      </c>
      <c r="AF27" s="14">
        <f t="shared" si="29"/>
        <v>21.79071223220058</v>
      </c>
      <c r="AG27" s="14">
        <f t="shared" si="29"/>
        <v>19.148791153054837</v>
      </c>
      <c r="AH27" s="65" t="s">
        <v>34</v>
      </c>
      <c r="AI27" s="64">
        <f t="shared" si="30"/>
        <v>1.6820325393466742</v>
      </c>
      <c r="AJ27" s="64">
        <f t="shared" si="30"/>
        <v>0.76407363198958955</v>
      </c>
      <c r="AK27" s="64">
        <f t="shared" si="30"/>
        <v>0.57434147511031475</v>
      </c>
      <c r="AL27" s="64">
        <f t="shared" si="30"/>
        <v>0.47275685153020075</v>
      </c>
      <c r="AM27" s="64">
        <f t="shared" si="30"/>
        <v>0.39698534225689308</v>
      </c>
    </row>
    <row r="28" spans="2:39" x14ac:dyDescent="0.3">
      <c r="B28" s="224"/>
      <c r="C28" s="12">
        <v>8</v>
      </c>
      <c r="D28" s="73">
        <v>1.2670555555555554</v>
      </c>
      <c r="E28" s="73">
        <v>3.7647777777777773</v>
      </c>
      <c r="F28" s="73">
        <v>3.1703333333333332</v>
      </c>
      <c r="G28" s="73">
        <v>4.0733333333333333</v>
      </c>
      <c r="H28" s="73">
        <v>6.4649999999999999</v>
      </c>
      <c r="I28" s="73">
        <v>6.6257777777777784</v>
      </c>
      <c r="J28" s="72">
        <f t="shared" si="26"/>
        <v>0.60915337373057032</v>
      </c>
      <c r="K28" s="72">
        <f t="shared" si="26"/>
        <v>1.8587391530624657</v>
      </c>
      <c r="L28" s="72">
        <f t="shared" si="26"/>
        <v>1.5613444637043556</v>
      </c>
      <c r="M28" s="72">
        <f t="shared" si="26"/>
        <v>2.0131064525666664</v>
      </c>
      <c r="N28" s="72">
        <f t="shared" si="26"/>
        <v>3.209633684049531</v>
      </c>
      <c r="O28" s="72">
        <f t="shared" si="26"/>
        <v>3.2900692196572296</v>
      </c>
      <c r="P28" s="71" t="s">
        <v>36</v>
      </c>
      <c r="Q28" s="70">
        <f t="shared" si="27"/>
        <v>1.8587391530624657</v>
      </c>
      <c r="R28" s="70">
        <f t="shared" si="27"/>
        <v>0.78067223185217782</v>
      </c>
      <c r="S28" s="70">
        <f t="shared" si="27"/>
        <v>0.67103548418888881</v>
      </c>
      <c r="T28" s="70">
        <f t="shared" si="27"/>
        <v>0.80240842101238274</v>
      </c>
      <c r="U28" s="70">
        <f t="shared" si="27"/>
        <v>0.65801384393144591</v>
      </c>
      <c r="V28" s="69" t="s">
        <v>36</v>
      </c>
      <c r="W28" s="68">
        <f t="shared" si="28"/>
        <v>178.43895869399671</v>
      </c>
      <c r="X28" s="67">
        <f t="shared" si="28"/>
        <v>74.944534257809067</v>
      </c>
      <c r="Y28" s="67">
        <f t="shared" si="28"/>
        <v>64.419406482133326</v>
      </c>
      <c r="Z28" s="67">
        <f t="shared" si="28"/>
        <v>77.031208417188736</v>
      </c>
      <c r="AA28" s="67">
        <f t="shared" si="28"/>
        <v>63.169329017418804</v>
      </c>
      <c r="AB28" s="66" t="s">
        <v>36</v>
      </c>
      <c r="AC28" s="14">
        <f t="shared" si="29"/>
        <v>55.467660774062715</v>
      </c>
      <c r="AD28" s="14">
        <f t="shared" si="29"/>
        <v>23.296470868848054</v>
      </c>
      <c r="AE28" s="14">
        <f t="shared" si="29"/>
        <v>20.024740181010944</v>
      </c>
      <c r="AF28" s="14">
        <f t="shared" si="29"/>
        <v>23.945112484253134</v>
      </c>
      <c r="AG28" s="14">
        <f t="shared" si="29"/>
        <v>19.636154228360358</v>
      </c>
      <c r="AH28" s="65" t="s">
        <v>34</v>
      </c>
      <c r="AI28" s="64">
        <f t="shared" si="30"/>
        <v>1.1155835809403036</v>
      </c>
      <c r="AJ28" s="64">
        <f t="shared" si="30"/>
        <v>0.47061624178797157</v>
      </c>
      <c r="AK28" s="64">
        <f t="shared" si="30"/>
        <v>0.39845474185997681</v>
      </c>
      <c r="AL28" s="64">
        <f t="shared" si="30"/>
        <v>0.41546050282131852</v>
      </c>
      <c r="AM28" s="64">
        <f t="shared" si="30"/>
        <v>0.33731876034783542</v>
      </c>
    </row>
    <row r="29" spans="2:39" ht="17.25" thickBot="1" x14ac:dyDescent="0.35">
      <c r="B29" s="225"/>
      <c r="C29" s="63">
        <v>9</v>
      </c>
      <c r="D29" s="62">
        <v>0.8913888888888889</v>
      </c>
      <c r="E29" s="62">
        <v>3.644222222222222</v>
      </c>
      <c r="F29" s="62">
        <v>3.0701111111111112</v>
      </c>
      <c r="G29" s="62">
        <v>4.1465555555555556</v>
      </c>
      <c r="H29" s="62">
        <v>6.1551111111111112</v>
      </c>
      <c r="I29" s="62">
        <v>6.2371111111111111</v>
      </c>
      <c r="J29" s="61">
        <f t="shared" si="26"/>
        <v>0.42121104761472539</v>
      </c>
      <c r="K29" s="61">
        <f t="shared" si="26"/>
        <v>1.798426398304793</v>
      </c>
      <c r="L29" s="61">
        <f t="shared" si="26"/>
        <v>1.5112042749565024</v>
      </c>
      <c r="M29" s="61">
        <f t="shared" si="26"/>
        <v>2.0497388077604972</v>
      </c>
      <c r="N29" s="61">
        <f t="shared" si="26"/>
        <v>3.0545993310364898</v>
      </c>
      <c r="O29" s="61">
        <f t="shared" si="26"/>
        <v>3.095623121830188</v>
      </c>
      <c r="P29" s="60" t="s">
        <v>36</v>
      </c>
      <c r="Q29" s="60">
        <f t="shared" si="27"/>
        <v>1.798426398304793</v>
      </c>
      <c r="R29" s="60">
        <f t="shared" si="27"/>
        <v>0.75560213747825122</v>
      </c>
      <c r="S29" s="60">
        <f t="shared" si="27"/>
        <v>0.68324626925349907</v>
      </c>
      <c r="T29" s="60">
        <f t="shared" si="27"/>
        <v>0.76364983275912246</v>
      </c>
      <c r="U29" s="60">
        <f t="shared" si="27"/>
        <v>0.61912462436603755</v>
      </c>
      <c r="V29" s="58" t="s">
        <v>36</v>
      </c>
      <c r="W29" s="59">
        <f t="shared" si="28"/>
        <v>172.64893423726014</v>
      </c>
      <c r="X29" s="58">
        <f t="shared" si="28"/>
        <v>72.537805197912121</v>
      </c>
      <c r="Y29" s="58">
        <f t="shared" si="28"/>
        <v>65.591641848335911</v>
      </c>
      <c r="Z29" s="58">
        <f t="shared" si="28"/>
        <v>73.310383944875753</v>
      </c>
      <c r="AA29" s="58">
        <f t="shared" si="28"/>
        <v>59.435963939139604</v>
      </c>
      <c r="AB29" s="57" t="s">
        <v>36</v>
      </c>
      <c r="AC29" s="56">
        <f t="shared" si="29"/>
        <v>53.667834576967806</v>
      </c>
      <c r="AD29" s="56">
        <f t="shared" si="29"/>
        <v>22.548340348212292</v>
      </c>
      <c r="AE29" s="56">
        <f t="shared" si="29"/>
        <v>20.38912895639821</v>
      </c>
      <c r="AF29" s="56">
        <f t="shared" si="29"/>
        <v>22.788496064046285</v>
      </c>
      <c r="AG29" s="56">
        <f t="shared" si="29"/>
        <v>18.475639567081458</v>
      </c>
      <c r="AH29" s="55" t="s">
        <v>34</v>
      </c>
      <c r="AI29" s="54">
        <f t="shared" si="30"/>
        <v>1.4515333295436179</v>
      </c>
      <c r="AJ29" s="54">
        <f t="shared" si="30"/>
        <v>0.6387640681057617</v>
      </c>
      <c r="AK29" s="54">
        <f t="shared" si="30"/>
        <v>0.5274445481152531</v>
      </c>
      <c r="AL29" s="54">
        <f t="shared" si="30"/>
        <v>0.49531742557840402</v>
      </c>
      <c r="AM29" s="54">
        <f t="shared" si="30"/>
        <v>0.39892209756082581</v>
      </c>
    </row>
    <row r="30" spans="2:39" x14ac:dyDescent="0.3">
      <c r="D30" s="15">
        <v>3</v>
      </c>
      <c r="E30" s="15">
        <v>5</v>
      </c>
      <c r="F30" s="15">
        <v>7</v>
      </c>
      <c r="G30" s="15">
        <v>9</v>
      </c>
      <c r="H30" s="15">
        <v>11</v>
      </c>
      <c r="I30" s="15">
        <v>13</v>
      </c>
      <c r="J30" s="15">
        <v>3</v>
      </c>
      <c r="K30" s="15">
        <v>5</v>
      </c>
      <c r="L30" s="15">
        <v>7</v>
      </c>
      <c r="M30" s="15">
        <v>9</v>
      </c>
      <c r="N30" s="15">
        <v>11</v>
      </c>
      <c r="O30" s="15">
        <v>13</v>
      </c>
      <c r="P30" s="15">
        <v>3</v>
      </c>
      <c r="Q30" s="15">
        <v>5</v>
      </c>
      <c r="R30" s="15">
        <v>7</v>
      </c>
      <c r="S30" s="15">
        <v>9</v>
      </c>
      <c r="T30" s="15">
        <v>11</v>
      </c>
      <c r="U30" s="15">
        <v>13</v>
      </c>
      <c r="V30" s="15">
        <v>3</v>
      </c>
      <c r="W30" s="15">
        <v>5</v>
      </c>
      <c r="X30" s="15">
        <v>7</v>
      </c>
      <c r="Y30" s="15">
        <v>9</v>
      </c>
      <c r="Z30" s="15">
        <v>11</v>
      </c>
      <c r="AA30" s="15">
        <v>13</v>
      </c>
      <c r="AB30" s="15">
        <v>3</v>
      </c>
      <c r="AC30" s="15">
        <v>5</v>
      </c>
      <c r="AD30" s="15">
        <v>7</v>
      </c>
      <c r="AE30" s="15">
        <v>9</v>
      </c>
      <c r="AF30" s="15">
        <v>11</v>
      </c>
      <c r="AG30" s="15">
        <v>13</v>
      </c>
      <c r="AH30" s="15">
        <v>3</v>
      </c>
      <c r="AI30" s="15">
        <v>5</v>
      </c>
      <c r="AJ30" s="15">
        <v>7</v>
      </c>
      <c r="AK30" s="15">
        <v>9</v>
      </c>
      <c r="AL30" s="15">
        <v>11</v>
      </c>
      <c r="AM30" s="15">
        <v>13</v>
      </c>
    </row>
    <row r="33" spans="10:15" x14ac:dyDescent="0.3">
      <c r="J33" s="222" t="s">
        <v>61</v>
      </c>
      <c r="K33" s="222"/>
      <c r="L33" s="222"/>
      <c r="M33" s="222"/>
      <c r="N33" s="222"/>
    </row>
    <row r="34" spans="10:15" x14ac:dyDescent="0.3">
      <c r="J34" s="12" t="s">
        <v>60</v>
      </c>
      <c r="K34" s="52">
        <v>25</v>
      </c>
      <c r="L34" s="53" t="s">
        <v>53</v>
      </c>
      <c r="M34" s="52">
        <f>K34/100</f>
        <v>0.25</v>
      </c>
      <c r="N34" s="48" t="s">
        <v>52</v>
      </c>
    </row>
    <row r="35" spans="10:15" x14ac:dyDescent="0.3">
      <c r="J35" s="12" t="s">
        <v>59</v>
      </c>
      <c r="K35" s="52">
        <v>25</v>
      </c>
      <c r="L35" s="53" t="s">
        <v>53</v>
      </c>
      <c r="M35" s="52">
        <f>K35/100</f>
        <v>0.25</v>
      </c>
      <c r="N35" s="48" t="s">
        <v>52</v>
      </c>
    </row>
    <row r="36" spans="10:15" x14ac:dyDescent="0.3">
      <c r="J36" s="12" t="s">
        <v>58</v>
      </c>
      <c r="K36" s="52">
        <v>5</v>
      </c>
      <c r="L36" s="53" t="s">
        <v>53</v>
      </c>
      <c r="M36" s="52">
        <f>K36/100</f>
        <v>0.05</v>
      </c>
      <c r="N36" s="48" t="s">
        <v>52</v>
      </c>
    </row>
    <row r="37" spans="10:15" x14ac:dyDescent="0.3">
      <c r="L37" s="12" t="s">
        <v>51</v>
      </c>
      <c r="M37" s="52">
        <f>M34*M35*M36</f>
        <v>3.1250000000000002E-3</v>
      </c>
      <c r="N37" s="48" t="s">
        <v>57</v>
      </c>
    </row>
    <row r="38" spans="10:15" x14ac:dyDescent="0.3">
      <c r="L38" s="12" t="s">
        <v>51</v>
      </c>
      <c r="M38" s="50">
        <v>1.5</v>
      </c>
      <c r="N38" s="48" t="s">
        <v>50</v>
      </c>
    </row>
    <row r="39" spans="10:15" x14ac:dyDescent="0.3">
      <c r="L39" s="12" t="s">
        <v>49</v>
      </c>
      <c r="M39" s="50">
        <f>O40/4</f>
        <v>1.5625E-2</v>
      </c>
      <c r="N39" s="48" t="s">
        <v>48</v>
      </c>
    </row>
    <row r="40" spans="10:15" x14ac:dyDescent="0.3">
      <c r="O40" s="15">
        <v>6.25E-2</v>
      </c>
    </row>
    <row r="41" spans="10:15" x14ac:dyDescent="0.3">
      <c r="J41" s="222" t="s">
        <v>56</v>
      </c>
      <c r="K41" s="222"/>
      <c r="L41" s="222"/>
      <c r="M41" s="222"/>
      <c r="N41" s="222"/>
    </row>
    <row r="42" spans="10:15" x14ac:dyDescent="0.3">
      <c r="J42" s="12" t="s">
        <v>55</v>
      </c>
      <c r="K42" s="52">
        <v>8</v>
      </c>
      <c r="L42" s="48" t="s">
        <v>53</v>
      </c>
      <c r="M42" s="52">
        <f>K42/100</f>
        <v>0.08</v>
      </c>
      <c r="N42" s="48" t="s">
        <v>52</v>
      </c>
    </row>
    <row r="43" spans="10:15" x14ac:dyDescent="0.3">
      <c r="J43" s="12" t="s">
        <v>54</v>
      </c>
      <c r="K43" s="52">
        <f>K42/2</f>
        <v>4</v>
      </c>
      <c r="L43" s="48" t="s">
        <v>53</v>
      </c>
      <c r="M43" s="52">
        <f>K43/100</f>
        <v>0.04</v>
      </c>
      <c r="N43" s="48" t="s">
        <v>52</v>
      </c>
    </row>
    <row r="44" spans="10:15" x14ac:dyDescent="0.3">
      <c r="L44" s="51" t="s">
        <v>51</v>
      </c>
      <c r="M44" s="50">
        <v>0.15</v>
      </c>
      <c r="N44" s="48" t="s">
        <v>50</v>
      </c>
    </row>
    <row r="45" spans="10:15" x14ac:dyDescent="0.3">
      <c r="L45" s="12" t="s">
        <v>49</v>
      </c>
      <c r="M45" s="49">
        <f>PI()*M43^2</f>
        <v>5.0265482457436689E-3</v>
      </c>
      <c r="N45" s="48" t="s">
        <v>48</v>
      </c>
    </row>
    <row r="51" spans="2:20" x14ac:dyDescent="0.3">
      <c r="B51" s="12" t="s">
        <v>47</v>
      </c>
      <c r="C51" s="47">
        <v>0.50029013163046598</v>
      </c>
    </row>
    <row r="52" spans="2:20" x14ac:dyDescent="0.3">
      <c r="B52" s="12" t="s">
        <v>46</v>
      </c>
      <c r="C52" s="47">
        <v>-2.4742016941431605E-2</v>
      </c>
    </row>
    <row r="54" spans="2:20" ht="17.25" thickBot="1" x14ac:dyDescent="0.35"/>
    <row r="55" spans="2:20" x14ac:dyDescent="0.3">
      <c r="B55" s="220" t="s">
        <v>45</v>
      </c>
      <c r="C55" s="46" t="s">
        <v>44</v>
      </c>
      <c r="D55" s="12">
        <v>0</v>
      </c>
      <c r="E55" s="12">
        <v>1</v>
      </c>
      <c r="F55" s="26">
        <v>3</v>
      </c>
      <c r="G55" s="26">
        <v>5</v>
      </c>
      <c r="H55" s="26">
        <v>7</v>
      </c>
      <c r="I55" s="26">
        <v>9</v>
      </c>
      <c r="J55" s="26">
        <v>11</v>
      </c>
      <c r="K55" s="26">
        <v>13</v>
      </c>
      <c r="M55" s="12">
        <v>0</v>
      </c>
      <c r="N55" s="12">
        <v>1</v>
      </c>
      <c r="O55" s="26">
        <v>3</v>
      </c>
      <c r="P55" s="26">
        <v>5</v>
      </c>
      <c r="Q55" s="26">
        <v>9</v>
      </c>
      <c r="R55" s="26">
        <v>11</v>
      </c>
      <c r="S55" s="26">
        <v>13</v>
      </c>
    </row>
    <row r="56" spans="2:20" ht="17.25" thickBot="1" x14ac:dyDescent="0.35">
      <c r="B56" s="221"/>
      <c r="C56" s="29" t="s">
        <v>43</v>
      </c>
      <c r="D56" s="210" t="s">
        <v>42</v>
      </c>
      <c r="E56" s="210"/>
      <c r="F56" s="210"/>
      <c r="G56" s="210"/>
      <c r="H56" s="210"/>
      <c r="I56" s="210"/>
      <c r="J56" s="210"/>
      <c r="K56" s="210"/>
      <c r="M56" s="210" t="s">
        <v>42</v>
      </c>
      <c r="N56" s="210"/>
      <c r="O56" s="210"/>
      <c r="P56" s="210"/>
      <c r="Q56" s="210"/>
      <c r="R56" s="210"/>
      <c r="S56" s="210"/>
      <c r="T56" s="210"/>
    </row>
    <row r="57" spans="2:20" x14ac:dyDescent="0.3">
      <c r="B57" s="223" t="s">
        <v>41</v>
      </c>
      <c r="C57" s="46">
        <v>3</v>
      </c>
      <c r="D57" s="12"/>
      <c r="E57" s="12"/>
      <c r="F57" s="44"/>
      <c r="G57" s="44"/>
      <c r="H57" s="44"/>
      <c r="I57" s="44"/>
      <c r="J57" s="44"/>
      <c r="K57" s="44"/>
    </row>
    <row r="58" spans="2:20" x14ac:dyDescent="0.3">
      <c r="B58" s="224"/>
      <c r="C58" s="33">
        <v>4</v>
      </c>
      <c r="D58" s="45">
        <v>0.256855555555556</v>
      </c>
      <c r="E58" s="45">
        <v>0.35207407407407404</v>
      </c>
      <c r="F58" s="44">
        <v>1.0713888888888889</v>
      </c>
      <c r="G58" s="44">
        <v>3.9897037037037038</v>
      </c>
      <c r="H58" s="44">
        <v>5.2270000000000003</v>
      </c>
      <c r="I58" s="44">
        <v>7.8220000000000001</v>
      </c>
      <c r="J58" s="44">
        <v>8.6188148148148152</v>
      </c>
      <c r="K58" s="44">
        <v>9.4716740740740697</v>
      </c>
      <c r="M58" s="43"/>
      <c r="N58" s="43">
        <f t="shared" ref="N58:N64" si="31">$E58-$D58</f>
        <v>9.5218518518518036E-2</v>
      </c>
      <c r="O58" s="42">
        <f t="shared" ref="O58:O64" si="32">$F58-$E58</f>
        <v>0.71931481481481496</v>
      </c>
      <c r="P58" s="42">
        <f t="shared" ref="P58:P64" si="33">$G58-$F58</f>
        <v>2.9183148148148148</v>
      </c>
      <c r="Q58" s="42">
        <f t="shared" ref="Q58:Q64" si="34">$I58-$G58</f>
        <v>3.8322962962962963</v>
      </c>
      <c r="R58" s="42">
        <f t="shared" ref="R58:R64" si="35">$J58-$I58</f>
        <v>0.79681481481481509</v>
      </c>
      <c r="S58" s="42">
        <f t="shared" ref="S58:S64" si="36">$K58-$J58</f>
        <v>0.85285925925925454</v>
      </c>
    </row>
    <row r="59" spans="2:20" x14ac:dyDescent="0.3">
      <c r="B59" s="224"/>
      <c r="C59" s="33">
        <v>5</v>
      </c>
      <c r="D59" s="45">
        <v>0.25771111111111111</v>
      </c>
      <c r="E59" s="45">
        <v>0.34713333333333335</v>
      </c>
      <c r="F59" s="44">
        <v>0.83953703703703708</v>
      </c>
      <c r="G59" s="44">
        <v>3.3420000000000005</v>
      </c>
      <c r="H59" s="44">
        <v>3.5969629629629623</v>
      </c>
      <c r="I59" s="44">
        <v>5.4725185185185188</v>
      </c>
      <c r="J59" s="44">
        <v>7.016</v>
      </c>
      <c r="K59" s="44">
        <v>7.7388888888888898</v>
      </c>
      <c r="N59" s="43">
        <f t="shared" si="31"/>
        <v>8.9422222222222236E-2</v>
      </c>
      <c r="O59" s="42">
        <f t="shared" si="32"/>
        <v>0.49240370370370373</v>
      </c>
      <c r="P59" s="42">
        <f t="shared" si="33"/>
        <v>2.5024629629629636</v>
      </c>
      <c r="Q59" s="42">
        <f t="shared" si="34"/>
        <v>2.1305185185185183</v>
      </c>
      <c r="R59" s="42">
        <f t="shared" si="35"/>
        <v>1.5434814814814812</v>
      </c>
      <c r="S59" s="42">
        <f t="shared" si="36"/>
        <v>0.7228888888888898</v>
      </c>
    </row>
    <row r="60" spans="2:20" x14ac:dyDescent="0.3">
      <c r="B60" s="224"/>
      <c r="C60" s="33">
        <v>6</v>
      </c>
      <c r="D60" s="45">
        <v>0.26382222222222218</v>
      </c>
      <c r="E60" s="45">
        <v>0.3716888888888889</v>
      </c>
      <c r="F60" s="44">
        <v>0.89283333333333326</v>
      </c>
      <c r="G60" s="44">
        <v>3.8414444444444444</v>
      </c>
      <c r="H60" s="44">
        <v>3.2816666666666667</v>
      </c>
      <c r="I60" s="44">
        <v>4.4668888888888887</v>
      </c>
      <c r="J60" s="44">
        <v>5.9274444444444443</v>
      </c>
      <c r="K60" s="44">
        <v>6.9033333333333333</v>
      </c>
      <c r="N60" s="43">
        <f t="shared" si="31"/>
        <v>0.10786666666666672</v>
      </c>
      <c r="O60" s="42">
        <f t="shared" si="32"/>
        <v>0.52114444444444441</v>
      </c>
      <c r="P60" s="42">
        <f t="shared" si="33"/>
        <v>2.9486111111111111</v>
      </c>
      <c r="Q60" s="42">
        <f t="shared" si="34"/>
        <v>0.62544444444444425</v>
      </c>
      <c r="R60" s="42">
        <f t="shared" si="35"/>
        <v>1.4605555555555556</v>
      </c>
      <c r="S60" s="42">
        <f t="shared" si="36"/>
        <v>0.97588888888888903</v>
      </c>
    </row>
    <row r="61" spans="2:20" x14ac:dyDescent="0.3">
      <c r="B61" s="224"/>
      <c r="C61" s="33">
        <v>7</v>
      </c>
      <c r="D61" s="45">
        <v>0.26230000000000003</v>
      </c>
      <c r="E61" s="45">
        <v>0.37290000000000001</v>
      </c>
      <c r="F61" s="44">
        <v>0.85388888888888892</v>
      </c>
      <c r="G61" s="44">
        <v>3.0260000000000002</v>
      </c>
      <c r="H61" s="44">
        <v>2.3835555555555556</v>
      </c>
      <c r="I61" s="44">
        <v>4.1404444444444444</v>
      </c>
      <c r="J61" s="44">
        <v>6.1346666666666669</v>
      </c>
      <c r="K61" s="44">
        <v>7.447111111111111</v>
      </c>
      <c r="N61" s="43">
        <f t="shared" si="31"/>
        <v>0.11059999999999998</v>
      </c>
      <c r="O61" s="42">
        <f t="shared" si="32"/>
        <v>0.48098888888888891</v>
      </c>
      <c r="P61" s="42">
        <f t="shared" si="33"/>
        <v>2.1721111111111115</v>
      </c>
      <c r="Q61" s="42">
        <f t="shared" si="34"/>
        <v>1.1144444444444441</v>
      </c>
      <c r="R61" s="42">
        <f t="shared" si="35"/>
        <v>1.9942222222222226</v>
      </c>
      <c r="S61" s="42">
        <f t="shared" si="36"/>
        <v>1.3124444444444441</v>
      </c>
    </row>
    <row r="62" spans="2:20" x14ac:dyDescent="0.3">
      <c r="B62" s="224"/>
      <c r="C62" s="33">
        <v>7.5</v>
      </c>
      <c r="D62" s="45">
        <v>0.26283333333333331</v>
      </c>
      <c r="E62" s="45">
        <v>0.33142222222222223</v>
      </c>
      <c r="F62" s="44">
        <v>0.93055555555555558</v>
      </c>
      <c r="G62" s="44">
        <v>4.7866666666666662</v>
      </c>
      <c r="H62" s="44">
        <v>4.1110000000000007</v>
      </c>
      <c r="I62" s="44">
        <v>4.9848888888888885</v>
      </c>
      <c r="J62" s="44">
        <v>5.8877777777777771</v>
      </c>
      <c r="K62" s="44">
        <v>6.4625555555555545</v>
      </c>
      <c r="N62" s="43">
        <f t="shared" si="31"/>
        <v>6.8588888888888921E-2</v>
      </c>
      <c r="O62" s="42">
        <f t="shared" si="32"/>
        <v>0.5991333333333333</v>
      </c>
      <c r="P62" s="42">
        <f t="shared" si="33"/>
        <v>3.8561111111111108</v>
      </c>
      <c r="Q62" s="42">
        <f t="shared" si="34"/>
        <v>0.1982222222222223</v>
      </c>
      <c r="R62" s="42">
        <f t="shared" si="35"/>
        <v>0.90288888888888863</v>
      </c>
      <c r="S62" s="42">
        <f t="shared" si="36"/>
        <v>0.57477777777777739</v>
      </c>
    </row>
    <row r="63" spans="2:20" x14ac:dyDescent="0.3">
      <c r="B63" s="224"/>
      <c r="C63" s="33">
        <v>8</v>
      </c>
      <c r="D63" s="45">
        <v>0.26178888888888885</v>
      </c>
      <c r="E63" s="45">
        <v>0.34033333333333338</v>
      </c>
      <c r="F63" s="44">
        <v>1.2670555555555554</v>
      </c>
      <c r="G63" s="44">
        <v>3.7647777777777773</v>
      </c>
      <c r="H63" s="44">
        <v>3.1703333333333332</v>
      </c>
      <c r="I63" s="44">
        <v>4.0733333333333333</v>
      </c>
      <c r="J63" s="44">
        <v>6.4649999999999999</v>
      </c>
      <c r="K63" s="44">
        <v>6.6257777777777784</v>
      </c>
      <c r="N63" s="43">
        <f t="shared" si="31"/>
        <v>7.8544444444444528E-2</v>
      </c>
      <c r="O63" s="42">
        <f t="shared" si="32"/>
        <v>0.926722222222222</v>
      </c>
      <c r="P63" s="42">
        <f t="shared" si="33"/>
        <v>2.497722222222222</v>
      </c>
      <c r="Q63" s="42">
        <f t="shared" si="34"/>
        <v>0.30855555555555592</v>
      </c>
      <c r="R63" s="42">
        <f t="shared" si="35"/>
        <v>2.3916666666666666</v>
      </c>
      <c r="S63" s="42">
        <f t="shared" si="36"/>
        <v>0.16077777777777857</v>
      </c>
    </row>
    <row r="64" spans="2:20" ht="17.25" thickBot="1" x14ac:dyDescent="0.35">
      <c r="B64" s="225"/>
      <c r="C64" s="29">
        <v>9</v>
      </c>
      <c r="D64" s="45">
        <v>0.26846666666666663</v>
      </c>
      <c r="E64" s="45">
        <v>0.33606666666666668</v>
      </c>
      <c r="F64" s="44">
        <v>0.8913888888888889</v>
      </c>
      <c r="G64" s="44">
        <v>3.644222222222222</v>
      </c>
      <c r="H64" s="44">
        <v>3.0701111111111112</v>
      </c>
      <c r="I64" s="44">
        <v>4.1465555555555556</v>
      </c>
      <c r="J64" s="44">
        <v>6.1551111111111112</v>
      </c>
      <c r="K64" s="44">
        <v>6.2371111111111111</v>
      </c>
      <c r="N64" s="43">
        <f t="shared" si="31"/>
        <v>6.7600000000000049E-2</v>
      </c>
      <c r="O64" s="42">
        <f t="shared" si="32"/>
        <v>0.55532222222222227</v>
      </c>
      <c r="P64" s="42">
        <f t="shared" si="33"/>
        <v>2.7528333333333332</v>
      </c>
      <c r="Q64" s="42">
        <f t="shared" si="34"/>
        <v>0.50233333333333352</v>
      </c>
      <c r="R64" s="42">
        <f t="shared" si="35"/>
        <v>2.0085555555555556</v>
      </c>
      <c r="S64" s="42">
        <f t="shared" si="36"/>
        <v>8.1999999999999851E-2</v>
      </c>
    </row>
    <row r="65" spans="4:30" x14ac:dyDescent="0.3">
      <c r="D65" s="21"/>
      <c r="E65" s="21"/>
      <c r="F65" s="21"/>
      <c r="G65" s="21"/>
      <c r="H65" s="21"/>
      <c r="I65" s="21"/>
      <c r="J65" s="21"/>
      <c r="K65" s="21"/>
    </row>
    <row r="66" spans="4:30" x14ac:dyDescent="0.3">
      <c r="D66" s="12">
        <v>0</v>
      </c>
      <c r="E66" s="12">
        <v>1</v>
      </c>
      <c r="F66" s="41">
        <v>3</v>
      </c>
      <c r="G66" s="41">
        <v>5</v>
      </c>
      <c r="H66" s="41">
        <v>7</v>
      </c>
      <c r="I66" s="41">
        <v>9</v>
      </c>
      <c r="J66" s="41">
        <v>11</v>
      </c>
      <c r="K66" s="41">
        <v>13</v>
      </c>
      <c r="M66" s="12">
        <v>0</v>
      </c>
      <c r="N66" s="12">
        <v>1</v>
      </c>
      <c r="O66" s="26">
        <v>3</v>
      </c>
      <c r="P66" s="26">
        <v>5</v>
      </c>
      <c r="Q66" s="26">
        <v>9</v>
      </c>
      <c r="R66" s="26">
        <v>11</v>
      </c>
      <c r="S66" s="26">
        <v>13</v>
      </c>
    </row>
    <row r="67" spans="4:30" x14ac:dyDescent="0.3">
      <c r="D67" s="231" t="s">
        <v>40</v>
      </c>
      <c r="E67" s="231"/>
      <c r="F67" s="231"/>
      <c r="G67" s="231"/>
      <c r="H67" s="231"/>
      <c r="I67" s="231"/>
      <c r="J67" s="231"/>
      <c r="K67" s="231"/>
      <c r="M67" s="211" t="s">
        <v>40</v>
      </c>
      <c r="N67" s="212"/>
      <c r="O67" s="212"/>
      <c r="P67" s="212"/>
      <c r="Q67" s="212"/>
      <c r="R67" s="212"/>
      <c r="S67" s="212"/>
      <c r="T67" s="213"/>
    </row>
    <row r="68" spans="4:30" x14ac:dyDescent="0.3">
      <c r="D68" s="12"/>
      <c r="E68" s="12"/>
      <c r="F68" s="40"/>
      <c r="G68" s="40"/>
      <c r="H68" s="40"/>
      <c r="I68" s="40"/>
      <c r="J68" s="40"/>
      <c r="K68" s="40"/>
    </row>
    <row r="69" spans="4:30" x14ac:dyDescent="0.3">
      <c r="D69" s="15">
        <f t="shared" ref="D69:D75" si="37">(0.5003*$D58)-0.0247</f>
        <v>0.10380483444444466</v>
      </c>
      <c r="E69" s="15">
        <f t="shared" ref="E69:E75" si="38">(0.5003*$E58)-0.0247</f>
        <v>0.15144265925925923</v>
      </c>
      <c r="F69" s="40">
        <f t="shared" ref="F69:K75" si="39">F58*$C$51+$C$52</f>
        <v>0.51126327130820937</v>
      </c>
      <c r="G69" s="40">
        <f t="shared" si="39"/>
        <v>1.971267374151052</v>
      </c>
      <c r="H69" s="40">
        <f t="shared" si="39"/>
        <v>2.5902745010910144</v>
      </c>
      <c r="I69" s="40">
        <f t="shared" si="39"/>
        <v>3.8885273926720734</v>
      </c>
      <c r="J69" s="40">
        <f t="shared" si="39"/>
        <v>4.2871659812608831</v>
      </c>
      <c r="K69" s="40">
        <f t="shared" si="39"/>
        <v>4.7138430523379569</v>
      </c>
      <c r="N69" s="38">
        <f t="shared" ref="N69:N75" si="40">(0.5003*$N58)-0.0247</f>
        <v>2.2937824814814572E-2</v>
      </c>
      <c r="O69" s="38">
        <f t="shared" ref="O69:O75" si="41">(0.5003*$O58)-0.0247</f>
        <v>0.3351732018518519</v>
      </c>
      <c r="P69" s="38">
        <f t="shared" ref="P69:P75" si="42">(0.5003*$P58)-0.0247</f>
        <v>1.4353329018518519</v>
      </c>
      <c r="Q69" s="38">
        <f t="shared" ref="Q69:Q75" si="43">(0.5003*$Q58)-0.0247</f>
        <v>1.8925978370370369</v>
      </c>
      <c r="R69" s="38">
        <f t="shared" ref="R69:R75" si="44">(0.5003*$R58)-0.0247</f>
        <v>0.37394645185185194</v>
      </c>
      <c r="S69" s="38">
        <f t="shared" ref="S69:S75" si="45">(0.5003*$S58)-0.0247</f>
        <v>0.40198548740740503</v>
      </c>
    </row>
    <row r="70" spans="4:30" x14ac:dyDescent="0.3">
      <c r="D70" s="15">
        <f t="shared" si="37"/>
        <v>0.10423286888888889</v>
      </c>
      <c r="E70" s="15">
        <f t="shared" si="38"/>
        <v>0.14897080666666665</v>
      </c>
      <c r="F70" s="40">
        <f t="shared" si="39"/>
        <v>0.39527007782647905</v>
      </c>
      <c r="G70" s="40">
        <f t="shared" si="39"/>
        <v>1.6472276029675859</v>
      </c>
      <c r="H70" s="40">
        <f t="shared" si="39"/>
        <v>1.7747830572692196</v>
      </c>
      <c r="I70" s="40">
        <f t="shared" si="39"/>
        <v>2.7131049930383608</v>
      </c>
      <c r="J70" s="40">
        <f t="shared" si="39"/>
        <v>3.4852935465779176</v>
      </c>
      <c r="K70" s="40">
        <f t="shared" si="39"/>
        <v>3.8469477239543415</v>
      </c>
      <c r="N70" s="38">
        <f t="shared" si="40"/>
        <v>2.0037937777777785E-2</v>
      </c>
      <c r="O70" s="38">
        <f t="shared" si="41"/>
        <v>0.22164957296296295</v>
      </c>
      <c r="P70" s="38">
        <f t="shared" si="42"/>
        <v>1.2272822203703706</v>
      </c>
      <c r="Q70" s="38">
        <f t="shared" si="43"/>
        <v>1.0411984148148146</v>
      </c>
      <c r="R70" s="38">
        <f t="shared" si="44"/>
        <v>0.7475037851851849</v>
      </c>
      <c r="S70" s="38">
        <f t="shared" si="45"/>
        <v>0.33696131111111155</v>
      </c>
    </row>
    <row r="71" spans="4:30" x14ac:dyDescent="0.3">
      <c r="D71" s="15">
        <f t="shared" si="37"/>
        <v>0.10729025777777776</v>
      </c>
      <c r="E71" s="15">
        <f t="shared" si="38"/>
        <v>0.1612559511111111</v>
      </c>
      <c r="F71" s="40">
        <f t="shared" si="39"/>
        <v>0.42193368891596938</v>
      </c>
      <c r="G71" s="40">
        <f t="shared" si="39"/>
        <v>1.8970947298208019</v>
      </c>
      <c r="H71" s="40">
        <f t="shared" si="39"/>
        <v>1.6170434316925475</v>
      </c>
      <c r="I71" s="40">
        <f t="shared" si="39"/>
        <v>2.2099984132594566</v>
      </c>
      <c r="J71" s="40">
        <f t="shared" si="39"/>
        <v>2.9406999444019539</v>
      </c>
      <c r="K71" s="40">
        <f t="shared" si="39"/>
        <v>3.4289275250808853</v>
      </c>
      <c r="N71" s="38">
        <f t="shared" si="40"/>
        <v>2.9265693333333356E-2</v>
      </c>
      <c r="O71" s="38">
        <f t="shared" si="41"/>
        <v>0.23602856555555551</v>
      </c>
      <c r="P71" s="38">
        <f t="shared" si="42"/>
        <v>1.4504901388888889</v>
      </c>
      <c r="Q71" s="38">
        <f t="shared" si="43"/>
        <v>0.28820985555555545</v>
      </c>
      <c r="R71" s="38">
        <f t="shared" si="44"/>
        <v>0.70601594444444449</v>
      </c>
      <c r="S71" s="38">
        <f t="shared" si="45"/>
        <v>0.46353721111111112</v>
      </c>
    </row>
    <row r="72" spans="4:30" x14ac:dyDescent="0.3">
      <c r="D72" s="15">
        <f t="shared" si="37"/>
        <v>0.10652869000000001</v>
      </c>
      <c r="E72" s="15">
        <f t="shared" si="38"/>
        <v>0.16186186999999999</v>
      </c>
      <c r="F72" s="40">
        <f t="shared" si="39"/>
        <v>0.40245016767858299</v>
      </c>
      <c r="G72" s="40">
        <f t="shared" si="39"/>
        <v>1.4891359213723585</v>
      </c>
      <c r="H72" s="40">
        <f t="shared" si="39"/>
        <v>1.1677273056959858</v>
      </c>
      <c r="I72" s="40">
        <f t="shared" si="39"/>
        <v>2.0466814791783112</v>
      </c>
      <c r="J72" s="40">
        <f t="shared" si="39"/>
        <v>3.0443711772342672</v>
      </c>
      <c r="K72" s="40">
        <f t="shared" si="39"/>
        <v>3.7009741811030521</v>
      </c>
      <c r="N72" s="38">
        <f t="shared" si="40"/>
        <v>3.0633179999999982E-2</v>
      </c>
      <c r="O72" s="38">
        <f t="shared" si="41"/>
        <v>0.21593874111111111</v>
      </c>
      <c r="P72" s="38">
        <f t="shared" si="42"/>
        <v>1.0620071888888891</v>
      </c>
      <c r="Q72" s="38">
        <f t="shared" si="43"/>
        <v>0.53285655555555533</v>
      </c>
      <c r="R72" s="38">
        <f t="shared" si="44"/>
        <v>0.97300937777777796</v>
      </c>
      <c r="S72" s="38">
        <f t="shared" si="45"/>
        <v>0.63191595555555535</v>
      </c>
    </row>
    <row r="73" spans="4:30" x14ac:dyDescent="0.3">
      <c r="D73" s="15">
        <f t="shared" si="37"/>
        <v>0.10679551666666665</v>
      </c>
      <c r="E73" s="15">
        <f t="shared" si="38"/>
        <v>0.14111053777777777</v>
      </c>
      <c r="F73" s="40">
        <f t="shared" si="39"/>
        <v>0.44080574443691867</v>
      </c>
      <c r="G73" s="40">
        <f t="shared" si="39"/>
        <v>2.3699800797963988</v>
      </c>
      <c r="H73" s="40">
        <f t="shared" si="39"/>
        <v>2.0319507141914142</v>
      </c>
      <c r="I73" s="40">
        <f t="shared" si="39"/>
        <v>2.4691487014440376</v>
      </c>
      <c r="J73" s="40">
        <f t="shared" si="39"/>
        <v>2.9208551025139449</v>
      </c>
      <c r="K73" s="40">
        <f t="shared" si="39"/>
        <v>3.2084107526166559</v>
      </c>
      <c r="N73" s="38">
        <f t="shared" si="40"/>
        <v>9.6150211111111286E-3</v>
      </c>
      <c r="O73" s="38">
        <f t="shared" si="41"/>
        <v>0.27504640666666663</v>
      </c>
      <c r="P73" s="38">
        <f t="shared" si="42"/>
        <v>1.9045123888888886</v>
      </c>
      <c r="Q73" s="38">
        <f t="shared" si="43"/>
        <v>7.4470577777777811E-2</v>
      </c>
      <c r="R73" s="38">
        <f t="shared" si="44"/>
        <v>0.42701531111111096</v>
      </c>
      <c r="S73" s="38">
        <f t="shared" si="45"/>
        <v>0.26286132222222203</v>
      </c>
    </row>
    <row r="74" spans="4:30" x14ac:dyDescent="0.3">
      <c r="D74" s="15">
        <f t="shared" si="37"/>
        <v>0.10627298111111108</v>
      </c>
      <c r="E74" s="15">
        <f t="shared" si="38"/>
        <v>0.14556876666666668</v>
      </c>
      <c r="F74" s="40">
        <f t="shared" si="39"/>
        <v>0.60915337373057032</v>
      </c>
      <c r="G74" s="40">
        <f t="shared" si="39"/>
        <v>1.8587391530624657</v>
      </c>
      <c r="H74" s="40">
        <f t="shared" si="39"/>
        <v>1.5613444637043556</v>
      </c>
      <c r="I74" s="40">
        <f t="shared" si="39"/>
        <v>2.0131064525666664</v>
      </c>
      <c r="J74" s="40">
        <f t="shared" si="39"/>
        <v>3.209633684049531</v>
      </c>
      <c r="K74" s="40">
        <f t="shared" si="39"/>
        <v>3.2900692196572296</v>
      </c>
      <c r="N74" s="38">
        <f t="shared" si="40"/>
        <v>1.4595785555555595E-2</v>
      </c>
      <c r="O74" s="38">
        <f t="shared" si="41"/>
        <v>0.43893912777777766</v>
      </c>
      <c r="P74" s="38">
        <f t="shared" si="42"/>
        <v>1.2249104277777776</v>
      </c>
      <c r="Q74" s="38">
        <f t="shared" si="43"/>
        <v>0.12967034444444461</v>
      </c>
      <c r="R74" s="38">
        <f t="shared" si="44"/>
        <v>1.1718508333333333</v>
      </c>
      <c r="S74" s="38">
        <f t="shared" si="45"/>
        <v>5.5737122222222615E-2</v>
      </c>
    </row>
    <row r="75" spans="4:30" x14ac:dyDescent="0.3">
      <c r="D75" s="15">
        <f t="shared" si="37"/>
        <v>0.10961387333333331</v>
      </c>
      <c r="E75" s="15">
        <f t="shared" si="38"/>
        <v>0.14343415333333334</v>
      </c>
      <c r="F75" s="40">
        <f t="shared" si="39"/>
        <v>0.42121104761472539</v>
      </c>
      <c r="G75" s="40">
        <f t="shared" si="39"/>
        <v>1.798426398304793</v>
      </c>
      <c r="H75" s="40">
        <f t="shared" si="39"/>
        <v>1.5112042749565024</v>
      </c>
      <c r="I75" s="40">
        <f t="shared" si="39"/>
        <v>2.0497388077604972</v>
      </c>
      <c r="J75" s="40">
        <f t="shared" si="39"/>
        <v>3.0545993310364898</v>
      </c>
      <c r="K75" s="40">
        <f t="shared" si="39"/>
        <v>3.095623121830188</v>
      </c>
      <c r="N75" s="38">
        <f t="shared" si="40"/>
        <v>9.1202800000000223E-3</v>
      </c>
      <c r="O75" s="38">
        <f t="shared" si="41"/>
        <v>0.25312770777777777</v>
      </c>
      <c r="P75" s="38">
        <f t="shared" si="42"/>
        <v>1.3525425166666667</v>
      </c>
      <c r="Q75" s="38">
        <f t="shared" si="43"/>
        <v>0.22661736666666676</v>
      </c>
      <c r="R75" s="38">
        <f t="shared" si="44"/>
        <v>0.98018034444444457</v>
      </c>
      <c r="S75" s="38">
        <f t="shared" si="45"/>
        <v>1.6324599999999925E-2</v>
      </c>
    </row>
    <row r="76" spans="4:30" x14ac:dyDescent="0.3">
      <c r="D76" s="21"/>
      <c r="E76" s="21"/>
      <c r="F76" s="21"/>
      <c r="G76" s="21"/>
      <c r="H76" s="21"/>
      <c r="I76" s="21"/>
      <c r="J76" s="21"/>
      <c r="K76" s="21"/>
    </row>
    <row r="77" spans="4:30" x14ac:dyDescent="0.3">
      <c r="D77" s="25">
        <v>0</v>
      </c>
      <c r="E77" s="25">
        <v>1</v>
      </c>
      <c r="F77" s="25">
        <v>3</v>
      </c>
      <c r="G77" s="25">
        <v>5</v>
      </c>
      <c r="H77" s="25">
        <v>7</v>
      </c>
      <c r="I77" s="25">
        <v>9</v>
      </c>
      <c r="J77" s="25">
        <v>11</v>
      </c>
      <c r="K77" s="25">
        <v>13</v>
      </c>
      <c r="M77" s="12">
        <v>0</v>
      </c>
      <c r="N77" s="12">
        <v>1</v>
      </c>
      <c r="O77" s="26">
        <v>3</v>
      </c>
      <c r="P77" s="26">
        <v>5</v>
      </c>
      <c r="Q77" s="26">
        <v>9</v>
      </c>
      <c r="R77" s="26">
        <v>11</v>
      </c>
      <c r="S77" s="26">
        <v>13</v>
      </c>
      <c r="W77" s="25">
        <v>1</v>
      </c>
      <c r="X77" s="25">
        <v>3</v>
      </c>
      <c r="Y77" s="25">
        <v>5</v>
      </c>
      <c r="Z77" s="25">
        <v>7</v>
      </c>
      <c r="AA77" s="25">
        <v>9</v>
      </c>
      <c r="AB77" s="25">
        <v>11</v>
      </c>
      <c r="AC77" s="25">
        <v>13</v>
      </c>
    </row>
    <row r="78" spans="4:30" x14ac:dyDescent="0.3">
      <c r="D78" s="208" t="s">
        <v>39</v>
      </c>
      <c r="E78" s="208"/>
      <c r="F78" s="208"/>
      <c r="G78" s="208"/>
      <c r="H78" s="208"/>
      <c r="I78" s="208"/>
      <c r="J78" s="208"/>
      <c r="K78" s="208"/>
      <c r="M78" s="208" t="s">
        <v>39</v>
      </c>
      <c r="N78" s="208"/>
      <c r="O78" s="208"/>
      <c r="P78" s="208"/>
      <c r="Q78" s="208"/>
      <c r="R78" s="208"/>
      <c r="S78" s="208"/>
      <c r="T78" s="208"/>
      <c r="W78" s="208" t="s">
        <v>39</v>
      </c>
      <c r="X78" s="208"/>
      <c r="Y78" s="208"/>
      <c r="Z78" s="208"/>
      <c r="AA78" s="208"/>
      <c r="AB78" s="208"/>
      <c r="AC78" s="208"/>
      <c r="AD78" s="208"/>
    </row>
    <row r="79" spans="4:30" x14ac:dyDescent="0.3">
      <c r="D79" s="12"/>
      <c r="E79" s="12"/>
      <c r="F79" s="39"/>
      <c r="G79" s="39"/>
      <c r="H79" s="39"/>
      <c r="I79" s="39"/>
      <c r="J79" s="39"/>
      <c r="K79" s="39"/>
    </row>
    <row r="80" spans="4:30" x14ac:dyDescent="0.3">
      <c r="D80" s="37"/>
      <c r="E80" s="37">
        <f t="shared" ref="E80:E86" si="46">$E69/1</f>
        <v>0.15144265925925923</v>
      </c>
      <c r="F80" s="37">
        <f t="shared" ref="F80:F85" si="47">$F69/2</f>
        <v>0.25563163565410468</v>
      </c>
      <c r="G80" s="39">
        <f t="shared" ref="G80:G86" si="48">G69/5</f>
        <v>0.39425347483021039</v>
      </c>
      <c r="H80" s="39">
        <f t="shared" ref="H80:H86" si="49">H69/7</f>
        <v>0.37003921444157351</v>
      </c>
      <c r="I80" s="39">
        <f t="shared" ref="I80:I86" si="50">I69/9</f>
        <v>0.43205859918578593</v>
      </c>
      <c r="J80" s="37">
        <f>J69/H$77</f>
        <v>0.61245228303726906</v>
      </c>
      <c r="K80" s="39">
        <f t="shared" ref="K80:K86" si="51">K69/13</f>
        <v>0.3626033117183044</v>
      </c>
      <c r="N80" s="38">
        <f t="shared" ref="N80:N86" si="52">$N69/1</f>
        <v>2.2937824814814572E-2</v>
      </c>
      <c r="O80" s="38">
        <f t="shared" ref="O80:O86" si="53">$O69/2</f>
        <v>0.16758660092592595</v>
      </c>
      <c r="P80" s="38">
        <f t="shared" ref="P80:P86" si="54">$P69/2</f>
        <v>0.71766645092592596</v>
      </c>
      <c r="Q80" s="38">
        <f t="shared" ref="Q80:Q86" si="55">$Q69/4</f>
        <v>0.47314945925925922</v>
      </c>
      <c r="R80" s="38">
        <f t="shared" ref="R80:R86" si="56">$R69/2</f>
        <v>0.18697322592592597</v>
      </c>
      <c r="S80" s="38">
        <f t="shared" ref="S80:S86" si="57">$S69/2</f>
        <v>0.20099274370370251</v>
      </c>
      <c r="V80" s="33">
        <v>4</v>
      </c>
      <c r="W80" s="37">
        <f t="shared" ref="W80:W86" si="58">$E69/1</f>
        <v>0.15144265925925923</v>
      </c>
      <c r="X80" s="37">
        <f t="shared" ref="X80:X86" si="59">$F69/2</f>
        <v>0.25563163565410468</v>
      </c>
      <c r="Y80" s="37">
        <f t="shared" ref="Y80:Y86" si="60">$G69/2</f>
        <v>0.98563368707552601</v>
      </c>
      <c r="Z80" s="37">
        <f t="shared" ref="Z80:Z86" si="61">$H69/2</f>
        <v>1.2951372505455072</v>
      </c>
      <c r="AA80" s="37">
        <f t="shared" ref="AA80:AA86" si="62">$I69/2</f>
        <v>1.9442636963360367</v>
      </c>
      <c r="AB80" s="37">
        <f t="shared" ref="AB80:AB86" si="63">$J69/2</f>
        <v>2.1435829906304416</v>
      </c>
      <c r="AC80" s="37">
        <f t="shared" ref="AC80:AC86" si="64">$K69/2</f>
        <v>2.3569215261689784</v>
      </c>
    </row>
    <row r="81" spans="4:30" x14ac:dyDescent="0.3">
      <c r="D81" s="12"/>
      <c r="E81" s="37">
        <f t="shared" si="46"/>
        <v>0.14897080666666665</v>
      </c>
      <c r="F81" s="37">
        <f t="shared" si="47"/>
        <v>0.19763503891323952</v>
      </c>
      <c r="G81" s="39">
        <f t="shared" si="48"/>
        <v>0.32944552059351717</v>
      </c>
      <c r="H81" s="39">
        <f t="shared" si="49"/>
        <v>0.25354043675274568</v>
      </c>
      <c r="I81" s="39">
        <f t="shared" si="50"/>
        <v>0.30145611033759567</v>
      </c>
      <c r="J81" s="39">
        <f t="shared" ref="J81:J86" si="65">J70/11</f>
        <v>0.3168448678707198</v>
      </c>
      <c r="K81" s="39">
        <f t="shared" si="51"/>
        <v>0.29591905568879551</v>
      </c>
      <c r="N81" s="38">
        <f t="shared" si="52"/>
        <v>2.0037937777777785E-2</v>
      </c>
      <c r="O81" s="38">
        <f t="shared" si="53"/>
        <v>0.11082478648148147</v>
      </c>
      <c r="P81" s="38">
        <f t="shared" si="54"/>
        <v>0.6136411101851853</v>
      </c>
      <c r="Q81" s="38">
        <f t="shared" si="55"/>
        <v>0.26029960370370364</v>
      </c>
      <c r="R81" s="38">
        <f t="shared" si="56"/>
        <v>0.37375189259259245</v>
      </c>
      <c r="S81" s="38">
        <f t="shared" si="57"/>
        <v>0.16848065555555577</v>
      </c>
      <c r="V81" s="33">
        <v>5</v>
      </c>
      <c r="W81" s="37">
        <f t="shared" si="58"/>
        <v>0.14897080666666665</v>
      </c>
      <c r="X81" s="37">
        <f t="shared" si="59"/>
        <v>0.19763503891323952</v>
      </c>
      <c r="Y81" s="37">
        <f t="shared" si="60"/>
        <v>0.82361380148379293</v>
      </c>
      <c r="Z81" s="37">
        <f t="shared" si="61"/>
        <v>0.88739152863460979</v>
      </c>
      <c r="AA81" s="37">
        <f t="shared" si="62"/>
        <v>1.3565524965191804</v>
      </c>
      <c r="AB81" s="37">
        <f t="shared" si="63"/>
        <v>1.7426467732889588</v>
      </c>
      <c r="AC81" s="37">
        <f t="shared" si="64"/>
        <v>1.9234738619771707</v>
      </c>
    </row>
    <row r="82" spans="4:30" x14ac:dyDescent="0.3">
      <c r="D82" s="12"/>
      <c r="E82" s="37">
        <f t="shared" si="46"/>
        <v>0.1612559511111111</v>
      </c>
      <c r="F82" s="37">
        <f t="shared" si="47"/>
        <v>0.21096684445798469</v>
      </c>
      <c r="G82" s="39">
        <f t="shared" si="48"/>
        <v>0.37941894596416037</v>
      </c>
      <c r="H82" s="39">
        <f t="shared" si="49"/>
        <v>0.23100620452750678</v>
      </c>
      <c r="I82" s="39">
        <f t="shared" si="50"/>
        <v>0.24555537925105073</v>
      </c>
      <c r="J82" s="39">
        <f t="shared" si="65"/>
        <v>0.26733635858199584</v>
      </c>
      <c r="K82" s="39">
        <f t="shared" si="51"/>
        <v>0.26376365577545269</v>
      </c>
      <c r="N82" s="38">
        <f t="shared" si="52"/>
        <v>2.9265693333333356E-2</v>
      </c>
      <c r="O82" s="38">
        <f t="shared" si="53"/>
        <v>0.11801428277777776</v>
      </c>
      <c r="P82" s="38">
        <f t="shared" si="54"/>
        <v>0.72524506944444445</v>
      </c>
      <c r="Q82" s="38">
        <f t="shared" si="55"/>
        <v>7.2052463888888862E-2</v>
      </c>
      <c r="R82" s="38">
        <f t="shared" si="56"/>
        <v>0.35300797222222224</v>
      </c>
      <c r="S82" s="38">
        <f t="shared" si="57"/>
        <v>0.23176860555555556</v>
      </c>
      <c r="V82" s="33">
        <v>6</v>
      </c>
      <c r="W82" s="37">
        <f t="shared" si="58"/>
        <v>0.1612559511111111</v>
      </c>
      <c r="X82" s="37">
        <f t="shared" si="59"/>
        <v>0.21096684445798469</v>
      </c>
      <c r="Y82" s="37">
        <f t="shared" si="60"/>
        <v>0.94854736491040093</v>
      </c>
      <c r="Z82" s="37">
        <f t="shared" si="61"/>
        <v>0.80852171584627375</v>
      </c>
      <c r="AA82" s="37">
        <f t="shared" si="62"/>
        <v>1.1049992066297283</v>
      </c>
      <c r="AB82" s="37">
        <f t="shared" si="63"/>
        <v>1.470349972200977</v>
      </c>
      <c r="AC82" s="37">
        <f t="shared" si="64"/>
        <v>1.7144637625404426</v>
      </c>
    </row>
    <row r="83" spans="4:30" x14ac:dyDescent="0.3">
      <c r="D83" s="12"/>
      <c r="E83" s="37">
        <f t="shared" si="46"/>
        <v>0.16186186999999999</v>
      </c>
      <c r="F83" s="37">
        <f t="shared" si="47"/>
        <v>0.2012250838392915</v>
      </c>
      <c r="G83" s="39">
        <f t="shared" si="48"/>
        <v>0.29782718427447169</v>
      </c>
      <c r="H83" s="39">
        <f t="shared" si="49"/>
        <v>0.16681818652799799</v>
      </c>
      <c r="I83" s="39">
        <f t="shared" si="50"/>
        <v>0.22740905324203459</v>
      </c>
      <c r="J83" s="39">
        <f t="shared" si="65"/>
        <v>0.2767610161122061</v>
      </c>
      <c r="K83" s="39">
        <f t="shared" si="51"/>
        <v>0.2846903216233117</v>
      </c>
      <c r="N83" s="38">
        <f t="shared" si="52"/>
        <v>3.0633179999999982E-2</v>
      </c>
      <c r="O83" s="38">
        <f t="shared" si="53"/>
        <v>0.10796937055555555</v>
      </c>
      <c r="P83" s="38">
        <f t="shared" si="54"/>
        <v>0.53100359444444456</v>
      </c>
      <c r="Q83" s="38">
        <f t="shared" si="55"/>
        <v>0.13321413888888883</v>
      </c>
      <c r="R83" s="38">
        <f t="shared" si="56"/>
        <v>0.48650468888888898</v>
      </c>
      <c r="S83" s="38">
        <f t="shared" si="57"/>
        <v>0.31595797777777768</v>
      </c>
      <c r="V83" s="33">
        <v>7</v>
      </c>
      <c r="W83" s="37">
        <f t="shared" si="58"/>
        <v>0.16186186999999999</v>
      </c>
      <c r="X83" s="37">
        <f t="shared" si="59"/>
        <v>0.2012250838392915</v>
      </c>
      <c r="Y83" s="37">
        <f t="shared" si="60"/>
        <v>0.74456796068617925</v>
      </c>
      <c r="Z83" s="37">
        <f t="shared" si="61"/>
        <v>0.58386365284799291</v>
      </c>
      <c r="AA83" s="37">
        <f t="shared" si="62"/>
        <v>1.0233407395891556</v>
      </c>
      <c r="AB83" s="37">
        <f t="shared" si="63"/>
        <v>1.5221855886171336</v>
      </c>
      <c r="AC83" s="37">
        <f t="shared" si="64"/>
        <v>1.850487090551526</v>
      </c>
    </row>
    <row r="84" spans="4:30" x14ac:dyDescent="0.3">
      <c r="D84" s="12"/>
      <c r="E84" s="37">
        <f t="shared" si="46"/>
        <v>0.14111053777777777</v>
      </c>
      <c r="F84" s="37">
        <f t="shared" si="47"/>
        <v>0.22040287221845933</v>
      </c>
      <c r="G84" s="39">
        <f t="shared" si="48"/>
        <v>0.47399601595927976</v>
      </c>
      <c r="H84" s="39">
        <f t="shared" si="49"/>
        <v>0.29027867345591629</v>
      </c>
      <c r="I84" s="39">
        <f t="shared" si="50"/>
        <v>0.27434985571600418</v>
      </c>
      <c r="J84" s="39">
        <f t="shared" si="65"/>
        <v>0.26553228204672225</v>
      </c>
      <c r="K84" s="39">
        <f t="shared" si="51"/>
        <v>0.24680082712435814</v>
      </c>
      <c r="N84" s="38">
        <f t="shared" si="52"/>
        <v>9.6150211111111286E-3</v>
      </c>
      <c r="O84" s="38">
        <f t="shared" si="53"/>
        <v>0.13752320333333332</v>
      </c>
      <c r="P84" s="38">
        <f t="shared" si="54"/>
        <v>0.95225619444444431</v>
      </c>
      <c r="Q84" s="38">
        <f t="shared" si="55"/>
        <v>1.8617644444444453E-2</v>
      </c>
      <c r="R84" s="38">
        <f t="shared" si="56"/>
        <v>0.21350765555555548</v>
      </c>
      <c r="S84" s="38">
        <f t="shared" si="57"/>
        <v>0.13143066111111101</v>
      </c>
      <c r="V84" s="33">
        <v>7.5</v>
      </c>
      <c r="W84" s="37">
        <f t="shared" si="58"/>
        <v>0.14111053777777777</v>
      </c>
      <c r="X84" s="37">
        <f t="shared" si="59"/>
        <v>0.22040287221845933</v>
      </c>
      <c r="Y84" s="37">
        <f t="shared" si="60"/>
        <v>1.1849900398981994</v>
      </c>
      <c r="Z84" s="37">
        <f t="shared" si="61"/>
        <v>1.0159753570957071</v>
      </c>
      <c r="AA84" s="37">
        <f t="shared" si="62"/>
        <v>1.2345743507220188</v>
      </c>
      <c r="AB84" s="37">
        <f t="shared" si="63"/>
        <v>1.4604275512569724</v>
      </c>
      <c r="AC84" s="37">
        <f t="shared" si="64"/>
        <v>1.6042053763083279</v>
      </c>
    </row>
    <row r="85" spans="4:30" x14ac:dyDescent="0.3">
      <c r="D85" s="12"/>
      <c r="E85" s="37">
        <f t="shared" si="46"/>
        <v>0.14556876666666668</v>
      </c>
      <c r="F85" s="37">
        <f t="shared" si="47"/>
        <v>0.30457668686528516</v>
      </c>
      <c r="G85" s="39">
        <f t="shared" si="48"/>
        <v>0.37174783061249317</v>
      </c>
      <c r="H85" s="39">
        <f t="shared" si="49"/>
        <v>0.22304920910062223</v>
      </c>
      <c r="I85" s="39">
        <f t="shared" si="50"/>
        <v>0.22367849472962961</v>
      </c>
      <c r="J85" s="39">
        <f t="shared" si="65"/>
        <v>0.29178488036813915</v>
      </c>
      <c r="K85" s="39">
        <f t="shared" si="51"/>
        <v>0.25308224766594073</v>
      </c>
      <c r="N85" s="38">
        <f t="shared" si="52"/>
        <v>1.4595785555555595E-2</v>
      </c>
      <c r="O85" s="38">
        <f t="shared" si="53"/>
        <v>0.21946956388888883</v>
      </c>
      <c r="P85" s="38">
        <f t="shared" si="54"/>
        <v>0.61245521388888879</v>
      </c>
      <c r="Q85" s="38">
        <f t="shared" si="55"/>
        <v>3.2417586111111153E-2</v>
      </c>
      <c r="R85" s="38">
        <f t="shared" si="56"/>
        <v>0.58592541666666664</v>
      </c>
      <c r="S85" s="38">
        <f t="shared" si="57"/>
        <v>2.7868561111111308E-2</v>
      </c>
      <c r="V85" s="33">
        <v>8</v>
      </c>
      <c r="W85" s="37">
        <f t="shared" si="58"/>
        <v>0.14556876666666668</v>
      </c>
      <c r="X85" s="37">
        <f t="shared" si="59"/>
        <v>0.30457668686528516</v>
      </c>
      <c r="Y85" s="37">
        <f t="shared" si="60"/>
        <v>0.92936957653123287</v>
      </c>
      <c r="Z85" s="37">
        <f t="shared" si="61"/>
        <v>0.78067223185217782</v>
      </c>
      <c r="AA85" s="37">
        <f t="shared" si="62"/>
        <v>1.0065532262833332</v>
      </c>
      <c r="AB85" s="37">
        <f t="shared" si="63"/>
        <v>1.6048168420247655</v>
      </c>
      <c r="AC85" s="37">
        <f t="shared" si="64"/>
        <v>1.6450346098286148</v>
      </c>
    </row>
    <row r="86" spans="4:30" ht="17.25" thickBot="1" x14ac:dyDescent="0.35">
      <c r="D86" s="12"/>
      <c r="E86" s="37">
        <f t="shared" si="46"/>
        <v>0.14343415333333334</v>
      </c>
      <c r="F86" s="37">
        <f>$F75/3</f>
        <v>0.14040368253824179</v>
      </c>
      <c r="G86" s="39">
        <f t="shared" si="48"/>
        <v>0.35968527966095859</v>
      </c>
      <c r="H86" s="39">
        <f t="shared" si="49"/>
        <v>0.21588632499378607</v>
      </c>
      <c r="I86" s="39">
        <f t="shared" si="50"/>
        <v>0.22774875641783301</v>
      </c>
      <c r="J86" s="39">
        <f t="shared" si="65"/>
        <v>0.27769084827604451</v>
      </c>
      <c r="K86" s="39">
        <f t="shared" si="51"/>
        <v>0.23812485552539908</v>
      </c>
      <c r="N86" s="38">
        <f t="shared" si="52"/>
        <v>9.1202800000000223E-3</v>
      </c>
      <c r="O86" s="38">
        <f t="shared" si="53"/>
        <v>0.12656385388888888</v>
      </c>
      <c r="P86" s="38">
        <f t="shared" si="54"/>
        <v>0.67627125833333335</v>
      </c>
      <c r="Q86" s="38">
        <f t="shared" si="55"/>
        <v>5.6654341666666691E-2</v>
      </c>
      <c r="R86" s="38">
        <f t="shared" si="56"/>
        <v>0.49009017222222229</v>
      </c>
      <c r="S86" s="38">
        <f t="shared" si="57"/>
        <v>8.1622999999999626E-3</v>
      </c>
      <c r="V86" s="29">
        <v>9</v>
      </c>
      <c r="W86" s="37">
        <f t="shared" si="58"/>
        <v>0.14343415333333334</v>
      </c>
      <c r="X86" s="37">
        <f t="shared" si="59"/>
        <v>0.21060552380736269</v>
      </c>
      <c r="Y86" s="37">
        <f t="shared" si="60"/>
        <v>0.8992131991523965</v>
      </c>
      <c r="Z86" s="37">
        <f t="shared" si="61"/>
        <v>0.75560213747825122</v>
      </c>
      <c r="AA86" s="37">
        <f t="shared" si="62"/>
        <v>1.0248694038802486</v>
      </c>
      <c r="AB86" s="37">
        <f t="shared" si="63"/>
        <v>1.5272996655182449</v>
      </c>
      <c r="AC86" s="37">
        <f t="shared" si="64"/>
        <v>1.547811560915094</v>
      </c>
    </row>
    <row r="87" spans="4:30" x14ac:dyDescent="0.3">
      <c r="D87" s="21"/>
      <c r="E87" s="21"/>
      <c r="F87" s="21"/>
      <c r="G87" s="21"/>
      <c r="H87" s="21"/>
      <c r="I87" s="21"/>
      <c r="J87" s="21"/>
      <c r="K87" s="21"/>
    </row>
    <row r="88" spans="4:30" x14ac:dyDescent="0.3">
      <c r="D88" s="12">
        <v>0</v>
      </c>
      <c r="E88" s="12">
        <v>1</v>
      </c>
      <c r="F88" s="36">
        <v>3</v>
      </c>
      <c r="G88" s="36">
        <v>5</v>
      </c>
      <c r="H88" s="36">
        <v>7</v>
      </c>
      <c r="I88" s="36">
        <v>9</v>
      </c>
      <c r="J88" s="36">
        <v>11</v>
      </c>
      <c r="K88" s="36">
        <v>13</v>
      </c>
      <c r="M88" s="12">
        <v>0</v>
      </c>
      <c r="N88" s="12">
        <v>1</v>
      </c>
      <c r="O88" s="26">
        <v>3</v>
      </c>
      <c r="P88" s="26">
        <v>5</v>
      </c>
      <c r="Q88" s="26">
        <v>9</v>
      </c>
      <c r="R88" s="26">
        <v>11</v>
      </c>
      <c r="S88" s="26">
        <v>13</v>
      </c>
      <c r="W88" s="25">
        <v>1</v>
      </c>
      <c r="X88" s="25">
        <v>3</v>
      </c>
      <c r="Y88" s="25">
        <v>5</v>
      </c>
      <c r="Z88" s="25">
        <v>7</v>
      </c>
      <c r="AA88" s="25">
        <v>9</v>
      </c>
      <c r="AB88" s="25">
        <v>11</v>
      </c>
      <c r="AC88" s="25">
        <v>13</v>
      </c>
    </row>
    <row r="89" spans="4:30" x14ac:dyDescent="0.3">
      <c r="D89" s="209" t="s">
        <v>38</v>
      </c>
      <c r="E89" s="209"/>
      <c r="F89" s="209"/>
      <c r="G89" s="209"/>
      <c r="H89" s="209"/>
      <c r="I89" s="209"/>
      <c r="J89" s="209"/>
      <c r="K89" s="209"/>
      <c r="M89" s="209" t="s">
        <v>38</v>
      </c>
      <c r="N89" s="209"/>
      <c r="O89" s="209"/>
      <c r="P89" s="209"/>
      <c r="Q89" s="209"/>
      <c r="R89" s="209"/>
      <c r="S89" s="209"/>
      <c r="T89" s="209"/>
      <c r="W89" s="209" t="s">
        <v>38</v>
      </c>
      <c r="X89" s="209"/>
      <c r="Y89" s="209"/>
      <c r="Z89" s="209"/>
      <c r="AA89" s="209"/>
      <c r="AB89" s="209"/>
      <c r="AC89" s="209"/>
      <c r="AD89" s="209"/>
    </row>
    <row r="90" spans="4:30" x14ac:dyDescent="0.3">
      <c r="D90" s="12"/>
      <c r="E90" s="12"/>
      <c r="F90" s="31"/>
      <c r="G90" s="31"/>
      <c r="H90" s="31"/>
      <c r="I90" s="31"/>
      <c r="J90" s="31"/>
      <c r="K90" s="31"/>
    </row>
    <row r="91" spans="4:30" x14ac:dyDescent="0.3">
      <c r="D91" s="12"/>
      <c r="E91" s="12"/>
      <c r="F91" s="35" t="s">
        <v>36</v>
      </c>
      <c r="G91" s="28">
        <f t="shared" ref="G91:K97" si="66">G80*$M$38/$M$39</f>
        <v>37.848333583700196</v>
      </c>
      <c r="H91" s="28">
        <f t="shared" si="66"/>
        <v>35.523764586391053</v>
      </c>
      <c r="I91" s="28">
        <f t="shared" si="66"/>
        <v>41.477625521835449</v>
      </c>
      <c r="J91" s="28">
        <f t="shared" si="66"/>
        <v>58.795419171577834</v>
      </c>
      <c r="K91" s="28">
        <f t="shared" si="66"/>
        <v>34.809917924957219</v>
      </c>
      <c r="N91" s="30">
        <f t="shared" ref="N91:N97" si="67">$N80*$M$38/$M$39</f>
        <v>2.202031182222199</v>
      </c>
      <c r="O91" s="30">
        <f t="shared" ref="O91:O97" si="68">$O80*$M$38/$M$39</f>
        <v>16.088313688888892</v>
      </c>
      <c r="P91" s="30">
        <f t="shared" ref="P91:P97" si="69">$P80*$M$38/$M$39</f>
        <v>68.895979288888896</v>
      </c>
      <c r="Q91" s="30">
        <f t="shared" ref="Q91:Q97" si="70">$Q80*$M$38/$M$39</f>
        <v>45.422348088888882</v>
      </c>
      <c r="R91" s="30">
        <f t="shared" ref="R91:R97" si="71">$R80*$M$38/$M$39</f>
        <v>17.949429688888891</v>
      </c>
      <c r="S91" s="30">
        <f t="shared" ref="S91:S97" si="72">$S80*$M$38/$M$39</f>
        <v>19.295303395555443</v>
      </c>
      <c r="V91" s="33">
        <v>4</v>
      </c>
      <c r="W91" s="28">
        <f t="shared" ref="W91:W97" si="73">$W80*$M$38/$M$39</f>
        <v>14.538495288888885</v>
      </c>
      <c r="X91" s="28">
        <f t="shared" ref="X91:X97" si="74">$X80*$M$38/$M$39</f>
        <v>24.540637022794051</v>
      </c>
      <c r="Y91" s="28">
        <f t="shared" ref="Y91:Y97" si="75">$Y80*$M$38/$M$39</f>
        <v>94.62083395925049</v>
      </c>
      <c r="Z91" s="28">
        <f t="shared" ref="Z91:Z97" si="76">$Z80*$M$38/$M$39</f>
        <v>124.33317605236869</v>
      </c>
      <c r="AA91" s="28">
        <f t="shared" ref="AA91:AA97" si="77">$AA80*$M$38/$M$39</f>
        <v>186.64931484825951</v>
      </c>
      <c r="AB91" s="28">
        <f t="shared" ref="AB91:AB97" si="78">$AB80*$M$38/$M$39</f>
        <v>205.78396710052237</v>
      </c>
      <c r="AC91" s="28">
        <f t="shared" ref="AC91:AC97" si="79">$AC80*$M$38/$M$39</f>
        <v>226.26446651222193</v>
      </c>
    </row>
    <row r="92" spans="4:30" x14ac:dyDescent="0.3">
      <c r="D92" s="12"/>
      <c r="E92" s="12"/>
      <c r="F92" s="35" t="s">
        <v>36</v>
      </c>
      <c r="G92" s="28">
        <f t="shared" si="66"/>
        <v>31.626769976977648</v>
      </c>
      <c r="H92" s="28">
        <f t="shared" si="66"/>
        <v>24.339881928263587</v>
      </c>
      <c r="I92" s="28">
        <f t="shared" si="66"/>
        <v>28.939786592409185</v>
      </c>
      <c r="J92" s="28">
        <f t="shared" si="66"/>
        <v>30.417107315589099</v>
      </c>
      <c r="K92" s="28">
        <f t="shared" si="66"/>
        <v>28.408229346124369</v>
      </c>
      <c r="N92" s="30">
        <f t="shared" si="67"/>
        <v>1.9236420266666674</v>
      </c>
      <c r="O92" s="30">
        <f t="shared" si="68"/>
        <v>10.639179502222222</v>
      </c>
      <c r="P92" s="30">
        <f t="shared" si="69"/>
        <v>58.909546577777789</v>
      </c>
      <c r="Q92" s="30">
        <f t="shared" si="70"/>
        <v>24.98876195555555</v>
      </c>
      <c r="R92" s="30">
        <f t="shared" si="71"/>
        <v>35.880181688888875</v>
      </c>
      <c r="S92" s="30">
        <f t="shared" si="72"/>
        <v>16.174142933333354</v>
      </c>
      <c r="V92" s="33">
        <v>5</v>
      </c>
      <c r="W92" s="28">
        <f t="shared" si="73"/>
        <v>14.301197439999999</v>
      </c>
      <c r="X92" s="28">
        <f t="shared" si="74"/>
        <v>18.972963735670994</v>
      </c>
      <c r="Y92" s="28">
        <f t="shared" si="75"/>
        <v>79.066924942444118</v>
      </c>
      <c r="Z92" s="28">
        <f t="shared" si="76"/>
        <v>85.189586748922537</v>
      </c>
      <c r="AA92" s="28">
        <f t="shared" si="77"/>
        <v>130.22903966584133</v>
      </c>
      <c r="AB92" s="28">
        <f t="shared" si="78"/>
        <v>167.29409023574004</v>
      </c>
      <c r="AC92" s="28">
        <f t="shared" si="79"/>
        <v>184.65349074980838</v>
      </c>
    </row>
    <row r="93" spans="4:30" x14ac:dyDescent="0.3">
      <c r="D93" s="12"/>
      <c r="E93" s="12"/>
      <c r="F93" s="35" t="s">
        <v>36</v>
      </c>
      <c r="G93" s="28">
        <f t="shared" si="66"/>
        <v>36.424218812559396</v>
      </c>
      <c r="H93" s="28">
        <f t="shared" si="66"/>
        <v>22.176595634640652</v>
      </c>
      <c r="I93" s="28">
        <f t="shared" si="66"/>
        <v>23.573316408100869</v>
      </c>
      <c r="J93" s="28">
        <f t="shared" si="66"/>
        <v>25.664290423871599</v>
      </c>
      <c r="K93" s="28">
        <f t="shared" si="66"/>
        <v>25.321310954443458</v>
      </c>
      <c r="N93" s="30">
        <f t="shared" si="67"/>
        <v>2.8095065600000022</v>
      </c>
      <c r="O93" s="30">
        <f t="shared" si="68"/>
        <v>11.329371146666665</v>
      </c>
      <c r="P93" s="30">
        <f t="shared" si="69"/>
        <v>69.623526666666663</v>
      </c>
      <c r="Q93" s="30">
        <f t="shared" si="70"/>
        <v>6.9170365333333308</v>
      </c>
      <c r="R93" s="30">
        <f t="shared" si="71"/>
        <v>33.888765333333339</v>
      </c>
      <c r="S93" s="30">
        <f t="shared" si="72"/>
        <v>22.249786133333334</v>
      </c>
      <c r="V93" s="33">
        <v>6</v>
      </c>
      <c r="W93" s="28">
        <f t="shared" si="73"/>
        <v>15.480571306666665</v>
      </c>
      <c r="X93" s="28">
        <f t="shared" si="74"/>
        <v>20.252817067966532</v>
      </c>
      <c r="Y93" s="28">
        <f t="shared" si="75"/>
        <v>91.060547031398485</v>
      </c>
      <c r="Z93" s="28">
        <f t="shared" si="76"/>
        <v>77.618084721242283</v>
      </c>
      <c r="AA93" s="28">
        <f t="shared" si="77"/>
        <v>106.07992383645391</v>
      </c>
      <c r="AB93" s="28">
        <f t="shared" si="78"/>
        <v>141.15359733129378</v>
      </c>
      <c r="AC93" s="28">
        <f t="shared" si="79"/>
        <v>164.58852120388249</v>
      </c>
    </row>
    <row r="94" spans="4:30" x14ac:dyDescent="0.3">
      <c r="D94" s="12"/>
      <c r="E94" s="12"/>
      <c r="F94" s="35" t="s">
        <v>36</v>
      </c>
      <c r="G94" s="28">
        <f t="shared" si="66"/>
        <v>28.59140969034928</v>
      </c>
      <c r="H94" s="28">
        <f t="shared" si="66"/>
        <v>16.014545906687808</v>
      </c>
      <c r="I94" s="28">
        <f t="shared" si="66"/>
        <v>21.831269111235322</v>
      </c>
      <c r="J94" s="28">
        <f t="shared" si="66"/>
        <v>26.569057546771788</v>
      </c>
      <c r="K94" s="28">
        <f t="shared" si="66"/>
        <v>27.330270875837925</v>
      </c>
      <c r="N94" s="30">
        <f t="shared" si="67"/>
        <v>2.9407852799999983</v>
      </c>
      <c r="O94" s="30">
        <f t="shared" si="68"/>
        <v>10.365059573333333</v>
      </c>
      <c r="P94" s="30">
        <f t="shared" si="69"/>
        <v>50.976345066666681</v>
      </c>
      <c r="Q94" s="30">
        <f t="shared" si="70"/>
        <v>12.788557333333328</v>
      </c>
      <c r="R94" s="30">
        <f t="shared" si="71"/>
        <v>46.704450133333339</v>
      </c>
      <c r="S94" s="30">
        <f t="shared" si="72"/>
        <v>30.331965866666657</v>
      </c>
      <c r="V94" s="33">
        <v>7</v>
      </c>
      <c r="W94" s="28">
        <f t="shared" si="73"/>
        <v>15.53873952</v>
      </c>
      <c r="X94" s="28">
        <f t="shared" si="74"/>
        <v>19.317608048571984</v>
      </c>
      <c r="Y94" s="28">
        <f t="shared" si="75"/>
        <v>71.478524225873201</v>
      </c>
      <c r="Z94" s="28">
        <f t="shared" si="76"/>
        <v>56.050910673407316</v>
      </c>
      <c r="AA94" s="28">
        <f t="shared" si="77"/>
        <v>98.240711000558946</v>
      </c>
      <c r="AB94" s="28">
        <f t="shared" si="78"/>
        <v>146.12981650724481</v>
      </c>
      <c r="AC94" s="28">
        <f t="shared" si="79"/>
        <v>177.64676069294649</v>
      </c>
    </row>
    <row r="95" spans="4:30" x14ac:dyDescent="0.3">
      <c r="D95" s="12"/>
      <c r="E95" s="12"/>
      <c r="F95" s="35" t="s">
        <v>36</v>
      </c>
      <c r="G95" s="34">
        <f t="shared" si="66"/>
        <v>45.503617532090857</v>
      </c>
      <c r="H95" s="28">
        <f t="shared" si="66"/>
        <v>27.866752651767964</v>
      </c>
      <c r="I95" s="28">
        <f t="shared" si="66"/>
        <v>26.337586148736399</v>
      </c>
      <c r="J95" s="28">
        <f t="shared" si="66"/>
        <v>25.491099076485334</v>
      </c>
      <c r="K95" s="28">
        <f t="shared" si="66"/>
        <v>23.692879403938381</v>
      </c>
      <c r="N95" s="30">
        <f t="shared" si="67"/>
        <v>0.92304202666666835</v>
      </c>
      <c r="O95" s="30">
        <f t="shared" si="68"/>
        <v>13.202227519999997</v>
      </c>
      <c r="P95" s="30">
        <f t="shared" si="69"/>
        <v>91.416594666666654</v>
      </c>
      <c r="Q95" s="30">
        <f t="shared" si="70"/>
        <v>1.7872938666666673</v>
      </c>
      <c r="R95" s="30">
        <f t="shared" si="71"/>
        <v>20.496734933333325</v>
      </c>
      <c r="S95" s="30">
        <f t="shared" si="72"/>
        <v>12.617343466666657</v>
      </c>
      <c r="V95" s="33">
        <v>7.5</v>
      </c>
      <c r="W95" s="28">
        <f t="shared" si="73"/>
        <v>13.546611626666666</v>
      </c>
      <c r="X95" s="28">
        <f t="shared" si="74"/>
        <v>21.158675732972096</v>
      </c>
      <c r="Y95" s="28">
        <f t="shared" si="75"/>
        <v>113.75904383022714</v>
      </c>
      <c r="Z95" s="28">
        <f t="shared" si="76"/>
        <v>97.533634281187886</v>
      </c>
      <c r="AA95" s="28">
        <f t="shared" si="77"/>
        <v>118.51913766931381</v>
      </c>
      <c r="AB95" s="28">
        <f t="shared" si="78"/>
        <v>140.20104492066935</v>
      </c>
      <c r="AC95" s="28">
        <f t="shared" si="79"/>
        <v>154.00371612559948</v>
      </c>
    </row>
    <row r="96" spans="4:30" x14ac:dyDescent="0.3">
      <c r="D96" s="12"/>
      <c r="E96" s="12"/>
      <c r="F96" s="35" t="s">
        <v>36</v>
      </c>
      <c r="G96" s="34">
        <f t="shared" si="66"/>
        <v>35.687791738799348</v>
      </c>
      <c r="H96" s="28">
        <f t="shared" si="66"/>
        <v>21.412724073659735</v>
      </c>
      <c r="I96" s="28">
        <f t="shared" si="66"/>
        <v>21.473135494044442</v>
      </c>
      <c r="J96" s="28">
        <f t="shared" si="66"/>
        <v>28.011348515341361</v>
      </c>
      <c r="K96" s="28">
        <f t="shared" si="66"/>
        <v>24.295895775930312</v>
      </c>
      <c r="N96" s="30">
        <f t="shared" si="67"/>
        <v>1.4011954133333371</v>
      </c>
      <c r="O96" s="30">
        <f t="shared" si="68"/>
        <v>21.069078133333328</v>
      </c>
      <c r="P96" s="30">
        <f t="shared" si="69"/>
        <v>58.795700533333324</v>
      </c>
      <c r="Q96" s="30">
        <f t="shared" si="70"/>
        <v>3.1120882666666709</v>
      </c>
      <c r="R96" s="30">
        <f t="shared" si="71"/>
        <v>56.248840000000001</v>
      </c>
      <c r="S96" s="30">
        <f t="shared" si="72"/>
        <v>2.6753818666666858</v>
      </c>
      <c r="V96" s="33">
        <v>8</v>
      </c>
      <c r="W96" s="28">
        <f t="shared" si="73"/>
        <v>13.974601600000002</v>
      </c>
      <c r="X96" s="28">
        <f t="shared" si="74"/>
        <v>29.239361939067376</v>
      </c>
      <c r="Y96" s="28">
        <f t="shared" si="75"/>
        <v>89.219479346998355</v>
      </c>
      <c r="Z96" s="28">
        <f t="shared" si="76"/>
        <v>74.944534257809067</v>
      </c>
      <c r="AA96" s="28">
        <f t="shared" si="77"/>
        <v>96.629109723199988</v>
      </c>
      <c r="AB96" s="28">
        <f t="shared" si="78"/>
        <v>154.06241683437747</v>
      </c>
      <c r="AC96" s="28">
        <f t="shared" si="79"/>
        <v>157.92332254354702</v>
      </c>
    </row>
    <row r="97" spans="4:30" ht="17.25" thickBot="1" x14ac:dyDescent="0.35">
      <c r="D97" s="12"/>
      <c r="E97" s="12"/>
      <c r="F97" s="31" t="s">
        <v>36</v>
      </c>
      <c r="G97" s="32">
        <f t="shared" si="66"/>
        <v>34.529786847452023</v>
      </c>
      <c r="H97" s="31">
        <f t="shared" si="66"/>
        <v>20.725087199403461</v>
      </c>
      <c r="I97" s="31">
        <f t="shared" si="66"/>
        <v>21.86388061611197</v>
      </c>
      <c r="J97" s="31">
        <f t="shared" si="66"/>
        <v>26.658321434500273</v>
      </c>
      <c r="K97" s="31">
        <f t="shared" si="66"/>
        <v>22.859986130438312</v>
      </c>
      <c r="N97" s="30">
        <f t="shared" si="67"/>
        <v>0.87554688000000214</v>
      </c>
      <c r="O97" s="30">
        <f t="shared" si="68"/>
        <v>12.150129973333332</v>
      </c>
      <c r="P97" s="30">
        <f t="shared" si="69"/>
        <v>64.922040800000005</v>
      </c>
      <c r="Q97" s="30">
        <f t="shared" si="70"/>
        <v>5.4388168000000023</v>
      </c>
      <c r="R97" s="30">
        <f t="shared" si="71"/>
        <v>47.048656533333343</v>
      </c>
      <c r="S97" s="30">
        <f t="shared" si="72"/>
        <v>0.78358079999999641</v>
      </c>
      <c r="V97" s="29">
        <v>9</v>
      </c>
      <c r="W97" s="28">
        <f t="shared" si="73"/>
        <v>13.769678720000002</v>
      </c>
      <c r="X97" s="28">
        <f t="shared" si="74"/>
        <v>20.218130285506817</v>
      </c>
      <c r="Y97" s="28">
        <f t="shared" si="75"/>
        <v>86.324467118630068</v>
      </c>
      <c r="Z97" s="28">
        <f t="shared" si="76"/>
        <v>72.537805197912121</v>
      </c>
      <c r="AA97" s="28">
        <f t="shared" si="77"/>
        <v>98.387462772503866</v>
      </c>
      <c r="AB97" s="28">
        <f t="shared" si="78"/>
        <v>146.62076788975151</v>
      </c>
      <c r="AC97" s="28">
        <f t="shared" si="79"/>
        <v>148.58990984784901</v>
      </c>
    </row>
    <row r="98" spans="4:30" x14ac:dyDescent="0.3">
      <c r="D98" s="21"/>
      <c r="E98" s="21"/>
      <c r="F98" s="21"/>
      <c r="G98" s="21"/>
      <c r="H98" s="21"/>
      <c r="I98" s="21"/>
      <c r="J98" s="21"/>
      <c r="K98" s="21"/>
    </row>
    <row r="99" spans="4:30" x14ac:dyDescent="0.3">
      <c r="D99" s="12">
        <v>0</v>
      </c>
      <c r="E99" s="12">
        <v>1</v>
      </c>
      <c r="F99" s="27">
        <v>3</v>
      </c>
      <c r="G99" s="27">
        <v>5</v>
      </c>
      <c r="H99" s="27">
        <v>7</v>
      </c>
      <c r="I99" s="27">
        <v>9</v>
      </c>
      <c r="J99" s="27">
        <v>11</v>
      </c>
      <c r="K99" s="27">
        <v>13</v>
      </c>
      <c r="M99" s="12">
        <v>0</v>
      </c>
      <c r="N99" s="12">
        <v>1</v>
      </c>
      <c r="O99" s="26">
        <v>3</v>
      </c>
      <c r="P99" s="26">
        <v>5</v>
      </c>
      <c r="Q99" s="26">
        <v>9</v>
      </c>
      <c r="R99" s="26">
        <v>11</v>
      </c>
      <c r="S99" s="26">
        <v>13</v>
      </c>
      <c r="W99" s="25">
        <v>1</v>
      </c>
      <c r="X99" s="25">
        <v>3</v>
      </c>
      <c r="Y99" s="25">
        <v>5</v>
      </c>
      <c r="Z99" s="25">
        <v>7</v>
      </c>
      <c r="AA99" s="25">
        <v>9</v>
      </c>
      <c r="AB99" s="25">
        <v>11</v>
      </c>
      <c r="AC99" s="25">
        <v>13</v>
      </c>
    </row>
    <row r="100" spans="4:30" x14ac:dyDescent="0.3">
      <c r="D100" s="12"/>
      <c r="E100" s="12"/>
      <c r="F100" s="24" t="s">
        <v>37</v>
      </c>
      <c r="G100" s="24"/>
      <c r="H100" s="24"/>
      <c r="I100" s="24"/>
      <c r="J100" s="24"/>
      <c r="K100" s="24"/>
      <c r="M100" s="206" t="s">
        <v>37</v>
      </c>
      <c r="N100" s="207"/>
      <c r="O100" s="207"/>
      <c r="P100" s="207"/>
      <c r="Q100" s="207"/>
      <c r="R100" s="207"/>
      <c r="S100" s="207"/>
      <c r="T100" s="207"/>
      <c r="W100" s="206" t="s">
        <v>37</v>
      </c>
      <c r="X100" s="207"/>
      <c r="Y100" s="207"/>
      <c r="Z100" s="207"/>
      <c r="AA100" s="207"/>
      <c r="AB100" s="207"/>
      <c r="AC100" s="207"/>
      <c r="AD100" s="207"/>
    </row>
    <row r="101" spans="4:30" x14ac:dyDescent="0.3">
      <c r="D101" s="12"/>
      <c r="E101" s="12"/>
      <c r="F101" s="22"/>
      <c r="G101" s="22"/>
      <c r="H101" s="22"/>
      <c r="I101" s="22"/>
      <c r="J101" s="22"/>
      <c r="K101" s="22"/>
    </row>
    <row r="102" spans="4:30" x14ac:dyDescent="0.3">
      <c r="D102" s="12"/>
      <c r="E102" s="12"/>
      <c r="F102" s="23" t="s">
        <v>36</v>
      </c>
      <c r="G102" s="20">
        <f t="shared" ref="G102:K108" si="80">G80*$M$44/$M$45</f>
        <v>11.765135503197024</v>
      </c>
      <c r="H102" s="20">
        <f t="shared" si="80"/>
        <v>11.042544396790928</v>
      </c>
      <c r="I102" s="20">
        <f t="shared" si="80"/>
        <v>12.893299081083333</v>
      </c>
      <c r="J102" s="20">
        <f t="shared" si="80"/>
        <v>18.276526547493365</v>
      </c>
      <c r="K102" s="20">
        <f t="shared" si="80"/>
        <v>10.820645520273661</v>
      </c>
      <c r="N102" s="20">
        <f t="shared" ref="N102:N108" si="81">$N80*$M$44/$M$45</f>
        <v>0.68450028807256458</v>
      </c>
      <c r="O102" s="20">
        <f t="shared" ref="O102:O108" si="82">$O80*$M$44/$M$45</f>
        <v>5.00104423749936</v>
      </c>
      <c r="P102" s="20">
        <f t="shared" ref="P102:P108" si="83">$P80*$M$44/$M$45</f>
        <v>21.416280591764671</v>
      </c>
      <c r="Q102" s="20">
        <f t="shared" ref="Q102:Q108" si="84">$Q80*$M$44/$M$45</f>
        <v>14.119514111694084</v>
      </c>
      <c r="R102" s="20">
        <f t="shared" ref="R102:R108" si="85">$R80*$M$44/$M$45</f>
        <v>5.5795712122404071</v>
      </c>
      <c r="S102" s="20">
        <f t="shared" ref="S102:S108" si="86">$S80*$M$44/$M$45</f>
        <v>5.9979353786337519</v>
      </c>
      <c r="W102" s="20">
        <f t="shared" ref="W102:W108" si="87">$W80*$M$44/$M$45</f>
        <v>4.5192839655173813</v>
      </c>
      <c r="X102" s="20">
        <f t="shared" ref="X102:X108" si="88">$X80*$M$44/$M$45</f>
        <v>7.6284447046907164</v>
      </c>
      <c r="Y102" s="20">
        <f t="shared" ref="Y102:Y108" si="89">$Y80*$M$44/$M$45</f>
        <v>29.41283875799256</v>
      </c>
      <c r="Z102" s="20">
        <f t="shared" ref="Z102:Z108" si="90">$Z80*$M$44/$M$45</f>
        <v>38.648905388768249</v>
      </c>
      <c r="AA102" s="20">
        <f t="shared" ref="AA102:AA108" si="91">$AA80*$M$44/$M$45</f>
        <v>58.019845864875002</v>
      </c>
      <c r="AB102" s="20">
        <f t="shared" ref="AB102:AB108" si="92">$AB80*$M$44/$M$45</f>
        <v>63.967842916226765</v>
      </c>
      <c r="AC102" s="20">
        <f t="shared" ref="AC102:AC108" si="93">$AC80*$M$44/$M$45</f>
        <v>70.334195881778783</v>
      </c>
    </row>
    <row r="103" spans="4:30" x14ac:dyDescent="0.3">
      <c r="D103" s="12"/>
      <c r="E103" s="12"/>
      <c r="F103" s="23" t="s">
        <v>36</v>
      </c>
      <c r="G103" s="20">
        <f t="shared" si="80"/>
        <v>9.8311655778639491</v>
      </c>
      <c r="H103" s="20">
        <f t="shared" si="80"/>
        <v>7.5660400842895355</v>
      </c>
      <c r="I103" s="20">
        <f t="shared" si="80"/>
        <v>8.9959181410282802</v>
      </c>
      <c r="J103" s="20">
        <f t="shared" si="80"/>
        <v>9.4551425465481582</v>
      </c>
      <c r="K103" s="20">
        <f t="shared" si="80"/>
        <v>8.8306838377420611</v>
      </c>
      <c r="N103" s="20">
        <f t="shared" si="81"/>
        <v>0.59796315875646811</v>
      </c>
      <c r="O103" s="20">
        <f t="shared" si="82"/>
        <v>3.3071836098059313</v>
      </c>
      <c r="P103" s="20">
        <f t="shared" si="83"/>
        <v>18.312002994444494</v>
      </c>
      <c r="Q103" s="20">
        <f t="shared" si="84"/>
        <v>7.7677441151823494</v>
      </c>
      <c r="R103" s="20">
        <f t="shared" si="85"/>
        <v>11.153336474261668</v>
      </c>
      <c r="S103" s="20">
        <f t="shared" si="86"/>
        <v>5.0277242150680683</v>
      </c>
      <c r="W103" s="20">
        <f t="shared" si="87"/>
        <v>4.4455200482600761</v>
      </c>
      <c r="X103" s="20">
        <f t="shared" si="88"/>
        <v>5.8977362571002168</v>
      </c>
      <c r="Y103" s="20">
        <f t="shared" si="89"/>
        <v>24.577913944659873</v>
      </c>
      <c r="Z103" s="20">
        <f t="shared" si="90"/>
        <v>26.481140295013375</v>
      </c>
      <c r="AA103" s="20">
        <f t="shared" si="91"/>
        <v>40.481631634627256</v>
      </c>
      <c r="AB103" s="20">
        <f t="shared" si="92"/>
        <v>52.003284006014866</v>
      </c>
      <c r="AC103" s="20">
        <f t="shared" si="93"/>
        <v>57.399444945323395</v>
      </c>
    </row>
    <row r="104" spans="4:30" x14ac:dyDescent="0.3">
      <c r="D104" s="12"/>
      <c r="E104" s="12"/>
      <c r="F104" s="23" t="s">
        <v>36</v>
      </c>
      <c r="G104" s="20">
        <f t="shared" si="80"/>
        <v>11.32245014117116</v>
      </c>
      <c r="H104" s="20">
        <f t="shared" si="80"/>
        <v>6.8935836253968894</v>
      </c>
      <c r="I104" s="20">
        <f t="shared" si="80"/>
        <v>7.3277535769893296</v>
      </c>
      <c r="J104" s="20">
        <f t="shared" si="80"/>
        <v>7.9777318005960138</v>
      </c>
      <c r="K104" s="20">
        <f t="shared" si="80"/>
        <v>7.8711168046223339</v>
      </c>
      <c r="N104" s="20">
        <f t="shared" si="81"/>
        <v>0.87333370443966196</v>
      </c>
      <c r="O104" s="20">
        <f t="shared" si="82"/>
        <v>3.5217293361615121</v>
      </c>
      <c r="P104" s="20">
        <f t="shared" si="83"/>
        <v>21.642438329082797</v>
      </c>
      <c r="Q104" s="20">
        <f t="shared" si="84"/>
        <v>2.1501573356000532</v>
      </c>
      <c r="R104" s="20">
        <f t="shared" si="85"/>
        <v>10.534305699377466</v>
      </c>
      <c r="S104" s="20">
        <f t="shared" si="86"/>
        <v>6.9163348551904464</v>
      </c>
      <c r="W104" s="20">
        <f t="shared" si="87"/>
        <v>4.8121278229346895</v>
      </c>
      <c r="X104" s="20">
        <f t="shared" si="88"/>
        <v>6.2955780232476162</v>
      </c>
      <c r="Y104" s="20">
        <f t="shared" si="89"/>
        <v>28.306125352927904</v>
      </c>
      <c r="Z104" s="20">
        <f t="shared" si="90"/>
        <v>24.127542688889115</v>
      </c>
      <c r="AA104" s="20">
        <f t="shared" si="91"/>
        <v>32.974891096451977</v>
      </c>
      <c r="AB104" s="20">
        <f t="shared" si="92"/>
        <v>43.877524903278072</v>
      </c>
      <c r="AC104" s="20">
        <f t="shared" si="93"/>
        <v>51.162259230045166</v>
      </c>
    </row>
    <row r="105" spans="4:30" x14ac:dyDescent="0.3">
      <c r="D105" s="12"/>
      <c r="E105" s="12"/>
      <c r="F105" s="23" t="s">
        <v>36</v>
      </c>
      <c r="G105" s="20">
        <f t="shared" si="80"/>
        <v>8.8876253558293072</v>
      </c>
      <c r="H105" s="20">
        <f t="shared" si="80"/>
        <v>4.9781135594168822</v>
      </c>
      <c r="I105" s="20">
        <f t="shared" si="80"/>
        <v>6.7862390488720896</v>
      </c>
      <c r="J105" s="20">
        <f t="shared" si="80"/>
        <v>8.2589782067612418</v>
      </c>
      <c r="K105" s="20">
        <f t="shared" si="80"/>
        <v>8.4956009881446661</v>
      </c>
      <c r="N105" s="20">
        <f t="shared" si="81"/>
        <v>0.91414162867945947</v>
      </c>
      <c r="O105" s="20">
        <f t="shared" si="82"/>
        <v>3.2219735674569758</v>
      </c>
      <c r="P105" s="20">
        <f t="shared" si="83"/>
        <v>15.845971285387023</v>
      </c>
      <c r="Q105" s="20">
        <f t="shared" si="84"/>
        <v>3.9753166301056773</v>
      </c>
      <c r="R105" s="20">
        <f t="shared" si="85"/>
        <v>14.518054888884633</v>
      </c>
      <c r="S105" s="20">
        <f t="shared" si="86"/>
        <v>9.4286763698723508</v>
      </c>
      <c r="W105" s="20">
        <f t="shared" si="87"/>
        <v>4.8302093828620798</v>
      </c>
      <c r="X105" s="20">
        <f t="shared" si="88"/>
        <v>6.0048687688320577</v>
      </c>
      <c r="Y105" s="20">
        <f t="shared" si="89"/>
        <v>22.219063389573268</v>
      </c>
      <c r="Z105" s="20">
        <f t="shared" si="90"/>
        <v>17.423397457959084</v>
      </c>
      <c r="AA105" s="20">
        <f t="shared" si="91"/>
        <v>30.538075719924404</v>
      </c>
      <c r="AB105" s="20">
        <f t="shared" si="92"/>
        <v>45.42438013718683</v>
      </c>
      <c r="AC105" s="20">
        <f t="shared" si="93"/>
        <v>55.221406422940326</v>
      </c>
    </row>
    <row r="106" spans="4:30" x14ac:dyDescent="0.3">
      <c r="D106" s="12"/>
      <c r="E106" s="12"/>
      <c r="F106" s="23" t="s">
        <v>36</v>
      </c>
      <c r="G106" s="20">
        <f t="shared" si="80"/>
        <v>14.144776677334555</v>
      </c>
      <c r="H106" s="20">
        <f t="shared" si="80"/>
        <v>8.6623660790001047</v>
      </c>
      <c r="I106" s="20">
        <f t="shared" si="80"/>
        <v>8.1870254388281882</v>
      </c>
      <c r="J106" s="20">
        <f t="shared" si="80"/>
        <v>7.923895357163846</v>
      </c>
      <c r="K106" s="20">
        <f t="shared" si="80"/>
        <v>7.3649196742518592</v>
      </c>
      <c r="N106" s="20">
        <f t="shared" si="81"/>
        <v>0.28692715083117448</v>
      </c>
      <c r="O106" s="20">
        <f t="shared" si="82"/>
        <v>4.1039058000622157</v>
      </c>
      <c r="P106" s="20">
        <f t="shared" si="83"/>
        <v>28.416802581695691</v>
      </c>
      <c r="Q106" s="20">
        <f t="shared" si="84"/>
        <v>0.55557940163638098</v>
      </c>
      <c r="R106" s="20">
        <f t="shared" si="85"/>
        <v>6.3713997693053299</v>
      </c>
      <c r="S106" s="20">
        <f t="shared" si="86"/>
        <v>3.9220948855629478</v>
      </c>
      <c r="W106" s="20">
        <f t="shared" si="87"/>
        <v>4.2109574268166812</v>
      </c>
      <c r="X106" s="20">
        <f t="shared" si="88"/>
        <v>6.5771637347285949</v>
      </c>
      <c r="Y106" s="20">
        <f t="shared" si="89"/>
        <v>35.361941693336384</v>
      </c>
      <c r="Z106" s="20">
        <f t="shared" si="90"/>
        <v>30.318281276500368</v>
      </c>
      <c r="AA106" s="20">
        <f t="shared" si="91"/>
        <v>36.841614474726853</v>
      </c>
      <c r="AB106" s="20">
        <f t="shared" si="92"/>
        <v>43.581424464401159</v>
      </c>
      <c r="AC106" s="20">
        <f t="shared" si="93"/>
        <v>47.87197788263709</v>
      </c>
    </row>
    <row r="107" spans="4:30" x14ac:dyDescent="0.3">
      <c r="D107" s="12"/>
      <c r="E107" s="12"/>
      <c r="F107" s="23" t="s">
        <v>36</v>
      </c>
      <c r="G107" s="20">
        <f t="shared" si="80"/>
        <v>11.093532154812543</v>
      </c>
      <c r="H107" s="20">
        <f t="shared" si="80"/>
        <v>6.6561345339565863</v>
      </c>
      <c r="I107" s="20">
        <f t="shared" si="80"/>
        <v>6.6749133936703151</v>
      </c>
      <c r="J107" s="20">
        <f t="shared" si="80"/>
        <v>8.7073136306375023</v>
      </c>
      <c r="K107" s="20">
        <f t="shared" si="80"/>
        <v>7.5523670109078296</v>
      </c>
      <c r="N107" s="20">
        <f t="shared" si="81"/>
        <v>0.43556089115174224</v>
      </c>
      <c r="O107" s="20">
        <f t="shared" si="82"/>
        <v>6.5493123658385981</v>
      </c>
      <c r="P107" s="20">
        <f t="shared" si="83"/>
        <v>18.27661400865388</v>
      </c>
      <c r="Q107" s="20">
        <f t="shared" si="84"/>
        <v>0.96739107612947106</v>
      </c>
      <c r="R107" s="20">
        <f t="shared" si="85"/>
        <v>17.4849236898147</v>
      </c>
      <c r="S107" s="20">
        <f t="shared" si="86"/>
        <v>0.83164111081723646</v>
      </c>
      <c r="W107" s="20">
        <f t="shared" si="87"/>
        <v>4.3439978952732607</v>
      </c>
      <c r="X107" s="20">
        <f t="shared" si="88"/>
        <v>9.0890409872179667</v>
      </c>
      <c r="Y107" s="20">
        <f t="shared" si="89"/>
        <v>27.733830387031357</v>
      </c>
      <c r="Z107" s="20">
        <f t="shared" si="90"/>
        <v>23.296470868848054</v>
      </c>
      <c r="AA107" s="20">
        <f t="shared" si="91"/>
        <v>30.037110271516415</v>
      </c>
      <c r="AB107" s="20">
        <f t="shared" si="92"/>
        <v>47.890224968506267</v>
      </c>
      <c r="AC107" s="20">
        <f t="shared" si="93"/>
        <v>49.090385570900892</v>
      </c>
    </row>
    <row r="108" spans="4:30" x14ac:dyDescent="0.3">
      <c r="D108" s="12"/>
      <c r="E108" s="12"/>
      <c r="F108" s="22" t="s">
        <v>36</v>
      </c>
      <c r="G108" s="22">
        <f t="shared" si="80"/>
        <v>10.73356691539356</v>
      </c>
      <c r="H108" s="22">
        <f t="shared" si="80"/>
        <v>6.4423829566320823</v>
      </c>
      <c r="I108" s="22">
        <f t="shared" si="80"/>
        <v>6.7963763187994033</v>
      </c>
      <c r="J108" s="22">
        <f t="shared" si="80"/>
        <v>8.2867258414713767</v>
      </c>
      <c r="K108" s="22">
        <f t="shared" si="80"/>
        <v>7.1060152181082543</v>
      </c>
      <c r="N108" s="20">
        <f t="shared" si="81"/>
        <v>0.27216330832165403</v>
      </c>
      <c r="O108" s="20">
        <f t="shared" si="82"/>
        <v>3.7768618055957002</v>
      </c>
      <c r="P108" s="20">
        <f t="shared" si="83"/>
        <v>20.180983806511147</v>
      </c>
      <c r="Q108" s="20">
        <f t="shared" si="84"/>
        <v>1.6906534732250873</v>
      </c>
      <c r="R108" s="20">
        <f t="shared" si="85"/>
        <v>14.625051275610932</v>
      </c>
      <c r="S108" s="20">
        <f t="shared" si="86"/>
        <v>0.24357569849980712</v>
      </c>
      <c r="W108" s="20">
        <f t="shared" si="87"/>
        <v>4.2802977208501609</v>
      </c>
      <c r="X108" s="20">
        <f t="shared" si="88"/>
        <v>6.2847956543249284</v>
      </c>
      <c r="Y108" s="20">
        <f t="shared" si="89"/>
        <v>26.833917288483903</v>
      </c>
      <c r="Z108" s="20">
        <f t="shared" si="90"/>
        <v>22.548340348212292</v>
      </c>
      <c r="AA108" s="20">
        <f t="shared" si="91"/>
        <v>30.583693434597315</v>
      </c>
      <c r="AB108" s="20">
        <f t="shared" si="92"/>
        <v>45.57699212809257</v>
      </c>
      <c r="AC108" s="20">
        <f t="shared" si="93"/>
        <v>46.189098917703653</v>
      </c>
    </row>
    <row r="109" spans="4:30" x14ac:dyDescent="0.3">
      <c r="D109" s="21"/>
      <c r="E109" s="21"/>
      <c r="F109" s="21"/>
      <c r="G109" s="21"/>
      <c r="H109" s="21"/>
      <c r="I109" s="21"/>
      <c r="J109" s="21"/>
      <c r="K109" s="21"/>
      <c r="Q109" s="20"/>
    </row>
    <row r="110" spans="4:30" x14ac:dyDescent="0.3">
      <c r="D110" s="12">
        <v>0</v>
      </c>
      <c r="E110" s="12">
        <v>1</v>
      </c>
      <c r="F110" s="19">
        <v>3</v>
      </c>
      <c r="G110" s="19">
        <v>5</v>
      </c>
      <c r="H110" s="19">
        <v>7</v>
      </c>
      <c r="I110" s="19">
        <v>9</v>
      </c>
      <c r="J110" s="19">
        <v>11</v>
      </c>
      <c r="K110" s="19">
        <v>13</v>
      </c>
    </row>
    <row r="111" spans="4:30" x14ac:dyDescent="0.3">
      <c r="D111" s="230" t="s">
        <v>35</v>
      </c>
      <c r="E111" s="230"/>
      <c r="F111" s="230"/>
      <c r="G111" s="230"/>
      <c r="H111" s="230"/>
      <c r="I111" s="230"/>
      <c r="J111" s="230"/>
      <c r="K111" s="230"/>
    </row>
    <row r="112" spans="4:30" x14ac:dyDescent="0.3">
      <c r="D112" s="12"/>
      <c r="E112" s="12"/>
      <c r="F112" s="16"/>
      <c r="G112" s="16"/>
      <c r="H112" s="16"/>
      <c r="I112" s="16"/>
      <c r="J112" s="16"/>
      <c r="K112" s="16"/>
    </row>
    <row r="113" spans="4:11" x14ac:dyDescent="0.3">
      <c r="D113" s="12"/>
      <c r="E113" s="12"/>
      <c r="F113" s="18" t="s">
        <v>34</v>
      </c>
      <c r="G113" s="17">
        <f t="shared" ref="G113:K119" si="94">LN(G69/$F69)/(K$2)</f>
        <v>1.3495472864427684</v>
      </c>
      <c r="H113" s="17">
        <f t="shared" si="94"/>
        <v>0.81131723424281954</v>
      </c>
      <c r="I113" s="17">
        <f t="shared" si="94"/>
        <v>0.67630037902514717</v>
      </c>
      <c r="J113" s="17">
        <f t="shared" si="94"/>
        <v>0.53162412940624748</v>
      </c>
      <c r="K113" s="17">
        <f t="shared" si="94"/>
        <v>0.44427482468530693</v>
      </c>
    </row>
    <row r="114" spans="4:11" x14ac:dyDescent="0.3">
      <c r="D114" s="12"/>
      <c r="E114" s="12"/>
      <c r="F114" s="18" t="s">
        <v>34</v>
      </c>
      <c r="G114" s="17">
        <f t="shared" si="94"/>
        <v>1.4272796404920514</v>
      </c>
      <c r="H114" s="17">
        <f t="shared" si="94"/>
        <v>0.75093210029687063</v>
      </c>
      <c r="I114" s="17">
        <f t="shared" si="94"/>
        <v>0.64209324643267207</v>
      </c>
      <c r="J114" s="17">
        <f t="shared" si="94"/>
        <v>0.54418456962517892</v>
      </c>
      <c r="K114" s="17">
        <f t="shared" si="94"/>
        <v>0.45509320825765143</v>
      </c>
    </row>
    <row r="115" spans="4:11" x14ac:dyDescent="0.3">
      <c r="D115" s="12"/>
      <c r="E115" s="12"/>
      <c r="F115" s="18" t="s">
        <v>34</v>
      </c>
      <c r="G115" s="17">
        <f t="shared" si="94"/>
        <v>1.5032307389172248</v>
      </c>
      <c r="H115" s="17">
        <f t="shared" si="94"/>
        <v>0.67175327611203905</v>
      </c>
      <c r="I115" s="17">
        <f t="shared" si="94"/>
        <v>0.55196630337021246</v>
      </c>
      <c r="J115" s="17">
        <f t="shared" si="94"/>
        <v>0.48538868547637348</v>
      </c>
      <c r="K115" s="17">
        <f t="shared" si="94"/>
        <v>0.41903092998894137</v>
      </c>
    </row>
    <row r="116" spans="4:11" x14ac:dyDescent="0.3">
      <c r="D116" s="12"/>
      <c r="E116" s="12"/>
      <c r="F116" s="18" t="s">
        <v>34</v>
      </c>
      <c r="G116" s="17">
        <f t="shared" si="94"/>
        <v>1.3083800299955017</v>
      </c>
      <c r="H116" s="17">
        <f t="shared" si="94"/>
        <v>0.53262169139733873</v>
      </c>
      <c r="I116" s="17">
        <f t="shared" si="94"/>
        <v>0.54213456254875414</v>
      </c>
      <c r="J116" s="17">
        <f t="shared" si="94"/>
        <v>0.50586959167355816</v>
      </c>
      <c r="K116" s="17">
        <f t="shared" si="94"/>
        <v>0.44375601479657167</v>
      </c>
    </row>
    <row r="117" spans="4:11" x14ac:dyDescent="0.3">
      <c r="D117" s="12"/>
      <c r="E117" s="12"/>
      <c r="F117" s="18" t="s">
        <v>34</v>
      </c>
      <c r="G117" s="17">
        <f t="shared" si="94"/>
        <v>1.6820325393466742</v>
      </c>
      <c r="H117" s="17">
        <f t="shared" si="94"/>
        <v>0.76407363198958955</v>
      </c>
      <c r="I117" s="17">
        <f t="shared" si="94"/>
        <v>0.57434147511031475</v>
      </c>
      <c r="J117" s="17">
        <f t="shared" si="94"/>
        <v>0.47275685153020075</v>
      </c>
      <c r="K117" s="17">
        <f t="shared" si="94"/>
        <v>0.39698534225689308</v>
      </c>
    </row>
    <row r="118" spans="4:11" x14ac:dyDescent="0.3">
      <c r="D118" s="12"/>
      <c r="E118" s="12"/>
      <c r="F118" s="18" t="s">
        <v>34</v>
      </c>
      <c r="G118" s="17">
        <f t="shared" si="94"/>
        <v>1.1155835809403036</v>
      </c>
      <c r="H118" s="17">
        <f t="shared" si="94"/>
        <v>0.47061624178797157</v>
      </c>
      <c r="I118" s="17">
        <f t="shared" si="94"/>
        <v>0.39845474185997681</v>
      </c>
      <c r="J118" s="17">
        <f t="shared" si="94"/>
        <v>0.41546050282131852</v>
      </c>
      <c r="K118" s="17">
        <f t="shared" si="94"/>
        <v>0.33731876034783542</v>
      </c>
    </row>
    <row r="119" spans="4:11" x14ac:dyDescent="0.3">
      <c r="D119" s="12"/>
      <c r="E119" s="12"/>
      <c r="F119" s="16" t="s">
        <v>34</v>
      </c>
      <c r="G119" s="16">
        <f t="shared" si="94"/>
        <v>1.4515333295436179</v>
      </c>
      <c r="H119" s="16">
        <f t="shared" si="94"/>
        <v>0.6387640681057617</v>
      </c>
      <c r="I119" s="16">
        <f t="shared" si="94"/>
        <v>0.5274445481152531</v>
      </c>
      <c r="J119" s="16">
        <f t="shared" si="94"/>
        <v>0.49531742557840402</v>
      </c>
      <c r="K119" s="16">
        <f t="shared" si="94"/>
        <v>0.39892209756082581</v>
      </c>
    </row>
  </sheetData>
  <mergeCells count="36">
    <mergeCell ref="D111:K111"/>
    <mergeCell ref="B57:B64"/>
    <mergeCell ref="D78:K78"/>
    <mergeCell ref="D67:K67"/>
    <mergeCell ref="B55:B56"/>
    <mergeCell ref="B2:B3"/>
    <mergeCell ref="J33:N33"/>
    <mergeCell ref="J41:N41"/>
    <mergeCell ref="B20:B21"/>
    <mergeCell ref="D21:I21"/>
    <mergeCell ref="J21:O21"/>
    <mergeCell ref="B22:B29"/>
    <mergeCell ref="B4:B7"/>
    <mergeCell ref="B8:B10"/>
    <mergeCell ref="B11:B14"/>
    <mergeCell ref="B15:B18"/>
    <mergeCell ref="P21:U21"/>
    <mergeCell ref="M89:T89"/>
    <mergeCell ref="AB21:AG21"/>
    <mergeCell ref="AH3:AM3"/>
    <mergeCell ref="AH21:AM21"/>
    <mergeCell ref="V21:AA21"/>
    <mergeCell ref="J3:O3"/>
    <mergeCell ref="V3:AA3"/>
    <mergeCell ref="AB3:AG3"/>
    <mergeCell ref="P3:U3"/>
    <mergeCell ref="D56:K56"/>
    <mergeCell ref="D89:K89"/>
    <mergeCell ref="D3:I3"/>
    <mergeCell ref="M100:T100"/>
    <mergeCell ref="W78:AD78"/>
    <mergeCell ref="W89:AD89"/>
    <mergeCell ref="W100:AD100"/>
    <mergeCell ref="M56:T56"/>
    <mergeCell ref="M67:T67"/>
    <mergeCell ref="M78:T78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B779-EA56-4651-9B11-D146F264A330}">
  <dimension ref="A1"/>
  <sheetViews>
    <sheetView zoomScale="85" zoomScaleNormal="85" workbookViewId="0"/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8FFCF-3F6E-40B9-8EBF-5F6E98CCCB66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E87F0-BA49-4344-BCBA-15703AE30E3D}">
  <dimension ref="A1"/>
  <sheetViews>
    <sheetView workbookViewId="0">
      <selection activeCell="O22" sqref="O22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33D5-A108-467D-9263-2169C22243F9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39DE-EAC5-4510-9396-09E18EF2CB62}">
  <sheetPr>
    <pageSetUpPr fitToPage="1"/>
  </sheetPr>
  <dimension ref="B2:BD64"/>
  <sheetViews>
    <sheetView zoomScale="70" zoomScaleNormal="70" workbookViewId="0">
      <selection activeCell="B4" sqref="B4:T20"/>
    </sheetView>
  </sheetViews>
  <sheetFormatPr defaultColWidth="9.125" defaultRowHeight="14.25" x14ac:dyDescent="0.3"/>
  <cols>
    <col min="1" max="1" width="4.5" style="126" customWidth="1"/>
    <col min="2" max="16384" width="9.125" style="126"/>
  </cols>
  <sheetData>
    <row r="2" spans="2:56" ht="15" x14ac:dyDescent="0.3">
      <c r="B2" s="126" t="s">
        <v>84</v>
      </c>
      <c r="AR2" s="137" t="s">
        <v>101</v>
      </c>
      <c r="BD2" s="137" t="s">
        <v>100</v>
      </c>
    </row>
    <row r="3" spans="2:56" x14ac:dyDescent="0.3">
      <c r="B3" s="134" t="s">
        <v>99</v>
      </c>
      <c r="C3" s="191" t="s">
        <v>82</v>
      </c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V3" s="134" t="str">
        <f>B3</f>
        <v>N effect</v>
      </c>
      <c r="W3" s="191" t="s">
        <v>81</v>
      </c>
      <c r="X3" s="191"/>
      <c r="Y3" s="191"/>
      <c r="Z3" s="191"/>
      <c r="AA3" s="191"/>
      <c r="AB3" s="191"/>
      <c r="AC3" s="191" t="s">
        <v>80</v>
      </c>
      <c r="AD3" s="191"/>
      <c r="AE3" s="191"/>
      <c r="AF3" s="191"/>
      <c r="AG3" s="191"/>
      <c r="AH3" s="191"/>
      <c r="AI3" s="189" t="s">
        <v>79</v>
      </c>
      <c r="AJ3" s="190"/>
      <c r="AK3" s="190"/>
      <c r="AL3" s="190"/>
      <c r="AM3" s="190"/>
      <c r="AN3" s="190"/>
      <c r="AO3" s="135"/>
      <c r="AP3" s="135"/>
    </row>
    <row r="4" spans="2:56" x14ac:dyDescent="0.3">
      <c r="B4" s="131" t="s">
        <v>74</v>
      </c>
      <c r="C4" s="192" t="s">
        <v>98</v>
      </c>
      <c r="D4" s="192"/>
      <c r="E4" s="192"/>
      <c r="F4" s="192" t="s">
        <v>97</v>
      </c>
      <c r="G4" s="192"/>
      <c r="H4" s="192"/>
      <c r="I4" s="192" t="s">
        <v>96</v>
      </c>
      <c r="J4" s="192"/>
      <c r="K4" s="192"/>
      <c r="L4" s="192" t="s">
        <v>90</v>
      </c>
      <c r="M4" s="192"/>
      <c r="N4" s="192"/>
      <c r="O4" s="192" t="s">
        <v>95</v>
      </c>
      <c r="P4" s="192"/>
      <c r="Q4" s="192"/>
      <c r="R4" s="192" t="s">
        <v>94</v>
      </c>
      <c r="S4" s="192"/>
      <c r="T4" s="192"/>
      <c r="V4" s="131" t="s">
        <v>74</v>
      </c>
      <c r="W4" s="134" t="str">
        <f>C4</f>
        <v>4:1</v>
      </c>
      <c r="X4" s="134" t="str">
        <f>F4</f>
        <v>8:1</v>
      </c>
      <c r="Y4" s="134" t="str">
        <f>I4</f>
        <v>16:1</v>
      </c>
      <c r="Z4" s="134" t="str">
        <f>L4</f>
        <v>35:1</v>
      </c>
      <c r="AA4" s="134" t="str">
        <f>O4</f>
        <v>70:1</v>
      </c>
      <c r="AB4" s="134" t="str">
        <f>R4</f>
        <v>140:1</v>
      </c>
      <c r="AC4" s="134" t="str">
        <f>C4</f>
        <v>4:1</v>
      </c>
      <c r="AD4" s="134" t="str">
        <f>F4</f>
        <v>8:1</v>
      </c>
      <c r="AE4" s="134" t="str">
        <f>I4</f>
        <v>16:1</v>
      </c>
      <c r="AF4" s="134" t="str">
        <f>L4</f>
        <v>35:1</v>
      </c>
      <c r="AG4" s="134" t="str">
        <f>O4</f>
        <v>70:1</v>
      </c>
      <c r="AH4" s="134" t="str">
        <f>R4</f>
        <v>140:1</v>
      </c>
      <c r="AI4" s="135" t="str">
        <f>C4</f>
        <v>4:1</v>
      </c>
      <c r="AJ4" s="135" t="str">
        <f>F4</f>
        <v>8:1</v>
      </c>
      <c r="AK4" s="135" t="str">
        <f>I4</f>
        <v>16:1</v>
      </c>
      <c r="AL4" s="135" t="str">
        <f>L4</f>
        <v>35:1</v>
      </c>
      <c r="AM4" s="135" t="str">
        <f>O4</f>
        <v>70:1</v>
      </c>
      <c r="AN4" s="135" t="str">
        <f>R4</f>
        <v>140:1</v>
      </c>
      <c r="AO4" s="135"/>
      <c r="AP4" s="135"/>
    </row>
    <row r="5" spans="2:56" x14ac:dyDescent="0.3">
      <c r="B5" s="131">
        <v>0</v>
      </c>
      <c r="C5" s="130">
        <v>0.1346</v>
      </c>
      <c r="D5" s="130">
        <v>0.13400000000000001</v>
      </c>
      <c r="E5" s="130">
        <v>0.1336</v>
      </c>
      <c r="F5" s="130">
        <v>0.1366</v>
      </c>
      <c r="G5" s="130">
        <v>0.1361</v>
      </c>
      <c r="H5" s="130">
        <v>0.13600000000000001</v>
      </c>
      <c r="I5" s="130">
        <v>0.13170000000000001</v>
      </c>
      <c r="J5" s="130">
        <v>0.13200000000000001</v>
      </c>
      <c r="K5" s="130">
        <v>0.1323</v>
      </c>
      <c r="L5" s="130">
        <v>0.13780000000000001</v>
      </c>
      <c r="M5" s="130">
        <v>0.13780000000000001</v>
      </c>
      <c r="N5" s="130">
        <v>0.13730000000000001</v>
      </c>
      <c r="O5" s="130">
        <v>0.12640000000000001</v>
      </c>
      <c r="P5" s="130">
        <v>0.12670000000000001</v>
      </c>
      <c r="Q5" s="130">
        <v>0.12740000000000001</v>
      </c>
      <c r="R5" s="130">
        <v>0.1237</v>
      </c>
      <c r="S5" s="130">
        <v>0.12429999999999999</v>
      </c>
      <c r="T5" s="130">
        <v>0.12479999999999999</v>
      </c>
      <c r="V5" s="131">
        <v>0</v>
      </c>
      <c r="W5" s="130">
        <f t="shared" ref="W5:W14" si="0">AVERAGE(C5:E5)</f>
        <v>0.13406666666666667</v>
      </c>
      <c r="X5" s="130">
        <f t="shared" ref="X5:X14" si="1">AVERAGE(F5:H5)</f>
        <v>0.13623333333333335</v>
      </c>
      <c r="Y5" s="130">
        <f t="shared" ref="Y5:Y14" si="2">AVERAGE(I5:K5)</f>
        <v>0.13200000000000001</v>
      </c>
      <c r="Z5" s="130">
        <f t="shared" ref="Z5:Z14" si="3">AVERAGE(L5:N5)</f>
        <v>0.13763333333333336</v>
      </c>
      <c r="AA5" s="130">
        <f t="shared" ref="AA5:AA14" si="4">AVERAGE(O5:Q5)</f>
        <v>0.12683333333333333</v>
      </c>
      <c r="AB5" s="130">
        <f t="shared" ref="AB5:AB14" si="5">AVERAGE(R5:T5)</f>
        <v>0.12426666666666668</v>
      </c>
      <c r="AC5" s="130">
        <f t="shared" ref="AC5:AC14" si="6">STDEV(C5:E5)</f>
        <v>5.0332229568471635E-4</v>
      </c>
      <c r="AD5" s="130">
        <f t="shared" ref="AD5:AD14" si="7">STDEV(F5:H5)</f>
        <v>3.2145502536642809E-4</v>
      </c>
      <c r="AE5" s="130">
        <f t="shared" ref="AE5:AE14" si="8">STDEV(I5:K5)</f>
        <v>2.9999999999999472E-4</v>
      </c>
      <c r="AF5" s="130">
        <f t="shared" ref="AF5:AF14" si="9">STDEV(L5:N5)</f>
        <v>2.8867513459481317E-4</v>
      </c>
      <c r="AG5" s="130">
        <f t="shared" ref="AG5:AG14" si="10">STDEV(O5:Q5)</f>
        <v>5.1316014394468964E-4</v>
      </c>
      <c r="AH5" s="130">
        <f t="shared" ref="AH5:AH14" si="11">STDEV(R5:T5)</f>
        <v>5.5075705472860503E-4</v>
      </c>
      <c r="AI5" s="136"/>
      <c r="AJ5" s="136"/>
      <c r="AK5" s="136"/>
      <c r="AL5" s="136"/>
      <c r="AM5" s="136"/>
      <c r="AN5" s="136"/>
      <c r="AO5" s="136"/>
      <c r="AP5" s="136"/>
    </row>
    <row r="6" spans="2:56" x14ac:dyDescent="0.3">
      <c r="B6" s="131">
        <v>1</v>
      </c>
      <c r="C6" s="130">
        <v>0.16669999999999999</v>
      </c>
      <c r="D6" s="130">
        <v>0.16750000000000001</v>
      </c>
      <c r="E6" s="130">
        <v>0.16750000000000001</v>
      </c>
      <c r="F6" s="130">
        <v>0.17130000000000001</v>
      </c>
      <c r="G6" s="130">
        <v>0.1716</v>
      </c>
      <c r="H6" s="130">
        <v>0.17199999999999999</v>
      </c>
      <c r="I6" s="130">
        <v>0.16389999999999999</v>
      </c>
      <c r="J6" s="130">
        <v>0.1648</v>
      </c>
      <c r="K6" s="130">
        <v>0.16520000000000001</v>
      </c>
      <c r="L6" s="130">
        <v>0.1668</v>
      </c>
      <c r="M6" s="130">
        <v>0.17180000000000001</v>
      </c>
      <c r="N6" s="130">
        <v>0.17019999999999999</v>
      </c>
      <c r="O6" s="130">
        <v>0.16170000000000001</v>
      </c>
      <c r="P6" s="130">
        <v>0.16109999999999999</v>
      </c>
      <c r="Q6" s="130">
        <v>0.16259999999999999</v>
      </c>
      <c r="R6" s="130">
        <v>0.1527</v>
      </c>
      <c r="S6" s="130">
        <v>0.15110000000000001</v>
      </c>
      <c r="T6" s="130">
        <v>0.15129999999999999</v>
      </c>
      <c r="V6" s="131">
        <v>1</v>
      </c>
      <c r="W6" s="130">
        <f t="shared" si="0"/>
        <v>0.16723333333333334</v>
      </c>
      <c r="X6" s="130">
        <f t="shared" si="1"/>
        <v>0.1716333333333333</v>
      </c>
      <c r="Y6" s="130">
        <f t="shared" si="2"/>
        <v>0.16463333333333333</v>
      </c>
      <c r="Z6" s="130">
        <f t="shared" si="3"/>
        <v>0.1696</v>
      </c>
      <c r="AA6" s="130">
        <f t="shared" si="4"/>
        <v>0.16179999999999997</v>
      </c>
      <c r="AB6" s="130">
        <f t="shared" si="5"/>
        <v>0.1517</v>
      </c>
      <c r="AC6" s="130">
        <f t="shared" si="6"/>
        <v>4.618802153517138E-4</v>
      </c>
      <c r="AD6" s="130">
        <f t="shared" si="7"/>
        <v>3.5118845842841361E-4</v>
      </c>
      <c r="AE6" s="130">
        <f t="shared" si="8"/>
        <v>6.6583281184795073E-4</v>
      </c>
      <c r="AF6" s="130">
        <f t="shared" si="9"/>
        <v>2.5534290669607415E-3</v>
      </c>
      <c r="AG6" s="130">
        <f t="shared" si="10"/>
        <v>7.5498344352707453E-4</v>
      </c>
      <c r="AH6" s="130">
        <f t="shared" si="11"/>
        <v>8.7177978870813422E-4</v>
      </c>
      <c r="AI6" s="136">
        <f t="shared" ref="AI6:AI14" si="12">(W6-W$5)/V6</f>
        <v>3.3166666666666678E-2</v>
      </c>
      <c r="AJ6" s="136">
        <f t="shared" ref="AJ6:AJ14" si="13">(X6-X$5)/V6</f>
        <v>3.5399999999999959E-2</v>
      </c>
      <c r="AK6" s="136">
        <f t="shared" ref="AK6:AK14" si="14">(Y6-Y$5)/V6</f>
        <v>3.263333333333332E-2</v>
      </c>
      <c r="AL6" s="136">
        <f t="shared" ref="AL6:AL14" si="15">(Z6-Z$5)/V6</f>
        <v>3.1966666666666643E-2</v>
      </c>
      <c r="AM6" s="136">
        <f t="shared" ref="AM6:AM14" si="16">(AA6-AA$5)/V6</f>
        <v>3.4966666666666646E-2</v>
      </c>
      <c r="AN6" s="136">
        <f t="shared" ref="AN6:AN14" si="17">(AB6-AB$5)/V6</f>
        <v>2.7433333333333323E-2</v>
      </c>
      <c r="AO6" s="136"/>
      <c r="AP6" s="136"/>
    </row>
    <row r="7" spans="2:56" x14ac:dyDescent="0.3">
      <c r="B7" s="131">
        <v>2</v>
      </c>
      <c r="C7" s="130">
        <v>0.19900000000000001</v>
      </c>
      <c r="D7" s="130">
        <v>0.19919999999999999</v>
      </c>
      <c r="E7" s="130">
        <v>0.1993</v>
      </c>
      <c r="F7" s="130">
        <v>0.21260000000000001</v>
      </c>
      <c r="G7" s="130">
        <v>0.2127</v>
      </c>
      <c r="H7" s="130">
        <v>0.2127</v>
      </c>
      <c r="I7" s="130">
        <v>0.2077</v>
      </c>
      <c r="J7" s="130">
        <v>0.20699999999999999</v>
      </c>
      <c r="K7" s="130">
        <v>0.20619999999999999</v>
      </c>
      <c r="L7" s="130">
        <v>0.2056</v>
      </c>
      <c r="M7" s="130">
        <v>0.2056</v>
      </c>
      <c r="N7" s="130">
        <v>0.2056</v>
      </c>
      <c r="O7" s="130">
        <v>0.1958</v>
      </c>
      <c r="P7" s="130">
        <v>0.19439999999999999</v>
      </c>
      <c r="Q7" s="130">
        <v>0.19350000000000001</v>
      </c>
      <c r="R7" s="130">
        <v>0.1724</v>
      </c>
      <c r="S7" s="130">
        <v>0.17749999999999999</v>
      </c>
      <c r="T7" s="130">
        <v>0.17169999999999999</v>
      </c>
      <c r="V7" s="131">
        <v>2</v>
      </c>
      <c r="W7" s="130">
        <f t="shared" si="0"/>
        <v>0.19916666666666669</v>
      </c>
      <c r="X7" s="130">
        <f t="shared" si="1"/>
        <v>0.21266666666666667</v>
      </c>
      <c r="Y7" s="130">
        <f t="shared" si="2"/>
        <v>0.20696666666666666</v>
      </c>
      <c r="Z7" s="130">
        <f t="shared" si="3"/>
        <v>0.2056</v>
      </c>
      <c r="AA7" s="130">
        <f t="shared" si="4"/>
        <v>0.19456666666666667</v>
      </c>
      <c r="AB7" s="130">
        <f t="shared" si="5"/>
        <v>0.17386666666666664</v>
      </c>
      <c r="AC7" s="130">
        <f t="shared" si="6"/>
        <v>1.5275252316518997E-4</v>
      </c>
      <c r="AD7" s="130">
        <f t="shared" si="7"/>
        <v>5.7735026918956222E-5</v>
      </c>
      <c r="AE7" s="130">
        <f t="shared" si="8"/>
        <v>7.5055534994651412E-4</v>
      </c>
      <c r="AF7" s="130">
        <f t="shared" si="9"/>
        <v>0</v>
      </c>
      <c r="AG7" s="130">
        <f t="shared" si="10"/>
        <v>1.1590225767142467E-3</v>
      </c>
      <c r="AH7" s="130">
        <f t="shared" si="11"/>
        <v>3.1659648345067452E-3</v>
      </c>
      <c r="AI7" s="136">
        <f t="shared" si="12"/>
        <v>3.2550000000000009E-2</v>
      </c>
      <c r="AJ7" s="136">
        <f t="shared" si="13"/>
        <v>3.8216666666666663E-2</v>
      </c>
      <c r="AK7" s="136">
        <f t="shared" si="14"/>
        <v>3.7483333333333327E-2</v>
      </c>
      <c r="AL7" s="136">
        <f t="shared" si="15"/>
        <v>3.3983333333333324E-2</v>
      </c>
      <c r="AM7" s="136">
        <f t="shared" si="16"/>
        <v>3.386666666666667E-2</v>
      </c>
      <c r="AN7" s="136">
        <f t="shared" si="17"/>
        <v>2.4799999999999982E-2</v>
      </c>
      <c r="AO7" s="136"/>
      <c r="AP7" s="136"/>
    </row>
    <row r="8" spans="2:56" x14ac:dyDescent="0.3">
      <c r="B8" s="131">
        <v>3</v>
      </c>
      <c r="C8" s="130">
        <v>0.23719999999999999</v>
      </c>
      <c r="D8" s="130">
        <v>0.23749999999999999</v>
      </c>
      <c r="E8" s="130">
        <v>0.23719999999999999</v>
      </c>
      <c r="F8" s="130">
        <v>0.25600000000000001</v>
      </c>
      <c r="G8" s="130">
        <v>0.2555</v>
      </c>
      <c r="H8" s="130">
        <v>0.25569999999999998</v>
      </c>
      <c r="I8" s="130">
        <v>0.25259999999999999</v>
      </c>
      <c r="J8" s="130">
        <v>0.25219999999999998</v>
      </c>
      <c r="K8" s="130">
        <v>0.25180000000000002</v>
      </c>
      <c r="L8" s="130">
        <v>0.25900000000000001</v>
      </c>
      <c r="M8" s="130">
        <v>0.25829999999999997</v>
      </c>
      <c r="N8" s="130">
        <v>0.25729999999999997</v>
      </c>
      <c r="O8" s="130">
        <v>0.2334</v>
      </c>
      <c r="P8" s="130">
        <v>0.23419999999999999</v>
      </c>
      <c r="Q8" s="130">
        <v>0.23350000000000001</v>
      </c>
      <c r="R8" s="130">
        <v>0.21329999999999999</v>
      </c>
      <c r="S8" s="130">
        <v>0.21079999999999999</v>
      </c>
      <c r="T8" s="130">
        <v>0.20749999999999999</v>
      </c>
      <c r="V8" s="131">
        <v>3</v>
      </c>
      <c r="W8" s="130">
        <f t="shared" si="0"/>
        <v>0.23729999999999998</v>
      </c>
      <c r="X8" s="130">
        <f t="shared" si="1"/>
        <v>0.25573333333333337</v>
      </c>
      <c r="Y8" s="130">
        <f t="shared" si="2"/>
        <v>0.25219999999999998</v>
      </c>
      <c r="Z8" s="130">
        <f t="shared" si="3"/>
        <v>0.25819999999999999</v>
      </c>
      <c r="AA8" s="130">
        <f t="shared" si="4"/>
        <v>0.23370000000000002</v>
      </c>
      <c r="AB8" s="130">
        <f t="shared" si="5"/>
        <v>0.21053333333333332</v>
      </c>
      <c r="AC8" s="130">
        <f t="shared" si="6"/>
        <v>1.7320508075688469E-4</v>
      </c>
      <c r="AD8" s="130">
        <f t="shared" si="7"/>
        <v>2.5166114784236002E-4</v>
      </c>
      <c r="AE8" s="130">
        <f t="shared" si="8"/>
        <v>3.999999999999837E-4</v>
      </c>
      <c r="AF8" s="130">
        <f t="shared" si="9"/>
        <v>8.5440037453176948E-4</v>
      </c>
      <c r="AG8" s="130">
        <f t="shared" si="10"/>
        <v>4.3588989435406071E-4</v>
      </c>
      <c r="AH8" s="130">
        <f t="shared" si="11"/>
        <v>2.9091808698211478E-3</v>
      </c>
      <c r="AI8" s="136">
        <f t="shared" si="12"/>
        <v>3.4411111111111108E-2</v>
      </c>
      <c r="AJ8" s="136">
        <f t="shared" si="13"/>
        <v>3.9833333333333339E-2</v>
      </c>
      <c r="AK8" s="136">
        <f t="shared" si="14"/>
        <v>4.006666666666666E-2</v>
      </c>
      <c r="AL8" s="136">
        <f t="shared" si="15"/>
        <v>4.0188888888888878E-2</v>
      </c>
      <c r="AM8" s="136">
        <f t="shared" si="16"/>
        <v>3.5622222222222229E-2</v>
      </c>
      <c r="AN8" s="136">
        <f t="shared" si="17"/>
        <v>2.8755555555555548E-2</v>
      </c>
      <c r="AO8" s="136"/>
      <c r="AP8" s="136"/>
    </row>
    <row r="9" spans="2:56" x14ac:dyDescent="0.3">
      <c r="B9" s="131">
        <v>4</v>
      </c>
      <c r="C9" s="130">
        <v>0.28689999999999999</v>
      </c>
      <c r="D9" s="130">
        <v>0.28799999999999998</v>
      </c>
      <c r="E9" s="130">
        <v>0.2893</v>
      </c>
      <c r="F9" s="130">
        <v>0.3</v>
      </c>
      <c r="G9" s="130">
        <v>0.29959999999999998</v>
      </c>
      <c r="H9" s="130">
        <v>0.30299999999999999</v>
      </c>
      <c r="I9" s="130">
        <v>0.2908</v>
      </c>
      <c r="J9" s="130">
        <v>0.28999999999999998</v>
      </c>
      <c r="K9" s="130">
        <v>0.28920000000000001</v>
      </c>
      <c r="L9" s="130">
        <v>0.3387</v>
      </c>
      <c r="M9" s="130">
        <v>0.32790000000000002</v>
      </c>
      <c r="N9" s="130">
        <v>0.32400000000000001</v>
      </c>
      <c r="O9" s="130">
        <v>0.28970000000000001</v>
      </c>
      <c r="P9" s="130">
        <v>0.2883</v>
      </c>
      <c r="Q9" s="130">
        <v>0.28789999999999999</v>
      </c>
      <c r="R9" s="130">
        <v>0.23480000000000001</v>
      </c>
      <c r="S9" s="130">
        <v>0.2344</v>
      </c>
      <c r="T9" s="130">
        <v>0.23230000000000001</v>
      </c>
      <c r="V9" s="131">
        <v>4</v>
      </c>
      <c r="W9" s="130">
        <f t="shared" si="0"/>
        <v>0.28806666666666664</v>
      </c>
      <c r="X9" s="130">
        <f t="shared" si="1"/>
        <v>0.30086666666666662</v>
      </c>
      <c r="Y9" s="130">
        <f t="shared" si="2"/>
        <v>0.28999999999999998</v>
      </c>
      <c r="Z9" s="130">
        <f t="shared" si="3"/>
        <v>0.33020000000000005</v>
      </c>
      <c r="AA9" s="130">
        <f t="shared" si="4"/>
        <v>0.28863333333333335</v>
      </c>
      <c r="AB9" s="130">
        <f t="shared" si="5"/>
        <v>0.23383333333333334</v>
      </c>
      <c r="AC9" s="130">
        <f t="shared" si="6"/>
        <v>1.2013880860626805E-3</v>
      </c>
      <c r="AD9" s="130">
        <f t="shared" si="7"/>
        <v>1.8583146486355192E-3</v>
      </c>
      <c r="AE9" s="130">
        <f t="shared" si="8"/>
        <v>7.9999999999999516E-4</v>
      </c>
      <c r="AF9" s="130">
        <f t="shared" si="9"/>
        <v>7.6151165453983618E-3</v>
      </c>
      <c r="AG9" s="130">
        <f t="shared" si="10"/>
        <v>9.4516312525053298E-4</v>
      </c>
      <c r="AH9" s="130">
        <f t="shared" si="11"/>
        <v>1.3428824718989113E-3</v>
      </c>
      <c r="AI9" s="136">
        <f t="shared" si="12"/>
        <v>3.8499999999999993E-2</v>
      </c>
      <c r="AJ9" s="136">
        <f t="shared" si="13"/>
        <v>4.1158333333333318E-2</v>
      </c>
      <c r="AK9" s="136">
        <f t="shared" si="14"/>
        <v>3.9499999999999993E-2</v>
      </c>
      <c r="AL9" s="136">
        <f t="shared" si="15"/>
        <v>4.8141666666666673E-2</v>
      </c>
      <c r="AM9" s="136">
        <f t="shared" si="16"/>
        <v>4.0450000000000007E-2</v>
      </c>
      <c r="AN9" s="136">
        <f t="shared" si="17"/>
        <v>2.7391666666666665E-2</v>
      </c>
      <c r="AO9" s="136"/>
      <c r="AP9" s="136"/>
    </row>
    <row r="10" spans="2:56" x14ac:dyDescent="0.3">
      <c r="B10" s="131">
        <v>5</v>
      </c>
      <c r="C10" s="130">
        <v>0.31609999999999999</v>
      </c>
      <c r="D10" s="130">
        <v>0.31580000000000003</v>
      </c>
      <c r="E10" s="130">
        <v>0.31540000000000001</v>
      </c>
      <c r="F10" s="130">
        <v>0.33860000000000001</v>
      </c>
      <c r="G10" s="130">
        <v>0.33889999999999998</v>
      </c>
      <c r="H10" s="130">
        <v>0.34470000000000001</v>
      </c>
      <c r="I10" s="130">
        <v>0.31809999999999999</v>
      </c>
      <c r="J10" s="130">
        <v>0.317</v>
      </c>
      <c r="K10" s="130">
        <v>0.31669999999999998</v>
      </c>
      <c r="L10" s="130">
        <v>0.35449999999999998</v>
      </c>
      <c r="M10" s="130">
        <v>0.35339999999999999</v>
      </c>
      <c r="N10" s="130">
        <v>0.35339999999999999</v>
      </c>
      <c r="O10" s="130">
        <v>0.32919999999999999</v>
      </c>
      <c r="P10" s="130">
        <v>0.3296</v>
      </c>
      <c r="Q10" s="130">
        <v>0.33</v>
      </c>
      <c r="R10" s="130">
        <v>0.25990000000000002</v>
      </c>
      <c r="S10" s="130">
        <v>0.25879999999999997</v>
      </c>
      <c r="T10" s="130">
        <v>0.2586</v>
      </c>
      <c r="V10" s="131">
        <v>5</v>
      </c>
      <c r="W10" s="130">
        <f t="shared" si="0"/>
        <v>0.3157666666666667</v>
      </c>
      <c r="X10" s="130">
        <f t="shared" si="1"/>
        <v>0.34073333333333333</v>
      </c>
      <c r="Y10" s="130">
        <f t="shared" si="2"/>
        <v>0.31726666666666664</v>
      </c>
      <c r="Z10" s="130">
        <f t="shared" si="3"/>
        <v>0.35376666666666662</v>
      </c>
      <c r="AA10" s="130">
        <f t="shared" si="4"/>
        <v>0.32960000000000006</v>
      </c>
      <c r="AB10" s="130">
        <f t="shared" si="5"/>
        <v>0.25909999999999994</v>
      </c>
      <c r="AC10" s="130">
        <f t="shared" si="6"/>
        <v>3.5118845842841491E-4</v>
      </c>
      <c r="AD10" s="130">
        <f t="shared" si="7"/>
        <v>3.4385074281340984E-3</v>
      </c>
      <c r="AE10" s="130">
        <f t="shared" si="8"/>
        <v>7.3711147958320229E-4</v>
      </c>
      <c r="AF10" s="130">
        <f t="shared" si="9"/>
        <v>6.350852961085825E-4</v>
      </c>
      <c r="AG10" s="130">
        <f t="shared" si="10"/>
        <v>4.0000000000001146E-4</v>
      </c>
      <c r="AH10" s="130">
        <f t="shared" si="11"/>
        <v>7.000000000000181E-4</v>
      </c>
      <c r="AI10" s="136">
        <f t="shared" si="12"/>
        <v>3.6340000000000004E-2</v>
      </c>
      <c r="AJ10" s="136">
        <f t="shared" si="13"/>
        <v>4.0899999999999999E-2</v>
      </c>
      <c r="AK10" s="136">
        <f t="shared" si="14"/>
        <v>3.7053333333333327E-2</v>
      </c>
      <c r="AL10" s="136">
        <f t="shared" si="15"/>
        <v>4.3226666666666649E-2</v>
      </c>
      <c r="AM10" s="136">
        <f t="shared" si="16"/>
        <v>4.0553333333333344E-2</v>
      </c>
      <c r="AN10" s="136">
        <f t="shared" si="17"/>
        <v>2.6966666666666649E-2</v>
      </c>
      <c r="AO10" s="136"/>
      <c r="AP10" s="136"/>
    </row>
    <row r="11" spans="2:56" x14ac:dyDescent="0.3">
      <c r="B11" s="131">
        <v>6</v>
      </c>
      <c r="C11" s="130">
        <v>0.37069999999999997</v>
      </c>
      <c r="D11" s="130">
        <v>0.37369999999999998</v>
      </c>
      <c r="E11" s="130">
        <v>0.37209999999999999</v>
      </c>
      <c r="F11" s="130">
        <v>0.37540000000000001</v>
      </c>
      <c r="G11" s="130">
        <v>0.3745</v>
      </c>
      <c r="H11" s="130">
        <v>0.37319999999999998</v>
      </c>
      <c r="I11" s="130">
        <v>0.36859999999999998</v>
      </c>
      <c r="J11" s="130">
        <v>0.3695</v>
      </c>
      <c r="K11" s="130">
        <v>0.36990000000000001</v>
      </c>
      <c r="L11" s="130">
        <v>0.39240000000000003</v>
      </c>
      <c r="M11" s="130">
        <v>0.39250000000000002</v>
      </c>
      <c r="N11" s="130">
        <v>0.39360000000000001</v>
      </c>
      <c r="O11" s="130">
        <v>0.38129999999999997</v>
      </c>
      <c r="P11" s="130">
        <v>0.37780000000000002</v>
      </c>
      <c r="Q11" s="130">
        <v>0.37530000000000002</v>
      </c>
      <c r="R11" s="130">
        <v>0.2772</v>
      </c>
      <c r="S11" s="130">
        <v>0.2767</v>
      </c>
      <c r="T11" s="130">
        <v>0.27560000000000001</v>
      </c>
      <c r="V11" s="131">
        <v>6</v>
      </c>
      <c r="W11" s="130">
        <f t="shared" si="0"/>
        <v>0.37216666666666659</v>
      </c>
      <c r="X11" s="130">
        <f t="shared" si="1"/>
        <v>0.37436666666666668</v>
      </c>
      <c r="Y11" s="130">
        <f t="shared" si="2"/>
        <v>0.36933333333333335</v>
      </c>
      <c r="Z11" s="130">
        <f t="shared" si="3"/>
        <v>0.39283333333333337</v>
      </c>
      <c r="AA11" s="130">
        <f t="shared" si="4"/>
        <v>0.37813333333333338</v>
      </c>
      <c r="AB11" s="130">
        <f t="shared" si="5"/>
        <v>0.27650000000000002</v>
      </c>
      <c r="AC11" s="130">
        <f t="shared" si="6"/>
        <v>1.501110699893028E-3</v>
      </c>
      <c r="AD11" s="130">
        <f t="shared" si="7"/>
        <v>1.1060440015358219E-3</v>
      </c>
      <c r="AE11" s="130">
        <f t="shared" si="8"/>
        <v>6.6583281184795073E-4</v>
      </c>
      <c r="AF11" s="130">
        <f t="shared" si="9"/>
        <v>6.6583281184792991E-4</v>
      </c>
      <c r="AG11" s="130">
        <f t="shared" si="10"/>
        <v>3.0138568866708276E-3</v>
      </c>
      <c r="AH11" s="130">
        <f t="shared" si="11"/>
        <v>8.1853527718723964E-4</v>
      </c>
      <c r="AI11" s="136">
        <f t="shared" si="12"/>
        <v>3.968333333333332E-2</v>
      </c>
      <c r="AJ11" s="136">
        <f t="shared" si="13"/>
        <v>3.9688888888888892E-2</v>
      </c>
      <c r="AK11" s="136">
        <f t="shared" si="14"/>
        <v>3.9555555555555559E-2</v>
      </c>
      <c r="AL11" s="136">
        <f t="shared" si="15"/>
        <v>4.2533333333333333E-2</v>
      </c>
      <c r="AM11" s="136">
        <f t="shared" si="16"/>
        <v>4.1883333333333349E-2</v>
      </c>
      <c r="AN11" s="136">
        <f t="shared" si="17"/>
        <v>2.5372222222222223E-2</v>
      </c>
      <c r="AO11" s="136"/>
      <c r="AP11" s="136"/>
    </row>
    <row r="12" spans="2:56" x14ac:dyDescent="0.3">
      <c r="B12" s="131">
        <v>7</v>
      </c>
      <c r="C12" s="130">
        <v>0.41749999999999998</v>
      </c>
      <c r="D12" s="130">
        <v>0.4173</v>
      </c>
      <c r="E12" s="130">
        <v>0.4163</v>
      </c>
      <c r="F12" s="130">
        <v>0.41949999999999998</v>
      </c>
      <c r="G12" s="130">
        <v>0.4224</v>
      </c>
      <c r="H12" s="130">
        <v>0.42299999999999999</v>
      </c>
      <c r="I12" s="130">
        <v>0.41260000000000002</v>
      </c>
      <c r="J12" s="130">
        <v>0.41149999999999998</v>
      </c>
      <c r="K12" s="130">
        <v>0.41449999999999998</v>
      </c>
      <c r="L12" s="130">
        <v>0.44269999999999998</v>
      </c>
      <c r="M12" s="130">
        <v>0.44009999999999999</v>
      </c>
      <c r="N12" s="130">
        <v>0.4415</v>
      </c>
      <c r="O12" s="130">
        <v>0.41360000000000002</v>
      </c>
      <c r="P12" s="130">
        <v>0.41310000000000002</v>
      </c>
      <c r="Q12" s="130">
        <v>0.41399999999999998</v>
      </c>
      <c r="R12" s="130">
        <v>0.30009999999999998</v>
      </c>
      <c r="S12" s="130">
        <v>0.30309999999999998</v>
      </c>
      <c r="T12" s="130">
        <v>0.30859999999999999</v>
      </c>
      <c r="V12" s="131">
        <v>7</v>
      </c>
      <c r="W12" s="130">
        <f t="shared" si="0"/>
        <v>0.41703333333333337</v>
      </c>
      <c r="X12" s="130">
        <f t="shared" si="1"/>
        <v>0.4216333333333333</v>
      </c>
      <c r="Y12" s="130">
        <f t="shared" si="2"/>
        <v>0.41286666666666666</v>
      </c>
      <c r="Z12" s="130">
        <f t="shared" si="3"/>
        <v>0.44143333333333334</v>
      </c>
      <c r="AA12" s="130">
        <f t="shared" si="4"/>
        <v>0.41356666666666664</v>
      </c>
      <c r="AB12" s="130">
        <f t="shared" si="5"/>
        <v>0.30393333333333333</v>
      </c>
      <c r="AC12" s="130">
        <f t="shared" si="6"/>
        <v>6.4291005073285618E-4</v>
      </c>
      <c r="AD12" s="130">
        <f t="shared" si="7"/>
        <v>1.8717193521821983E-3</v>
      </c>
      <c r="AE12" s="130">
        <f t="shared" si="8"/>
        <v>1.5176736583776254E-3</v>
      </c>
      <c r="AF12" s="130">
        <f t="shared" si="9"/>
        <v>1.3012814197295383E-3</v>
      </c>
      <c r="AG12" s="130">
        <f t="shared" si="10"/>
        <v>4.5092497528226847E-4</v>
      </c>
      <c r="AH12" s="130">
        <f t="shared" si="11"/>
        <v>4.3108390521258578E-3</v>
      </c>
      <c r="AI12" s="136">
        <f t="shared" si="12"/>
        <v>4.0423809523809529E-2</v>
      </c>
      <c r="AJ12" s="136">
        <f t="shared" si="13"/>
        <v>4.077142857142857E-2</v>
      </c>
      <c r="AK12" s="136">
        <f t="shared" si="14"/>
        <v>4.012380952380952E-2</v>
      </c>
      <c r="AL12" s="136">
        <f t="shared" si="15"/>
        <v>4.3399999999999994E-2</v>
      </c>
      <c r="AM12" s="136">
        <f t="shared" si="16"/>
        <v>4.0961904761904755E-2</v>
      </c>
      <c r="AN12" s="136">
        <f t="shared" si="17"/>
        <v>2.5666666666666664E-2</v>
      </c>
      <c r="AO12" s="136"/>
      <c r="AP12" s="136"/>
    </row>
    <row r="13" spans="2:56" x14ac:dyDescent="0.3">
      <c r="B13" s="131">
        <v>8</v>
      </c>
      <c r="C13" s="130">
        <v>0.44690000000000002</v>
      </c>
      <c r="D13" s="130">
        <v>0.44740000000000002</v>
      </c>
      <c r="E13" s="130">
        <v>0.44879999999999998</v>
      </c>
      <c r="F13" s="130">
        <v>0.46010000000000001</v>
      </c>
      <c r="G13" s="130">
        <v>0.45660000000000001</v>
      </c>
      <c r="H13" s="130">
        <v>0.45519999999999999</v>
      </c>
      <c r="I13" s="130">
        <v>0.44409999999999999</v>
      </c>
      <c r="J13" s="130">
        <v>0.44490000000000002</v>
      </c>
      <c r="K13" s="130">
        <v>0.44400000000000001</v>
      </c>
      <c r="L13" s="130">
        <v>0.4839</v>
      </c>
      <c r="M13" s="130">
        <v>0.47939999999999999</v>
      </c>
      <c r="N13" s="130">
        <v>0.47789999999999999</v>
      </c>
      <c r="O13" s="130">
        <v>0.439</v>
      </c>
      <c r="P13" s="130">
        <v>0.4385</v>
      </c>
      <c r="Q13" s="130">
        <v>0.442</v>
      </c>
      <c r="R13" s="130">
        <v>0.33400000000000002</v>
      </c>
      <c r="S13" s="130">
        <v>0.33389999999999997</v>
      </c>
      <c r="T13" s="130">
        <v>0.33339999999999997</v>
      </c>
      <c r="V13" s="131">
        <v>8</v>
      </c>
      <c r="W13" s="130">
        <f t="shared" si="0"/>
        <v>0.44770000000000004</v>
      </c>
      <c r="X13" s="130">
        <f t="shared" si="1"/>
        <v>0.45730000000000004</v>
      </c>
      <c r="Y13" s="130">
        <f t="shared" si="2"/>
        <v>0.4443333333333333</v>
      </c>
      <c r="Z13" s="130">
        <f t="shared" si="3"/>
        <v>0.48039999999999999</v>
      </c>
      <c r="AA13" s="130">
        <f t="shared" si="4"/>
        <v>0.4398333333333333</v>
      </c>
      <c r="AB13" s="130">
        <f t="shared" si="5"/>
        <v>0.3337666666666666</v>
      </c>
      <c r="AC13" s="130">
        <f t="shared" si="6"/>
        <v>9.8488578017958653E-4</v>
      </c>
      <c r="AD13" s="130">
        <f t="shared" si="7"/>
        <v>2.5238858928247994E-3</v>
      </c>
      <c r="AE13" s="130">
        <f t="shared" si="8"/>
        <v>4.9328828623163414E-4</v>
      </c>
      <c r="AF13" s="130">
        <f t="shared" si="9"/>
        <v>3.1224989991992017E-3</v>
      </c>
      <c r="AG13" s="130">
        <f t="shared" si="10"/>
        <v>1.8929694486000928E-3</v>
      </c>
      <c r="AH13" s="130">
        <f t="shared" si="11"/>
        <v>3.214550253664482E-4</v>
      </c>
      <c r="AI13" s="136">
        <f t="shared" si="12"/>
        <v>3.9204166666666672E-2</v>
      </c>
      <c r="AJ13" s="136">
        <f t="shared" si="13"/>
        <v>4.013333333333334E-2</v>
      </c>
      <c r="AK13" s="136">
        <f t="shared" si="14"/>
        <v>3.9041666666666662E-2</v>
      </c>
      <c r="AL13" s="136">
        <f t="shared" si="15"/>
        <v>4.2845833333333333E-2</v>
      </c>
      <c r="AM13" s="136">
        <f t="shared" si="16"/>
        <v>3.9124999999999993E-2</v>
      </c>
      <c r="AN13" s="136">
        <f t="shared" si="17"/>
        <v>2.6187499999999989E-2</v>
      </c>
      <c r="AO13" s="136"/>
      <c r="AP13" s="136"/>
    </row>
    <row r="14" spans="2:56" x14ac:dyDescent="0.3">
      <c r="B14" s="131">
        <v>9</v>
      </c>
      <c r="C14" s="130">
        <v>0.50309999999999999</v>
      </c>
      <c r="D14" s="130">
        <v>0.50270000000000004</v>
      </c>
      <c r="E14" s="130">
        <v>0.50490000000000002</v>
      </c>
      <c r="F14" s="130">
        <v>0.51300000000000001</v>
      </c>
      <c r="G14" s="130">
        <v>0.51580000000000004</v>
      </c>
      <c r="H14" s="130">
        <v>0.51490000000000002</v>
      </c>
      <c r="I14" s="130">
        <v>0.4854</v>
      </c>
      <c r="J14" s="130">
        <v>0.48120000000000002</v>
      </c>
      <c r="K14" s="130">
        <v>0.48170000000000002</v>
      </c>
      <c r="L14" s="130">
        <v>0.52700000000000002</v>
      </c>
      <c r="M14" s="130">
        <v>0.52159999999999995</v>
      </c>
      <c r="N14" s="130">
        <v>0.51959999999999995</v>
      </c>
      <c r="O14" s="130">
        <v>0.47760000000000002</v>
      </c>
      <c r="P14" s="130">
        <v>0.4899</v>
      </c>
      <c r="Q14" s="130">
        <v>0.4788</v>
      </c>
      <c r="R14" s="130">
        <v>0.35580000000000001</v>
      </c>
      <c r="S14" s="130">
        <v>0.35070000000000001</v>
      </c>
      <c r="T14" s="130">
        <v>0.34970000000000001</v>
      </c>
      <c r="V14" s="131">
        <v>9</v>
      </c>
      <c r="W14" s="130">
        <f t="shared" si="0"/>
        <v>0.50356666666666661</v>
      </c>
      <c r="X14" s="130">
        <f t="shared" si="1"/>
        <v>0.51456666666666662</v>
      </c>
      <c r="Y14" s="130">
        <f t="shared" si="2"/>
        <v>0.48276666666666673</v>
      </c>
      <c r="Z14" s="130">
        <f t="shared" si="3"/>
        <v>0.52273333333333338</v>
      </c>
      <c r="AA14" s="130">
        <f t="shared" si="4"/>
        <v>0.48209999999999997</v>
      </c>
      <c r="AB14" s="130">
        <f t="shared" si="5"/>
        <v>0.35206666666666669</v>
      </c>
      <c r="AC14" s="130">
        <f t="shared" si="6"/>
        <v>1.1718930554164603E-3</v>
      </c>
      <c r="AD14" s="130">
        <f t="shared" si="7"/>
        <v>1.4294521094927834E-3</v>
      </c>
      <c r="AE14" s="130">
        <f t="shared" si="8"/>
        <v>2.2941955743426244E-3</v>
      </c>
      <c r="AF14" s="130">
        <f t="shared" si="9"/>
        <v>3.8279672586548651E-3</v>
      </c>
      <c r="AG14" s="130">
        <f t="shared" si="10"/>
        <v>6.7815927332743817E-3</v>
      </c>
      <c r="AH14" s="130">
        <f t="shared" si="11"/>
        <v>3.2715949219506543E-3</v>
      </c>
      <c r="AI14" s="136">
        <f t="shared" si="12"/>
        <v>4.1055555555555547E-2</v>
      </c>
      <c r="AJ14" s="136">
        <f t="shared" si="13"/>
        <v>4.2037037037037032E-2</v>
      </c>
      <c r="AK14" s="136">
        <f t="shared" si="14"/>
        <v>3.8974074074074078E-2</v>
      </c>
      <c r="AL14" s="136">
        <f t="shared" si="15"/>
        <v>4.278888888888889E-2</v>
      </c>
      <c r="AM14" s="136">
        <f t="shared" si="16"/>
        <v>3.9474074074074071E-2</v>
      </c>
      <c r="AN14" s="136">
        <f t="shared" si="17"/>
        <v>2.5311111111111111E-2</v>
      </c>
      <c r="AO14" s="136"/>
      <c r="AP14" s="136"/>
    </row>
    <row r="15" spans="2:56" x14ac:dyDescent="0.3">
      <c r="B15" s="131" t="s">
        <v>71</v>
      </c>
      <c r="C15" s="130">
        <v>0.27560000000000001</v>
      </c>
      <c r="D15" s="130">
        <v>0.2767</v>
      </c>
      <c r="E15" s="130">
        <v>0.27760000000000001</v>
      </c>
      <c r="F15" s="130">
        <v>0.2757</v>
      </c>
      <c r="G15" s="130">
        <v>0.2767</v>
      </c>
      <c r="H15" s="130">
        <v>0.27710000000000001</v>
      </c>
      <c r="I15" s="130">
        <v>0.2616</v>
      </c>
      <c r="J15" s="130">
        <v>0.26190000000000002</v>
      </c>
      <c r="K15" s="130">
        <v>0.26229999999999998</v>
      </c>
      <c r="L15" s="130">
        <v>0.31580000000000003</v>
      </c>
      <c r="M15" s="130">
        <v>0.31409999999999999</v>
      </c>
      <c r="N15" s="130">
        <v>0.31240000000000001</v>
      </c>
      <c r="O15" s="130">
        <v>0.28070000000000001</v>
      </c>
      <c r="P15" s="130">
        <v>0.28110000000000002</v>
      </c>
      <c r="Q15" s="130">
        <v>0.29499999999999998</v>
      </c>
      <c r="R15" s="130">
        <v>0.19600000000000001</v>
      </c>
      <c r="S15" s="130">
        <v>0.19550000000000001</v>
      </c>
      <c r="T15" s="130">
        <v>0.19320000000000001</v>
      </c>
      <c r="V15" s="131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6"/>
      <c r="AJ15" s="136"/>
      <c r="AK15" s="136"/>
      <c r="AL15" s="136"/>
      <c r="AM15" s="136"/>
      <c r="AN15" s="136"/>
      <c r="AO15" s="136"/>
      <c r="AP15" s="136"/>
    </row>
    <row r="16" spans="2:56" x14ac:dyDescent="0.3">
      <c r="B16" s="134">
        <v>10</v>
      </c>
      <c r="C16" s="130">
        <f t="shared" ref="C16:T16" si="18">C15*2</f>
        <v>0.55120000000000002</v>
      </c>
      <c r="D16" s="130">
        <f t="shared" si="18"/>
        <v>0.5534</v>
      </c>
      <c r="E16" s="130">
        <f t="shared" si="18"/>
        <v>0.55520000000000003</v>
      </c>
      <c r="F16" s="130">
        <f t="shared" si="18"/>
        <v>0.5514</v>
      </c>
      <c r="G16" s="130">
        <f t="shared" si="18"/>
        <v>0.5534</v>
      </c>
      <c r="H16" s="130">
        <f t="shared" si="18"/>
        <v>0.55420000000000003</v>
      </c>
      <c r="I16" s="130">
        <f t="shared" si="18"/>
        <v>0.5232</v>
      </c>
      <c r="J16" s="130">
        <f t="shared" si="18"/>
        <v>0.52380000000000004</v>
      </c>
      <c r="K16" s="130">
        <f t="shared" si="18"/>
        <v>0.52459999999999996</v>
      </c>
      <c r="L16" s="130">
        <f t="shared" si="18"/>
        <v>0.63160000000000005</v>
      </c>
      <c r="M16" s="130">
        <f t="shared" si="18"/>
        <v>0.62819999999999998</v>
      </c>
      <c r="N16" s="130">
        <f t="shared" si="18"/>
        <v>0.62480000000000002</v>
      </c>
      <c r="O16" s="130">
        <f t="shared" si="18"/>
        <v>0.56140000000000001</v>
      </c>
      <c r="P16" s="130">
        <f t="shared" si="18"/>
        <v>0.56220000000000003</v>
      </c>
      <c r="Q16" s="130">
        <f t="shared" si="18"/>
        <v>0.59</v>
      </c>
      <c r="R16" s="130">
        <f t="shared" si="18"/>
        <v>0.39200000000000002</v>
      </c>
      <c r="S16" s="130">
        <f t="shared" si="18"/>
        <v>0.39100000000000001</v>
      </c>
      <c r="T16" s="130">
        <f t="shared" si="18"/>
        <v>0.38640000000000002</v>
      </c>
      <c r="V16" s="134">
        <v>10</v>
      </c>
      <c r="W16" s="130">
        <f>AVERAGE(C16:E16)</f>
        <v>0.55326666666666668</v>
      </c>
      <c r="X16" s="130">
        <f>AVERAGE(F16:H16)</f>
        <v>0.55300000000000005</v>
      </c>
      <c r="Y16" s="130">
        <f>AVERAGE(I16:K16)</f>
        <v>0.5238666666666667</v>
      </c>
      <c r="Z16" s="130">
        <f>AVERAGE(L16:N16)</f>
        <v>0.62819999999999998</v>
      </c>
      <c r="AA16" s="130">
        <f>AVERAGE(O16:Q16)</f>
        <v>0.57120000000000004</v>
      </c>
      <c r="AB16" s="130">
        <f>AVERAGE(R16:T16)</f>
        <v>0.38979999999999998</v>
      </c>
      <c r="AC16" s="130">
        <f>STDEV(C16:E16)</f>
        <v>2.0033305601755637E-3</v>
      </c>
      <c r="AD16" s="130">
        <f>STDEV(F16:H16)</f>
        <v>1.4422205101856061E-3</v>
      </c>
      <c r="AE16" s="130">
        <f>STDEV(I16:K16)</f>
        <v>7.0237691685682462E-4</v>
      </c>
      <c r="AF16" s="130">
        <f>STDEV(L16:N16)</f>
        <v>3.4000000000000141E-3</v>
      </c>
      <c r="AG16" s="130">
        <f>STDEV(O16:Q16)</f>
        <v>1.6286190469228801E-2</v>
      </c>
      <c r="AH16" s="130">
        <f>STDEV(R16:T16)</f>
        <v>2.9866369046136123E-3</v>
      </c>
      <c r="AI16" s="136">
        <f>(W16-W$5)/V16</f>
        <v>4.1919999999999999E-2</v>
      </c>
      <c r="AJ16" s="136">
        <f>(X16-X$5)/V16</f>
        <v>4.1676666666666674E-2</v>
      </c>
      <c r="AK16" s="136">
        <f>(Y16-Y$5)/V16</f>
        <v>3.9186666666666668E-2</v>
      </c>
      <c r="AL16" s="136">
        <f>(Z16-Z$5)/V16</f>
        <v>4.9056666666666658E-2</v>
      </c>
      <c r="AM16" s="136">
        <f>(AA16-AA$5)/V16</f>
        <v>4.4436666666666666E-2</v>
      </c>
      <c r="AN16" s="136">
        <f>(AB16-AB$5)/V16</f>
        <v>2.6553333333333328E-2</v>
      </c>
      <c r="AO16" s="136"/>
      <c r="AP16" s="136"/>
    </row>
    <row r="17" spans="2:56" x14ac:dyDescent="0.3">
      <c r="B17" s="134">
        <v>11</v>
      </c>
      <c r="C17" s="130">
        <v>0.56469999999999998</v>
      </c>
      <c r="D17" s="130">
        <v>0.55969999999999998</v>
      </c>
      <c r="E17" s="130">
        <v>0.55889999999999995</v>
      </c>
      <c r="F17" s="130">
        <v>0.55510000000000004</v>
      </c>
      <c r="G17" s="130">
        <v>0.55889999999999995</v>
      </c>
      <c r="H17" s="130">
        <v>0.56040000000000001</v>
      </c>
      <c r="I17" s="130">
        <v>0.5393</v>
      </c>
      <c r="J17" s="130">
        <v>0.53939999999999999</v>
      </c>
      <c r="K17" s="130">
        <v>0.53639999999999999</v>
      </c>
      <c r="L17" s="130">
        <v>0.55410000000000004</v>
      </c>
      <c r="M17" s="130">
        <v>0.55810000000000004</v>
      </c>
      <c r="N17" s="130">
        <v>0.56299999999999994</v>
      </c>
      <c r="O17" s="130">
        <v>0.56110000000000004</v>
      </c>
      <c r="P17" s="130">
        <v>0.56100000000000005</v>
      </c>
      <c r="Q17" s="130">
        <v>0.56630000000000003</v>
      </c>
      <c r="R17" s="130">
        <v>0.40229999999999999</v>
      </c>
      <c r="S17" s="130">
        <v>0.40339999999999998</v>
      </c>
      <c r="T17" s="130">
        <v>0.40189999999999998</v>
      </c>
      <c r="V17" s="134">
        <v>11</v>
      </c>
      <c r="W17" s="130">
        <f>AVERAGE(C17:E17)</f>
        <v>0.56110000000000004</v>
      </c>
      <c r="X17" s="130">
        <f>AVERAGE(F17:H17)</f>
        <v>0.55813333333333326</v>
      </c>
      <c r="Y17" s="130">
        <f>AVERAGE(I17:K17)</f>
        <v>0.53836666666666666</v>
      </c>
      <c r="Z17" s="130">
        <f>AVERAGE(L17:N17)</f>
        <v>0.55840000000000001</v>
      </c>
      <c r="AA17" s="130">
        <f>AVERAGE(O17:Q17)</f>
        <v>0.56280000000000008</v>
      </c>
      <c r="AB17" s="130">
        <f>AVERAGE(R17:T17)</f>
        <v>0.40253333333333335</v>
      </c>
      <c r="AC17" s="130">
        <f>STDEV(C17:E17)</f>
        <v>3.1432467291003527E-3</v>
      </c>
      <c r="AD17" s="130">
        <f>STDEV(F17:H17)</f>
        <v>2.7319101986216904E-3</v>
      </c>
      <c r="AE17" s="130">
        <f>STDEV(I17:K17)</f>
        <v>1.7039170558842789E-3</v>
      </c>
      <c r="AF17" s="130">
        <f>STDEV(L17:N17)</f>
        <v>4.4575778176044866E-3</v>
      </c>
      <c r="AG17" s="130">
        <f>STDEV(O17:Q17)</f>
        <v>3.0315012782448103E-3</v>
      </c>
      <c r="AH17" s="130">
        <f>STDEV(R17:T17)</f>
        <v>7.7674534651540189E-4</v>
      </c>
      <c r="AI17" s="136">
        <f>(W17-W$5)/V17</f>
        <v>3.8821212121212124E-2</v>
      </c>
      <c r="AJ17" s="136">
        <f>(X17-X$5)/V17</f>
        <v>3.8354545454545447E-2</v>
      </c>
      <c r="AK17" s="136">
        <f>(Y17-Y$5)/V17</f>
        <v>3.6942424242424242E-2</v>
      </c>
      <c r="AL17" s="136">
        <f>(Z17-Z$5)/V17</f>
        <v>3.8251515151515147E-2</v>
      </c>
      <c r="AM17" s="136">
        <f>(AA17-AA$5)/V17</f>
        <v>3.963333333333334E-2</v>
      </c>
      <c r="AN17" s="136">
        <f>(AB17-AB$5)/V17</f>
        <v>2.5296969696969696E-2</v>
      </c>
      <c r="AO17" s="136"/>
      <c r="AP17" s="136"/>
    </row>
    <row r="18" spans="2:56" x14ac:dyDescent="0.3">
      <c r="B18" s="134">
        <v>12</v>
      </c>
      <c r="C18" s="130">
        <v>0.58089999999999997</v>
      </c>
      <c r="D18" s="130">
        <v>0.57899999999999996</v>
      </c>
      <c r="E18" s="130">
        <v>0.57789999999999997</v>
      </c>
      <c r="F18" s="130">
        <v>0.59009999999999996</v>
      </c>
      <c r="G18" s="130">
        <v>0.59130000000000005</v>
      </c>
      <c r="H18" s="130">
        <v>0.58889999999999998</v>
      </c>
      <c r="I18" s="130">
        <v>0.56059999999999999</v>
      </c>
      <c r="J18" s="130">
        <v>0.55879999999999996</v>
      </c>
      <c r="K18" s="130">
        <v>0.55689999999999995</v>
      </c>
      <c r="L18" s="130">
        <v>0.58040000000000003</v>
      </c>
      <c r="M18" s="130">
        <v>0.57820000000000005</v>
      </c>
      <c r="N18" s="130">
        <v>0.57720000000000005</v>
      </c>
      <c r="O18" s="130">
        <v>0.60119999999999996</v>
      </c>
      <c r="P18" s="130">
        <v>0.61580000000000001</v>
      </c>
      <c r="Q18" s="130">
        <v>0.61629999999999996</v>
      </c>
      <c r="R18" s="130">
        <v>0.42030000000000001</v>
      </c>
      <c r="S18" s="130">
        <v>0.41860000000000003</v>
      </c>
      <c r="T18" s="130">
        <v>0.42170000000000002</v>
      </c>
      <c r="V18" s="134">
        <v>12</v>
      </c>
      <c r="W18" s="130">
        <f>AVERAGE(C18:E18)</f>
        <v>0.57926666666666671</v>
      </c>
      <c r="X18" s="130">
        <f>AVERAGE(F18:H18)</f>
        <v>0.59009999999999996</v>
      </c>
      <c r="Y18" s="130">
        <f>AVERAGE(I18:K18)</f>
        <v>0.55876666666666663</v>
      </c>
      <c r="Z18" s="130">
        <f>AVERAGE(L18:N18)</f>
        <v>0.57860000000000011</v>
      </c>
      <c r="AA18" s="130">
        <f>AVERAGE(O18:Q18)</f>
        <v>0.61109999999999998</v>
      </c>
      <c r="AB18" s="130">
        <f>AVERAGE(R18:T18)</f>
        <v>0.42019999999999996</v>
      </c>
      <c r="AC18" s="130">
        <f>STDEV(C18:E18)</f>
        <v>1.5176736583776304E-3</v>
      </c>
      <c r="AD18" s="130">
        <f>STDEV(F18:H18)</f>
        <v>1.2000000000000344E-3</v>
      </c>
      <c r="AE18" s="130">
        <f>STDEV(I18:K18)</f>
        <v>1.8502252115170739E-3</v>
      </c>
      <c r="AF18" s="130">
        <f>STDEV(L18:N18)</f>
        <v>1.6370705543744793E-3</v>
      </c>
      <c r="AG18" s="130">
        <f>STDEV(O18:Q18)</f>
        <v>8.5772956110886315E-3</v>
      </c>
      <c r="AH18" s="130">
        <f>STDEV(R18:T18)</f>
        <v>1.5524174696259978E-3</v>
      </c>
      <c r="AI18" s="136">
        <f>(W18-W$5)/V18</f>
        <v>3.7100000000000001E-2</v>
      </c>
      <c r="AJ18" s="136">
        <f>(X18-X$5)/V18</f>
        <v>3.7822222222222222E-2</v>
      </c>
      <c r="AK18" s="136">
        <f>(Y18-Y$5)/V18</f>
        <v>3.5563888888888888E-2</v>
      </c>
      <c r="AL18" s="136">
        <f>(Z18-Z$5)/V18</f>
        <v>3.674722222222223E-2</v>
      </c>
      <c r="AM18" s="136">
        <f>(AA18-AA$5)/V18</f>
        <v>4.0355555555555554E-2</v>
      </c>
      <c r="AN18" s="136">
        <f>(AB18-AB$5)/V18</f>
        <v>2.4661111111111106E-2</v>
      </c>
      <c r="AO18" s="136"/>
      <c r="AP18" s="136"/>
    </row>
    <row r="19" spans="2:56" x14ac:dyDescent="0.3">
      <c r="B19" s="134">
        <v>13</v>
      </c>
      <c r="C19" s="130">
        <v>0.60160000000000002</v>
      </c>
      <c r="D19" s="130">
        <v>0.6008</v>
      </c>
      <c r="E19" s="130">
        <v>0.60160000000000002</v>
      </c>
      <c r="F19" s="130">
        <v>0.6179</v>
      </c>
      <c r="G19" s="130">
        <v>0.61309999999999998</v>
      </c>
      <c r="H19" s="130">
        <v>0.60950000000000004</v>
      </c>
      <c r="I19" s="130">
        <v>0.57540000000000002</v>
      </c>
      <c r="J19" s="130">
        <v>0.57489999999999997</v>
      </c>
      <c r="K19" s="130">
        <v>0.57720000000000005</v>
      </c>
      <c r="L19" s="130">
        <v>0.60150000000000003</v>
      </c>
      <c r="M19" s="130">
        <v>0.60040000000000004</v>
      </c>
      <c r="N19" s="130">
        <v>0.60289999999999999</v>
      </c>
      <c r="O19" s="130">
        <v>0.63109999999999999</v>
      </c>
      <c r="P19" s="130">
        <v>0.63070000000000004</v>
      </c>
      <c r="Q19" s="130">
        <v>0.63029999999999997</v>
      </c>
      <c r="R19" s="130">
        <v>0.43769999999999998</v>
      </c>
      <c r="S19" s="130">
        <v>0.43259999999999998</v>
      </c>
      <c r="T19" s="130">
        <v>0.43430000000000002</v>
      </c>
      <c r="V19" s="134">
        <v>13</v>
      </c>
      <c r="W19" s="130">
        <f>AVERAGE(C19:E19)</f>
        <v>0.60133333333333328</v>
      </c>
      <c r="X19" s="130">
        <f>AVERAGE(F19:H19)</f>
        <v>0.61350000000000005</v>
      </c>
      <c r="Y19" s="130">
        <f>AVERAGE(I19:K19)</f>
        <v>0.57583333333333331</v>
      </c>
      <c r="Z19" s="130">
        <f>AVERAGE(L19:N19)</f>
        <v>0.60160000000000002</v>
      </c>
      <c r="AA19" s="130">
        <f>AVERAGE(O19:Q19)</f>
        <v>0.63070000000000004</v>
      </c>
      <c r="AB19" s="130">
        <f>AVERAGE(R19:T19)</f>
        <v>0.43486666666666668</v>
      </c>
      <c r="AC19" s="130">
        <f>STDEV(C19:E19)</f>
        <v>4.6188021535171385E-4</v>
      </c>
      <c r="AD19" s="130">
        <f>STDEV(F19:H19)</f>
        <v>4.2142615011410796E-3</v>
      </c>
      <c r="AE19" s="130">
        <f>STDEV(I19:K19)</f>
        <v>1.2096831541083054E-3</v>
      </c>
      <c r="AF19" s="130">
        <f>STDEV(L19:N19)</f>
        <v>1.2529964086141396E-3</v>
      </c>
      <c r="AG19" s="130">
        <f>STDEV(O19:Q19)</f>
        <v>4.0000000000001146E-4</v>
      </c>
      <c r="AH19" s="130">
        <f>STDEV(R19:T19)</f>
        <v>2.5967928938083018E-3</v>
      </c>
      <c r="AI19" s="136">
        <f>(W19-W$5)/V19</f>
        <v>3.5943589743589736E-2</v>
      </c>
      <c r="AJ19" s="136">
        <f>(X19-X$5)/V19</f>
        <v>3.6712820512820515E-2</v>
      </c>
      <c r="AK19" s="136">
        <f>(Y19-Y$5)/V19</f>
        <v>3.4141025641025641E-2</v>
      </c>
      <c r="AL19" s="136">
        <f>(Z19-Z$5)/V19</f>
        <v>3.568974358974359E-2</v>
      </c>
      <c r="AM19" s="136">
        <f>(AA19-AA$5)/V19</f>
        <v>3.8758974358974359E-2</v>
      </c>
      <c r="AN19" s="136">
        <f>(AB19-AB$5)/V19</f>
        <v>2.3892307692307692E-2</v>
      </c>
      <c r="AO19" s="136"/>
      <c r="AP19" s="136"/>
    </row>
    <row r="20" spans="2:56" x14ac:dyDescent="0.3">
      <c r="B20" s="134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V20" s="134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6"/>
      <c r="AJ20" s="136"/>
      <c r="AK20" s="136"/>
      <c r="AL20" s="136"/>
      <c r="AM20" s="136"/>
      <c r="AN20" s="136"/>
      <c r="AO20" s="136"/>
      <c r="AP20" s="136"/>
    </row>
    <row r="21" spans="2:56" x14ac:dyDescent="0.3">
      <c r="B21" s="126" t="s">
        <v>84</v>
      </c>
    </row>
    <row r="22" spans="2:56" x14ac:dyDescent="0.3">
      <c r="B22" s="134" t="s">
        <v>93</v>
      </c>
      <c r="C22" s="191" t="s">
        <v>82</v>
      </c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V22" s="134" t="str">
        <f>B22</f>
        <v>P effect</v>
      </c>
      <c r="W22" s="191" t="s">
        <v>81</v>
      </c>
      <c r="X22" s="191"/>
      <c r="Y22" s="191"/>
      <c r="Z22" s="191"/>
      <c r="AA22" s="191"/>
      <c r="AB22" s="191"/>
      <c r="AC22" s="191" t="s">
        <v>80</v>
      </c>
      <c r="AD22" s="191"/>
      <c r="AE22" s="191"/>
      <c r="AF22" s="191"/>
      <c r="AG22" s="191"/>
      <c r="AH22" s="191"/>
      <c r="AI22" s="189" t="s">
        <v>79</v>
      </c>
      <c r="AJ22" s="190"/>
      <c r="AK22" s="190"/>
      <c r="AL22" s="190"/>
      <c r="AM22" s="190"/>
      <c r="AN22" s="190"/>
      <c r="AO22" s="135"/>
      <c r="AP22" s="135"/>
    </row>
    <row r="23" spans="2:56" x14ac:dyDescent="0.3">
      <c r="B23" s="131" t="s">
        <v>74</v>
      </c>
      <c r="C23" s="191" t="s">
        <v>92</v>
      </c>
      <c r="D23" s="191"/>
      <c r="E23" s="191"/>
      <c r="F23" s="191" t="s">
        <v>91</v>
      </c>
      <c r="G23" s="191"/>
      <c r="H23" s="191"/>
      <c r="I23" s="191" t="s">
        <v>90</v>
      </c>
      <c r="J23" s="191"/>
      <c r="K23" s="191"/>
      <c r="L23" s="191" t="s">
        <v>89</v>
      </c>
      <c r="M23" s="191"/>
      <c r="N23" s="191"/>
      <c r="O23" s="191" t="s">
        <v>88</v>
      </c>
      <c r="P23" s="191"/>
      <c r="Q23" s="191"/>
      <c r="R23" s="191" t="s">
        <v>87</v>
      </c>
      <c r="S23" s="191"/>
      <c r="T23" s="191"/>
      <c r="V23" s="131" t="s">
        <v>74</v>
      </c>
      <c r="W23" s="134" t="str">
        <f>C23</f>
        <v>35:0.1</v>
      </c>
      <c r="X23" s="134" t="str">
        <f>F23</f>
        <v>35:0.5</v>
      </c>
      <c r="Y23" s="134" t="str">
        <f>I23</f>
        <v>35:1</v>
      </c>
      <c r="Z23" s="134" t="str">
        <f>L23</f>
        <v>35:2</v>
      </c>
      <c r="AA23" s="134" t="str">
        <f>O23</f>
        <v>35:8</v>
      </c>
      <c r="AB23" s="134" t="str">
        <f>R23</f>
        <v>35:16</v>
      </c>
      <c r="AC23" s="134" t="str">
        <f>C23</f>
        <v>35:0.1</v>
      </c>
      <c r="AD23" s="134" t="str">
        <f>F23</f>
        <v>35:0.5</v>
      </c>
      <c r="AE23" s="134" t="str">
        <f>I23</f>
        <v>35:1</v>
      </c>
      <c r="AF23" s="134" t="str">
        <f>L23</f>
        <v>35:2</v>
      </c>
      <c r="AG23" s="134" t="str">
        <f>O23</f>
        <v>35:8</v>
      </c>
      <c r="AH23" s="134" t="str">
        <f>R23</f>
        <v>35:16</v>
      </c>
      <c r="AI23" s="135" t="str">
        <f>C23</f>
        <v>35:0.1</v>
      </c>
      <c r="AJ23" s="135" t="str">
        <f>F23</f>
        <v>35:0.5</v>
      </c>
      <c r="AK23" s="135" t="str">
        <f>I23</f>
        <v>35:1</v>
      </c>
      <c r="AL23" s="135" t="str">
        <f>L23</f>
        <v>35:2</v>
      </c>
      <c r="AM23" s="135" t="str">
        <f>O23</f>
        <v>35:8</v>
      </c>
      <c r="AN23" s="135" t="str">
        <f>R23</f>
        <v>35:16</v>
      </c>
      <c r="AO23" s="135"/>
      <c r="AP23" s="135"/>
    </row>
    <row r="24" spans="2:56" x14ac:dyDescent="0.3">
      <c r="B24" s="131">
        <v>0</v>
      </c>
      <c r="C24" s="130">
        <v>0.1202</v>
      </c>
      <c r="D24" s="130">
        <v>0.1202</v>
      </c>
      <c r="E24" s="130">
        <v>0.1197</v>
      </c>
      <c r="F24" s="130">
        <v>0.13159999999999999</v>
      </c>
      <c r="G24" s="130">
        <v>0.13170000000000001</v>
      </c>
      <c r="H24" s="130">
        <v>0.1321</v>
      </c>
      <c r="I24" s="130">
        <v>0.1313</v>
      </c>
      <c r="J24" s="130">
        <v>0.1318</v>
      </c>
      <c r="K24" s="130">
        <v>0.13200000000000001</v>
      </c>
      <c r="L24" s="130">
        <v>0.1336</v>
      </c>
      <c r="M24" s="130">
        <v>0.1353</v>
      </c>
      <c r="N24" s="130">
        <v>0.1363</v>
      </c>
      <c r="O24" s="130">
        <v>0.13059999999999999</v>
      </c>
      <c r="P24" s="130">
        <v>0.13009999999999999</v>
      </c>
      <c r="Q24" s="130">
        <v>0.1303</v>
      </c>
      <c r="R24" s="130">
        <v>0.13120000000000001</v>
      </c>
      <c r="S24" s="130">
        <v>0.13070000000000001</v>
      </c>
      <c r="T24" s="130">
        <v>0.12989999999999999</v>
      </c>
      <c r="V24" s="131">
        <v>0</v>
      </c>
      <c r="W24" s="130">
        <f t="shared" ref="W24:W33" si="19">AVERAGE(C24:E24)</f>
        <v>0.12003333333333333</v>
      </c>
      <c r="X24" s="130">
        <f t="shared" ref="X24:X33" si="20">AVERAGE(F24:H24)</f>
        <v>0.1318</v>
      </c>
      <c r="Y24" s="130">
        <f t="shared" ref="Y24:Y33" si="21">AVERAGE(I24:K24)</f>
        <v>0.13170000000000001</v>
      </c>
      <c r="Z24" s="130">
        <f t="shared" ref="Z24:Z33" si="22">AVERAGE(L24:N24)</f>
        <v>0.13506666666666667</v>
      </c>
      <c r="AA24" s="130">
        <f t="shared" ref="AA24:AA33" si="23">AVERAGE(O24:Q24)</f>
        <v>0.13033333333333333</v>
      </c>
      <c r="AB24" s="130">
        <f t="shared" ref="AB24:AB33" si="24">AVERAGE(R24:T24)</f>
        <v>0.13060000000000002</v>
      </c>
      <c r="AC24" s="130">
        <f t="shared" ref="AC24:AC33" si="25">STDEV(C24:E24)</f>
        <v>2.8867513459481317E-4</v>
      </c>
      <c r="AD24" s="130">
        <f t="shared" ref="AD24:AD33" si="26">STDEV(F24:H24)</f>
        <v>2.6457513110645612E-4</v>
      </c>
      <c r="AE24" s="130">
        <f t="shared" ref="AE24:AE33" si="27">STDEV(I24:K24)</f>
        <v>3.6055512754640153E-4</v>
      </c>
      <c r="AF24" s="130">
        <f t="shared" ref="AF24:AF33" si="28">STDEV(L24:N24)</f>
        <v>1.3650396819628889E-3</v>
      </c>
      <c r="AG24" s="130">
        <f t="shared" ref="AG24:AG33" si="29">STDEV(O24:Q24)</f>
        <v>2.5166114784235818E-4</v>
      </c>
      <c r="AH24" s="130">
        <f t="shared" ref="AH24:AH33" si="30">STDEV(R24:T24)</f>
        <v>6.5574385243021254E-4</v>
      </c>
      <c r="AI24" s="136"/>
      <c r="AJ24" s="136"/>
      <c r="AK24" s="136"/>
      <c r="AL24" s="136"/>
      <c r="AM24" s="136"/>
      <c r="AN24" s="136"/>
      <c r="AO24" s="136"/>
      <c r="AP24" s="136"/>
    </row>
    <row r="25" spans="2:56" x14ac:dyDescent="0.3">
      <c r="B25" s="131">
        <v>1</v>
      </c>
      <c r="C25" s="130">
        <v>0.16070000000000001</v>
      </c>
      <c r="D25" s="130">
        <v>0.1603</v>
      </c>
      <c r="E25" s="130">
        <v>0.161</v>
      </c>
      <c r="F25" s="130">
        <v>0.1701</v>
      </c>
      <c r="G25" s="130">
        <v>0.1686</v>
      </c>
      <c r="H25" s="130">
        <v>0.16900000000000001</v>
      </c>
      <c r="I25" s="130">
        <v>0.1691</v>
      </c>
      <c r="J25" s="130">
        <v>0.1686</v>
      </c>
      <c r="K25" s="130">
        <v>0.16819999999999999</v>
      </c>
      <c r="L25" s="130">
        <v>0.16320000000000001</v>
      </c>
      <c r="M25" s="130">
        <v>0.16309999999999999</v>
      </c>
      <c r="N25" s="130">
        <v>0.16289999999999999</v>
      </c>
      <c r="O25" s="130">
        <v>0.16400000000000001</v>
      </c>
      <c r="P25" s="130">
        <v>0.1638</v>
      </c>
      <c r="Q25" s="130">
        <v>0.16320000000000001</v>
      </c>
      <c r="R25" s="130">
        <v>0.16109999999999999</v>
      </c>
      <c r="S25" s="130">
        <v>0.16170000000000001</v>
      </c>
      <c r="T25" s="130">
        <v>0.16139999999999999</v>
      </c>
      <c r="V25" s="131">
        <v>1</v>
      </c>
      <c r="W25" s="130">
        <f t="shared" si="19"/>
        <v>0.16066666666666665</v>
      </c>
      <c r="X25" s="130">
        <f t="shared" si="20"/>
        <v>0.16923333333333335</v>
      </c>
      <c r="Y25" s="130">
        <f t="shared" si="21"/>
        <v>0.16863333333333333</v>
      </c>
      <c r="Z25" s="130">
        <f t="shared" si="22"/>
        <v>0.16306666666666667</v>
      </c>
      <c r="AA25" s="130">
        <f t="shared" si="23"/>
        <v>0.16366666666666665</v>
      </c>
      <c r="AB25" s="130">
        <f t="shared" si="24"/>
        <v>0.16139999999999999</v>
      </c>
      <c r="AC25" s="130">
        <f t="shared" si="25"/>
        <v>3.5118845842842808E-4</v>
      </c>
      <c r="AD25" s="130">
        <f t="shared" si="26"/>
        <v>7.7674534651540189E-4</v>
      </c>
      <c r="AE25" s="130">
        <f t="shared" si="27"/>
        <v>4.509249752822952E-4</v>
      </c>
      <c r="AF25" s="130">
        <f t="shared" si="28"/>
        <v>1.5275252316520509E-4</v>
      </c>
      <c r="AG25" s="130">
        <f t="shared" si="29"/>
        <v>4.1633319989322292E-4</v>
      </c>
      <c r="AH25" s="130">
        <f t="shared" si="30"/>
        <v>3.0000000000000859E-4</v>
      </c>
      <c r="AI25" s="136">
        <f t="shared" ref="AI25:AI33" si="31">(W25-W$24)/V25</f>
        <v>4.0633333333333327E-2</v>
      </c>
      <c r="AJ25" s="136">
        <f t="shared" ref="AJ25:AJ33" si="32">(X25-X$24)/V25</f>
        <v>3.7433333333333346E-2</v>
      </c>
      <c r="AK25" s="136">
        <f t="shared" ref="AK25:AK33" si="33">(Y25-Y$24)/V25</f>
        <v>3.6933333333333318E-2</v>
      </c>
      <c r="AL25" s="136">
        <f t="shared" ref="AL25:AL33" si="34">(Z25-Z$24)/V25</f>
        <v>2.7999999999999997E-2</v>
      </c>
      <c r="AM25" s="136">
        <f t="shared" ref="AM25:AM33" si="35">(AA25-AA$24)/V25</f>
        <v>3.3333333333333326E-2</v>
      </c>
      <c r="AN25" s="136">
        <f t="shared" ref="AN25:AN33" si="36">(AB25-AB$24)/V25</f>
        <v>3.0799999999999966E-2</v>
      </c>
      <c r="AO25" s="136"/>
      <c r="AP25" s="136"/>
    </row>
    <row r="26" spans="2:56" x14ac:dyDescent="0.3">
      <c r="B26" s="131">
        <v>2</v>
      </c>
      <c r="C26" s="130">
        <v>0.1966</v>
      </c>
      <c r="D26" s="130">
        <v>0.19370000000000001</v>
      </c>
      <c r="E26" s="130">
        <v>0.19400000000000001</v>
      </c>
      <c r="F26" s="130">
        <v>0.21929999999999999</v>
      </c>
      <c r="G26" s="130">
        <v>0.21859999999999999</v>
      </c>
      <c r="H26" s="130">
        <v>0.2175</v>
      </c>
      <c r="I26" s="130">
        <v>0.22239999999999999</v>
      </c>
      <c r="J26" s="130">
        <v>0.2218</v>
      </c>
      <c r="K26" s="130">
        <v>0.22220000000000001</v>
      </c>
      <c r="L26" s="130">
        <v>0.19189999999999999</v>
      </c>
      <c r="M26" s="130">
        <v>0.19109999999999999</v>
      </c>
      <c r="N26" s="130">
        <v>0.1913</v>
      </c>
      <c r="O26" s="130">
        <v>0.21179999999999999</v>
      </c>
      <c r="P26" s="130">
        <v>0.21129999999999999</v>
      </c>
      <c r="Q26" s="130">
        <v>0.21049999999999999</v>
      </c>
      <c r="R26" s="130">
        <v>0.2019</v>
      </c>
      <c r="S26" s="130">
        <v>0.2019</v>
      </c>
      <c r="T26" s="130">
        <v>0.20230000000000001</v>
      </c>
      <c r="V26" s="131">
        <v>2</v>
      </c>
      <c r="W26" s="130">
        <f t="shared" si="19"/>
        <v>0.19476666666666667</v>
      </c>
      <c r="X26" s="130">
        <f t="shared" si="20"/>
        <v>0.21846666666666667</v>
      </c>
      <c r="Y26" s="130">
        <f t="shared" si="21"/>
        <v>0.22213333333333332</v>
      </c>
      <c r="Z26" s="130">
        <f t="shared" si="22"/>
        <v>0.19143333333333334</v>
      </c>
      <c r="AA26" s="130">
        <f t="shared" si="23"/>
        <v>0.21119999999999997</v>
      </c>
      <c r="AB26" s="130">
        <f t="shared" si="24"/>
        <v>0.20203333333333331</v>
      </c>
      <c r="AC26" s="130">
        <f t="shared" si="25"/>
        <v>1.5947831618540846E-3</v>
      </c>
      <c r="AD26" s="130">
        <f t="shared" si="26"/>
        <v>9.0737717258774413E-4</v>
      </c>
      <c r="AE26" s="130">
        <f t="shared" si="27"/>
        <v>3.05505046330386E-4</v>
      </c>
      <c r="AF26" s="130">
        <f t="shared" si="28"/>
        <v>4.1633319989322292E-4</v>
      </c>
      <c r="AG26" s="130">
        <f t="shared" si="29"/>
        <v>6.5574385243019769E-4</v>
      </c>
      <c r="AH26" s="130">
        <f t="shared" si="30"/>
        <v>2.3094010767585693E-4</v>
      </c>
      <c r="AI26" s="136">
        <f t="shared" si="31"/>
        <v>3.7366666666666673E-2</v>
      </c>
      <c r="AJ26" s="136">
        <f t="shared" si="32"/>
        <v>4.3333333333333335E-2</v>
      </c>
      <c r="AK26" s="136">
        <f t="shared" si="33"/>
        <v>4.5216666666666655E-2</v>
      </c>
      <c r="AL26" s="136">
        <f t="shared" si="34"/>
        <v>2.8183333333333338E-2</v>
      </c>
      <c r="AM26" s="136">
        <f t="shared" si="35"/>
        <v>4.0433333333333321E-2</v>
      </c>
      <c r="AN26" s="136">
        <f t="shared" si="36"/>
        <v>3.5716666666666647E-2</v>
      </c>
      <c r="AO26" s="136"/>
      <c r="AP26" s="136"/>
    </row>
    <row r="27" spans="2:56" x14ac:dyDescent="0.3">
      <c r="B27" s="131">
        <v>3</v>
      </c>
      <c r="C27" s="130">
        <v>0.22939999999999999</v>
      </c>
      <c r="D27" s="130">
        <v>0.22950000000000001</v>
      </c>
      <c r="E27" s="130">
        <v>0.22939999999999999</v>
      </c>
      <c r="F27" s="130">
        <v>0.28000000000000003</v>
      </c>
      <c r="G27" s="130">
        <v>0.28000000000000003</v>
      </c>
      <c r="H27" s="130">
        <v>0.27829999999999999</v>
      </c>
      <c r="I27" s="130">
        <v>0.27650000000000002</v>
      </c>
      <c r="J27" s="130">
        <v>0.27689999999999998</v>
      </c>
      <c r="K27" s="130">
        <v>0.27700000000000002</v>
      </c>
      <c r="L27" s="130">
        <v>0.218</v>
      </c>
      <c r="M27" s="130">
        <v>0.21759999999999999</v>
      </c>
      <c r="N27" s="130">
        <v>0.21879999999999999</v>
      </c>
      <c r="O27" s="130">
        <v>0.24940000000000001</v>
      </c>
      <c r="P27" s="130">
        <v>0.249</v>
      </c>
      <c r="Q27" s="130">
        <v>0.25</v>
      </c>
      <c r="R27" s="130">
        <v>0.23680000000000001</v>
      </c>
      <c r="S27" s="130">
        <v>0.23769999999999999</v>
      </c>
      <c r="T27" s="130">
        <v>0.23860000000000001</v>
      </c>
      <c r="V27" s="131">
        <v>3</v>
      </c>
      <c r="W27" s="130">
        <f t="shared" si="19"/>
        <v>0.22943333333333329</v>
      </c>
      <c r="X27" s="130">
        <f t="shared" si="20"/>
        <v>0.27943333333333337</v>
      </c>
      <c r="Y27" s="130">
        <f t="shared" si="21"/>
        <v>0.27679999999999999</v>
      </c>
      <c r="Z27" s="130">
        <f t="shared" si="22"/>
        <v>0.21813333333333332</v>
      </c>
      <c r="AA27" s="130">
        <f t="shared" si="23"/>
        <v>0.24946666666666664</v>
      </c>
      <c r="AB27" s="130">
        <f t="shared" si="24"/>
        <v>0.23770000000000002</v>
      </c>
      <c r="AC27" s="130">
        <f t="shared" si="25"/>
        <v>5.7735026918972241E-5</v>
      </c>
      <c r="AD27" s="130">
        <f t="shared" si="26"/>
        <v>9.8149545762238398E-4</v>
      </c>
      <c r="AE27" s="130">
        <f t="shared" si="27"/>
        <v>2.6457513110645091E-4</v>
      </c>
      <c r="AF27" s="130">
        <f t="shared" si="28"/>
        <v>6.11010092660781E-4</v>
      </c>
      <c r="AG27" s="130">
        <f t="shared" si="29"/>
        <v>5.0332229568471635E-4</v>
      </c>
      <c r="AH27" s="130">
        <f t="shared" si="30"/>
        <v>8.9999999999999802E-4</v>
      </c>
      <c r="AI27" s="136">
        <f t="shared" si="31"/>
        <v>3.6466666666666654E-2</v>
      </c>
      <c r="AJ27" s="136">
        <f t="shared" si="32"/>
        <v>4.9211111111111122E-2</v>
      </c>
      <c r="AK27" s="136">
        <f t="shared" si="33"/>
        <v>4.8366666666666662E-2</v>
      </c>
      <c r="AL27" s="136">
        <f t="shared" si="34"/>
        <v>2.7688888888888884E-2</v>
      </c>
      <c r="AM27" s="136">
        <f t="shared" si="35"/>
        <v>3.9711111111111107E-2</v>
      </c>
      <c r="AN27" s="136">
        <f t="shared" si="36"/>
        <v>3.5700000000000003E-2</v>
      </c>
      <c r="AO27" s="136"/>
      <c r="AP27" s="136"/>
    </row>
    <row r="28" spans="2:56" x14ac:dyDescent="0.3">
      <c r="B28" s="131">
        <v>4</v>
      </c>
      <c r="C28" s="130">
        <v>0.28079999999999999</v>
      </c>
      <c r="D28" s="130">
        <v>0.28010000000000002</v>
      </c>
      <c r="E28" s="130">
        <v>0.28029999999999999</v>
      </c>
      <c r="F28" s="130">
        <v>0.34710000000000002</v>
      </c>
      <c r="G28" s="130">
        <v>0.3473</v>
      </c>
      <c r="H28" s="130">
        <v>0.34660000000000002</v>
      </c>
      <c r="I28" s="130">
        <v>0.34300000000000003</v>
      </c>
      <c r="J28" s="130">
        <v>0.34339999999999998</v>
      </c>
      <c r="K28" s="130">
        <v>0.34279999999999999</v>
      </c>
      <c r="L28" s="130">
        <v>0.254</v>
      </c>
      <c r="M28" s="130">
        <v>0.254</v>
      </c>
      <c r="N28" s="130">
        <v>0.25380000000000003</v>
      </c>
      <c r="O28" s="130">
        <v>0.3261</v>
      </c>
      <c r="P28" s="130">
        <v>0.32529999999999998</v>
      </c>
      <c r="Q28" s="130">
        <v>0.3276</v>
      </c>
      <c r="R28" s="130">
        <v>0.29060000000000002</v>
      </c>
      <c r="S28" s="130">
        <v>0.28970000000000001</v>
      </c>
      <c r="T28" s="130">
        <v>0.28899999999999998</v>
      </c>
      <c r="V28" s="131">
        <v>4</v>
      </c>
      <c r="W28" s="130">
        <f t="shared" si="19"/>
        <v>0.28039999999999998</v>
      </c>
      <c r="X28" s="130">
        <f t="shared" si="20"/>
        <v>0.34699999999999998</v>
      </c>
      <c r="Y28" s="130">
        <f t="shared" si="21"/>
        <v>0.34306666666666663</v>
      </c>
      <c r="Z28" s="130">
        <f t="shared" si="22"/>
        <v>0.25393333333333334</v>
      </c>
      <c r="AA28" s="130">
        <f t="shared" si="23"/>
        <v>0.32633333333333331</v>
      </c>
      <c r="AB28" s="130">
        <f t="shared" si="24"/>
        <v>0.28976666666666667</v>
      </c>
      <c r="AC28" s="130">
        <f t="shared" si="25"/>
        <v>3.6055512754638999E-4</v>
      </c>
      <c r="AD28" s="130">
        <f t="shared" si="26"/>
        <v>3.6055512754638999E-4</v>
      </c>
      <c r="AE28" s="130">
        <f t="shared" si="27"/>
        <v>3.0550504633037993E-4</v>
      </c>
      <c r="AF28" s="130">
        <f t="shared" si="28"/>
        <v>1.1547005383791244E-4</v>
      </c>
      <c r="AG28" s="130">
        <f t="shared" si="29"/>
        <v>1.1676186592091437E-3</v>
      </c>
      <c r="AH28" s="130">
        <f t="shared" si="30"/>
        <v>8.0208062770108668E-4</v>
      </c>
      <c r="AI28" s="136">
        <f t="shared" si="31"/>
        <v>4.0091666666666664E-2</v>
      </c>
      <c r="AJ28" s="136">
        <f t="shared" si="32"/>
        <v>5.3799999999999994E-2</v>
      </c>
      <c r="AK28" s="136">
        <f t="shared" si="33"/>
        <v>5.2841666666666655E-2</v>
      </c>
      <c r="AL28" s="136">
        <f t="shared" si="34"/>
        <v>2.9716666666666669E-2</v>
      </c>
      <c r="AM28" s="136">
        <f t="shared" si="35"/>
        <v>4.8999999999999995E-2</v>
      </c>
      <c r="AN28" s="136">
        <f t="shared" si="36"/>
        <v>3.9791666666666663E-2</v>
      </c>
      <c r="AO28" s="136"/>
      <c r="AP28" s="136"/>
    </row>
    <row r="29" spans="2:56" x14ac:dyDescent="0.3">
      <c r="B29" s="131">
        <v>5</v>
      </c>
      <c r="C29" s="130">
        <v>0.32850000000000001</v>
      </c>
      <c r="D29" s="130">
        <v>0.32850000000000001</v>
      </c>
      <c r="E29" s="130">
        <v>0.3281</v>
      </c>
      <c r="F29" s="130">
        <v>0.38279999999999997</v>
      </c>
      <c r="G29" s="130">
        <v>0.38129999999999997</v>
      </c>
      <c r="H29" s="130">
        <v>0.38169999999999998</v>
      </c>
      <c r="I29" s="130">
        <v>0.37740000000000001</v>
      </c>
      <c r="J29" s="130">
        <v>0.3765</v>
      </c>
      <c r="K29" s="130">
        <v>0.376</v>
      </c>
      <c r="L29" s="130">
        <v>0.2833</v>
      </c>
      <c r="M29" s="130">
        <v>0.2833</v>
      </c>
      <c r="N29" s="130">
        <v>0.28239999999999998</v>
      </c>
      <c r="O29" s="130">
        <v>0.37569999999999998</v>
      </c>
      <c r="P29" s="130">
        <v>0.37630000000000002</v>
      </c>
      <c r="Q29" s="130">
        <v>0.37640000000000001</v>
      </c>
      <c r="R29" s="130">
        <v>0.33360000000000001</v>
      </c>
      <c r="S29" s="130">
        <v>0.33360000000000001</v>
      </c>
      <c r="T29" s="130">
        <v>0.33379999999999999</v>
      </c>
      <c r="V29" s="131">
        <v>5</v>
      </c>
      <c r="W29" s="130">
        <f t="shared" si="19"/>
        <v>0.3283666666666667</v>
      </c>
      <c r="X29" s="130">
        <f t="shared" si="20"/>
        <v>0.38193333333333329</v>
      </c>
      <c r="Y29" s="130">
        <f t="shared" si="21"/>
        <v>0.37663333333333338</v>
      </c>
      <c r="Z29" s="130">
        <f t="shared" si="22"/>
        <v>0.28299999999999997</v>
      </c>
      <c r="AA29" s="130">
        <f t="shared" si="23"/>
        <v>0.37613333333333338</v>
      </c>
      <c r="AB29" s="130">
        <f t="shared" si="24"/>
        <v>0.33366666666666661</v>
      </c>
      <c r="AC29" s="130">
        <f t="shared" si="25"/>
        <v>2.3094010767585693E-4</v>
      </c>
      <c r="AD29" s="130">
        <f t="shared" si="26"/>
        <v>7.7674534651540189E-4</v>
      </c>
      <c r="AE29" s="130">
        <f t="shared" si="27"/>
        <v>7.0945988845976535E-4</v>
      </c>
      <c r="AF29" s="130">
        <f t="shared" si="28"/>
        <v>5.1961524227067007E-4</v>
      </c>
      <c r="AG29" s="130">
        <f t="shared" si="29"/>
        <v>3.7859388972004009E-4</v>
      </c>
      <c r="AH29" s="130">
        <f t="shared" si="30"/>
        <v>1.1547005383791244E-4</v>
      </c>
      <c r="AI29" s="136">
        <f t="shared" si="31"/>
        <v>4.1666666666666671E-2</v>
      </c>
      <c r="AJ29" s="136">
        <f t="shared" si="32"/>
        <v>5.0026666666666664E-2</v>
      </c>
      <c r="AK29" s="136">
        <f t="shared" si="33"/>
        <v>4.8986666666666671E-2</v>
      </c>
      <c r="AL29" s="136">
        <f t="shared" si="34"/>
        <v>2.958666666666666E-2</v>
      </c>
      <c r="AM29" s="136">
        <f t="shared" si="35"/>
        <v>4.9160000000000009E-2</v>
      </c>
      <c r="AN29" s="136">
        <f t="shared" si="36"/>
        <v>4.0613333333333321E-2</v>
      </c>
      <c r="AO29" s="136"/>
      <c r="AP29" s="136"/>
    </row>
    <row r="30" spans="2:56" x14ac:dyDescent="0.3">
      <c r="B30" s="131">
        <v>6</v>
      </c>
      <c r="C30" s="130">
        <v>0.37280000000000002</v>
      </c>
      <c r="D30" s="130">
        <v>0.3725</v>
      </c>
      <c r="E30" s="130">
        <v>0.37180000000000002</v>
      </c>
      <c r="F30" s="130">
        <v>0.44729999999999998</v>
      </c>
      <c r="G30" s="130">
        <v>0.44590000000000002</v>
      </c>
      <c r="H30" s="130">
        <v>0.44450000000000001</v>
      </c>
      <c r="I30" s="130">
        <v>0.41889999999999999</v>
      </c>
      <c r="J30" s="130">
        <v>0.41860000000000003</v>
      </c>
      <c r="K30" s="130">
        <v>0.41839999999999999</v>
      </c>
      <c r="L30" s="130">
        <v>0.33040000000000003</v>
      </c>
      <c r="M30" s="130">
        <v>0.33110000000000001</v>
      </c>
      <c r="N30" s="130">
        <v>0.33119999999999999</v>
      </c>
      <c r="O30" s="130">
        <v>0.43359999999999999</v>
      </c>
      <c r="P30" s="130">
        <v>0.43290000000000001</v>
      </c>
      <c r="Q30" s="130">
        <v>0.43259999999999998</v>
      </c>
      <c r="R30" s="130">
        <v>0.39219999999999999</v>
      </c>
      <c r="S30" s="130">
        <v>0.39219999999999999</v>
      </c>
      <c r="T30" s="130">
        <v>0.39250000000000002</v>
      </c>
      <c r="V30" s="131">
        <v>6</v>
      </c>
      <c r="W30" s="130">
        <f t="shared" si="19"/>
        <v>0.37236666666666673</v>
      </c>
      <c r="X30" s="130">
        <f t="shared" si="20"/>
        <v>0.44589999999999996</v>
      </c>
      <c r="Y30" s="130">
        <f t="shared" si="21"/>
        <v>0.41863333333333336</v>
      </c>
      <c r="Z30" s="130">
        <f t="shared" si="22"/>
        <v>0.33089999999999997</v>
      </c>
      <c r="AA30" s="130">
        <f t="shared" si="23"/>
        <v>0.43303333333333338</v>
      </c>
      <c r="AB30" s="130">
        <f t="shared" si="24"/>
        <v>0.39230000000000004</v>
      </c>
      <c r="AC30" s="130">
        <f t="shared" si="25"/>
        <v>5.1316014394468595E-4</v>
      </c>
      <c r="AD30" s="130">
        <f t="shared" si="26"/>
        <v>1.3999999999999846E-3</v>
      </c>
      <c r="AE30" s="130">
        <f t="shared" si="27"/>
        <v>2.5166114784235633E-4</v>
      </c>
      <c r="AF30" s="130">
        <f t="shared" si="28"/>
        <v>4.3588989435405117E-4</v>
      </c>
      <c r="AG30" s="130">
        <f t="shared" si="29"/>
        <v>5.1316014394468595E-4</v>
      </c>
      <c r="AH30" s="130">
        <f t="shared" si="30"/>
        <v>1.7320508075690068E-4</v>
      </c>
      <c r="AI30" s="136">
        <f t="shared" si="31"/>
        <v>4.2055555555555568E-2</v>
      </c>
      <c r="AJ30" s="136">
        <f t="shared" si="32"/>
        <v>5.2349999999999987E-2</v>
      </c>
      <c r="AK30" s="136">
        <f t="shared" si="33"/>
        <v>4.7822222222222231E-2</v>
      </c>
      <c r="AL30" s="136">
        <f t="shared" si="34"/>
        <v>3.2638888888888884E-2</v>
      </c>
      <c r="AM30" s="136">
        <f t="shared" si="35"/>
        <v>5.0450000000000016E-2</v>
      </c>
      <c r="AN30" s="136">
        <f t="shared" si="36"/>
        <v>4.3616666666666672E-2</v>
      </c>
      <c r="AO30" s="136"/>
      <c r="AP30" s="136"/>
    </row>
    <row r="31" spans="2:56" x14ac:dyDescent="0.3">
      <c r="B31" s="131">
        <v>7</v>
      </c>
      <c r="C31" s="130">
        <v>0.41270000000000001</v>
      </c>
      <c r="D31" s="130">
        <v>0.4133</v>
      </c>
      <c r="E31" s="130">
        <v>0.41260000000000002</v>
      </c>
      <c r="F31" s="130">
        <v>0.50119999999999998</v>
      </c>
      <c r="G31" s="130">
        <v>0.50480000000000003</v>
      </c>
      <c r="H31" s="130">
        <v>0.50749999999999995</v>
      </c>
      <c r="I31" s="130">
        <v>0.46200000000000002</v>
      </c>
      <c r="J31" s="130">
        <v>0.46089999999999998</v>
      </c>
      <c r="K31" s="130">
        <v>0.4612</v>
      </c>
      <c r="L31" s="130">
        <v>0.36830000000000002</v>
      </c>
      <c r="M31" s="130">
        <v>0.36849999999999999</v>
      </c>
      <c r="N31" s="130">
        <v>0.36759999999999998</v>
      </c>
      <c r="O31" s="130">
        <v>0.47370000000000001</v>
      </c>
      <c r="P31" s="130">
        <v>0.47360000000000002</v>
      </c>
      <c r="Q31" s="130">
        <v>0.47270000000000001</v>
      </c>
      <c r="R31" s="130">
        <v>0.44269999999999998</v>
      </c>
      <c r="S31" s="130">
        <v>0.44259999999999999</v>
      </c>
      <c r="T31" s="130">
        <v>0.44400000000000001</v>
      </c>
      <c r="V31" s="131">
        <v>7</v>
      </c>
      <c r="W31" s="130">
        <f t="shared" si="19"/>
        <v>0.41286666666666672</v>
      </c>
      <c r="X31" s="130">
        <f t="shared" si="20"/>
        <v>0.50450000000000006</v>
      </c>
      <c r="Y31" s="130">
        <f t="shared" si="21"/>
        <v>0.4613666666666667</v>
      </c>
      <c r="Z31" s="130">
        <f t="shared" si="22"/>
        <v>0.36813333333333337</v>
      </c>
      <c r="AA31" s="130">
        <f t="shared" si="23"/>
        <v>0.47333333333333333</v>
      </c>
      <c r="AB31" s="130">
        <f t="shared" si="24"/>
        <v>0.44309999999999999</v>
      </c>
      <c r="AC31" s="130">
        <f t="shared" si="25"/>
        <v>3.7859388972000832E-4</v>
      </c>
      <c r="AD31" s="130">
        <f t="shared" si="26"/>
        <v>3.1606961258558107E-3</v>
      </c>
      <c r="AE31" s="130">
        <f t="shared" si="27"/>
        <v>5.6862407030775462E-4</v>
      </c>
      <c r="AF31" s="130">
        <f t="shared" si="28"/>
        <v>4.7258156262527143E-4</v>
      </c>
      <c r="AG31" s="130">
        <f t="shared" si="29"/>
        <v>5.5075705472861338E-4</v>
      </c>
      <c r="AH31" s="130">
        <f t="shared" si="30"/>
        <v>7.810249675906754E-4</v>
      </c>
      <c r="AI31" s="136">
        <f t="shared" si="31"/>
        <v>4.183333333333334E-2</v>
      </c>
      <c r="AJ31" s="136">
        <f t="shared" si="32"/>
        <v>5.3242857142857147E-2</v>
      </c>
      <c r="AK31" s="136">
        <f t="shared" si="33"/>
        <v>4.7095238095238093E-2</v>
      </c>
      <c r="AL31" s="136">
        <f t="shared" si="34"/>
        <v>3.32952380952381E-2</v>
      </c>
      <c r="AM31" s="136">
        <f t="shared" si="35"/>
        <v>4.8999999999999995E-2</v>
      </c>
      <c r="AN31" s="136">
        <f t="shared" si="36"/>
        <v>4.4642857142857144E-2</v>
      </c>
      <c r="AO31" s="136"/>
      <c r="AP31" s="136"/>
    </row>
    <row r="32" spans="2:56" ht="17.25" x14ac:dyDescent="0.3">
      <c r="B32" s="131">
        <v>8</v>
      </c>
      <c r="C32" s="130">
        <v>0.43230000000000002</v>
      </c>
      <c r="D32" s="130">
        <v>0.43009999999999998</v>
      </c>
      <c r="E32" s="130">
        <v>0.42980000000000002</v>
      </c>
      <c r="F32" s="130">
        <v>0.53839999999999999</v>
      </c>
      <c r="G32" s="130">
        <v>0.53690000000000004</v>
      </c>
      <c r="H32" s="130">
        <v>0.53839999999999999</v>
      </c>
      <c r="I32" s="130">
        <v>0.49530000000000002</v>
      </c>
      <c r="J32" s="130">
        <v>0.49519999999999997</v>
      </c>
      <c r="K32" s="130">
        <v>0.49590000000000001</v>
      </c>
      <c r="L32" s="130">
        <v>0.3947</v>
      </c>
      <c r="M32" s="130">
        <v>0.39710000000000001</v>
      </c>
      <c r="N32" s="130">
        <v>0.39939999999999998</v>
      </c>
      <c r="O32" s="130">
        <v>0.51600000000000001</v>
      </c>
      <c r="P32" s="130">
        <v>0.51429999999999998</v>
      </c>
      <c r="Q32" s="130">
        <v>0.51470000000000005</v>
      </c>
      <c r="R32" s="130">
        <v>0.49390000000000001</v>
      </c>
      <c r="S32" s="130">
        <v>0.49609999999999999</v>
      </c>
      <c r="T32" s="130">
        <v>0.49330000000000002</v>
      </c>
      <c r="V32" s="131">
        <v>8</v>
      </c>
      <c r="W32" s="130">
        <f t="shared" si="19"/>
        <v>0.43073333333333336</v>
      </c>
      <c r="X32" s="130">
        <f t="shared" si="20"/>
        <v>0.53789999999999993</v>
      </c>
      <c r="Y32" s="130">
        <f t="shared" si="21"/>
        <v>0.49546666666666667</v>
      </c>
      <c r="Z32" s="130">
        <f t="shared" si="22"/>
        <v>0.39706666666666668</v>
      </c>
      <c r="AA32" s="130">
        <f t="shared" si="23"/>
        <v>0.51500000000000001</v>
      </c>
      <c r="AB32" s="130">
        <f t="shared" si="24"/>
        <v>0.49443333333333334</v>
      </c>
      <c r="AC32" s="130">
        <f t="shared" si="25"/>
        <v>1.3650396819628935E-3</v>
      </c>
      <c r="AD32" s="130">
        <f t="shared" si="26"/>
        <v>8.6602540378440736E-4</v>
      </c>
      <c r="AE32" s="130">
        <f t="shared" si="27"/>
        <v>3.7859388972002789E-4</v>
      </c>
      <c r="AF32" s="130">
        <f t="shared" si="28"/>
        <v>2.3501772982763005E-3</v>
      </c>
      <c r="AG32" s="130">
        <f t="shared" si="29"/>
        <v>8.8881944173156713E-4</v>
      </c>
      <c r="AH32" s="130">
        <f t="shared" si="30"/>
        <v>1.4742229591663833E-3</v>
      </c>
      <c r="AI32" s="136">
        <f t="shared" si="31"/>
        <v>3.8837500000000004E-2</v>
      </c>
      <c r="AJ32" s="136">
        <f t="shared" si="32"/>
        <v>5.0762499999999988E-2</v>
      </c>
      <c r="AK32" s="136">
        <f t="shared" si="33"/>
        <v>4.5470833333333335E-2</v>
      </c>
      <c r="AL32" s="136">
        <f t="shared" si="34"/>
        <v>3.2750000000000001E-2</v>
      </c>
      <c r="AM32" s="136">
        <f t="shared" si="35"/>
        <v>4.8083333333333339E-2</v>
      </c>
      <c r="AN32" s="136">
        <f t="shared" si="36"/>
        <v>4.5479166666666668E-2</v>
      </c>
      <c r="AO32" s="136"/>
      <c r="AP32" s="136"/>
      <c r="AR32" s="127" t="s">
        <v>86</v>
      </c>
      <c r="BD32" s="127" t="s">
        <v>86</v>
      </c>
    </row>
    <row r="33" spans="2:44" x14ac:dyDescent="0.3">
      <c r="B33" s="131">
        <v>9</v>
      </c>
      <c r="C33" s="130">
        <v>0.47860000000000003</v>
      </c>
      <c r="D33" s="130">
        <v>0.4783</v>
      </c>
      <c r="E33" s="130">
        <v>0.47810000000000002</v>
      </c>
      <c r="F33" s="130">
        <v>0.59040000000000004</v>
      </c>
      <c r="G33" s="130">
        <v>0.59460000000000002</v>
      </c>
      <c r="H33" s="130">
        <v>0.59289999999999998</v>
      </c>
      <c r="I33" s="130">
        <v>0.55079999999999996</v>
      </c>
      <c r="J33" s="130">
        <v>0.55259999999999998</v>
      </c>
      <c r="K33" s="130">
        <v>0.55259999999999998</v>
      </c>
      <c r="L33" s="130">
        <v>0.44850000000000001</v>
      </c>
      <c r="M33" s="130">
        <v>0.44800000000000001</v>
      </c>
      <c r="N33" s="130">
        <v>0.44800000000000001</v>
      </c>
      <c r="O33" s="130">
        <v>0.55710000000000004</v>
      </c>
      <c r="P33" s="130">
        <v>0.55359999999999998</v>
      </c>
      <c r="Q33" s="130">
        <v>0.55430000000000001</v>
      </c>
      <c r="R33" s="130">
        <v>0.57820000000000005</v>
      </c>
      <c r="S33" s="130">
        <v>0.57789999999999997</v>
      </c>
      <c r="T33" s="130">
        <v>0.57840000000000003</v>
      </c>
      <c r="V33" s="131">
        <v>9</v>
      </c>
      <c r="W33" s="130">
        <f t="shared" si="19"/>
        <v>0.47833333333333333</v>
      </c>
      <c r="X33" s="130">
        <f t="shared" si="20"/>
        <v>0.59263333333333335</v>
      </c>
      <c r="Y33" s="130">
        <f t="shared" si="21"/>
        <v>0.55199999999999994</v>
      </c>
      <c r="Z33" s="130">
        <f t="shared" si="22"/>
        <v>0.44816666666666666</v>
      </c>
      <c r="AA33" s="130">
        <f t="shared" si="23"/>
        <v>0.55500000000000005</v>
      </c>
      <c r="AB33" s="130">
        <f t="shared" si="24"/>
        <v>0.57816666666666661</v>
      </c>
      <c r="AC33" s="130">
        <f t="shared" si="25"/>
        <v>2.5166114784236002E-4</v>
      </c>
      <c r="AD33" s="130">
        <f t="shared" si="26"/>
        <v>2.1126602503320981E-3</v>
      </c>
      <c r="AE33" s="130">
        <f t="shared" si="27"/>
        <v>1.0392304845413401E-3</v>
      </c>
      <c r="AF33" s="130">
        <f t="shared" si="28"/>
        <v>2.8867513459481317E-4</v>
      </c>
      <c r="AG33" s="130">
        <f t="shared" si="29"/>
        <v>1.8520259177452402E-3</v>
      </c>
      <c r="AH33" s="130">
        <f t="shared" si="30"/>
        <v>2.516611478423894E-4</v>
      </c>
      <c r="AI33" s="136">
        <f t="shared" si="31"/>
        <v>3.981111111111111E-2</v>
      </c>
      <c r="AJ33" s="136">
        <f t="shared" si="32"/>
        <v>5.1203703703703703E-2</v>
      </c>
      <c r="AK33" s="136">
        <f t="shared" si="33"/>
        <v>4.6699999999999992E-2</v>
      </c>
      <c r="AL33" s="136">
        <f t="shared" si="34"/>
        <v>3.478888888888889E-2</v>
      </c>
      <c r="AM33" s="136">
        <f t="shared" si="35"/>
        <v>4.7185185185185191E-2</v>
      </c>
      <c r="AN33" s="136">
        <f t="shared" si="36"/>
        <v>4.9729629629629617E-2</v>
      </c>
      <c r="AO33" s="136"/>
      <c r="AP33" s="136"/>
    </row>
    <row r="34" spans="2:44" ht="15" x14ac:dyDescent="0.3">
      <c r="B34" s="131" t="s">
        <v>71</v>
      </c>
      <c r="C34" s="130">
        <v>0.25530000000000003</v>
      </c>
      <c r="D34" s="130">
        <v>0.2545</v>
      </c>
      <c r="E34" s="130">
        <v>0.25540000000000002</v>
      </c>
      <c r="F34" s="130">
        <v>0.31850000000000001</v>
      </c>
      <c r="G34" s="130">
        <v>0.31869999999999998</v>
      </c>
      <c r="H34" s="130">
        <v>0.31830000000000003</v>
      </c>
      <c r="I34" s="130">
        <v>0.29320000000000002</v>
      </c>
      <c r="J34" s="130">
        <v>0.29220000000000002</v>
      </c>
      <c r="K34" s="130">
        <v>0.29110000000000003</v>
      </c>
      <c r="L34" s="130">
        <v>0.23699999999999999</v>
      </c>
      <c r="M34" s="130">
        <v>0.2364</v>
      </c>
      <c r="N34" s="130">
        <v>0.23499999999999999</v>
      </c>
      <c r="O34" s="130">
        <v>0.3014</v>
      </c>
      <c r="P34" s="130">
        <v>0.30059999999999998</v>
      </c>
      <c r="Q34" s="130">
        <v>0.30099999999999999</v>
      </c>
      <c r="R34" s="130">
        <v>0.3407</v>
      </c>
      <c r="S34" s="130">
        <v>0.34110000000000001</v>
      </c>
      <c r="T34" s="130">
        <v>0.34599999999999997</v>
      </c>
      <c r="V34" s="131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6"/>
      <c r="AJ34" s="136"/>
      <c r="AK34" s="136"/>
      <c r="AL34" s="136"/>
      <c r="AM34" s="136"/>
      <c r="AN34" s="136"/>
      <c r="AO34" s="136"/>
      <c r="AP34" s="136"/>
      <c r="AR34" s="137" t="s">
        <v>85</v>
      </c>
    </row>
    <row r="35" spans="2:44" x14ac:dyDescent="0.3">
      <c r="B35" s="134">
        <v>10</v>
      </c>
      <c r="C35" s="130">
        <f t="shared" ref="C35:T35" si="37">C34*2</f>
        <v>0.51060000000000005</v>
      </c>
      <c r="D35" s="130">
        <f t="shared" si="37"/>
        <v>0.50900000000000001</v>
      </c>
      <c r="E35" s="130">
        <f t="shared" si="37"/>
        <v>0.51080000000000003</v>
      </c>
      <c r="F35" s="130">
        <f t="shared" si="37"/>
        <v>0.63700000000000001</v>
      </c>
      <c r="G35" s="130">
        <f t="shared" si="37"/>
        <v>0.63739999999999997</v>
      </c>
      <c r="H35" s="130">
        <f t="shared" si="37"/>
        <v>0.63660000000000005</v>
      </c>
      <c r="I35" s="130">
        <f t="shared" si="37"/>
        <v>0.58640000000000003</v>
      </c>
      <c r="J35" s="130">
        <f t="shared" si="37"/>
        <v>0.58440000000000003</v>
      </c>
      <c r="K35" s="130">
        <f t="shared" si="37"/>
        <v>0.58220000000000005</v>
      </c>
      <c r="L35" s="130">
        <f t="shared" si="37"/>
        <v>0.47399999999999998</v>
      </c>
      <c r="M35" s="130">
        <f t="shared" si="37"/>
        <v>0.4728</v>
      </c>
      <c r="N35" s="130">
        <f t="shared" si="37"/>
        <v>0.47</v>
      </c>
      <c r="O35" s="130">
        <f t="shared" si="37"/>
        <v>0.6028</v>
      </c>
      <c r="P35" s="130">
        <f t="shared" si="37"/>
        <v>0.60119999999999996</v>
      </c>
      <c r="Q35" s="130">
        <f t="shared" si="37"/>
        <v>0.60199999999999998</v>
      </c>
      <c r="R35" s="130">
        <f t="shared" si="37"/>
        <v>0.68140000000000001</v>
      </c>
      <c r="S35" s="130">
        <f t="shared" si="37"/>
        <v>0.68220000000000003</v>
      </c>
      <c r="T35" s="130">
        <f t="shared" si="37"/>
        <v>0.69199999999999995</v>
      </c>
      <c r="V35" s="134">
        <v>10</v>
      </c>
      <c r="W35" s="130">
        <f>AVERAGE(C35:E35)</f>
        <v>0.51013333333333344</v>
      </c>
      <c r="X35" s="130">
        <f>AVERAGE(F35:H35)</f>
        <v>0.63700000000000001</v>
      </c>
      <c r="Y35" s="130">
        <f>AVERAGE(I35:K35)</f>
        <v>0.58433333333333337</v>
      </c>
      <c r="Z35" s="130">
        <f>AVERAGE(L35:N35)</f>
        <v>0.47226666666666661</v>
      </c>
      <c r="AA35" s="130">
        <f>AVERAGE(O35:Q35)</f>
        <v>0.60199999999999998</v>
      </c>
      <c r="AB35" s="130">
        <f>AVERAGE(R35:T35)</f>
        <v>0.68520000000000003</v>
      </c>
      <c r="AC35" s="130">
        <f>STDEV(C35:E35)</f>
        <v>9.8657657246326827E-4</v>
      </c>
      <c r="AD35" s="130">
        <f>STDEV(F35:H35)</f>
        <v>3.9999999999995595E-4</v>
      </c>
      <c r="AE35" s="130">
        <f>STDEV(I35:K35)</f>
        <v>2.1007935008784881E-3</v>
      </c>
      <c r="AF35" s="130">
        <f>STDEV(L35:N35)</f>
        <v>2.0526405757787585E-3</v>
      </c>
      <c r="AG35" s="130">
        <f>STDEV(O35:Q35)</f>
        <v>8.0000000000002292E-4</v>
      </c>
      <c r="AH35" s="130">
        <f>STDEV(R35:T35)</f>
        <v>5.9025418253494432E-3</v>
      </c>
      <c r="AI35" s="136">
        <f>(W35-W$24)/V35</f>
        <v>3.901000000000001E-2</v>
      </c>
      <c r="AJ35" s="136">
        <f>(X35-X$24)/V35</f>
        <v>5.0519999999999995E-2</v>
      </c>
      <c r="AK35" s="136">
        <f>(Y35-Y$24)/V35</f>
        <v>4.5263333333333336E-2</v>
      </c>
      <c r="AL35" s="136">
        <f>(Z35-Z$24)/V35</f>
        <v>3.3719999999999993E-2</v>
      </c>
      <c r="AM35" s="136">
        <f>(AA35-AA$24)/V35</f>
        <v>4.7166666666666669E-2</v>
      </c>
      <c r="AN35" s="136">
        <f>(AB35-AB$24)/V35</f>
        <v>5.5459999999999995E-2</v>
      </c>
      <c r="AO35" s="136"/>
      <c r="AP35" s="136"/>
    </row>
    <row r="36" spans="2:44" x14ac:dyDescent="0.3">
      <c r="B36" s="134">
        <v>11</v>
      </c>
      <c r="C36" s="130">
        <v>0.53779999999999994</v>
      </c>
      <c r="D36" s="130">
        <v>0.53639999999999999</v>
      </c>
      <c r="E36" s="130">
        <v>0.53600000000000003</v>
      </c>
      <c r="F36" s="130">
        <v>0.66439999999999999</v>
      </c>
      <c r="G36" s="130">
        <v>0.66390000000000005</v>
      </c>
      <c r="H36" s="130">
        <v>0.66169999999999995</v>
      </c>
      <c r="I36" s="130">
        <v>0.61409999999999998</v>
      </c>
      <c r="J36" s="130">
        <v>0.61499999999999999</v>
      </c>
      <c r="K36" s="130">
        <v>0.61450000000000005</v>
      </c>
      <c r="L36" s="130">
        <v>0.49030000000000001</v>
      </c>
      <c r="M36" s="130">
        <v>0.49270000000000003</v>
      </c>
      <c r="N36" s="130">
        <v>0.49530000000000002</v>
      </c>
      <c r="O36" s="130">
        <v>0.63970000000000005</v>
      </c>
      <c r="P36" s="130">
        <v>0.63929999999999998</v>
      </c>
      <c r="Q36" s="130">
        <v>0.63680000000000003</v>
      </c>
      <c r="R36" s="130">
        <v>0.71619999999999995</v>
      </c>
      <c r="S36" s="130">
        <v>0.71450000000000002</v>
      </c>
      <c r="T36" s="130">
        <v>0.71909999999999996</v>
      </c>
      <c r="V36" s="134">
        <v>11</v>
      </c>
      <c r="W36" s="130">
        <f>AVERAGE(C36:E36)</f>
        <v>0.53673333333333328</v>
      </c>
      <c r="X36" s="130">
        <f>AVERAGE(F36:H36)</f>
        <v>0.66333333333333333</v>
      </c>
      <c r="Y36" s="130">
        <f>AVERAGE(I36:K36)</f>
        <v>0.61453333333333326</v>
      </c>
      <c r="Z36" s="130">
        <f>AVERAGE(L36:N36)</f>
        <v>0.49276666666666674</v>
      </c>
      <c r="AA36" s="130">
        <f>AVERAGE(O36:Q36)</f>
        <v>0.63859999999999995</v>
      </c>
      <c r="AB36" s="130">
        <f>AVERAGE(R36:T36)</f>
        <v>0.71660000000000001</v>
      </c>
      <c r="AC36" s="130">
        <f>STDEV(C36:E36)</f>
        <v>9.4516312525048029E-4</v>
      </c>
      <c r="AD36" s="130">
        <f>STDEV(F36:H36)</f>
        <v>1.4364307617610473E-3</v>
      </c>
      <c r="AE36" s="130">
        <f>STDEV(I36:K36)</f>
        <v>4.5092497528229314E-4</v>
      </c>
      <c r="AF36" s="130">
        <f>STDEV(L36:N36)</f>
        <v>2.5006665778014754E-3</v>
      </c>
      <c r="AG36" s="130">
        <f>STDEV(O36:Q36)</f>
        <v>1.5716233645501642E-3</v>
      </c>
      <c r="AH36" s="130">
        <f>STDEV(R36:T36)</f>
        <v>2.3259406699225743E-3</v>
      </c>
      <c r="AI36" s="136">
        <f>(W36-W$24)/V36</f>
        <v>3.7881818181818176E-2</v>
      </c>
      <c r="AJ36" s="136">
        <f>(X36-X$24)/V36</f>
        <v>4.8321212121212119E-2</v>
      </c>
      <c r="AK36" s="136">
        <f>(Y36-Y$24)/V36</f>
        <v>4.3893939393939381E-2</v>
      </c>
      <c r="AL36" s="136">
        <f>(Z36-Z$24)/V36</f>
        <v>3.2518181818181828E-2</v>
      </c>
      <c r="AM36" s="136">
        <f>(AA36-AA$24)/V36</f>
        <v>4.6206060606060605E-2</v>
      </c>
      <c r="AN36" s="136">
        <f>(AB36-AB$24)/V36</f>
        <v>5.327272727272727E-2</v>
      </c>
      <c r="AO36" s="136"/>
      <c r="AP36" s="136"/>
    </row>
    <row r="37" spans="2:44" x14ac:dyDescent="0.3">
      <c r="B37" s="134">
        <v>12</v>
      </c>
      <c r="C37" s="130">
        <v>0.57230000000000003</v>
      </c>
      <c r="D37" s="130">
        <v>0.57230000000000003</v>
      </c>
      <c r="E37" s="130">
        <v>0.5736</v>
      </c>
      <c r="F37" s="130">
        <v>0.71799999999999997</v>
      </c>
      <c r="G37" s="130">
        <v>0.71809999999999996</v>
      </c>
      <c r="H37" s="130">
        <v>0.71199999999999997</v>
      </c>
      <c r="I37" s="130">
        <v>0.6401</v>
      </c>
      <c r="J37" s="130">
        <v>0.64090000000000003</v>
      </c>
      <c r="K37" s="130">
        <v>0.64039999999999997</v>
      </c>
      <c r="L37" s="130">
        <v>0.5141</v>
      </c>
      <c r="M37" s="130">
        <v>0.51419999999999999</v>
      </c>
      <c r="N37" s="130">
        <v>0.51339999999999997</v>
      </c>
      <c r="O37" s="130">
        <v>0.67559999999999998</v>
      </c>
      <c r="P37" s="130">
        <v>0.67749999999999999</v>
      </c>
      <c r="Q37" s="130">
        <v>0.67810000000000004</v>
      </c>
      <c r="R37" s="130">
        <v>0.7429</v>
      </c>
      <c r="S37" s="130">
        <v>0.74060000000000004</v>
      </c>
      <c r="T37" s="130">
        <v>0.74219999999999997</v>
      </c>
      <c r="V37" s="134">
        <v>12</v>
      </c>
      <c r="W37" s="130">
        <f>AVERAGE(C37:E37)</f>
        <v>0.57273333333333332</v>
      </c>
      <c r="X37" s="130">
        <f>AVERAGE(F37:H37)</f>
        <v>0.7160333333333333</v>
      </c>
      <c r="Y37" s="130">
        <f>AVERAGE(I37:K37)</f>
        <v>0.64046666666666674</v>
      </c>
      <c r="Z37" s="130">
        <f>AVERAGE(L37:N37)</f>
        <v>0.51390000000000002</v>
      </c>
      <c r="AA37" s="130">
        <f>AVERAGE(O37:Q37)</f>
        <v>0.67706666666666671</v>
      </c>
      <c r="AB37" s="130">
        <f>AVERAGE(R37:T37)</f>
        <v>0.74189999999999989</v>
      </c>
      <c r="AC37" s="130">
        <f>STDEV(C37:E37)</f>
        <v>7.5055534994649493E-4</v>
      </c>
      <c r="AD37" s="130">
        <f>STDEV(F37:H37)</f>
        <v>3.493326972004386E-3</v>
      </c>
      <c r="AE37" s="130">
        <f>STDEV(I37:K37)</f>
        <v>4.0414518843275303E-4</v>
      </c>
      <c r="AF37" s="130">
        <f>STDEV(L37:N37)</f>
        <v>4.3588989435408299E-4</v>
      </c>
      <c r="AG37" s="130">
        <f>STDEV(O37:Q37)</f>
        <v>1.3051181300301512E-3</v>
      </c>
      <c r="AH37" s="130">
        <f>STDEV(R37:T37)</f>
        <v>1.1789826122551379E-3</v>
      </c>
      <c r="AI37" s="136">
        <f>(W37-W$24)/V37</f>
        <v>3.7725000000000002E-2</v>
      </c>
      <c r="AJ37" s="136">
        <f>(X37-X$24)/V37</f>
        <v>4.8686111111111104E-2</v>
      </c>
      <c r="AK37" s="136">
        <f>(Y37-Y$24)/V37</f>
        <v>4.2397222222222225E-2</v>
      </c>
      <c r="AL37" s="136">
        <f>(Z37-Z$24)/V37</f>
        <v>3.1569444444444449E-2</v>
      </c>
      <c r="AM37" s="136">
        <f>(AA37-AA$24)/V37</f>
        <v>4.5561111111111115E-2</v>
      </c>
      <c r="AN37" s="136">
        <f>(AB37-AB$24)/V37</f>
        <v>5.0941666666666656E-2</v>
      </c>
      <c r="AO37" s="136"/>
      <c r="AP37" s="136"/>
    </row>
    <row r="38" spans="2:44" x14ac:dyDescent="0.3">
      <c r="B38" s="134">
        <v>13</v>
      </c>
      <c r="C38" s="130">
        <v>0.5968</v>
      </c>
      <c r="D38" s="130">
        <v>0.59889999999999999</v>
      </c>
      <c r="E38" s="130">
        <v>0.59870000000000001</v>
      </c>
      <c r="F38" s="130">
        <v>0.76719999999999999</v>
      </c>
      <c r="G38" s="130">
        <v>0.77300000000000002</v>
      </c>
      <c r="H38" s="130">
        <v>0.75719999999999998</v>
      </c>
      <c r="I38" s="130">
        <v>0.67100000000000004</v>
      </c>
      <c r="J38" s="130">
        <v>0.67979999999999996</v>
      </c>
      <c r="K38" s="130">
        <v>0.66910000000000003</v>
      </c>
      <c r="L38" s="130">
        <v>0.53100000000000003</v>
      </c>
      <c r="M38" s="130">
        <v>0.53180000000000005</v>
      </c>
      <c r="N38" s="130">
        <v>0.5333</v>
      </c>
      <c r="O38" s="130">
        <v>0.71640000000000004</v>
      </c>
      <c r="P38" s="130">
        <v>0.71760000000000002</v>
      </c>
      <c r="Q38" s="130">
        <v>0.71740000000000004</v>
      </c>
      <c r="R38" s="130">
        <v>0.7913</v>
      </c>
      <c r="S38" s="130">
        <v>0.79159999999999997</v>
      </c>
      <c r="T38" s="130">
        <v>0.79159999999999997</v>
      </c>
      <c r="V38" s="134">
        <v>13</v>
      </c>
      <c r="W38" s="130">
        <f>AVERAGE(C38:E38)</f>
        <v>0.59813333333333329</v>
      </c>
      <c r="X38" s="130">
        <f>AVERAGE(F38:H38)</f>
        <v>0.76580000000000004</v>
      </c>
      <c r="Y38" s="130">
        <f>AVERAGE(I38:K38)</f>
        <v>0.6732999999999999</v>
      </c>
      <c r="Z38" s="130">
        <f>AVERAGE(L38:N38)</f>
        <v>0.53203333333333347</v>
      </c>
      <c r="AA38" s="130">
        <f>AVERAGE(O38:Q38)</f>
        <v>0.7171333333333334</v>
      </c>
      <c r="AB38" s="130">
        <f>AVERAGE(R38:T38)</f>
        <v>0.79149999999999998</v>
      </c>
      <c r="AC38" s="130">
        <f>STDEV(C38:E38)</f>
        <v>1.1590225767142473E-3</v>
      </c>
      <c r="AD38" s="130">
        <f>STDEV(F38:H38)</f>
        <v>7.9924964810752508E-3</v>
      </c>
      <c r="AE38" s="130">
        <f>STDEV(I38:K38)</f>
        <v>5.7087651904767925E-3</v>
      </c>
      <c r="AF38" s="130">
        <f>STDEV(L38:N38)</f>
        <v>1.1676186592091136E-3</v>
      </c>
      <c r="AG38" s="130">
        <f>STDEV(O38:Q38)</f>
        <v>6.4291005073285618E-4</v>
      </c>
      <c r="AH38" s="130">
        <f>STDEV(R38:T38)</f>
        <v>1.7320508075686865E-4</v>
      </c>
      <c r="AI38" s="136">
        <f>(W38-W$24)/V38</f>
        <v>3.6776923076923075E-2</v>
      </c>
      <c r="AJ38" s="136">
        <f>(X38-X$24)/V38</f>
        <v>4.8769230769230773E-2</v>
      </c>
      <c r="AK38" s="136">
        <f>(Y38-Y$24)/V38</f>
        <v>4.1661538461538451E-2</v>
      </c>
      <c r="AL38" s="136">
        <f>(Z38-Z$24)/V38</f>
        <v>3.0535897435897446E-2</v>
      </c>
      <c r="AM38" s="136">
        <f>(AA38-AA$24)/V38</f>
        <v>4.5138461538461544E-2</v>
      </c>
      <c r="AN38" s="136">
        <f>(AB38-AB$24)/V38</f>
        <v>5.0838461538461534E-2</v>
      </c>
      <c r="AO38" s="136"/>
      <c r="AP38" s="136"/>
    </row>
    <row r="39" spans="2:44" x14ac:dyDescent="0.3">
      <c r="B39" s="134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V39" s="134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6"/>
      <c r="AJ39" s="136"/>
      <c r="AK39" s="136"/>
      <c r="AL39" s="136"/>
      <c r="AM39" s="136"/>
      <c r="AN39" s="136"/>
      <c r="AO39" s="136"/>
      <c r="AP39" s="136"/>
    </row>
    <row r="40" spans="2:44" x14ac:dyDescent="0.3">
      <c r="B40" s="126" t="s">
        <v>84</v>
      </c>
    </row>
    <row r="41" spans="2:44" x14ac:dyDescent="0.3">
      <c r="B41" s="134" t="s">
        <v>83</v>
      </c>
      <c r="C41" s="191" t="s">
        <v>82</v>
      </c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V41" s="134" t="str">
        <f>B41</f>
        <v>BG-11</v>
      </c>
      <c r="W41" s="191" t="s">
        <v>81</v>
      </c>
      <c r="X41" s="191"/>
      <c r="Y41" s="191"/>
      <c r="Z41" s="191"/>
      <c r="AA41" s="191" t="s">
        <v>80</v>
      </c>
      <c r="AB41" s="191"/>
      <c r="AC41" s="191"/>
      <c r="AD41" s="191"/>
      <c r="AE41" s="189" t="s">
        <v>79</v>
      </c>
      <c r="AF41" s="190"/>
      <c r="AG41" s="190"/>
      <c r="AH41" s="190"/>
    </row>
    <row r="42" spans="2:44" x14ac:dyDescent="0.3">
      <c r="B42" s="131" t="s">
        <v>74</v>
      </c>
      <c r="C42" s="193" t="s">
        <v>78</v>
      </c>
      <c r="D42" s="193"/>
      <c r="E42" s="193"/>
      <c r="F42" s="193" t="s">
        <v>77</v>
      </c>
      <c r="G42" s="193"/>
      <c r="H42" s="193"/>
      <c r="I42" s="193" t="s">
        <v>76</v>
      </c>
      <c r="J42" s="193"/>
      <c r="K42" s="193"/>
      <c r="L42" s="193" t="s">
        <v>75</v>
      </c>
      <c r="M42" s="193"/>
      <c r="N42" s="193"/>
      <c r="V42" s="131" t="s">
        <v>74</v>
      </c>
      <c r="W42" s="134" t="str">
        <f>C42</f>
        <v>10%</v>
      </c>
      <c r="X42" s="134" t="str">
        <f>F42</f>
        <v>25%</v>
      </c>
      <c r="Y42" s="134" t="str">
        <f>I42</f>
        <v>50%</v>
      </c>
      <c r="Z42" s="134" t="str">
        <f>L42</f>
        <v>100%</v>
      </c>
      <c r="AA42" s="133" t="str">
        <f>C42</f>
        <v>10%</v>
      </c>
      <c r="AB42" s="133" t="str">
        <f>F42</f>
        <v>25%</v>
      </c>
      <c r="AC42" s="133" t="str">
        <f>I42</f>
        <v>50%</v>
      </c>
      <c r="AD42" s="133" t="str">
        <f>L42</f>
        <v>100%</v>
      </c>
      <c r="AE42" s="132" t="str">
        <f>C42</f>
        <v>10%</v>
      </c>
      <c r="AF42" s="132" t="str">
        <f>F42</f>
        <v>25%</v>
      </c>
      <c r="AG42" s="132" t="str">
        <f>I42</f>
        <v>50%</v>
      </c>
      <c r="AH42" s="132" t="str">
        <f>L42</f>
        <v>100%</v>
      </c>
    </row>
    <row r="43" spans="2:44" x14ac:dyDescent="0.3">
      <c r="B43" s="131">
        <v>0</v>
      </c>
      <c r="C43" s="129">
        <v>0.12239999999999999</v>
      </c>
      <c r="D43" s="129">
        <v>0.12130000000000001</v>
      </c>
      <c r="E43" s="129">
        <v>0.1217</v>
      </c>
      <c r="F43" s="129">
        <v>0.12529999999999999</v>
      </c>
      <c r="G43" s="129">
        <v>0.1236</v>
      </c>
      <c r="H43" s="129">
        <v>0.12239999999999999</v>
      </c>
      <c r="I43" s="129">
        <v>0.12590000000000001</v>
      </c>
      <c r="J43" s="129">
        <v>0.1249</v>
      </c>
      <c r="K43" s="129">
        <v>0.126</v>
      </c>
      <c r="L43" s="129">
        <v>0.12759999999999999</v>
      </c>
      <c r="M43" s="129">
        <v>0.1268</v>
      </c>
      <c r="N43" s="129">
        <v>0.12620000000000001</v>
      </c>
      <c r="V43" s="131">
        <f t="shared" ref="V43:V50" si="38">B43</f>
        <v>0</v>
      </c>
      <c r="W43" s="130">
        <f t="shared" ref="W43:W50" si="39">AVERAGE(C43:E43)</f>
        <v>0.12180000000000001</v>
      </c>
      <c r="X43" s="130">
        <f t="shared" ref="X43:X50" si="40">AVERAGE(F43:H43)</f>
        <v>0.12376666666666668</v>
      </c>
      <c r="Y43" s="130">
        <f>AVERAGE(I43:K43)</f>
        <v>0.12560000000000002</v>
      </c>
      <c r="Z43" s="130">
        <f t="shared" ref="Z43:Z48" si="41">AVERAGE(L43:N43)</f>
        <v>0.12686666666666666</v>
      </c>
      <c r="AA43" s="129">
        <f t="shared" ref="AA43:AA50" si="42">STDEV(C43:E43)</f>
        <v>5.5677643628299696E-4</v>
      </c>
      <c r="AB43" s="129">
        <f t="shared" ref="AB43:AB50" si="43">STDEV(F43:H43)</f>
        <v>1.4571661996262925E-3</v>
      </c>
      <c r="AC43" s="129">
        <f t="shared" ref="AC43:AC50" si="44">STDEV(I43:K43)</f>
        <v>6.0827625302982684E-4</v>
      </c>
      <c r="AD43" s="129">
        <f t="shared" ref="AD43:AD50" si="45">STDEV(L43:N43)</f>
        <v>7.0237691685684175E-4</v>
      </c>
      <c r="AE43" s="128"/>
      <c r="AF43" s="128"/>
      <c r="AG43" s="128"/>
      <c r="AH43" s="128"/>
    </row>
    <row r="44" spans="2:44" x14ac:dyDescent="0.3">
      <c r="B44" s="131">
        <v>1</v>
      </c>
      <c r="C44" s="129">
        <v>0.15129999999999999</v>
      </c>
      <c r="D44" s="129">
        <v>0.1507</v>
      </c>
      <c r="E44" s="129">
        <v>0.1507</v>
      </c>
      <c r="F44" s="129">
        <v>0.1714</v>
      </c>
      <c r="G44" s="129">
        <v>0.1719</v>
      </c>
      <c r="H44" s="129">
        <v>0.17219999999999999</v>
      </c>
      <c r="I44" s="129">
        <v>0.15859999999999999</v>
      </c>
      <c r="J44" s="129">
        <v>0.158</v>
      </c>
      <c r="K44" s="129">
        <v>0.157</v>
      </c>
      <c r="L44" s="129">
        <v>0.1696</v>
      </c>
      <c r="M44" s="129">
        <v>0.16980000000000001</v>
      </c>
      <c r="N44" s="129">
        <v>0.1706</v>
      </c>
      <c r="V44" s="131">
        <f t="shared" si="38"/>
        <v>1</v>
      </c>
      <c r="W44" s="130">
        <f t="shared" si="39"/>
        <v>0.15090000000000001</v>
      </c>
      <c r="X44" s="130">
        <f t="shared" si="40"/>
        <v>0.17183333333333331</v>
      </c>
      <c r="Y44" s="130">
        <f>AVERAGE(I44:K44)</f>
        <v>0.15786666666666668</v>
      </c>
      <c r="Z44" s="130">
        <f t="shared" si="41"/>
        <v>0.17</v>
      </c>
      <c r="AA44" s="129">
        <f t="shared" si="42"/>
        <v>3.4641016151376938E-4</v>
      </c>
      <c r="AB44" s="129">
        <f t="shared" si="43"/>
        <v>4.041451884327359E-4</v>
      </c>
      <c r="AC44" s="129">
        <f t="shared" si="44"/>
        <v>8.082903768654718E-4</v>
      </c>
      <c r="AD44" s="129">
        <f t="shared" si="45"/>
        <v>5.2915026221291754E-4</v>
      </c>
      <c r="AE44" s="128">
        <f t="shared" ref="AE44:AE50" si="46">(W44-W$43)/V44</f>
        <v>2.9100000000000001E-2</v>
      </c>
      <c r="AF44" s="128">
        <f t="shared" ref="AF44:AF50" si="47">(X44-X$43)/V44</f>
        <v>4.8066666666666633E-2</v>
      </c>
      <c r="AG44" s="128">
        <f t="shared" ref="AG44:AG50" si="48">(Y44-Y$43)/V44</f>
        <v>3.2266666666666666E-2</v>
      </c>
      <c r="AH44" s="128">
        <f t="shared" ref="AH44:AH50" si="49">(Z44-Z$43)/V44</f>
        <v>4.3133333333333357E-2</v>
      </c>
    </row>
    <row r="45" spans="2:44" x14ac:dyDescent="0.3">
      <c r="B45" s="131">
        <v>2</v>
      </c>
      <c r="C45" s="129">
        <v>0.2109</v>
      </c>
      <c r="D45" s="129">
        <v>0.2107</v>
      </c>
      <c r="E45" s="129">
        <v>0.21029999999999999</v>
      </c>
      <c r="F45" s="129">
        <v>0.23949999999999999</v>
      </c>
      <c r="G45" s="129">
        <v>0.23830000000000001</v>
      </c>
      <c r="H45" s="129">
        <v>0.23830000000000001</v>
      </c>
      <c r="I45" s="129">
        <v>0.29559999999999997</v>
      </c>
      <c r="J45" s="129">
        <v>0.29549999999999998</v>
      </c>
      <c r="K45" s="129">
        <v>0.29580000000000001</v>
      </c>
      <c r="L45" s="129">
        <v>0.26490000000000002</v>
      </c>
      <c r="M45" s="129">
        <v>0.26419999999999999</v>
      </c>
      <c r="N45" s="129">
        <v>0.26479999999999998</v>
      </c>
      <c r="V45" s="131">
        <f t="shared" si="38"/>
        <v>2</v>
      </c>
      <c r="W45" s="130">
        <f t="shared" si="39"/>
        <v>0.21063333333333331</v>
      </c>
      <c r="X45" s="130">
        <f t="shared" si="40"/>
        <v>0.2387</v>
      </c>
      <c r="Y45" s="130">
        <f>AVERAGE(I45:K45)</f>
        <v>0.29563333333333336</v>
      </c>
      <c r="Z45" s="130">
        <f t="shared" si="41"/>
        <v>0.26463333333333333</v>
      </c>
      <c r="AA45" s="129">
        <f t="shared" si="42"/>
        <v>3.0550504633039809E-4</v>
      </c>
      <c r="AB45" s="129">
        <f t="shared" si="43"/>
        <v>6.9282032302753877E-4</v>
      </c>
      <c r="AC45" s="129">
        <f t="shared" si="44"/>
        <v>1.5275252316520813E-4</v>
      </c>
      <c r="AD45" s="129">
        <f t="shared" si="45"/>
        <v>3.7859388972002789E-4</v>
      </c>
      <c r="AE45" s="128">
        <f t="shared" si="46"/>
        <v>4.4416666666666653E-2</v>
      </c>
      <c r="AF45" s="128">
        <f t="shared" si="47"/>
        <v>5.7466666666666659E-2</v>
      </c>
      <c r="AG45" s="128">
        <f t="shared" si="48"/>
        <v>8.5016666666666671E-2</v>
      </c>
      <c r="AH45" s="128">
        <f t="shared" si="49"/>
        <v>6.8883333333333338E-2</v>
      </c>
    </row>
    <row r="46" spans="2:44" x14ac:dyDescent="0.3">
      <c r="B46" s="131">
        <v>3</v>
      </c>
      <c r="C46" s="129">
        <v>0.3609</v>
      </c>
      <c r="D46" s="129">
        <v>0.3619</v>
      </c>
      <c r="E46" s="129">
        <v>0.3614</v>
      </c>
      <c r="F46" s="129">
        <v>0.35980000000000001</v>
      </c>
      <c r="G46" s="129">
        <v>0.36030000000000001</v>
      </c>
      <c r="H46" s="129">
        <v>0.35899999999999999</v>
      </c>
      <c r="I46" s="129">
        <v>0.31850000000000001</v>
      </c>
      <c r="J46" s="129">
        <v>0.35759999999999997</v>
      </c>
      <c r="K46" s="129">
        <v>0.35680000000000001</v>
      </c>
      <c r="L46" s="129">
        <v>0.3548</v>
      </c>
      <c r="M46" s="129">
        <v>0.35389999999999999</v>
      </c>
      <c r="N46" s="129">
        <v>0.35320000000000001</v>
      </c>
      <c r="V46" s="131">
        <f t="shared" si="38"/>
        <v>3</v>
      </c>
      <c r="W46" s="130">
        <f t="shared" si="39"/>
        <v>0.3614</v>
      </c>
      <c r="X46" s="130">
        <f t="shared" si="40"/>
        <v>0.35969999999999996</v>
      </c>
      <c r="Y46" s="130">
        <f>AVERAGE(I46:K46)</f>
        <v>0.34429999999999999</v>
      </c>
      <c r="Z46" s="130">
        <f t="shared" si="41"/>
        <v>0.35396666666666671</v>
      </c>
      <c r="AA46" s="129">
        <f t="shared" si="42"/>
        <v>5.0000000000000044E-4</v>
      </c>
      <c r="AB46" s="129">
        <f t="shared" si="43"/>
        <v>6.5574385243021254E-4</v>
      </c>
      <c r="AC46" s="129">
        <f t="shared" si="44"/>
        <v>2.2347035597591006E-2</v>
      </c>
      <c r="AD46" s="129">
        <f t="shared" si="45"/>
        <v>8.0208062770106012E-4</v>
      </c>
      <c r="AE46" s="128">
        <f t="shared" si="46"/>
        <v>7.9866666666666655E-2</v>
      </c>
      <c r="AF46" s="128">
        <f t="shared" si="47"/>
        <v>7.864444444444442E-2</v>
      </c>
      <c r="AG46" s="128">
        <f t="shared" si="48"/>
        <v>7.2899999999999993E-2</v>
      </c>
      <c r="AH46" s="128">
        <f t="shared" si="49"/>
        <v>7.5700000000000017E-2</v>
      </c>
    </row>
    <row r="47" spans="2:44" x14ac:dyDescent="0.3">
      <c r="B47" s="131">
        <v>4</v>
      </c>
      <c r="C47" s="129">
        <v>0.40989999999999999</v>
      </c>
      <c r="D47" s="129">
        <v>0.41120000000000001</v>
      </c>
      <c r="E47" s="129">
        <v>0.41160000000000002</v>
      </c>
      <c r="F47" s="129">
        <v>0.439</v>
      </c>
      <c r="G47" s="129">
        <v>0.43969999999999998</v>
      </c>
      <c r="H47" s="129">
        <v>0.43819999999999998</v>
      </c>
      <c r="I47" s="129">
        <v>0.4733</v>
      </c>
      <c r="J47" s="129">
        <v>0.47270000000000001</v>
      </c>
      <c r="K47" s="129">
        <v>0.47270000000000001</v>
      </c>
      <c r="L47" s="129">
        <v>0.41389999999999999</v>
      </c>
      <c r="M47" s="129">
        <v>0.41260000000000002</v>
      </c>
      <c r="N47" s="129">
        <v>0.41170000000000001</v>
      </c>
      <c r="V47" s="131">
        <f t="shared" si="38"/>
        <v>4</v>
      </c>
      <c r="W47" s="130">
        <f t="shared" si="39"/>
        <v>0.41089999999999999</v>
      </c>
      <c r="X47" s="130">
        <f t="shared" si="40"/>
        <v>0.43896666666666667</v>
      </c>
      <c r="Y47" s="130">
        <v>0.65400000000000003</v>
      </c>
      <c r="Z47" s="130">
        <f t="shared" si="41"/>
        <v>0.41273333333333334</v>
      </c>
      <c r="AA47" s="129">
        <f t="shared" si="42"/>
        <v>8.8881944173157656E-4</v>
      </c>
      <c r="AB47" s="129">
        <f t="shared" si="43"/>
        <v>7.5055534994651466E-4</v>
      </c>
      <c r="AC47" s="129">
        <f t="shared" si="44"/>
        <v>3.4641016151376938E-4</v>
      </c>
      <c r="AD47" s="129">
        <f t="shared" si="45"/>
        <v>1.1060440015357926E-3</v>
      </c>
      <c r="AE47" s="128">
        <f t="shared" si="46"/>
        <v>7.2274999999999992E-2</v>
      </c>
      <c r="AF47" s="128">
        <f t="shared" si="47"/>
        <v>7.8799999999999995E-2</v>
      </c>
      <c r="AG47" s="128">
        <f t="shared" si="48"/>
        <v>0.1321</v>
      </c>
      <c r="AH47" s="128">
        <f t="shared" si="49"/>
        <v>7.1466666666666678E-2</v>
      </c>
    </row>
    <row r="48" spans="2:44" x14ac:dyDescent="0.3">
      <c r="B48" s="131">
        <v>5</v>
      </c>
      <c r="C48" s="129">
        <v>0.52569999999999995</v>
      </c>
      <c r="D48" s="129">
        <v>0.52659999999999996</v>
      </c>
      <c r="E48" s="129">
        <v>0.52290000000000003</v>
      </c>
      <c r="F48" s="129">
        <v>0.49519999999999997</v>
      </c>
      <c r="G48" s="129">
        <v>0.49399999999999999</v>
      </c>
      <c r="H48" s="129">
        <v>0.49580000000000002</v>
      </c>
      <c r="I48" s="129">
        <v>0.60429999999999995</v>
      </c>
      <c r="J48" s="129">
        <v>0.59989999999999999</v>
      </c>
      <c r="K48" s="129">
        <v>0.60140000000000005</v>
      </c>
      <c r="L48" s="129">
        <v>0.56140000000000001</v>
      </c>
      <c r="M48" s="129">
        <v>0.56269999999999998</v>
      </c>
      <c r="N48" s="129">
        <v>0.56189999999999996</v>
      </c>
      <c r="V48" s="131">
        <f t="shared" si="38"/>
        <v>5</v>
      </c>
      <c r="W48" s="130">
        <f t="shared" si="39"/>
        <v>0.52506666666666657</v>
      </c>
      <c r="X48" s="130">
        <f t="shared" si="40"/>
        <v>0.49499999999999994</v>
      </c>
      <c r="Y48" s="130">
        <v>1.1432</v>
      </c>
      <c r="Z48" s="130">
        <f t="shared" si="41"/>
        <v>0.56199999999999994</v>
      </c>
      <c r="AA48" s="129">
        <f t="shared" si="42"/>
        <v>1.9295940851207967E-3</v>
      </c>
      <c r="AB48" s="129">
        <f t="shared" si="43"/>
        <v>9.1651513899117612E-4</v>
      </c>
      <c r="AC48" s="129">
        <f t="shared" si="44"/>
        <v>2.2368132093076544E-3</v>
      </c>
      <c r="AD48" s="129">
        <f t="shared" si="45"/>
        <v>6.5574385243018707E-4</v>
      </c>
      <c r="AE48" s="128">
        <f t="shared" si="46"/>
        <v>8.0653333333333313E-2</v>
      </c>
      <c r="AF48" s="128">
        <f t="shared" si="47"/>
        <v>7.4246666666666655E-2</v>
      </c>
      <c r="AG48" s="128">
        <f t="shared" si="48"/>
        <v>0.20352000000000001</v>
      </c>
      <c r="AH48" s="128">
        <f t="shared" si="49"/>
        <v>8.7026666666666655E-2</v>
      </c>
    </row>
    <row r="49" spans="2:44" x14ac:dyDescent="0.3">
      <c r="B49" s="131">
        <v>6</v>
      </c>
      <c r="C49" s="129">
        <v>0.57240000000000002</v>
      </c>
      <c r="D49" s="129">
        <v>0.57230000000000003</v>
      </c>
      <c r="E49" s="129">
        <v>0.5736</v>
      </c>
      <c r="F49" s="129">
        <v>0.53539999999999999</v>
      </c>
      <c r="G49" s="129">
        <v>0.53569999999999995</v>
      </c>
      <c r="H49" s="129">
        <v>0.53639999999999999</v>
      </c>
      <c r="I49" s="129">
        <v>0.66349999999999998</v>
      </c>
      <c r="J49" s="129">
        <v>0.66300000000000003</v>
      </c>
      <c r="K49" s="129">
        <v>0.66610000000000003</v>
      </c>
      <c r="L49" s="129">
        <v>0.62949999999999995</v>
      </c>
      <c r="M49" s="129">
        <v>0.62719999999999998</v>
      </c>
      <c r="N49" s="129">
        <v>0.62739999999999996</v>
      </c>
      <c r="V49" s="131">
        <f t="shared" si="38"/>
        <v>6</v>
      </c>
      <c r="W49" s="130">
        <f t="shared" si="39"/>
        <v>0.57276666666666676</v>
      </c>
      <c r="X49" s="130">
        <f t="shared" si="40"/>
        <v>0.53583333333333327</v>
      </c>
      <c r="Y49" s="130">
        <v>1.754</v>
      </c>
      <c r="Z49" s="130"/>
      <c r="AA49" s="129">
        <f t="shared" si="42"/>
        <v>7.2341781380700775E-4</v>
      </c>
      <c r="AB49" s="129">
        <f t="shared" si="43"/>
        <v>5.1316014394469321E-4</v>
      </c>
      <c r="AC49" s="129">
        <f t="shared" si="44"/>
        <v>1.6643316977093306E-3</v>
      </c>
      <c r="AD49" s="129">
        <f t="shared" si="45"/>
        <v>1.2741009902410803E-3</v>
      </c>
      <c r="AE49" s="128">
        <f t="shared" si="46"/>
        <v>7.5161111111111123E-2</v>
      </c>
      <c r="AF49" s="128">
        <f t="shared" si="47"/>
        <v>6.8677777777777768E-2</v>
      </c>
      <c r="AG49" s="128">
        <f t="shared" si="48"/>
        <v>0.27140000000000003</v>
      </c>
      <c r="AH49" s="128">
        <f t="shared" si="49"/>
        <v>-2.1144444444444441E-2</v>
      </c>
    </row>
    <row r="50" spans="2:44" x14ac:dyDescent="0.3">
      <c r="B50" s="131">
        <v>7</v>
      </c>
      <c r="C50" s="129">
        <v>0.61770000000000003</v>
      </c>
      <c r="D50" s="129">
        <v>0.61680000000000001</v>
      </c>
      <c r="E50" s="129">
        <v>0.61709999999999998</v>
      </c>
      <c r="F50" s="129">
        <v>0.59240000000000004</v>
      </c>
      <c r="G50" s="129">
        <v>0.59350000000000003</v>
      </c>
      <c r="H50" s="129">
        <v>0.59560000000000002</v>
      </c>
      <c r="I50" s="129">
        <v>0.91080000000000005</v>
      </c>
      <c r="J50" s="129">
        <v>0.91159999999999997</v>
      </c>
      <c r="K50" s="129">
        <v>0.90990000000000004</v>
      </c>
      <c r="L50" s="129">
        <v>0.73770000000000002</v>
      </c>
      <c r="M50" s="129">
        <v>0.73850000000000005</v>
      </c>
      <c r="N50" s="129">
        <v>0.73780000000000001</v>
      </c>
      <c r="V50" s="131">
        <f t="shared" si="38"/>
        <v>7</v>
      </c>
      <c r="W50" s="130">
        <f t="shared" si="39"/>
        <v>0.61720000000000008</v>
      </c>
      <c r="X50" s="130">
        <f t="shared" si="40"/>
        <v>0.59383333333333344</v>
      </c>
      <c r="Y50" s="130">
        <v>2.5436000000000001</v>
      </c>
      <c r="Z50" s="130">
        <f>AVERAGE(L50:N50)</f>
        <v>0.73799999999999999</v>
      </c>
      <c r="AA50" s="129">
        <f t="shared" si="42"/>
        <v>4.5825756949559413E-4</v>
      </c>
      <c r="AB50" s="129">
        <f t="shared" si="43"/>
        <v>1.625833119767617E-3</v>
      </c>
      <c r="AC50" s="129">
        <f t="shared" si="44"/>
        <v>8.5049005481150112E-4</v>
      </c>
      <c r="AD50" s="129">
        <f t="shared" si="45"/>
        <v>4.3588989435408305E-4</v>
      </c>
      <c r="AE50" s="128">
        <f t="shared" si="46"/>
        <v>7.0771428571428582E-2</v>
      </c>
      <c r="AF50" s="128">
        <f t="shared" si="47"/>
        <v>6.7152380952380963E-2</v>
      </c>
      <c r="AG50" s="128">
        <f t="shared" si="48"/>
        <v>0.34542857142857147</v>
      </c>
      <c r="AH50" s="128">
        <f t="shared" si="49"/>
        <v>8.7304761904761899E-2</v>
      </c>
    </row>
    <row r="51" spans="2:44" x14ac:dyDescent="0.3">
      <c r="B51" s="131" t="s">
        <v>73</v>
      </c>
      <c r="C51" s="129">
        <v>0.34649999999999997</v>
      </c>
      <c r="D51" s="129">
        <v>0.34570000000000001</v>
      </c>
      <c r="E51" s="129">
        <v>0.34510000000000002</v>
      </c>
      <c r="F51" s="129">
        <v>0.33679999999999999</v>
      </c>
      <c r="G51" s="129">
        <v>0.33600000000000002</v>
      </c>
      <c r="H51" s="129">
        <v>0.33600000000000002</v>
      </c>
      <c r="I51" s="129">
        <v>0.55269999999999997</v>
      </c>
      <c r="J51" s="129">
        <v>0.55300000000000005</v>
      </c>
      <c r="K51" s="129">
        <v>0.55469999999999997</v>
      </c>
      <c r="L51" s="129">
        <v>0.47689999999999999</v>
      </c>
      <c r="M51" s="129">
        <v>0.47570000000000001</v>
      </c>
      <c r="N51" s="129">
        <v>0.47570000000000001</v>
      </c>
      <c r="V51" s="131"/>
      <c r="W51" s="130"/>
      <c r="X51" s="130"/>
      <c r="Y51" s="130"/>
      <c r="Z51" s="130"/>
      <c r="AA51" s="129"/>
      <c r="AB51" s="129"/>
      <c r="AC51" s="129"/>
      <c r="AD51" s="129"/>
      <c r="AE51" s="128"/>
      <c r="AF51" s="128"/>
      <c r="AG51" s="128"/>
      <c r="AH51" s="128"/>
    </row>
    <row r="52" spans="2:44" x14ac:dyDescent="0.3">
      <c r="B52" s="131">
        <v>8</v>
      </c>
      <c r="C52" s="129">
        <f t="shared" ref="C52:N52" si="50">C51*2</f>
        <v>0.69299999999999995</v>
      </c>
      <c r="D52" s="129">
        <f t="shared" si="50"/>
        <v>0.69140000000000001</v>
      </c>
      <c r="E52" s="129">
        <f t="shared" si="50"/>
        <v>0.69020000000000004</v>
      </c>
      <c r="F52" s="129">
        <f t="shared" si="50"/>
        <v>0.67359999999999998</v>
      </c>
      <c r="G52" s="129">
        <f t="shared" si="50"/>
        <v>0.67200000000000004</v>
      </c>
      <c r="H52" s="129">
        <f t="shared" si="50"/>
        <v>0.67200000000000004</v>
      </c>
      <c r="I52" s="129">
        <f t="shared" si="50"/>
        <v>1.1053999999999999</v>
      </c>
      <c r="J52" s="129">
        <f t="shared" si="50"/>
        <v>1.1060000000000001</v>
      </c>
      <c r="K52" s="129">
        <f t="shared" si="50"/>
        <v>1.1093999999999999</v>
      </c>
      <c r="L52" s="129">
        <f t="shared" si="50"/>
        <v>0.95379999999999998</v>
      </c>
      <c r="M52" s="129">
        <f t="shared" si="50"/>
        <v>0.95140000000000002</v>
      </c>
      <c r="N52" s="129">
        <f t="shared" si="50"/>
        <v>0.95140000000000002</v>
      </c>
      <c r="V52" s="131">
        <f>B52</f>
        <v>8</v>
      </c>
      <c r="W52" s="130">
        <f>AVERAGE(C52:E52)</f>
        <v>0.69153333333333322</v>
      </c>
      <c r="X52" s="130">
        <f>AVERAGE(F52:H52)</f>
        <v>0.67253333333333343</v>
      </c>
      <c r="Y52" s="130">
        <v>2.9</v>
      </c>
      <c r="Z52" s="130">
        <f>AVERAGE(L52:N52)</f>
        <v>0.95220000000000005</v>
      </c>
      <c r="AA52" s="129">
        <f>STDEV(C52:E52)</f>
        <v>1.4047538337136544E-3</v>
      </c>
      <c r="AB52" s="129">
        <f>STDEV(F52:H52)</f>
        <v>9.2376043070336363E-4</v>
      </c>
      <c r="AC52" s="129">
        <f>STDEV(I52:K52)</f>
        <v>2.1571586249817597E-3</v>
      </c>
      <c r="AD52" s="129">
        <f>STDEV(L52:N52)</f>
        <v>1.3856406460550775E-3</v>
      </c>
      <c r="AE52" s="128">
        <f>(W52-W$43)/V52</f>
        <v>7.121666666666665E-2</v>
      </c>
      <c r="AF52" s="128">
        <f>(X52-X$43)/V52</f>
        <v>6.8595833333333342E-2</v>
      </c>
      <c r="AG52" s="128">
        <f>(Y52-Y$43)/V52</f>
        <v>0.3468</v>
      </c>
      <c r="AH52" s="128">
        <f>(Z52-Z$43)/V52</f>
        <v>0.10316666666666667</v>
      </c>
    </row>
    <row r="53" spans="2:44" x14ac:dyDescent="0.3">
      <c r="B53" s="131" t="s">
        <v>72</v>
      </c>
      <c r="C53" s="129">
        <v>0.38009999999999999</v>
      </c>
      <c r="D53" s="129">
        <v>0.38</v>
      </c>
      <c r="E53" s="129">
        <v>0.38</v>
      </c>
      <c r="F53" s="129">
        <v>0.39929999999999999</v>
      </c>
      <c r="G53" s="129">
        <v>0.39789999999999998</v>
      </c>
      <c r="H53" s="129">
        <v>0.39739999999999998</v>
      </c>
      <c r="I53" s="129">
        <v>0.63570000000000004</v>
      </c>
      <c r="J53" s="129">
        <v>0.63780000000000003</v>
      </c>
      <c r="K53" s="129">
        <v>0.63949999999999996</v>
      </c>
      <c r="L53" s="129">
        <v>0.53749999999999998</v>
      </c>
      <c r="M53" s="129">
        <v>0.53910000000000002</v>
      </c>
      <c r="N53" s="129">
        <v>0.53990000000000005</v>
      </c>
      <c r="V53" s="131"/>
      <c r="W53" s="130"/>
      <c r="X53" s="130"/>
      <c r="Y53" s="130"/>
      <c r="Z53" s="130"/>
      <c r="AA53" s="129"/>
      <c r="AB53" s="129"/>
      <c r="AC53" s="129"/>
      <c r="AD53" s="129"/>
    </row>
    <row r="54" spans="2:44" x14ac:dyDescent="0.3">
      <c r="B54" s="131">
        <v>9</v>
      </c>
      <c r="C54" s="129">
        <f t="shared" ref="C54:N54" si="51">C53*2</f>
        <v>0.76019999999999999</v>
      </c>
      <c r="D54" s="129">
        <f t="shared" si="51"/>
        <v>0.76</v>
      </c>
      <c r="E54" s="129">
        <f t="shared" si="51"/>
        <v>0.76</v>
      </c>
      <c r="F54" s="129">
        <f t="shared" si="51"/>
        <v>0.79859999999999998</v>
      </c>
      <c r="G54" s="129">
        <f t="shared" si="51"/>
        <v>0.79579999999999995</v>
      </c>
      <c r="H54" s="129">
        <f t="shared" si="51"/>
        <v>0.79479999999999995</v>
      </c>
      <c r="I54" s="129">
        <f t="shared" si="51"/>
        <v>1.2714000000000001</v>
      </c>
      <c r="J54" s="129">
        <f t="shared" si="51"/>
        <v>1.2756000000000001</v>
      </c>
      <c r="K54" s="129">
        <f t="shared" si="51"/>
        <v>1.2789999999999999</v>
      </c>
      <c r="L54" s="129">
        <f t="shared" si="51"/>
        <v>1.075</v>
      </c>
      <c r="M54" s="129">
        <f t="shared" si="51"/>
        <v>1.0782</v>
      </c>
      <c r="N54" s="129">
        <f t="shared" si="51"/>
        <v>1.0798000000000001</v>
      </c>
      <c r="V54" s="131">
        <f>B54</f>
        <v>9</v>
      </c>
      <c r="W54" s="130">
        <f>AVERAGE(C54:E54)</f>
        <v>0.76006666666666656</v>
      </c>
      <c r="X54" s="130">
        <f>AVERAGE(F54:H54)</f>
        <v>0.79639999999999989</v>
      </c>
      <c r="Y54" s="130">
        <v>3.2</v>
      </c>
      <c r="Z54" s="130">
        <v>1.6</v>
      </c>
      <c r="AA54" s="129">
        <f>STDEV(C54:E54)</f>
        <v>1.1547005383791244E-4</v>
      </c>
      <c r="AB54" s="129">
        <f>STDEV(F54:H54)</f>
        <v>1.9697715603592351E-3</v>
      </c>
      <c r="AC54" s="129">
        <f>STDEV(I54:K54)</f>
        <v>3.8070110760717131E-3</v>
      </c>
      <c r="AD54" s="129">
        <f>STDEV(L54:N54)</f>
        <v>2.4440403706431847E-3</v>
      </c>
      <c r="AE54" s="128">
        <f>(W54-W$43)/V54</f>
        <v>7.0918518518518506E-2</v>
      </c>
      <c r="AF54" s="128">
        <f>(X54-X$43)/V54</f>
        <v>7.4737037037037019E-2</v>
      </c>
      <c r="AG54" s="128">
        <f>(Y54-Y$43)/V54</f>
        <v>0.34160000000000001</v>
      </c>
      <c r="AH54" s="128">
        <f>(Z54-Z$43)/V54</f>
        <v>0.16368148148148148</v>
      </c>
    </row>
    <row r="55" spans="2:44" x14ac:dyDescent="0.3">
      <c r="B55" s="131" t="s">
        <v>71</v>
      </c>
      <c r="C55" s="129">
        <v>0.42270000000000002</v>
      </c>
      <c r="D55" s="129">
        <v>0.42199999999999999</v>
      </c>
      <c r="E55" s="129">
        <v>0.42149999999999999</v>
      </c>
      <c r="F55" s="129">
        <v>0.45329999999999998</v>
      </c>
      <c r="G55" s="129">
        <v>0.45250000000000001</v>
      </c>
      <c r="H55" s="129">
        <v>0.45240000000000002</v>
      </c>
      <c r="I55" s="129">
        <v>0.6643</v>
      </c>
      <c r="J55" s="129">
        <v>0.66459999999999997</v>
      </c>
      <c r="K55" s="129">
        <v>0.66520000000000001</v>
      </c>
      <c r="L55" s="129">
        <v>0.57930000000000004</v>
      </c>
      <c r="M55" s="129">
        <v>0.57930000000000004</v>
      </c>
      <c r="N55" s="129">
        <v>0.57909999999999995</v>
      </c>
      <c r="V55" s="131"/>
      <c r="W55" s="130"/>
      <c r="X55" s="130"/>
      <c r="Y55" s="130"/>
      <c r="Z55" s="130"/>
      <c r="AA55" s="129"/>
      <c r="AB55" s="129"/>
      <c r="AC55" s="129"/>
      <c r="AD55" s="129"/>
      <c r="AE55" s="128"/>
      <c r="AF55" s="128"/>
      <c r="AG55" s="128"/>
      <c r="AH55" s="128"/>
    </row>
    <row r="56" spans="2:44" x14ac:dyDescent="0.3">
      <c r="B56" s="131">
        <v>10</v>
      </c>
      <c r="C56" s="129">
        <f t="shared" ref="C56:N56" si="52">C55*2</f>
        <v>0.84540000000000004</v>
      </c>
      <c r="D56" s="129">
        <f t="shared" si="52"/>
        <v>0.84399999999999997</v>
      </c>
      <c r="E56" s="129">
        <f t="shared" si="52"/>
        <v>0.84299999999999997</v>
      </c>
      <c r="F56" s="129">
        <f t="shared" si="52"/>
        <v>0.90659999999999996</v>
      </c>
      <c r="G56" s="129">
        <f t="shared" si="52"/>
        <v>0.90500000000000003</v>
      </c>
      <c r="H56" s="129">
        <f t="shared" si="52"/>
        <v>0.90480000000000005</v>
      </c>
      <c r="I56" s="129">
        <f t="shared" si="52"/>
        <v>1.3286</v>
      </c>
      <c r="J56" s="129">
        <f t="shared" si="52"/>
        <v>1.3291999999999999</v>
      </c>
      <c r="K56" s="129">
        <f t="shared" si="52"/>
        <v>1.3304</v>
      </c>
      <c r="L56" s="129">
        <f t="shared" si="52"/>
        <v>1.1586000000000001</v>
      </c>
      <c r="M56" s="129">
        <f t="shared" si="52"/>
        <v>1.1586000000000001</v>
      </c>
      <c r="N56" s="129">
        <f t="shared" si="52"/>
        <v>1.1581999999999999</v>
      </c>
      <c r="V56" s="131">
        <f>B56</f>
        <v>10</v>
      </c>
      <c r="W56" s="130">
        <f>AVERAGE(C56:E56)</f>
        <v>0.84413333333333329</v>
      </c>
      <c r="X56" s="130">
        <f>AVERAGE(F56:H56)</f>
        <v>0.90546666666666675</v>
      </c>
      <c r="Y56" s="130">
        <v>3.8</v>
      </c>
      <c r="Z56" s="130">
        <v>2</v>
      </c>
      <c r="AA56" s="129">
        <f>STDEV(C56:E56)</f>
        <v>1.2055427546683777E-3</v>
      </c>
      <c r="AB56" s="129">
        <f>STDEV(F56:H56)</f>
        <v>9.8657657246320452E-4</v>
      </c>
      <c r="AC56" s="129">
        <f>STDEV(I56:K56)</f>
        <v>9.1651513899118815E-4</v>
      </c>
      <c r="AD56" s="129">
        <f>STDEV(L56:N56)</f>
        <v>2.3094010767595307E-4</v>
      </c>
      <c r="AE56" s="128">
        <f>(W56-W$43)/V56</f>
        <v>7.223333333333333E-2</v>
      </c>
      <c r="AF56" s="128">
        <f>(X56-X$43)/V56</f>
        <v>7.8170000000000003E-2</v>
      </c>
      <c r="AG56" s="128">
        <f>(Y56-Y$43)/V56</f>
        <v>0.36743999999999999</v>
      </c>
      <c r="AH56" s="128">
        <f>(Z56-Z$43)/V56</f>
        <v>0.18731333333333333</v>
      </c>
    </row>
    <row r="57" spans="2:44" x14ac:dyDescent="0.3">
      <c r="B57" s="131" t="s">
        <v>70</v>
      </c>
      <c r="C57" s="129">
        <v>0.51519999999999999</v>
      </c>
      <c r="D57" s="129">
        <v>0.51490000000000002</v>
      </c>
      <c r="E57" s="129">
        <v>0.51470000000000005</v>
      </c>
      <c r="F57" s="129">
        <v>0.51539999999999997</v>
      </c>
      <c r="G57" s="129">
        <v>0.51580000000000004</v>
      </c>
      <c r="H57" s="129">
        <v>0.51629999999999998</v>
      </c>
      <c r="I57" s="129">
        <v>0.70489999999999997</v>
      </c>
      <c r="J57" s="129">
        <v>0.70309999999999995</v>
      </c>
      <c r="K57" s="129">
        <v>0.70540000000000003</v>
      </c>
      <c r="L57" s="129">
        <v>0.59940000000000004</v>
      </c>
      <c r="M57" s="129">
        <v>0.59819999999999995</v>
      </c>
      <c r="N57" s="129">
        <v>0.59699999999999998</v>
      </c>
      <c r="V57" s="131"/>
      <c r="W57" s="130"/>
      <c r="X57" s="130"/>
      <c r="Y57" s="130"/>
      <c r="Z57" s="130"/>
      <c r="AA57" s="129"/>
      <c r="AB57" s="129"/>
      <c r="AC57" s="129"/>
      <c r="AD57" s="129"/>
      <c r="AE57" s="128"/>
      <c r="AF57" s="128"/>
      <c r="AG57" s="128"/>
      <c r="AH57" s="128"/>
    </row>
    <row r="58" spans="2:44" x14ac:dyDescent="0.3">
      <c r="B58" s="131">
        <v>11</v>
      </c>
      <c r="C58" s="129">
        <f t="shared" ref="C58:N58" si="53">C57*2</f>
        <v>1.0304</v>
      </c>
      <c r="D58" s="129">
        <f t="shared" si="53"/>
        <v>1.0298</v>
      </c>
      <c r="E58" s="129">
        <f t="shared" si="53"/>
        <v>1.0294000000000001</v>
      </c>
      <c r="F58" s="129">
        <f t="shared" si="53"/>
        <v>1.0307999999999999</v>
      </c>
      <c r="G58" s="129">
        <f t="shared" si="53"/>
        <v>1.0316000000000001</v>
      </c>
      <c r="H58" s="129">
        <f t="shared" si="53"/>
        <v>1.0326</v>
      </c>
      <c r="I58" s="129">
        <f t="shared" si="53"/>
        <v>1.4097999999999999</v>
      </c>
      <c r="J58" s="129">
        <f t="shared" si="53"/>
        <v>1.4061999999999999</v>
      </c>
      <c r="K58" s="129">
        <f t="shared" si="53"/>
        <v>1.4108000000000001</v>
      </c>
      <c r="L58" s="129">
        <f t="shared" si="53"/>
        <v>1.1988000000000001</v>
      </c>
      <c r="M58" s="129">
        <f t="shared" si="53"/>
        <v>1.1963999999999999</v>
      </c>
      <c r="N58" s="129">
        <f t="shared" si="53"/>
        <v>1.194</v>
      </c>
      <c r="V58" s="131">
        <f>B58</f>
        <v>11</v>
      </c>
      <c r="W58" s="130">
        <f>AVERAGE(C58:E58)</f>
        <v>1.0298666666666667</v>
      </c>
      <c r="X58" s="130">
        <f>AVERAGE(F58:H58)</f>
        <v>1.0316666666666667</v>
      </c>
      <c r="Y58" s="130">
        <v>4.2</v>
      </c>
      <c r="Z58" s="130">
        <v>2.34</v>
      </c>
      <c r="AA58" s="129">
        <f>STDEV(C58:E58)</f>
        <v>5.0332229568466117E-4</v>
      </c>
      <c r="AB58" s="129">
        <f>STDEV(F58:H58)</f>
        <v>9.0184995056458628E-4</v>
      </c>
      <c r="AC58" s="129">
        <f>STDEV(I58:K58)</f>
        <v>2.4193663082166107E-3</v>
      </c>
      <c r="AD58" s="129">
        <f>STDEV(L58:N58)</f>
        <v>2.4000000000000687E-3</v>
      </c>
      <c r="AE58" s="128">
        <f>(W58-W$43)/V58</f>
        <v>8.2551515151515154E-2</v>
      </c>
      <c r="AF58" s="128">
        <f>(X58-X$43)/V58</f>
        <v>8.2536363636363644E-2</v>
      </c>
      <c r="AG58" s="128">
        <f>(Y58-Y$43)/V58</f>
        <v>0.37040000000000001</v>
      </c>
      <c r="AH58" s="128">
        <f>(Z58-Z$43)/V58</f>
        <v>0.2011939393939394</v>
      </c>
    </row>
    <row r="59" spans="2:44" x14ac:dyDescent="0.3">
      <c r="Z59" s="130"/>
    </row>
    <row r="60" spans="2:44" x14ac:dyDescent="0.3">
      <c r="V60" s="126">
        <v>13</v>
      </c>
      <c r="W60" s="126">
        <v>1.212</v>
      </c>
      <c r="X60" s="126">
        <v>1.1339999999999999</v>
      </c>
      <c r="Y60" s="126">
        <v>4.3</v>
      </c>
      <c r="Z60" s="130">
        <v>2.76</v>
      </c>
    </row>
    <row r="64" spans="2:44" ht="17.25" x14ac:dyDescent="0.3">
      <c r="AR64" s="127" t="s">
        <v>69</v>
      </c>
    </row>
  </sheetData>
  <mergeCells count="28">
    <mergeCell ref="C42:E42"/>
    <mergeCell ref="F42:H42"/>
    <mergeCell ref="I42:K42"/>
    <mergeCell ref="L42:N42"/>
    <mergeCell ref="C41:N41"/>
    <mergeCell ref="C3:T3"/>
    <mergeCell ref="W3:AB3"/>
    <mergeCell ref="C22:T22"/>
    <mergeCell ref="W22:AB22"/>
    <mergeCell ref="R23:T23"/>
    <mergeCell ref="R4:T4"/>
    <mergeCell ref="C23:E23"/>
    <mergeCell ref="C4:E4"/>
    <mergeCell ref="F4:H4"/>
    <mergeCell ref="I4:K4"/>
    <mergeCell ref="L4:N4"/>
    <mergeCell ref="O4:Q4"/>
    <mergeCell ref="F23:H23"/>
    <mergeCell ref="I23:K23"/>
    <mergeCell ref="L23:N23"/>
    <mergeCell ref="O23:Q23"/>
    <mergeCell ref="AI22:AN22"/>
    <mergeCell ref="AI3:AN3"/>
    <mergeCell ref="AE41:AH41"/>
    <mergeCell ref="W41:Z41"/>
    <mergeCell ref="AA41:AD41"/>
    <mergeCell ref="AC3:AH3"/>
    <mergeCell ref="AC22:AH22"/>
  </mergeCells>
  <phoneticPr fontId="1" type="noConversion"/>
  <conditionalFormatting sqref="Z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4:AH4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5:AH5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6:AH4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6:AH5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7:AH4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8:AH4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8:AH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9:AH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9:AH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0:AH5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H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2:AH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4:AH5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6:AH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8:AH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N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N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:AN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N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:AN1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:AN1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:AN1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:AN1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N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:AN1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:AN1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:AN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:AN2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:AN2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7:AN2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:AN2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N2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:AN3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N3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N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5:AN3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:AN3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:AN3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:AN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6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8B54-E9A8-425D-9CD3-456AAB4F8B0E}">
  <dimension ref="D3:AC127"/>
  <sheetViews>
    <sheetView tabSelected="1" topLeftCell="B100" workbookViewId="0">
      <selection activeCell="H37" sqref="H37"/>
    </sheetView>
  </sheetViews>
  <sheetFormatPr defaultRowHeight="16.5" x14ac:dyDescent="0.3"/>
  <cols>
    <col min="6" max="6" width="9.875" customWidth="1"/>
  </cols>
  <sheetData>
    <row r="3" spans="4:29" x14ac:dyDescent="0.3">
      <c r="D3" s="172"/>
      <c r="E3" s="172"/>
      <c r="F3" s="172"/>
      <c r="G3" s="172"/>
      <c r="K3" s="168" t="s">
        <v>213</v>
      </c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</row>
    <row r="4" spans="4:29" ht="15.75" customHeight="1" x14ac:dyDescent="0.3">
      <c r="D4" s="172"/>
      <c r="E4" s="172"/>
      <c r="F4" s="172"/>
      <c r="G4" s="172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</row>
    <row r="5" spans="4:29" s="163" customFormat="1" x14ac:dyDescent="0.3">
      <c r="D5" s="173"/>
      <c r="E5" s="174"/>
      <c r="F5" s="174"/>
      <c r="G5" s="173"/>
      <c r="K5" s="169" t="s">
        <v>84</v>
      </c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</row>
    <row r="6" spans="4:29" x14ac:dyDescent="0.3">
      <c r="D6" s="175"/>
      <c r="E6" s="176"/>
      <c r="F6" s="176"/>
      <c r="G6" s="176"/>
      <c r="K6" s="170" t="s">
        <v>118</v>
      </c>
      <c r="L6" s="194" t="s">
        <v>82</v>
      </c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4:29" x14ac:dyDescent="0.3">
      <c r="D7" s="175"/>
      <c r="E7" s="176"/>
      <c r="F7" s="176"/>
      <c r="G7" s="176"/>
      <c r="K7" s="170" t="s">
        <v>74</v>
      </c>
      <c r="L7" s="195" t="s">
        <v>214</v>
      </c>
      <c r="M7" s="195"/>
      <c r="N7" s="195"/>
      <c r="O7" s="195" t="s">
        <v>215</v>
      </c>
      <c r="P7" s="195"/>
      <c r="Q7" s="195"/>
      <c r="R7" s="195" t="s">
        <v>216</v>
      </c>
      <c r="S7" s="195"/>
      <c r="T7" s="195"/>
      <c r="U7" s="195" t="s">
        <v>217</v>
      </c>
      <c r="V7" s="195"/>
      <c r="W7" s="195"/>
      <c r="X7" s="195" t="s">
        <v>218</v>
      </c>
      <c r="Y7" s="195"/>
      <c r="Z7" s="195"/>
      <c r="AA7" s="195" t="s">
        <v>219</v>
      </c>
      <c r="AB7" s="195"/>
      <c r="AC7" s="195"/>
    </row>
    <row r="8" spans="4:29" x14ac:dyDescent="0.3">
      <c r="D8" s="175"/>
      <c r="E8" s="176"/>
      <c r="F8" s="176"/>
      <c r="G8" s="176"/>
      <c r="K8" s="170">
        <v>0</v>
      </c>
      <c r="L8" s="171">
        <v>0.114</v>
      </c>
      <c r="M8" s="171">
        <v>0.114</v>
      </c>
      <c r="N8" s="171">
        <v>0.1152</v>
      </c>
      <c r="O8" s="171">
        <v>0.1133</v>
      </c>
      <c r="P8" s="171">
        <v>0.11260000000000001</v>
      </c>
      <c r="Q8" s="171">
        <v>0.1118</v>
      </c>
      <c r="R8" s="171">
        <v>0.1138</v>
      </c>
      <c r="S8" s="171">
        <v>0.114</v>
      </c>
      <c r="T8" s="171">
        <v>0.11409999999999999</v>
      </c>
      <c r="U8" s="171">
        <v>0.1076</v>
      </c>
      <c r="V8" s="171">
        <v>0.1085</v>
      </c>
      <c r="W8" s="171">
        <v>0.1085</v>
      </c>
      <c r="X8" s="171">
        <v>0.1149</v>
      </c>
      <c r="Y8" s="171">
        <v>0.1168</v>
      </c>
      <c r="Z8" s="171">
        <v>0.1179</v>
      </c>
      <c r="AA8" s="171">
        <v>0.1104</v>
      </c>
      <c r="AB8" s="171">
        <v>0.1096</v>
      </c>
      <c r="AC8" s="171">
        <v>0.109</v>
      </c>
    </row>
    <row r="9" spans="4:29" x14ac:dyDescent="0.3">
      <c r="D9" s="175"/>
      <c r="E9" s="176"/>
      <c r="F9" s="176"/>
      <c r="G9" s="176"/>
      <c r="K9" s="170">
        <v>1</v>
      </c>
      <c r="L9" s="171">
        <v>0.2114</v>
      </c>
      <c r="M9" s="171">
        <v>0.21199999999999999</v>
      </c>
      <c r="N9" s="171">
        <v>0.21110000000000001</v>
      </c>
      <c r="O9" s="171">
        <v>0.1971</v>
      </c>
      <c r="P9" s="171">
        <v>0.1971</v>
      </c>
      <c r="Q9" s="171">
        <v>0.1971</v>
      </c>
      <c r="R9" s="171">
        <v>0.18390000000000001</v>
      </c>
      <c r="S9" s="171">
        <v>0.1832</v>
      </c>
      <c r="T9" s="171">
        <v>0.18260000000000001</v>
      </c>
      <c r="U9" s="171">
        <v>0.20380000000000001</v>
      </c>
      <c r="V9" s="171">
        <v>0.20380000000000001</v>
      </c>
      <c r="W9" s="171">
        <v>0.2039</v>
      </c>
      <c r="X9" s="171">
        <v>0.1963</v>
      </c>
      <c r="Y9" s="171">
        <v>0.1961</v>
      </c>
      <c r="Z9" s="171">
        <v>0.1961</v>
      </c>
      <c r="AA9" s="171">
        <v>0.1555</v>
      </c>
      <c r="AB9" s="171">
        <v>0.156</v>
      </c>
      <c r="AC9" s="171">
        <v>0.15629999999999999</v>
      </c>
    </row>
    <row r="10" spans="4:29" x14ac:dyDescent="0.3">
      <c r="D10" s="175"/>
      <c r="E10" s="176"/>
      <c r="F10" s="176"/>
      <c r="G10" s="176"/>
      <c r="K10" s="170">
        <v>2</v>
      </c>
      <c r="L10" s="171">
        <v>0.29699999999999999</v>
      </c>
      <c r="M10" s="171">
        <v>0.29680000000000001</v>
      </c>
      <c r="N10" s="171">
        <v>0.29620000000000002</v>
      </c>
      <c r="O10" s="171">
        <v>0.32879999999999998</v>
      </c>
      <c r="P10" s="171">
        <v>0.32979999999999998</v>
      </c>
      <c r="Q10" s="171">
        <v>0.32879999999999998</v>
      </c>
      <c r="R10" s="171">
        <v>0.37</v>
      </c>
      <c r="S10" s="171">
        <v>0.37059999999999998</v>
      </c>
      <c r="T10" s="171">
        <v>0.37090000000000001</v>
      </c>
      <c r="U10" s="171">
        <v>0.3322</v>
      </c>
      <c r="V10" s="171">
        <v>0.33169999999999999</v>
      </c>
      <c r="W10" s="171">
        <v>0.3332</v>
      </c>
      <c r="X10" s="171">
        <v>0.29160000000000003</v>
      </c>
      <c r="Y10" s="171">
        <v>0.2923</v>
      </c>
      <c r="Z10" s="171">
        <v>0.29370000000000002</v>
      </c>
      <c r="AA10" s="171">
        <v>0.2303</v>
      </c>
      <c r="AB10" s="171">
        <v>0.2301</v>
      </c>
      <c r="AC10" s="171">
        <v>0.23</v>
      </c>
    </row>
    <row r="11" spans="4:29" x14ac:dyDescent="0.3">
      <c r="D11" s="175"/>
      <c r="E11" s="176"/>
      <c r="F11" s="176"/>
      <c r="G11" s="176"/>
      <c r="K11" s="170">
        <v>3</v>
      </c>
      <c r="L11" s="171">
        <v>0.36749999999999999</v>
      </c>
      <c r="M11" s="171">
        <v>0.36890000000000001</v>
      </c>
      <c r="N11" s="171">
        <v>0.36880000000000002</v>
      </c>
      <c r="O11" s="171">
        <v>0.41389999999999999</v>
      </c>
      <c r="P11" s="171">
        <v>0.41310000000000002</v>
      </c>
      <c r="Q11" s="171">
        <v>0.41339999999999999</v>
      </c>
      <c r="R11" s="171">
        <v>0.44019999999999998</v>
      </c>
      <c r="S11" s="171">
        <v>0.43919999999999998</v>
      </c>
      <c r="T11" s="171">
        <v>0.43959999999999999</v>
      </c>
      <c r="U11" s="171">
        <v>0.48849999999999999</v>
      </c>
      <c r="V11" s="171">
        <v>0.48799999999999999</v>
      </c>
      <c r="W11" s="171">
        <v>0.4874</v>
      </c>
      <c r="X11" s="171">
        <v>0.3196</v>
      </c>
      <c r="Y11" s="171">
        <v>0.31950000000000001</v>
      </c>
      <c r="Z11" s="171">
        <v>0.31900000000000001</v>
      </c>
      <c r="AA11" s="171">
        <v>0.2928</v>
      </c>
      <c r="AB11" s="171">
        <v>0.29349999999999998</v>
      </c>
      <c r="AC11" s="171">
        <v>0.29220000000000002</v>
      </c>
    </row>
    <row r="12" spans="4:29" x14ac:dyDescent="0.3">
      <c r="D12" s="175"/>
      <c r="E12" s="176"/>
      <c r="F12" s="176"/>
      <c r="G12" s="176"/>
      <c r="K12" s="170">
        <v>4</v>
      </c>
      <c r="L12" s="171">
        <v>0.53459999999999996</v>
      </c>
      <c r="M12" s="171">
        <v>0.53520000000000001</v>
      </c>
      <c r="N12" s="171">
        <v>0.53490000000000004</v>
      </c>
      <c r="O12" s="171">
        <v>0.52629999999999999</v>
      </c>
      <c r="P12" s="171">
        <v>0.53649999999999998</v>
      </c>
      <c r="Q12" s="171">
        <v>0.52480000000000004</v>
      </c>
      <c r="R12" s="171">
        <v>0.66200000000000003</v>
      </c>
      <c r="S12" s="171">
        <v>0.66090000000000004</v>
      </c>
      <c r="T12" s="171">
        <v>0.66139999999999999</v>
      </c>
      <c r="U12" s="171">
        <v>0.61909999999999998</v>
      </c>
      <c r="V12" s="171">
        <v>0.61890000000000001</v>
      </c>
      <c r="W12" s="171">
        <v>0.61919999999999997</v>
      </c>
      <c r="X12" s="171">
        <v>0.36109999999999998</v>
      </c>
      <c r="Y12" s="171">
        <v>0.36159999999999998</v>
      </c>
      <c r="Z12" s="171">
        <v>0.36209999999999998</v>
      </c>
      <c r="AA12" s="171">
        <v>0.37169999999999997</v>
      </c>
      <c r="AB12" s="171">
        <v>0.37019999999999997</v>
      </c>
      <c r="AC12" s="171">
        <v>0.36859999999999998</v>
      </c>
    </row>
    <row r="13" spans="4:29" x14ac:dyDescent="0.3">
      <c r="D13" s="175"/>
      <c r="E13" s="176"/>
      <c r="F13" s="176"/>
      <c r="G13" s="176"/>
      <c r="K13" s="170">
        <v>5</v>
      </c>
      <c r="L13" s="171">
        <v>0.60470000000000002</v>
      </c>
      <c r="M13" s="171">
        <v>0.60289999999999999</v>
      </c>
      <c r="N13" s="171">
        <v>0.60270000000000001</v>
      </c>
      <c r="O13" s="171">
        <v>0.5675</v>
      </c>
      <c r="P13" s="171">
        <v>0.56220000000000003</v>
      </c>
      <c r="Q13" s="171">
        <v>0.5635</v>
      </c>
      <c r="R13" s="171">
        <v>0.65349999999999997</v>
      </c>
      <c r="S13" s="171">
        <v>0.65839999999999999</v>
      </c>
      <c r="T13" s="171">
        <v>0.6532</v>
      </c>
      <c r="U13" s="171">
        <v>0.81020000000000003</v>
      </c>
      <c r="V13" s="171">
        <v>0.80800000000000005</v>
      </c>
      <c r="W13" s="171">
        <v>0.80840000000000001</v>
      </c>
      <c r="X13" s="171">
        <v>0.56469999999999998</v>
      </c>
      <c r="Y13" s="171">
        <v>0.56259999999999999</v>
      </c>
      <c r="Z13" s="171">
        <v>0.56510000000000005</v>
      </c>
      <c r="AA13" s="171">
        <v>0.47560000000000002</v>
      </c>
      <c r="AB13" s="171">
        <v>0.47789999999999999</v>
      </c>
      <c r="AC13" s="171">
        <v>0.47870000000000001</v>
      </c>
    </row>
    <row r="14" spans="4:29" x14ac:dyDescent="0.3">
      <c r="D14" s="175"/>
      <c r="E14" s="176"/>
      <c r="F14" s="176"/>
      <c r="G14" s="176"/>
      <c r="K14" s="170">
        <v>6</v>
      </c>
      <c r="L14" s="171">
        <v>0.61939999999999995</v>
      </c>
      <c r="M14" s="171">
        <v>0.61780000000000002</v>
      </c>
      <c r="N14" s="171">
        <v>0.62060000000000004</v>
      </c>
      <c r="O14" s="171">
        <v>0.57540000000000002</v>
      </c>
      <c r="P14" s="171">
        <v>0.57589999999999997</v>
      </c>
      <c r="Q14" s="171">
        <v>0.57769999999999999</v>
      </c>
      <c r="R14" s="171">
        <f>0.4177*2</f>
        <v>0.83540000000000003</v>
      </c>
      <c r="S14" s="171">
        <f>0.4184*2</f>
        <v>0.83679999999999999</v>
      </c>
      <c r="T14" s="171">
        <f>0.4194*2</f>
        <v>0.83879999999999999</v>
      </c>
      <c r="U14" s="171">
        <v>0.90880000000000005</v>
      </c>
      <c r="V14" s="171">
        <v>0.90210000000000001</v>
      </c>
      <c r="W14" s="171">
        <v>0.90600000000000003</v>
      </c>
      <c r="X14" s="171">
        <v>0.64649999999999996</v>
      </c>
      <c r="Y14" s="171">
        <v>0.64670000000000005</v>
      </c>
      <c r="Z14" s="171">
        <v>0.64829999999999999</v>
      </c>
      <c r="AA14" s="171">
        <v>0.52329999999999999</v>
      </c>
      <c r="AB14" s="171">
        <v>0.53249999999999997</v>
      </c>
      <c r="AC14" s="171">
        <v>0.53069999999999995</v>
      </c>
    </row>
    <row r="15" spans="4:29" x14ac:dyDescent="0.3">
      <c r="D15" s="175"/>
      <c r="E15" s="176"/>
      <c r="F15" s="176"/>
      <c r="G15" s="176"/>
      <c r="K15" s="170" t="s">
        <v>102</v>
      </c>
      <c r="L15" s="171">
        <v>0.37990000000000002</v>
      </c>
      <c r="M15" s="171">
        <v>0.37869999999999998</v>
      </c>
      <c r="N15" s="171">
        <v>0.37659999999999999</v>
      </c>
      <c r="O15" s="171">
        <v>0.28789999999999999</v>
      </c>
      <c r="P15" s="171">
        <v>0.28660000000000002</v>
      </c>
      <c r="Q15" s="171">
        <v>0.2863</v>
      </c>
      <c r="R15" s="171">
        <v>0.4829</v>
      </c>
      <c r="S15" s="171">
        <v>0.48249999999999998</v>
      </c>
      <c r="T15" s="171">
        <v>0.48580000000000001</v>
      </c>
      <c r="U15" s="171">
        <v>0.55459999999999998</v>
      </c>
      <c r="V15" s="171">
        <v>0.55359999999999998</v>
      </c>
      <c r="W15" s="171">
        <v>0.55649999999999999</v>
      </c>
      <c r="X15" s="171">
        <v>0.34510000000000002</v>
      </c>
      <c r="Y15" s="171">
        <v>0.34570000000000001</v>
      </c>
      <c r="Z15" s="171">
        <v>0.3427</v>
      </c>
      <c r="AA15" s="171">
        <v>0.29299999999999998</v>
      </c>
      <c r="AB15" s="171">
        <v>0.29360000000000003</v>
      </c>
      <c r="AC15" s="171">
        <v>0.29249999999999998</v>
      </c>
    </row>
    <row r="16" spans="4:29" x14ac:dyDescent="0.3">
      <c r="D16" s="175"/>
      <c r="E16" s="176"/>
      <c r="F16" s="176"/>
      <c r="G16" s="176"/>
      <c r="K16" s="170">
        <v>7</v>
      </c>
      <c r="L16" s="171">
        <f t="shared" ref="L16:AC16" si="0">L15*2</f>
        <v>0.75980000000000003</v>
      </c>
      <c r="M16" s="171">
        <f t="shared" si="0"/>
        <v>0.75739999999999996</v>
      </c>
      <c r="N16" s="171">
        <f t="shared" si="0"/>
        <v>0.75319999999999998</v>
      </c>
      <c r="O16" s="171">
        <f t="shared" si="0"/>
        <v>0.57579999999999998</v>
      </c>
      <c r="P16" s="171">
        <f t="shared" si="0"/>
        <v>0.57320000000000004</v>
      </c>
      <c r="Q16" s="171">
        <f t="shared" si="0"/>
        <v>0.5726</v>
      </c>
      <c r="R16" s="171">
        <f t="shared" si="0"/>
        <v>0.96579999999999999</v>
      </c>
      <c r="S16" s="171">
        <f t="shared" si="0"/>
        <v>0.96499999999999997</v>
      </c>
      <c r="T16" s="171">
        <f t="shared" si="0"/>
        <v>0.97160000000000002</v>
      </c>
      <c r="U16" s="171">
        <f t="shared" si="0"/>
        <v>1.1092</v>
      </c>
      <c r="V16" s="171">
        <f t="shared" si="0"/>
        <v>1.1072</v>
      </c>
      <c r="W16" s="171">
        <f t="shared" si="0"/>
        <v>1.113</v>
      </c>
      <c r="X16" s="171">
        <f t="shared" si="0"/>
        <v>0.69020000000000004</v>
      </c>
      <c r="Y16" s="171">
        <f t="shared" si="0"/>
        <v>0.69140000000000001</v>
      </c>
      <c r="Z16" s="171">
        <f t="shared" si="0"/>
        <v>0.68540000000000001</v>
      </c>
      <c r="AA16" s="171">
        <f t="shared" si="0"/>
        <v>0.58599999999999997</v>
      </c>
      <c r="AB16" s="171">
        <f t="shared" si="0"/>
        <v>0.58720000000000006</v>
      </c>
      <c r="AC16" s="171">
        <f t="shared" si="0"/>
        <v>0.58499999999999996</v>
      </c>
    </row>
    <row r="17" spans="4:29" x14ac:dyDescent="0.3">
      <c r="D17" s="175"/>
      <c r="E17" s="176"/>
      <c r="F17" s="176"/>
      <c r="G17" s="176"/>
      <c r="K17" s="170" t="s">
        <v>73</v>
      </c>
      <c r="L17" s="171">
        <v>0.46639999999999998</v>
      </c>
      <c r="M17" s="171">
        <v>0.46910000000000002</v>
      </c>
      <c r="N17" s="171">
        <v>0.46579999999999999</v>
      </c>
      <c r="O17" s="171">
        <v>0.37659999999999999</v>
      </c>
      <c r="P17" s="171">
        <v>0.37730000000000002</v>
      </c>
      <c r="Q17" s="171">
        <v>0.3805</v>
      </c>
      <c r="R17" s="171">
        <v>0.63109999999999999</v>
      </c>
      <c r="S17" s="171">
        <v>0.629</v>
      </c>
      <c r="T17" s="171">
        <v>0.62490000000000001</v>
      </c>
      <c r="U17" s="171">
        <v>0.75670000000000004</v>
      </c>
      <c r="V17" s="171">
        <v>0.75919999999999999</v>
      </c>
      <c r="W17" s="171">
        <v>0.7571</v>
      </c>
      <c r="X17" s="171">
        <v>0.34749999999999998</v>
      </c>
      <c r="Y17" s="171">
        <v>0.35010000000000002</v>
      </c>
      <c r="Z17" s="171">
        <v>0.3508</v>
      </c>
      <c r="AA17" s="171">
        <v>0.32469999999999999</v>
      </c>
      <c r="AB17" s="171">
        <v>0.32479999999999998</v>
      </c>
      <c r="AC17" s="171">
        <v>0.32390000000000002</v>
      </c>
    </row>
    <row r="18" spans="4:29" x14ac:dyDescent="0.3">
      <c r="D18" s="175"/>
      <c r="E18" s="176"/>
      <c r="F18" s="176"/>
      <c r="G18" s="176"/>
      <c r="K18" s="170">
        <v>8</v>
      </c>
      <c r="L18" s="171">
        <f t="shared" ref="L18:AC18" si="1">L17*2</f>
        <v>0.93279999999999996</v>
      </c>
      <c r="M18" s="171">
        <f t="shared" si="1"/>
        <v>0.93820000000000003</v>
      </c>
      <c r="N18" s="171">
        <f t="shared" si="1"/>
        <v>0.93159999999999998</v>
      </c>
      <c r="O18" s="171">
        <f t="shared" si="1"/>
        <v>0.75319999999999998</v>
      </c>
      <c r="P18" s="171">
        <f t="shared" si="1"/>
        <v>0.75460000000000005</v>
      </c>
      <c r="Q18" s="171">
        <f t="shared" si="1"/>
        <v>0.76100000000000001</v>
      </c>
      <c r="R18" s="171">
        <f t="shared" si="1"/>
        <v>1.2622</v>
      </c>
      <c r="S18" s="171">
        <f t="shared" si="1"/>
        <v>1.258</v>
      </c>
      <c r="T18" s="171">
        <f t="shared" si="1"/>
        <v>1.2498</v>
      </c>
      <c r="U18" s="171">
        <f t="shared" si="1"/>
        <v>1.5134000000000001</v>
      </c>
      <c r="V18" s="171">
        <f t="shared" si="1"/>
        <v>1.5184</v>
      </c>
      <c r="W18" s="171">
        <f t="shared" si="1"/>
        <v>1.5142</v>
      </c>
      <c r="X18" s="171">
        <f t="shared" si="1"/>
        <v>0.69499999999999995</v>
      </c>
      <c r="Y18" s="171">
        <f t="shared" si="1"/>
        <v>0.70020000000000004</v>
      </c>
      <c r="Z18" s="171">
        <f t="shared" si="1"/>
        <v>0.7016</v>
      </c>
      <c r="AA18" s="171">
        <f t="shared" si="1"/>
        <v>0.64939999999999998</v>
      </c>
      <c r="AB18" s="171">
        <f t="shared" si="1"/>
        <v>0.64959999999999996</v>
      </c>
      <c r="AC18" s="171">
        <f t="shared" si="1"/>
        <v>0.64780000000000004</v>
      </c>
    </row>
    <row r="19" spans="4:29" x14ac:dyDescent="0.3">
      <c r="D19" s="175"/>
      <c r="E19" s="176"/>
      <c r="F19" s="176"/>
      <c r="G19" s="176"/>
      <c r="K19" s="170" t="s">
        <v>71</v>
      </c>
      <c r="L19" s="171">
        <v>0.28989999999999999</v>
      </c>
      <c r="M19" s="171">
        <v>0.2908</v>
      </c>
      <c r="N19" s="171">
        <v>0.2913</v>
      </c>
      <c r="O19" s="171">
        <v>0.26340000000000002</v>
      </c>
      <c r="P19" s="171">
        <v>0.26569999999999999</v>
      </c>
      <c r="Q19" s="171">
        <v>0.26419999999999999</v>
      </c>
      <c r="R19" s="171">
        <v>0.45019999999999999</v>
      </c>
      <c r="S19" s="171">
        <v>0.44819999999999999</v>
      </c>
      <c r="T19" s="171">
        <v>0.44919999999999999</v>
      </c>
      <c r="U19" s="171">
        <v>0.60819999999999996</v>
      </c>
      <c r="V19" s="171">
        <v>0.60770000000000002</v>
      </c>
      <c r="W19" s="171">
        <v>0.60960000000000003</v>
      </c>
      <c r="X19" s="171">
        <v>0.18540000000000001</v>
      </c>
      <c r="Y19" s="171">
        <v>0.1867</v>
      </c>
      <c r="Z19" s="171">
        <v>0.1847</v>
      </c>
      <c r="AA19" s="171">
        <v>0.18254000000000001</v>
      </c>
      <c r="AB19" s="171">
        <v>0.18579999999999999</v>
      </c>
      <c r="AC19" s="171">
        <v>0.18479999999999999</v>
      </c>
    </row>
    <row r="20" spans="4:29" x14ac:dyDescent="0.3">
      <c r="D20" s="175"/>
      <c r="E20" s="176"/>
      <c r="F20" s="176"/>
      <c r="G20" s="176"/>
      <c r="K20" s="170">
        <v>10</v>
      </c>
      <c r="L20" s="171">
        <f t="shared" ref="L20:AC20" si="2">L19*4</f>
        <v>1.1596</v>
      </c>
      <c r="M20" s="171">
        <f t="shared" si="2"/>
        <v>1.1632</v>
      </c>
      <c r="N20" s="171">
        <f t="shared" si="2"/>
        <v>1.1652</v>
      </c>
      <c r="O20" s="171">
        <f t="shared" si="2"/>
        <v>1.0536000000000001</v>
      </c>
      <c r="P20" s="171">
        <f t="shared" si="2"/>
        <v>1.0628</v>
      </c>
      <c r="Q20" s="171">
        <f t="shared" si="2"/>
        <v>1.0568</v>
      </c>
      <c r="R20" s="171">
        <f t="shared" si="2"/>
        <v>1.8008</v>
      </c>
      <c r="S20" s="171">
        <f t="shared" si="2"/>
        <v>1.7927999999999999</v>
      </c>
      <c r="T20" s="171">
        <f t="shared" si="2"/>
        <v>1.7968</v>
      </c>
      <c r="U20" s="171">
        <f t="shared" si="2"/>
        <v>2.4327999999999999</v>
      </c>
      <c r="V20" s="171">
        <f t="shared" si="2"/>
        <v>2.4308000000000001</v>
      </c>
      <c r="W20" s="171">
        <f t="shared" si="2"/>
        <v>2.4384000000000001</v>
      </c>
      <c r="X20" s="171">
        <f t="shared" si="2"/>
        <v>0.74160000000000004</v>
      </c>
      <c r="Y20" s="171">
        <f t="shared" si="2"/>
        <v>0.74680000000000002</v>
      </c>
      <c r="Z20" s="171">
        <f t="shared" si="2"/>
        <v>0.73880000000000001</v>
      </c>
      <c r="AA20" s="171">
        <f t="shared" si="2"/>
        <v>0.73016000000000003</v>
      </c>
      <c r="AB20" s="171">
        <f t="shared" si="2"/>
        <v>0.74319999999999997</v>
      </c>
      <c r="AC20" s="171">
        <f t="shared" si="2"/>
        <v>0.73919999999999997</v>
      </c>
    </row>
    <row r="21" spans="4:29" x14ac:dyDescent="0.3">
      <c r="D21" s="175"/>
      <c r="E21" s="176"/>
      <c r="F21" s="176"/>
      <c r="G21" s="176"/>
      <c r="K21" s="170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</row>
    <row r="22" spans="4:29" x14ac:dyDescent="0.3">
      <c r="D22" s="172"/>
      <c r="E22" s="172"/>
      <c r="F22" s="172"/>
      <c r="G22" s="172"/>
      <c r="K22" s="170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</row>
    <row r="23" spans="4:29" x14ac:dyDescent="0.3"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</row>
    <row r="24" spans="4:29" x14ac:dyDescent="0.3"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</row>
    <row r="25" spans="4:29" x14ac:dyDescent="0.3"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</row>
    <row r="26" spans="4:29" x14ac:dyDescent="0.3">
      <c r="K26" s="170" t="s">
        <v>93</v>
      </c>
      <c r="L26" s="194" t="s">
        <v>82</v>
      </c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</row>
    <row r="27" spans="4:29" x14ac:dyDescent="0.3">
      <c r="K27" s="170" t="s">
        <v>74</v>
      </c>
      <c r="L27" s="195" t="s">
        <v>220</v>
      </c>
      <c r="M27" s="195"/>
      <c r="N27" s="195"/>
      <c r="O27" s="195" t="s">
        <v>221</v>
      </c>
      <c r="P27" s="195"/>
      <c r="Q27" s="195"/>
      <c r="R27" s="195" t="s">
        <v>211</v>
      </c>
      <c r="S27" s="195"/>
      <c r="T27" s="195"/>
      <c r="U27" s="195" t="s">
        <v>222</v>
      </c>
      <c r="V27" s="195"/>
      <c r="W27" s="195"/>
      <c r="X27" s="195" t="s">
        <v>223</v>
      </c>
      <c r="Y27" s="195"/>
      <c r="Z27" s="195"/>
      <c r="AA27" s="195" t="s">
        <v>224</v>
      </c>
      <c r="AB27" s="195"/>
      <c r="AC27" s="195"/>
    </row>
    <row r="28" spans="4:29" x14ac:dyDescent="0.3">
      <c r="K28" s="170">
        <v>0</v>
      </c>
      <c r="L28" s="171">
        <v>0.12609999999999999</v>
      </c>
      <c r="M28" s="171">
        <v>0.12540000000000001</v>
      </c>
      <c r="N28" s="171">
        <v>0.12479999999999999</v>
      </c>
      <c r="O28" s="171">
        <v>0.12559999999999999</v>
      </c>
      <c r="P28" s="171">
        <v>0.12520000000000001</v>
      </c>
      <c r="Q28" s="171">
        <v>0.12520000000000001</v>
      </c>
      <c r="R28" s="171">
        <v>0.1283</v>
      </c>
      <c r="S28" s="171">
        <v>0.12859999999999999</v>
      </c>
      <c r="T28" s="171">
        <v>0.12770000000000001</v>
      </c>
      <c r="U28" s="171">
        <v>0.1255</v>
      </c>
      <c r="V28" s="171">
        <v>0.12529999999999999</v>
      </c>
      <c r="W28" s="171">
        <v>0.12470000000000001</v>
      </c>
      <c r="X28" s="171">
        <v>0.13</v>
      </c>
      <c r="Y28" s="171">
        <v>0.13</v>
      </c>
      <c r="Z28" s="171">
        <v>0.1298</v>
      </c>
      <c r="AA28" s="171">
        <v>0.12909999999999999</v>
      </c>
      <c r="AB28" s="171">
        <v>0.1293</v>
      </c>
      <c r="AC28" s="171">
        <v>0.13020000000000001</v>
      </c>
    </row>
    <row r="29" spans="4:29" x14ac:dyDescent="0.3">
      <c r="K29" s="170">
        <v>1</v>
      </c>
      <c r="L29" s="171">
        <v>0.1244</v>
      </c>
      <c r="M29" s="171">
        <v>0.1244</v>
      </c>
      <c r="N29" s="171">
        <v>0.1242</v>
      </c>
      <c r="O29" s="171">
        <v>0.124</v>
      </c>
      <c r="P29" s="171">
        <v>0.14560000000000001</v>
      </c>
      <c r="Q29" s="171">
        <v>0.1447</v>
      </c>
      <c r="R29" s="171">
        <v>0.159</v>
      </c>
      <c r="S29" s="171">
        <v>0.1593</v>
      </c>
      <c r="T29" s="171">
        <v>0.15920000000000001</v>
      </c>
      <c r="U29" s="171">
        <v>0.1628</v>
      </c>
      <c r="V29" s="171">
        <v>0.16320000000000001</v>
      </c>
      <c r="W29" s="171">
        <v>0.16220000000000001</v>
      </c>
      <c r="X29" s="171">
        <v>0.15670000000000001</v>
      </c>
      <c r="Y29" s="171">
        <v>0.15629999999999999</v>
      </c>
      <c r="Z29" s="171">
        <v>0.15570000000000001</v>
      </c>
      <c r="AA29" s="171">
        <v>0.15840000000000001</v>
      </c>
      <c r="AB29" s="171">
        <v>0.159</v>
      </c>
      <c r="AC29" s="171">
        <v>0.15890000000000001</v>
      </c>
    </row>
    <row r="30" spans="4:29" x14ac:dyDescent="0.3">
      <c r="K30" s="170">
        <v>2</v>
      </c>
      <c r="L30" s="171">
        <v>0.1636</v>
      </c>
      <c r="M30" s="171">
        <v>0.1638</v>
      </c>
      <c r="N30" s="171">
        <v>0.16239999999999999</v>
      </c>
      <c r="O30" s="171">
        <v>0.19370000000000001</v>
      </c>
      <c r="P30" s="171">
        <v>0.1928</v>
      </c>
      <c r="Q30" s="171">
        <v>0.19359999999999999</v>
      </c>
      <c r="R30" s="171">
        <v>0.2097</v>
      </c>
      <c r="S30" s="171">
        <v>0.2094</v>
      </c>
      <c r="T30" s="171">
        <v>0.20860000000000001</v>
      </c>
      <c r="U30" s="171">
        <v>0.2243</v>
      </c>
      <c r="V30" s="171">
        <v>0.22470000000000001</v>
      </c>
      <c r="W30" s="171">
        <v>0.22450000000000001</v>
      </c>
      <c r="X30" s="171">
        <v>0.21249999999999999</v>
      </c>
      <c r="Y30" s="171">
        <v>0.21299999999999999</v>
      </c>
      <c r="Z30" s="171">
        <v>0.21210000000000001</v>
      </c>
      <c r="AA30" s="171">
        <v>0.21279999999999999</v>
      </c>
      <c r="AB30" s="171">
        <v>0.21329999999999999</v>
      </c>
      <c r="AC30" s="171">
        <v>0.2135</v>
      </c>
    </row>
    <row r="31" spans="4:29" x14ac:dyDescent="0.3">
      <c r="K31" s="170">
        <v>3</v>
      </c>
      <c r="L31" s="171">
        <v>0.25440000000000002</v>
      </c>
      <c r="M31" s="171">
        <v>0.25679999999999997</v>
      </c>
      <c r="N31" s="171">
        <v>0.25729999999999997</v>
      </c>
      <c r="O31" s="171">
        <v>0.24440000000000001</v>
      </c>
      <c r="P31" s="171">
        <v>0.245</v>
      </c>
      <c r="Q31" s="171">
        <v>0.245</v>
      </c>
      <c r="R31" s="171">
        <v>0.30070000000000002</v>
      </c>
      <c r="S31" s="171">
        <v>0.30049999999999999</v>
      </c>
      <c r="T31" s="171">
        <v>0.3004</v>
      </c>
      <c r="U31" s="171">
        <v>0.27160000000000001</v>
      </c>
      <c r="V31" s="171">
        <v>0.27250000000000002</v>
      </c>
      <c r="W31" s="171">
        <v>0.27229999999999999</v>
      </c>
      <c r="X31" s="171">
        <v>0.3004</v>
      </c>
      <c r="Y31" s="171">
        <v>0.29980000000000001</v>
      </c>
      <c r="Z31" s="171">
        <v>0.29980000000000001</v>
      </c>
      <c r="AA31" s="171">
        <v>0.2999</v>
      </c>
      <c r="AB31" s="171">
        <v>0.29920000000000002</v>
      </c>
      <c r="AC31" s="171">
        <v>0.29720000000000002</v>
      </c>
    </row>
    <row r="32" spans="4:29" x14ac:dyDescent="0.3">
      <c r="K32" s="170">
        <v>4</v>
      </c>
      <c r="L32" s="171">
        <v>0.46989999999999998</v>
      </c>
      <c r="M32" s="171">
        <v>0.4672</v>
      </c>
      <c r="N32" s="171">
        <v>0.47289999999999999</v>
      </c>
      <c r="O32" s="171">
        <v>0.3468</v>
      </c>
      <c r="P32" s="171">
        <v>0.3478</v>
      </c>
      <c r="Q32" s="171">
        <v>0.34699999999999998</v>
      </c>
      <c r="R32" s="171">
        <v>0.44900000000000001</v>
      </c>
      <c r="S32" s="171">
        <v>0.44929999999999998</v>
      </c>
      <c r="T32" s="171">
        <v>0.4491</v>
      </c>
      <c r="U32" s="171">
        <v>0.40600000000000003</v>
      </c>
      <c r="V32" s="171">
        <v>0.40699999999999997</v>
      </c>
      <c r="W32" s="171">
        <v>0.4052</v>
      </c>
      <c r="X32" s="171">
        <v>0.4652</v>
      </c>
      <c r="Y32" s="171">
        <v>0.46479999999999999</v>
      </c>
      <c r="Z32" s="171">
        <v>0.46279999999999999</v>
      </c>
      <c r="AA32" s="171">
        <v>0.39989999999999998</v>
      </c>
      <c r="AB32" s="171">
        <v>0.39910000000000001</v>
      </c>
      <c r="AC32" s="171">
        <v>0.39879999999999999</v>
      </c>
    </row>
    <row r="33" spans="6:29" x14ac:dyDescent="0.3">
      <c r="K33" s="170">
        <v>5</v>
      </c>
      <c r="L33" s="171">
        <v>0.65300000000000002</v>
      </c>
      <c r="M33" s="171">
        <v>0.65820000000000001</v>
      </c>
      <c r="N33" s="171">
        <v>0.65559999999999996</v>
      </c>
      <c r="O33" s="171">
        <v>0.49769999999999998</v>
      </c>
      <c r="P33" s="171">
        <v>0.49740000000000001</v>
      </c>
      <c r="Q33" s="171">
        <v>0.49619999999999997</v>
      </c>
      <c r="R33" s="171">
        <v>0.63429999999999997</v>
      </c>
      <c r="S33" s="171">
        <v>0.6341</v>
      </c>
      <c r="T33" s="171">
        <v>0.63339999999999996</v>
      </c>
      <c r="U33" s="171">
        <v>0.65069999999999995</v>
      </c>
      <c r="V33" s="171">
        <v>0.65080000000000005</v>
      </c>
      <c r="W33" s="171">
        <v>0.64829999999999999</v>
      </c>
      <c r="X33" s="171">
        <v>0.68369999999999997</v>
      </c>
      <c r="Y33" s="171">
        <v>0.68369999999999997</v>
      </c>
      <c r="Z33" s="171">
        <v>0.68369999999999997</v>
      </c>
      <c r="AA33" s="171">
        <v>0.56620000000000004</v>
      </c>
      <c r="AB33" s="171">
        <v>0.56430000000000002</v>
      </c>
      <c r="AC33" s="171">
        <v>0.56379999999999997</v>
      </c>
    </row>
    <row r="34" spans="6:29" x14ac:dyDescent="0.3">
      <c r="K34" s="170" t="s">
        <v>106</v>
      </c>
      <c r="L34" s="171">
        <v>0.44619999999999999</v>
      </c>
      <c r="M34" s="171">
        <v>0.44540000000000002</v>
      </c>
      <c r="N34" s="171">
        <v>0.44540000000000002</v>
      </c>
      <c r="O34" s="171">
        <v>0.33200000000000002</v>
      </c>
      <c r="P34" s="171">
        <v>0.33300000000000002</v>
      </c>
      <c r="Q34" s="171">
        <v>0.33139999999999997</v>
      </c>
      <c r="R34" s="171">
        <v>0.40920000000000001</v>
      </c>
      <c r="S34" s="171">
        <v>0.40839999999999999</v>
      </c>
      <c r="T34" s="171">
        <v>0.40639999999999998</v>
      </c>
      <c r="U34" s="171">
        <v>0.41260000000000002</v>
      </c>
      <c r="V34" s="171">
        <v>0.41049999999999998</v>
      </c>
      <c r="W34" s="171">
        <v>0.41120000000000001</v>
      </c>
      <c r="X34" s="171">
        <v>0.44540000000000002</v>
      </c>
      <c r="Y34" s="171">
        <v>0.4451</v>
      </c>
      <c r="Z34" s="171">
        <v>0.44500000000000001</v>
      </c>
      <c r="AA34" s="171">
        <v>0.37280000000000002</v>
      </c>
      <c r="AB34" s="171">
        <v>0.37330000000000002</v>
      </c>
      <c r="AC34" s="171">
        <v>0.372</v>
      </c>
    </row>
    <row r="35" spans="6:29" x14ac:dyDescent="0.3">
      <c r="K35" s="170">
        <v>6</v>
      </c>
      <c r="L35" s="171">
        <f t="shared" ref="L35:AC35" si="3">L34*2</f>
        <v>0.89239999999999997</v>
      </c>
      <c r="M35" s="171">
        <f t="shared" si="3"/>
        <v>0.89080000000000004</v>
      </c>
      <c r="N35" s="171">
        <f t="shared" si="3"/>
        <v>0.89080000000000004</v>
      </c>
      <c r="O35" s="171">
        <f t="shared" si="3"/>
        <v>0.66400000000000003</v>
      </c>
      <c r="P35" s="171">
        <f t="shared" si="3"/>
        <v>0.66600000000000004</v>
      </c>
      <c r="Q35" s="171">
        <f t="shared" si="3"/>
        <v>0.66279999999999994</v>
      </c>
      <c r="R35" s="171">
        <f t="shared" si="3"/>
        <v>0.81840000000000002</v>
      </c>
      <c r="S35" s="171">
        <f t="shared" si="3"/>
        <v>0.81679999999999997</v>
      </c>
      <c r="T35" s="171">
        <f t="shared" si="3"/>
        <v>0.81279999999999997</v>
      </c>
      <c r="U35" s="171">
        <f t="shared" si="3"/>
        <v>0.82520000000000004</v>
      </c>
      <c r="V35" s="171">
        <f t="shared" si="3"/>
        <v>0.82099999999999995</v>
      </c>
      <c r="W35" s="171">
        <f t="shared" si="3"/>
        <v>0.82240000000000002</v>
      </c>
      <c r="X35" s="171">
        <f t="shared" si="3"/>
        <v>0.89080000000000004</v>
      </c>
      <c r="Y35" s="171">
        <f t="shared" si="3"/>
        <v>0.89019999999999999</v>
      </c>
      <c r="Z35" s="171">
        <f t="shared" si="3"/>
        <v>0.89</v>
      </c>
      <c r="AA35" s="171">
        <f t="shared" si="3"/>
        <v>0.74560000000000004</v>
      </c>
      <c r="AB35" s="171">
        <f t="shared" si="3"/>
        <v>0.74660000000000004</v>
      </c>
      <c r="AC35" s="171">
        <f t="shared" si="3"/>
        <v>0.74399999999999999</v>
      </c>
    </row>
    <row r="36" spans="6:29" x14ac:dyDescent="0.3">
      <c r="K36" s="170" t="s">
        <v>102</v>
      </c>
      <c r="L36" s="171">
        <v>0.57950000000000002</v>
      </c>
      <c r="M36" s="171">
        <v>0.57930000000000004</v>
      </c>
      <c r="N36" s="171">
        <v>0.57799999999999996</v>
      </c>
      <c r="O36" s="171">
        <v>0.3916</v>
      </c>
      <c r="P36" s="171">
        <v>0.39140000000000003</v>
      </c>
      <c r="Q36" s="171">
        <v>0.38919999999999999</v>
      </c>
      <c r="R36" s="171">
        <v>0.49930000000000002</v>
      </c>
      <c r="S36" s="171">
        <v>0.50060000000000004</v>
      </c>
      <c r="T36" s="171">
        <v>0.49519999999999997</v>
      </c>
      <c r="U36" s="171">
        <v>0.46100000000000002</v>
      </c>
      <c r="V36" s="171">
        <v>0.46310000000000001</v>
      </c>
      <c r="W36" s="171">
        <v>0.46179999999999999</v>
      </c>
      <c r="X36" s="171">
        <v>0.51029999999999998</v>
      </c>
      <c r="Y36" s="171">
        <v>0.51070000000000004</v>
      </c>
      <c r="Z36" s="171">
        <v>0.51139999999999997</v>
      </c>
      <c r="AA36" s="171">
        <v>0.44180000000000003</v>
      </c>
      <c r="AB36" s="171">
        <v>0.44419999999999998</v>
      </c>
      <c r="AC36" s="171">
        <v>0.44190000000000002</v>
      </c>
    </row>
    <row r="37" spans="6:29" x14ac:dyDescent="0.3">
      <c r="K37" s="170">
        <v>7</v>
      </c>
      <c r="L37" s="171">
        <f t="shared" ref="L37:AC37" si="4">L36*2</f>
        <v>1.159</v>
      </c>
      <c r="M37" s="171">
        <f t="shared" si="4"/>
        <v>1.1586000000000001</v>
      </c>
      <c r="N37" s="171">
        <f t="shared" si="4"/>
        <v>1.1559999999999999</v>
      </c>
      <c r="O37" s="171">
        <f t="shared" si="4"/>
        <v>0.78320000000000001</v>
      </c>
      <c r="P37" s="171">
        <f t="shared" si="4"/>
        <v>0.78280000000000005</v>
      </c>
      <c r="Q37" s="171">
        <f t="shared" si="4"/>
        <v>0.77839999999999998</v>
      </c>
      <c r="R37" s="171">
        <f t="shared" si="4"/>
        <v>0.99860000000000004</v>
      </c>
      <c r="S37" s="171">
        <f t="shared" si="4"/>
        <v>1.0012000000000001</v>
      </c>
      <c r="T37" s="171">
        <f t="shared" si="4"/>
        <v>0.99039999999999995</v>
      </c>
      <c r="U37" s="171">
        <f t="shared" si="4"/>
        <v>0.92200000000000004</v>
      </c>
      <c r="V37" s="171">
        <f t="shared" si="4"/>
        <v>0.92620000000000002</v>
      </c>
      <c r="W37" s="171">
        <f t="shared" si="4"/>
        <v>0.92359999999999998</v>
      </c>
      <c r="X37" s="171">
        <f t="shared" si="4"/>
        <v>1.0206</v>
      </c>
      <c r="Y37" s="171">
        <f t="shared" si="4"/>
        <v>1.0214000000000001</v>
      </c>
      <c r="Z37" s="171">
        <f t="shared" si="4"/>
        <v>1.0227999999999999</v>
      </c>
      <c r="AA37" s="171">
        <f t="shared" si="4"/>
        <v>0.88360000000000005</v>
      </c>
      <c r="AB37" s="171">
        <f t="shared" si="4"/>
        <v>0.88839999999999997</v>
      </c>
      <c r="AC37" s="171">
        <f t="shared" si="4"/>
        <v>0.88380000000000003</v>
      </c>
    </row>
    <row r="38" spans="6:29" x14ac:dyDescent="0.3">
      <c r="K38" s="170" t="s">
        <v>73</v>
      </c>
      <c r="L38" s="171">
        <v>0.66100000000000003</v>
      </c>
      <c r="M38" s="171">
        <v>0.66049999999999998</v>
      </c>
      <c r="N38" s="171">
        <v>0.65890000000000004</v>
      </c>
      <c r="O38" s="171">
        <v>0.44500000000000001</v>
      </c>
      <c r="P38" s="171">
        <v>0.443</v>
      </c>
      <c r="Q38" s="171">
        <v>0.44600000000000001</v>
      </c>
      <c r="R38" s="171">
        <v>0.64</v>
      </c>
      <c r="S38" s="171">
        <v>0.6472</v>
      </c>
      <c r="T38" s="171">
        <v>0.64490000000000003</v>
      </c>
      <c r="U38" s="171">
        <v>0.50529999999999997</v>
      </c>
      <c r="V38" s="171">
        <v>0.50529999999999997</v>
      </c>
      <c r="W38" s="171">
        <v>0.50619999999999998</v>
      </c>
      <c r="X38" s="171">
        <v>0.58899999999999997</v>
      </c>
      <c r="Y38" s="171">
        <v>0.58750000000000002</v>
      </c>
      <c r="Z38" s="171">
        <v>0.58989999999999998</v>
      </c>
      <c r="AA38" s="171">
        <v>0.47560000000000002</v>
      </c>
      <c r="AB38" s="171">
        <v>0.47710000000000002</v>
      </c>
      <c r="AC38" s="171">
        <v>0.47749999999999998</v>
      </c>
    </row>
    <row r="39" spans="6:29" x14ac:dyDescent="0.3">
      <c r="K39" s="170">
        <v>8</v>
      </c>
      <c r="L39" s="171">
        <f t="shared" ref="L39:AC39" si="5">L38*2</f>
        <v>1.3220000000000001</v>
      </c>
      <c r="M39" s="171">
        <f t="shared" si="5"/>
        <v>1.321</v>
      </c>
      <c r="N39" s="171">
        <f t="shared" si="5"/>
        <v>1.3178000000000001</v>
      </c>
      <c r="O39" s="171">
        <f t="shared" si="5"/>
        <v>0.89</v>
      </c>
      <c r="P39" s="171">
        <f t="shared" si="5"/>
        <v>0.88600000000000001</v>
      </c>
      <c r="Q39" s="171">
        <f t="shared" si="5"/>
        <v>0.89200000000000002</v>
      </c>
      <c r="R39" s="171">
        <f t="shared" si="5"/>
        <v>1.28</v>
      </c>
      <c r="S39" s="171">
        <f t="shared" si="5"/>
        <v>1.2944</v>
      </c>
      <c r="T39" s="171">
        <f t="shared" si="5"/>
        <v>1.2898000000000001</v>
      </c>
      <c r="U39" s="171">
        <f t="shared" si="5"/>
        <v>1.0105999999999999</v>
      </c>
      <c r="V39" s="171">
        <f t="shared" si="5"/>
        <v>1.0105999999999999</v>
      </c>
      <c r="W39" s="171">
        <f t="shared" si="5"/>
        <v>1.0124</v>
      </c>
      <c r="X39" s="171">
        <f t="shared" si="5"/>
        <v>1.1779999999999999</v>
      </c>
      <c r="Y39" s="171">
        <f t="shared" si="5"/>
        <v>1.175</v>
      </c>
      <c r="Z39" s="171">
        <f t="shared" si="5"/>
        <v>1.1798</v>
      </c>
      <c r="AA39" s="171">
        <f t="shared" si="5"/>
        <v>0.95120000000000005</v>
      </c>
      <c r="AB39" s="171">
        <f t="shared" si="5"/>
        <v>0.95420000000000005</v>
      </c>
      <c r="AC39" s="171">
        <f t="shared" si="5"/>
        <v>0.95499999999999996</v>
      </c>
    </row>
    <row r="40" spans="6:29" x14ac:dyDescent="0.3">
      <c r="K40" s="170" t="s">
        <v>72</v>
      </c>
      <c r="L40" s="171">
        <v>0.37069999999999997</v>
      </c>
      <c r="M40" s="171">
        <v>0.3715</v>
      </c>
      <c r="N40" s="171">
        <v>0.37269999999999998</v>
      </c>
      <c r="O40" s="171">
        <v>0.27350000000000002</v>
      </c>
      <c r="P40" s="171">
        <v>0.27339999999999998</v>
      </c>
      <c r="Q40" s="171">
        <v>0.27529999999999999</v>
      </c>
      <c r="R40" s="171">
        <v>0.41420000000000001</v>
      </c>
      <c r="S40" s="171">
        <v>0.41470000000000001</v>
      </c>
      <c r="T40" s="171">
        <v>0.41410000000000002</v>
      </c>
      <c r="U40" s="171">
        <v>0.27300000000000002</v>
      </c>
      <c r="V40" s="171">
        <v>0.2732</v>
      </c>
      <c r="W40" s="171">
        <v>0.27439999999999998</v>
      </c>
      <c r="X40" s="171">
        <v>0.3216</v>
      </c>
      <c r="Y40" s="171">
        <v>0.32050000000000001</v>
      </c>
      <c r="Z40" s="171">
        <v>0.32090000000000002</v>
      </c>
      <c r="AA40" s="171">
        <v>0.25719999999999998</v>
      </c>
      <c r="AB40" s="171">
        <v>0.25640000000000002</v>
      </c>
      <c r="AC40" s="171">
        <v>0.25459999999999999</v>
      </c>
    </row>
    <row r="41" spans="6:29" x14ac:dyDescent="0.3">
      <c r="K41" s="170">
        <v>9</v>
      </c>
      <c r="L41" s="171">
        <f t="shared" ref="L41:AC41" si="6">L40*4</f>
        <v>1.4827999999999999</v>
      </c>
      <c r="M41" s="171">
        <f t="shared" si="6"/>
        <v>1.486</v>
      </c>
      <c r="N41" s="171">
        <f t="shared" si="6"/>
        <v>1.4907999999999999</v>
      </c>
      <c r="O41" s="171">
        <f t="shared" si="6"/>
        <v>1.0940000000000001</v>
      </c>
      <c r="P41" s="171">
        <f t="shared" si="6"/>
        <v>1.0935999999999999</v>
      </c>
      <c r="Q41" s="171">
        <f t="shared" si="6"/>
        <v>1.1012</v>
      </c>
      <c r="R41" s="171">
        <f t="shared" si="6"/>
        <v>1.6568000000000001</v>
      </c>
      <c r="S41" s="171">
        <f t="shared" si="6"/>
        <v>1.6588000000000001</v>
      </c>
      <c r="T41" s="171">
        <f t="shared" si="6"/>
        <v>1.6564000000000001</v>
      </c>
      <c r="U41" s="171">
        <f t="shared" si="6"/>
        <v>1.0920000000000001</v>
      </c>
      <c r="V41" s="171">
        <f t="shared" si="6"/>
        <v>1.0928</v>
      </c>
      <c r="W41" s="171">
        <f t="shared" si="6"/>
        <v>1.0975999999999999</v>
      </c>
      <c r="X41" s="171">
        <f t="shared" si="6"/>
        <v>1.2864</v>
      </c>
      <c r="Y41" s="171">
        <f t="shared" si="6"/>
        <v>1.282</v>
      </c>
      <c r="Z41" s="171">
        <f t="shared" si="6"/>
        <v>1.2836000000000001</v>
      </c>
      <c r="AA41" s="171">
        <f t="shared" si="6"/>
        <v>1.0287999999999999</v>
      </c>
      <c r="AB41" s="171">
        <f t="shared" si="6"/>
        <v>1.0256000000000001</v>
      </c>
      <c r="AC41" s="171">
        <f t="shared" si="6"/>
        <v>1.0184</v>
      </c>
    </row>
    <row r="42" spans="6:29" x14ac:dyDescent="0.3">
      <c r="K42" s="170" t="s">
        <v>71</v>
      </c>
      <c r="L42" s="171">
        <v>0.38529999999999998</v>
      </c>
      <c r="M42" s="171">
        <v>0.3836</v>
      </c>
      <c r="N42" s="171">
        <v>0.38240000000000002</v>
      </c>
      <c r="O42" s="171">
        <v>0.29980000000000001</v>
      </c>
      <c r="P42" s="171">
        <v>0.29880000000000001</v>
      </c>
      <c r="Q42" s="171">
        <v>0.2994</v>
      </c>
      <c r="R42" s="171">
        <v>0.47110000000000002</v>
      </c>
      <c r="S42" s="171">
        <v>0.47060000000000002</v>
      </c>
      <c r="T42" s="171">
        <v>0.47210000000000002</v>
      </c>
      <c r="U42" s="171">
        <v>0.28689999999999999</v>
      </c>
      <c r="V42" s="171">
        <v>0.28639999999999999</v>
      </c>
      <c r="W42" s="171">
        <v>0.28649999999999998</v>
      </c>
      <c r="X42" s="171">
        <v>0.37859999999999999</v>
      </c>
      <c r="Y42" s="171">
        <v>0.37919999999999998</v>
      </c>
      <c r="Z42" s="171">
        <v>0.37819999999999998</v>
      </c>
      <c r="AA42" s="171">
        <v>0.27800000000000002</v>
      </c>
      <c r="AB42" s="171">
        <v>0.27760000000000001</v>
      </c>
      <c r="AC42" s="171">
        <v>0.27689999999999998</v>
      </c>
    </row>
    <row r="43" spans="6:29" x14ac:dyDescent="0.3">
      <c r="K43" s="170">
        <v>10</v>
      </c>
      <c r="L43" s="171">
        <f t="shared" ref="L43:AC43" si="7">L42*4</f>
        <v>1.5411999999999999</v>
      </c>
      <c r="M43" s="171">
        <f t="shared" si="7"/>
        <v>1.5344</v>
      </c>
      <c r="N43" s="171">
        <f t="shared" si="7"/>
        <v>1.5296000000000001</v>
      </c>
      <c r="O43" s="171">
        <f t="shared" si="7"/>
        <v>1.1992</v>
      </c>
      <c r="P43" s="171">
        <f t="shared" si="7"/>
        <v>1.1952</v>
      </c>
      <c r="Q43" s="171">
        <f t="shared" si="7"/>
        <v>1.1976</v>
      </c>
      <c r="R43" s="171">
        <f t="shared" si="7"/>
        <v>1.8844000000000001</v>
      </c>
      <c r="S43" s="171">
        <f t="shared" si="7"/>
        <v>1.8824000000000001</v>
      </c>
      <c r="T43" s="171">
        <f t="shared" si="7"/>
        <v>1.8884000000000001</v>
      </c>
      <c r="U43" s="171">
        <f t="shared" si="7"/>
        <v>1.1476</v>
      </c>
      <c r="V43" s="171">
        <f t="shared" si="7"/>
        <v>1.1456</v>
      </c>
      <c r="W43" s="171">
        <f t="shared" si="7"/>
        <v>1.1459999999999999</v>
      </c>
      <c r="X43" s="171">
        <f t="shared" si="7"/>
        <v>1.5144</v>
      </c>
      <c r="Y43" s="171">
        <f t="shared" si="7"/>
        <v>1.5167999999999999</v>
      </c>
      <c r="Z43" s="171">
        <f t="shared" si="7"/>
        <v>1.5127999999999999</v>
      </c>
      <c r="AA43" s="171">
        <f t="shared" si="7"/>
        <v>1.1120000000000001</v>
      </c>
      <c r="AB43" s="171">
        <f t="shared" si="7"/>
        <v>1.1104000000000001</v>
      </c>
      <c r="AC43" s="171">
        <f t="shared" si="7"/>
        <v>1.1075999999999999</v>
      </c>
    </row>
    <row r="44" spans="6:29" x14ac:dyDescent="0.3">
      <c r="K44" s="170" t="s">
        <v>104</v>
      </c>
      <c r="L44" s="171">
        <v>0.41620000000000001</v>
      </c>
      <c r="M44" s="171">
        <v>0.41549999999999998</v>
      </c>
      <c r="N44" s="171">
        <v>0.41670000000000001</v>
      </c>
      <c r="O44" s="171">
        <v>0.41489999999999999</v>
      </c>
      <c r="P44" s="171">
        <v>0.4148</v>
      </c>
      <c r="Q44" s="171">
        <v>0.4153</v>
      </c>
      <c r="R44" s="171">
        <v>0.61009999999999998</v>
      </c>
      <c r="S44" s="171">
        <v>0.6109</v>
      </c>
      <c r="T44" s="171">
        <v>0.61219999999999997</v>
      </c>
      <c r="U44" s="171">
        <v>0.3342</v>
      </c>
      <c r="V44" s="171">
        <v>0.33329999999999999</v>
      </c>
      <c r="W44" s="171">
        <v>0.33339999999999997</v>
      </c>
      <c r="X44" s="171">
        <v>0.48110000000000003</v>
      </c>
      <c r="Y44" s="171">
        <v>0.48039999999999999</v>
      </c>
      <c r="Z44" s="171">
        <v>0.47889999999999999</v>
      </c>
      <c r="AA44" s="171">
        <v>0.34389999999999998</v>
      </c>
      <c r="AB44" s="171">
        <v>0.34420000000000001</v>
      </c>
      <c r="AC44" s="171">
        <v>0.34320000000000001</v>
      </c>
    </row>
    <row r="45" spans="6:29" x14ac:dyDescent="0.3">
      <c r="K45" s="170">
        <v>12</v>
      </c>
      <c r="L45" s="171">
        <f t="shared" ref="L45:AC45" si="8">L44*4</f>
        <v>1.6648000000000001</v>
      </c>
      <c r="M45" s="171">
        <f t="shared" si="8"/>
        <v>1.6619999999999999</v>
      </c>
      <c r="N45" s="171">
        <f t="shared" si="8"/>
        <v>1.6668000000000001</v>
      </c>
      <c r="O45" s="171">
        <f t="shared" si="8"/>
        <v>1.6596</v>
      </c>
      <c r="P45" s="171">
        <f t="shared" si="8"/>
        <v>1.6592</v>
      </c>
      <c r="Q45" s="171">
        <f t="shared" si="8"/>
        <v>1.6612</v>
      </c>
      <c r="R45" s="171">
        <f t="shared" si="8"/>
        <v>2.4403999999999999</v>
      </c>
      <c r="S45" s="171">
        <f t="shared" si="8"/>
        <v>2.4436</v>
      </c>
      <c r="T45" s="171">
        <f t="shared" si="8"/>
        <v>2.4487999999999999</v>
      </c>
      <c r="U45" s="171">
        <f t="shared" si="8"/>
        <v>1.3368</v>
      </c>
      <c r="V45" s="171">
        <f t="shared" si="8"/>
        <v>1.3331999999999999</v>
      </c>
      <c r="W45" s="171">
        <f t="shared" si="8"/>
        <v>1.3335999999999999</v>
      </c>
      <c r="X45" s="171">
        <f t="shared" si="8"/>
        <v>1.9244000000000001</v>
      </c>
      <c r="Y45" s="171">
        <f t="shared" si="8"/>
        <v>1.9216</v>
      </c>
      <c r="Z45" s="171">
        <f t="shared" si="8"/>
        <v>1.9156</v>
      </c>
      <c r="AA45" s="171">
        <f t="shared" si="8"/>
        <v>1.3755999999999999</v>
      </c>
      <c r="AB45" s="171">
        <f t="shared" si="8"/>
        <v>1.3768</v>
      </c>
      <c r="AC45" s="171">
        <f t="shared" si="8"/>
        <v>1.3728</v>
      </c>
    </row>
    <row r="46" spans="6:29" x14ac:dyDescent="0.3">
      <c r="F46" s="164" t="s">
        <v>225</v>
      </c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</row>
    <row r="47" spans="6:29" x14ac:dyDescent="0.3"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</row>
    <row r="48" spans="6:29" x14ac:dyDescent="0.3">
      <c r="F48" s="165" t="s">
        <v>74</v>
      </c>
      <c r="G48" s="196" t="s">
        <v>98</v>
      </c>
      <c r="H48" s="196"/>
      <c r="I48" s="196"/>
      <c r="J48" s="196" t="s">
        <v>97</v>
      </c>
      <c r="K48" s="196"/>
      <c r="L48" s="196"/>
      <c r="M48" s="196" t="s">
        <v>96</v>
      </c>
      <c r="N48" s="196"/>
      <c r="O48" s="196"/>
      <c r="P48" s="197" t="s">
        <v>211</v>
      </c>
      <c r="Q48" s="197"/>
      <c r="R48" s="197"/>
    </row>
    <row r="49" spans="6:18" x14ac:dyDescent="0.3">
      <c r="F49" s="165">
        <v>0</v>
      </c>
      <c r="G49" s="166">
        <v>0.12909999999999999</v>
      </c>
      <c r="H49" s="166">
        <v>0.12839999999999999</v>
      </c>
      <c r="I49" s="166">
        <v>0.1268</v>
      </c>
      <c r="J49" s="166">
        <v>0.1241</v>
      </c>
      <c r="K49" s="166">
        <v>0.1242</v>
      </c>
      <c r="L49" s="166">
        <v>0.12429999999999999</v>
      </c>
      <c r="M49" s="166">
        <v>0.1227</v>
      </c>
      <c r="N49" s="166">
        <v>0.1229</v>
      </c>
      <c r="O49" s="166">
        <v>0.12239999999999999</v>
      </c>
      <c r="P49" s="166">
        <v>0.1242</v>
      </c>
      <c r="Q49" s="166">
        <v>0.1232</v>
      </c>
      <c r="R49" s="166">
        <v>0.12330000000000001</v>
      </c>
    </row>
    <row r="50" spans="6:18" x14ac:dyDescent="0.3">
      <c r="F50" s="165">
        <v>1</v>
      </c>
      <c r="G50" s="166">
        <v>0.15429999999999999</v>
      </c>
      <c r="H50" s="166">
        <v>0.1535</v>
      </c>
      <c r="I50" s="166">
        <v>0.1525</v>
      </c>
      <c r="J50" s="166">
        <v>0.16400000000000001</v>
      </c>
      <c r="K50" s="166">
        <v>0.16200000000000001</v>
      </c>
      <c r="L50" s="166">
        <v>0.1623</v>
      </c>
      <c r="M50" s="166">
        <v>0.16059999999999999</v>
      </c>
      <c r="N50" s="166">
        <v>0.1603</v>
      </c>
      <c r="O50" s="166">
        <v>0.15959999999999999</v>
      </c>
      <c r="P50" s="166">
        <v>0.16159999999999999</v>
      </c>
      <c r="Q50" s="166">
        <v>0.16089999999999999</v>
      </c>
      <c r="R50" s="166">
        <v>0.1603</v>
      </c>
    </row>
    <row r="51" spans="6:18" x14ac:dyDescent="0.3">
      <c r="F51" s="165">
        <v>2</v>
      </c>
      <c r="G51" s="166">
        <v>0.2029</v>
      </c>
      <c r="H51" s="166">
        <v>0.2021</v>
      </c>
      <c r="I51" s="166">
        <v>0.2026</v>
      </c>
      <c r="J51" s="166">
        <v>0.22259999999999999</v>
      </c>
      <c r="K51" s="166">
        <v>0.22220000000000001</v>
      </c>
      <c r="L51" s="166">
        <v>0.221</v>
      </c>
      <c r="M51" s="166">
        <v>0.21909999999999999</v>
      </c>
      <c r="N51" s="166">
        <v>0.21909999999999999</v>
      </c>
      <c r="O51" s="166">
        <v>0.21920000000000001</v>
      </c>
      <c r="P51" s="166">
        <v>0.20150000000000001</v>
      </c>
      <c r="Q51" s="166">
        <v>0.20150000000000001</v>
      </c>
      <c r="R51" s="166">
        <v>0.2011</v>
      </c>
    </row>
    <row r="52" spans="6:18" x14ac:dyDescent="0.3">
      <c r="F52" s="165">
        <v>3</v>
      </c>
      <c r="G52" s="166">
        <v>0.28139999999999998</v>
      </c>
      <c r="H52" s="166">
        <v>0.2828</v>
      </c>
      <c r="I52" s="166">
        <v>0.28249999999999997</v>
      </c>
      <c r="J52" s="166">
        <v>0.39300000000000002</v>
      </c>
      <c r="K52" s="166">
        <v>0.39090000000000003</v>
      </c>
      <c r="L52" s="166">
        <v>0.39279999999999998</v>
      </c>
      <c r="M52" s="166">
        <v>0.3085</v>
      </c>
      <c r="N52" s="166">
        <v>0.30780000000000002</v>
      </c>
      <c r="O52" s="166">
        <v>0.30690000000000001</v>
      </c>
      <c r="P52" s="166">
        <v>0.25</v>
      </c>
      <c r="Q52" s="166">
        <v>0.25059999999999999</v>
      </c>
      <c r="R52" s="166">
        <v>0.25280000000000002</v>
      </c>
    </row>
    <row r="53" spans="6:18" x14ac:dyDescent="0.3">
      <c r="F53" s="165">
        <v>4</v>
      </c>
      <c r="G53" s="166">
        <v>0.3715</v>
      </c>
      <c r="H53" s="166">
        <v>0.37190000000000001</v>
      </c>
      <c r="I53" s="166">
        <v>0.37069999999999997</v>
      </c>
      <c r="J53" s="166">
        <v>0.68859999999999999</v>
      </c>
      <c r="K53" s="166">
        <v>0.68769999999999998</v>
      </c>
      <c r="L53" s="166">
        <v>0.68520000000000003</v>
      </c>
      <c r="M53" s="166">
        <v>0.48409999999999997</v>
      </c>
      <c r="N53" s="166">
        <v>0.4859</v>
      </c>
      <c r="O53" s="166">
        <v>0.48820000000000002</v>
      </c>
      <c r="P53" s="166">
        <v>0.36940000000000001</v>
      </c>
      <c r="Q53" s="166">
        <v>0.36699999999999999</v>
      </c>
      <c r="R53" s="166">
        <v>0.36530000000000001</v>
      </c>
    </row>
    <row r="54" spans="6:18" x14ac:dyDescent="0.3">
      <c r="F54" s="165">
        <v>5</v>
      </c>
      <c r="G54" s="166">
        <v>0.54590000000000005</v>
      </c>
      <c r="H54" s="166">
        <v>0.54610000000000003</v>
      </c>
      <c r="I54" s="166">
        <v>0.54869999999999997</v>
      </c>
      <c r="J54" s="166">
        <v>0.89880000000000004</v>
      </c>
      <c r="K54" s="166">
        <v>0.90480000000000005</v>
      </c>
      <c r="L54" s="166">
        <v>0.89839999999999998</v>
      </c>
      <c r="M54" s="166">
        <v>0.72160000000000002</v>
      </c>
      <c r="N54" s="166">
        <v>0.71560000000000001</v>
      </c>
      <c r="O54" s="166">
        <v>0.71909999999999996</v>
      </c>
      <c r="P54" s="166">
        <v>0.505</v>
      </c>
      <c r="Q54" s="166">
        <v>0.50619999999999998</v>
      </c>
      <c r="R54" s="166">
        <v>0.50549999999999995</v>
      </c>
    </row>
    <row r="55" spans="6:18" x14ac:dyDescent="0.3">
      <c r="F55" s="165" t="s">
        <v>106</v>
      </c>
      <c r="G55" s="166">
        <v>0.3604</v>
      </c>
      <c r="H55" s="166">
        <v>0.36449999999999999</v>
      </c>
      <c r="I55" s="166">
        <v>0.36559999999999998</v>
      </c>
      <c r="J55" s="166">
        <v>0.61080000000000001</v>
      </c>
      <c r="K55" s="166">
        <v>0.61050000000000004</v>
      </c>
      <c r="L55" s="166">
        <v>0.60819999999999996</v>
      </c>
      <c r="M55" s="166">
        <v>0.50580000000000003</v>
      </c>
      <c r="N55" s="166">
        <v>0.50480000000000003</v>
      </c>
      <c r="O55" s="166">
        <v>0.50419999999999998</v>
      </c>
      <c r="P55" s="166">
        <v>0.3372</v>
      </c>
      <c r="Q55" s="166">
        <v>0.33710000000000001</v>
      </c>
      <c r="R55" s="166">
        <v>0.33710000000000001</v>
      </c>
    </row>
    <row r="56" spans="6:18" x14ac:dyDescent="0.3">
      <c r="F56" s="165">
        <v>6</v>
      </c>
      <c r="G56" s="166">
        <f t="shared" ref="G56:R56" si="9">G55*2</f>
        <v>0.7208</v>
      </c>
      <c r="H56" s="166">
        <f t="shared" si="9"/>
        <v>0.72899999999999998</v>
      </c>
      <c r="I56" s="166">
        <f t="shared" si="9"/>
        <v>0.73119999999999996</v>
      </c>
      <c r="J56" s="166">
        <f t="shared" si="9"/>
        <v>1.2216</v>
      </c>
      <c r="K56" s="166">
        <f t="shared" si="9"/>
        <v>1.2210000000000001</v>
      </c>
      <c r="L56" s="166">
        <f t="shared" si="9"/>
        <v>1.2163999999999999</v>
      </c>
      <c r="M56" s="166">
        <f t="shared" si="9"/>
        <v>1.0116000000000001</v>
      </c>
      <c r="N56" s="166">
        <f t="shared" si="9"/>
        <v>1.0096000000000001</v>
      </c>
      <c r="O56" s="166">
        <f t="shared" si="9"/>
        <v>1.0084</v>
      </c>
      <c r="P56" s="166">
        <f t="shared" si="9"/>
        <v>0.6744</v>
      </c>
      <c r="Q56" s="166">
        <f t="shared" si="9"/>
        <v>0.67420000000000002</v>
      </c>
      <c r="R56" s="166">
        <f t="shared" si="9"/>
        <v>0.67420000000000002</v>
      </c>
    </row>
    <row r="57" spans="6:18" x14ac:dyDescent="0.3">
      <c r="F57" s="165" t="s">
        <v>102</v>
      </c>
      <c r="G57" s="166">
        <v>0.40150000000000002</v>
      </c>
      <c r="H57" s="166">
        <v>0.40550000000000003</v>
      </c>
      <c r="I57" s="166">
        <v>0.40339999999999998</v>
      </c>
      <c r="J57" s="166">
        <v>0.78490000000000004</v>
      </c>
      <c r="K57" s="166">
        <v>0.7823</v>
      </c>
      <c r="L57" s="166">
        <v>0.78400000000000003</v>
      </c>
      <c r="M57" s="166">
        <v>0.65580000000000005</v>
      </c>
      <c r="N57" s="166">
        <v>0.65739999999999998</v>
      </c>
      <c r="O57" s="166">
        <v>0.65669999999999995</v>
      </c>
      <c r="P57" s="166">
        <v>0.43</v>
      </c>
      <c r="Q57" s="166">
        <v>0.43</v>
      </c>
      <c r="R57" s="166">
        <v>0.43149999999999999</v>
      </c>
    </row>
    <row r="58" spans="6:18" x14ac:dyDescent="0.3">
      <c r="F58" s="165">
        <v>7</v>
      </c>
      <c r="G58" s="166">
        <f t="shared" ref="G58:R58" si="10">G57*2</f>
        <v>0.80300000000000005</v>
      </c>
      <c r="H58" s="166">
        <f t="shared" si="10"/>
        <v>0.81100000000000005</v>
      </c>
      <c r="I58" s="166">
        <f t="shared" si="10"/>
        <v>0.80679999999999996</v>
      </c>
      <c r="J58" s="166">
        <f t="shared" si="10"/>
        <v>1.5698000000000001</v>
      </c>
      <c r="K58" s="166">
        <f t="shared" si="10"/>
        <v>1.5646</v>
      </c>
      <c r="L58" s="166">
        <f t="shared" si="10"/>
        <v>1.5680000000000001</v>
      </c>
      <c r="M58" s="166">
        <f t="shared" si="10"/>
        <v>1.3116000000000001</v>
      </c>
      <c r="N58" s="166">
        <f t="shared" si="10"/>
        <v>1.3148</v>
      </c>
      <c r="O58" s="166">
        <f t="shared" si="10"/>
        <v>1.3133999999999999</v>
      </c>
      <c r="P58" s="166">
        <f t="shared" si="10"/>
        <v>0.86</v>
      </c>
      <c r="Q58" s="166">
        <f t="shared" si="10"/>
        <v>0.86</v>
      </c>
      <c r="R58" s="166">
        <f t="shared" si="10"/>
        <v>0.86299999999999999</v>
      </c>
    </row>
    <row r="59" spans="6:18" x14ac:dyDescent="0.3">
      <c r="F59" s="165" t="s">
        <v>73</v>
      </c>
      <c r="G59" s="166">
        <v>0.52900000000000003</v>
      </c>
      <c r="H59" s="166">
        <v>0.53080000000000005</v>
      </c>
      <c r="I59" s="166">
        <v>0.53090000000000004</v>
      </c>
      <c r="J59" s="166">
        <v>0.38369999999999999</v>
      </c>
      <c r="K59" s="166">
        <v>0.38319999999999999</v>
      </c>
      <c r="L59" s="166">
        <v>0.38569999999999999</v>
      </c>
      <c r="M59" s="166">
        <v>0.6694</v>
      </c>
      <c r="N59" s="166">
        <v>0.67300000000000004</v>
      </c>
      <c r="O59" s="166">
        <v>0.67579999999999996</v>
      </c>
      <c r="P59" s="166">
        <v>0.49220000000000003</v>
      </c>
      <c r="Q59" s="166">
        <v>0.4924</v>
      </c>
      <c r="R59" s="166">
        <v>0.49199999999999999</v>
      </c>
    </row>
    <row r="60" spans="6:18" x14ac:dyDescent="0.3">
      <c r="F60" s="165">
        <v>8</v>
      </c>
      <c r="G60" s="166">
        <f>G59*2</f>
        <v>1.0580000000000001</v>
      </c>
      <c r="H60" s="166">
        <f>H59*2</f>
        <v>1.0616000000000001</v>
      </c>
      <c r="I60" s="166">
        <f>I59*2</f>
        <v>1.0618000000000001</v>
      </c>
      <c r="J60" s="166">
        <f>J59*4</f>
        <v>1.5347999999999999</v>
      </c>
      <c r="K60" s="166">
        <f>K59*4</f>
        <v>1.5327999999999999</v>
      </c>
      <c r="L60" s="166">
        <f>L59*4</f>
        <v>1.5427999999999999</v>
      </c>
      <c r="M60" s="166">
        <f t="shared" ref="M60:R60" si="11">M59*2</f>
        <v>1.3388</v>
      </c>
      <c r="N60" s="166">
        <f t="shared" si="11"/>
        <v>1.3460000000000001</v>
      </c>
      <c r="O60" s="166">
        <f t="shared" si="11"/>
        <v>1.3515999999999999</v>
      </c>
      <c r="P60" s="166">
        <f t="shared" si="11"/>
        <v>0.98440000000000005</v>
      </c>
      <c r="Q60" s="166">
        <f t="shared" si="11"/>
        <v>0.98480000000000001</v>
      </c>
      <c r="R60" s="166">
        <f t="shared" si="11"/>
        <v>0.98399999999999999</v>
      </c>
    </row>
    <row r="61" spans="6:18" x14ac:dyDescent="0.3">
      <c r="F61" s="165" t="s">
        <v>72</v>
      </c>
      <c r="G61" s="166">
        <v>0.33839999999999998</v>
      </c>
      <c r="H61" s="166">
        <v>0.33679999999999999</v>
      </c>
      <c r="I61" s="166">
        <v>0.33810000000000001</v>
      </c>
      <c r="J61" s="166">
        <v>0.45419999999999999</v>
      </c>
      <c r="K61" s="166">
        <v>0.45619999999999999</v>
      </c>
      <c r="L61" s="166">
        <v>0.45939999999999998</v>
      </c>
      <c r="M61" s="166">
        <v>0.39439999999999997</v>
      </c>
      <c r="N61" s="166">
        <v>0.39410000000000001</v>
      </c>
      <c r="O61" s="166">
        <v>0.39400000000000002</v>
      </c>
      <c r="P61" s="166">
        <v>0.26100000000000001</v>
      </c>
      <c r="Q61" s="166">
        <v>0.26229999999999998</v>
      </c>
      <c r="R61" s="166">
        <v>0.26340000000000002</v>
      </c>
    </row>
    <row r="62" spans="6:18" x14ac:dyDescent="0.3">
      <c r="F62" s="165">
        <v>9</v>
      </c>
      <c r="G62" s="166">
        <f t="shared" ref="G62:R62" si="12">G61*4</f>
        <v>1.3535999999999999</v>
      </c>
      <c r="H62" s="166">
        <f t="shared" si="12"/>
        <v>1.3472</v>
      </c>
      <c r="I62" s="166">
        <f t="shared" si="12"/>
        <v>1.3524</v>
      </c>
      <c r="J62" s="166">
        <f t="shared" si="12"/>
        <v>1.8168</v>
      </c>
      <c r="K62" s="166">
        <f t="shared" si="12"/>
        <v>1.8248</v>
      </c>
      <c r="L62" s="166">
        <f t="shared" si="12"/>
        <v>1.8375999999999999</v>
      </c>
      <c r="M62" s="166">
        <f t="shared" si="12"/>
        <v>1.5775999999999999</v>
      </c>
      <c r="N62" s="166">
        <f t="shared" si="12"/>
        <v>1.5764</v>
      </c>
      <c r="O62" s="166">
        <f t="shared" si="12"/>
        <v>1.5760000000000001</v>
      </c>
      <c r="P62" s="166">
        <f t="shared" si="12"/>
        <v>1.044</v>
      </c>
      <c r="Q62" s="166">
        <f t="shared" si="12"/>
        <v>1.0491999999999999</v>
      </c>
      <c r="R62" s="166">
        <f t="shared" si="12"/>
        <v>1.0536000000000001</v>
      </c>
    </row>
    <row r="63" spans="6:18" x14ac:dyDescent="0.3">
      <c r="F63" s="165" t="s">
        <v>71</v>
      </c>
      <c r="G63" s="166">
        <v>0.40899999999999997</v>
      </c>
      <c r="H63" s="166">
        <v>0.40760000000000002</v>
      </c>
      <c r="I63" s="166">
        <v>0.40739999999999998</v>
      </c>
      <c r="J63" s="166">
        <v>0.5756</v>
      </c>
      <c r="K63" s="166">
        <v>0.57430000000000003</v>
      </c>
      <c r="L63" s="166">
        <v>0.57189999999999996</v>
      </c>
      <c r="M63" s="166">
        <v>0.48120000000000002</v>
      </c>
      <c r="N63" s="166">
        <v>0.48299999999999998</v>
      </c>
      <c r="O63" s="166">
        <v>0.48270000000000002</v>
      </c>
      <c r="P63" s="166">
        <v>0.32529999999999998</v>
      </c>
      <c r="Q63" s="166">
        <v>0.32550000000000001</v>
      </c>
      <c r="R63" s="166">
        <v>0.32440000000000002</v>
      </c>
    </row>
    <row r="64" spans="6:18" x14ac:dyDescent="0.3">
      <c r="F64" s="165">
        <v>10</v>
      </c>
      <c r="G64" s="166">
        <f t="shared" ref="G64:R64" si="13">G63*4</f>
        <v>1.6359999999999999</v>
      </c>
      <c r="H64" s="166">
        <f t="shared" si="13"/>
        <v>1.6304000000000001</v>
      </c>
      <c r="I64" s="166">
        <f t="shared" si="13"/>
        <v>1.6295999999999999</v>
      </c>
      <c r="J64" s="166">
        <f t="shared" si="13"/>
        <v>2.3024</v>
      </c>
      <c r="K64" s="166">
        <f t="shared" si="13"/>
        <v>2.2972000000000001</v>
      </c>
      <c r="L64" s="166">
        <f t="shared" si="13"/>
        <v>2.2875999999999999</v>
      </c>
      <c r="M64" s="166">
        <f t="shared" si="13"/>
        <v>1.9248000000000001</v>
      </c>
      <c r="N64" s="166">
        <f t="shared" si="13"/>
        <v>1.9319999999999999</v>
      </c>
      <c r="O64" s="166">
        <f t="shared" si="13"/>
        <v>1.9308000000000001</v>
      </c>
      <c r="P64" s="166">
        <f t="shared" si="13"/>
        <v>1.3011999999999999</v>
      </c>
      <c r="Q64" s="166">
        <f t="shared" si="13"/>
        <v>1.302</v>
      </c>
      <c r="R64" s="166">
        <f t="shared" si="13"/>
        <v>1.2976000000000001</v>
      </c>
    </row>
    <row r="65" spans="6:18" x14ac:dyDescent="0.3">
      <c r="F65" s="165" t="s">
        <v>104</v>
      </c>
      <c r="G65" s="166">
        <v>0.55669999999999997</v>
      </c>
      <c r="H65" s="166">
        <v>0.5554</v>
      </c>
      <c r="I65" s="166">
        <v>0.55630000000000002</v>
      </c>
      <c r="J65" s="166">
        <v>0.78339999999999999</v>
      </c>
      <c r="K65" s="166">
        <v>0.78459999999999996</v>
      </c>
      <c r="L65" s="166">
        <v>0.78390000000000004</v>
      </c>
      <c r="M65" s="166">
        <v>0.65920000000000001</v>
      </c>
      <c r="N65" s="166">
        <v>0.66210000000000002</v>
      </c>
      <c r="O65" s="166">
        <v>0.66420000000000001</v>
      </c>
      <c r="P65" s="166">
        <v>0.3619</v>
      </c>
      <c r="Q65" s="166">
        <v>0.36420000000000002</v>
      </c>
      <c r="R65" s="166">
        <v>0.36380000000000001</v>
      </c>
    </row>
    <row r="66" spans="6:18" x14ac:dyDescent="0.3">
      <c r="F66" s="165">
        <v>12</v>
      </c>
      <c r="G66" s="166">
        <f t="shared" ref="G66:R66" si="14">G65*4</f>
        <v>2.2267999999999999</v>
      </c>
      <c r="H66" s="166">
        <f t="shared" si="14"/>
        <v>2.2216</v>
      </c>
      <c r="I66" s="166">
        <f t="shared" si="14"/>
        <v>2.2252000000000001</v>
      </c>
      <c r="J66" s="166">
        <f t="shared" si="14"/>
        <v>3.1335999999999999</v>
      </c>
      <c r="K66" s="166">
        <f t="shared" si="14"/>
        <v>3.1383999999999999</v>
      </c>
      <c r="L66" s="166">
        <f t="shared" si="14"/>
        <v>3.1356000000000002</v>
      </c>
      <c r="M66" s="166">
        <f t="shared" si="14"/>
        <v>2.6368</v>
      </c>
      <c r="N66" s="166">
        <f t="shared" si="14"/>
        <v>2.6484000000000001</v>
      </c>
      <c r="O66" s="166">
        <f t="shared" si="14"/>
        <v>2.6568000000000001</v>
      </c>
      <c r="P66" s="166">
        <f t="shared" si="14"/>
        <v>1.4476</v>
      </c>
      <c r="Q66" s="166">
        <f t="shared" si="14"/>
        <v>1.4568000000000001</v>
      </c>
      <c r="R66" s="166">
        <f t="shared" si="14"/>
        <v>1.4552</v>
      </c>
    </row>
    <row r="67" spans="6:18" x14ac:dyDescent="0.3">
      <c r="F67" s="167" t="s">
        <v>103</v>
      </c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</row>
    <row r="68" spans="6:18" x14ac:dyDescent="0.3"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</row>
    <row r="69" spans="6:18" x14ac:dyDescent="0.3">
      <c r="F69" s="165" t="s">
        <v>74</v>
      </c>
      <c r="G69" s="199" t="s">
        <v>112</v>
      </c>
      <c r="H69" s="200"/>
      <c r="I69" s="201"/>
      <c r="J69" s="199" t="s">
        <v>111</v>
      </c>
      <c r="K69" s="200"/>
      <c r="L69" s="201"/>
      <c r="M69" s="199" t="s">
        <v>110</v>
      </c>
      <c r="N69" s="200"/>
      <c r="O69" s="201"/>
      <c r="P69" s="199" t="s">
        <v>226</v>
      </c>
      <c r="Q69" s="200"/>
      <c r="R69" s="201"/>
    </row>
    <row r="70" spans="6:18" x14ac:dyDescent="0.3">
      <c r="F70" s="165">
        <v>0</v>
      </c>
      <c r="G70" s="166">
        <v>0.1138</v>
      </c>
      <c r="H70" s="166">
        <v>0.113</v>
      </c>
      <c r="I70" s="166">
        <v>0.1129</v>
      </c>
      <c r="J70" s="166">
        <v>0.109</v>
      </c>
      <c r="K70" s="166">
        <v>0.1091</v>
      </c>
      <c r="L70" s="166">
        <v>0.1094</v>
      </c>
      <c r="M70" s="166">
        <v>0.11020000000000001</v>
      </c>
      <c r="N70" s="166">
        <v>0.11020000000000001</v>
      </c>
      <c r="O70" s="166">
        <v>0.10920000000000001</v>
      </c>
      <c r="P70" s="166">
        <v>0.1129</v>
      </c>
      <c r="Q70" s="166">
        <v>0.1123</v>
      </c>
      <c r="R70" s="166">
        <v>0.112</v>
      </c>
    </row>
    <row r="71" spans="6:18" x14ac:dyDescent="0.3">
      <c r="F71" s="165">
        <v>1</v>
      </c>
      <c r="G71" s="166">
        <v>0.17230000000000001</v>
      </c>
      <c r="H71" s="166">
        <v>0.17100000000000001</v>
      </c>
      <c r="I71" s="166">
        <v>0.17199999999999999</v>
      </c>
      <c r="J71" s="166">
        <v>0.17519999999999999</v>
      </c>
      <c r="K71" s="166">
        <v>0.17560000000000001</v>
      </c>
      <c r="L71" s="166">
        <v>0.1759</v>
      </c>
      <c r="M71" s="166">
        <v>0.20669999999999999</v>
      </c>
      <c r="N71" s="166">
        <v>0.20649999999999999</v>
      </c>
      <c r="O71" s="166">
        <v>0.20660000000000001</v>
      </c>
      <c r="P71" s="166">
        <v>0.18229999999999999</v>
      </c>
      <c r="Q71" s="166">
        <v>0.182</v>
      </c>
      <c r="R71" s="166">
        <v>0.18190000000000001</v>
      </c>
    </row>
    <row r="72" spans="6:18" x14ac:dyDescent="0.3">
      <c r="F72" s="165">
        <v>2</v>
      </c>
      <c r="G72" s="166">
        <v>0.27</v>
      </c>
      <c r="H72" s="166">
        <v>0.27110000000000001</v>
      </c>
      <c r="I72" s="166">
        <v>0.26900000000000002</v>
      </c>
      <c r="J72" s="166">
        <v>0.26400000000000001</v>
      </c>
      <c r="K72" s="166">
        <v>0.26469999999999999</v>
      </c>
      <c r="L72" s="166">
        <v>0.26229999999999998</v>
      </c>
      <c r="M72" s="166">
        <v>0.30790000000000001</v>
      </c>
      <c r="N72" s="166">
        <v>0.3085</v>
      </c>
      <c r="O72" s="166">
        <v>0.30869999999999997</v>
      </c>
      <c r="P72" s="166">
        <v>0.2429</v>
      </c>
      <c r="Q72" s="166">
        <v>0.24329999999999999</v>
      </c>
      <c r="R72" s="166">
        <v>0.24179999999999999</v>
      </c>
    </row>
    <row r="73" spans="6:18" x14ac:dyDescent="0.3">
      <c r="F73" s="165">
        <v>3</v>
      </c>
      <c r="G73" s="166">
        <v>0.35720000000000002</v>
      </c>
      <c r="H73" s="166">
        <v>0.3569</v>
      </c>
      <c r="I73" s="166">
        <v>0.35599999999999998</v>
      </c>
      <c r="J73" s="166">
        <v>0.31879999999999997</v>
      </c>
      <c r="K73" s="166">
        <v>0.31950000000000001</v>
      </c>
      <c r="L73" s="166">
        <v>0.32019999999999998</v>
      </c>
      <c r="M73" s="166">
        <v>0.37530000000000002</v>
      </c>
      <c r="N73" s="166">
        <v>0.3745</v>
      </c>
      <c r="O73" s="166">
        <v>0.37409999999999999</v>
      </c>
      <c r="P73" s="166">
        <v>0.29680000000000001</v>
      </c>
      <c r="Q73" s="166">
        <v>0.29770000000000002</v>
      </c>
      <c r="R73" s="166">
        <v>0.29809999999999998</v>
      </c>
    </row>
    <row r="74" spans="6:18" x14ac:dyDescent="0.3">
      <c r="F74" s="165">
        <v>4</v>
      </c>
      <c r="G74" s="166">
        <v>0.45019999999999999</v>
      </c>
      <c r="H74" s="166">
        <v>0.45</v>
      </c>
      <c r="I74" s="166">
        <v>0.44890000000000002</v>
      </c>
      <c r="J74" s="166">
        <v>0.36770000000000003</v>
      </c>
      <c r="K74" s="166">
        <v>0.36620000000000003</v>
      </c>
      <c r="L74" s="166">
        <v>0.36520000000000002</v>
      </c>
      <c r="M74" s="166">
        <v>0.54069999999999996</v>
      </c>
      <c r="N74" s="166">
        <v>0.54190000000000005</v>
      </c>
      <c r="O74" s="166">
        <v>0.5413</v>
      </c>
      <c r="P74" s="166">
        <v>0.35820000000000002</v>
      </c>
      <c r="Q74" s="166">
        <v>0.35930000000000001</v>
      </c>
      <c r="R74" s="166">
        <v>0.35930000000000001</v>
      </c>
    </row>
    <row r="75" spans="6:18" x14ac:dyDescent="0.3">
      <c r="F75" s="165">
        <v>5</v>
      </c>
      <c r="G75" s="166">
        <v>0.53690000000000004</v>
      </c>
      <c r="H75" s="166">
        <v>0.53680000000000005</v>
      </c>
      <c r="I75" s="166">
        <v>0.53549999999999998</v>
      </c>
      <c r="J75" s="166">
        <v>0.46189999999999998</v>
      </c>
      <c r="K75" s="166">
        <v>0.4617</v>
      </c>
      <c r="L75" s="166">
        <v>0.46</v>
      </c>
      <c r="M75" s="166">
        <v>0.74450000000000005</v>
      </c>
      <c r="N75" s="166">
        <v>0.74519999999999997</v>
      </c>
      <c r="O75" s="166">
        <v>0.74680000000000002</v>
      </c>
      <c r="P75" s="166">
        <v>0.54600000000000004</v>
      </c>
      <c r="Q75" s="166">
        <v>0.5454</v>
      </c>
      <c r="R75" s="166">
        <v>0.54469999999999996</v>
      </c>
    </row>
    <row r="76" spans="6:18" x14ac:dyDescent="0.3">
      <c r="F76" s="165">
        <v>6</v>
      </c>
      <c r="G76" s="166">
        <v>0.6028</v>
      </c>
      <c r="H76" s="166">
        <v>0.60189999999999999</v>
      </c>
      <c r="I76" s="166">
        <v>0.60250000000000004</v>
      </c>
      <c r="J76" s="166">
        <v>0.53239999999999998</v>
      </c>
      <c r="K76" s="166">
        <v>0.53120000000000001</v>
      </c>
      <c r="L76" s="166">
        <v>0.53010000000000002</v>
      </c>
      <c r="M76" s="166">
        <v>0.80279999999999996</v>
      </c>
      <c r="N76" s="166">
        <v>0.80430000000000001</v>
      </c>
      <c r="O76" s="166">
        <v>0.8054</v>
      </c>
      <c r="P76" s="166">
        <v>0.59960000000000002</v>
      </c>
      <c r="Q76" s="166">
        <v>0.59860000000000002</v>
      </c>
      <c r="R76" s="166">
        <v>0.59940000000000004</v>
      </c>
    </row>
    <row r="77" spans="6:18" x14ac:dyDescent="0.3">
      <c r="F77" s="165" t="s">
        <v>102</v>
      </c>
      <c r="G77" s="166">
        <v>0.37030000000000002</v>
      </c>
      <c r="H77" s="166">
        <v>0.36849999999999999</v>
      </c>
      <c r="I77" s="166">
        <v>0.36799999999999999</v>
      </c>
      <c r="J77" s="166">
        <v>0.34200000000000003</v>
      </c>
      <c r="K77" s="166">
        <v>0.34179999999999999</v>
      </c>
      <c r="L77" s="166">
        <v>0.34050000000000002</v>
      </c>
      <c r="M77" s="166">
        <v>0.49070000000000003</v>
      </c>
      <c r="N77" s="166">
        <v>0.49170000000000003</v>
      </c>
      <c r="O77" s="166">
        <v>0.49120000000000003</v>
      </c>
      <c r="P77" s="166">
        <v>0.34444000000000002</v>
      </c>
      <c r="Q77" s="166">
        <v>0.34520000000000001</v>
      </c>
      <c r="R77" s="166">
        <v>0.3453</v>
      </c>
    </row>
    <row r="78" spans="6:18" x14ac:dyDescent="0.3">
      <c r="F78" s="165">
        <v>7</v>
      </c>
      <c r="G78" s="166">
        <f t="shared" ref="G78:R78" si="15">G77*2</f>
        <v>0.74060000000000004</v>
      </c>
      <c r="H78" s="166">
        <f t="shared" si="15"/>
        <v>0.73699999999999999</v>
      </c>
      <c r="I78" s="166">
        <f t="shared" si="15"/>
        <v>0.73599999999999999</v>
      </c>
      <c r="J78" s="166">
        <f t="shared" si="15"/>
        <v>0.68400000000000005</v>
      </c>
      <c r="K78" s="166">
        <f t="shared" si="15"/>
        <v>0.68359999999999999</v>
      </c>
      <c r="L78" s="166">
        <f t="shared" si="15"/>
        <v>0.68100000000000005</v>
      </c>
      <c r="M78" s="166">
        <f t="shared" si="15"/>
        <v>0.98140000000000005</v>
      </c>
      <c r="N78" s="166">
        <f t="shared" si="15"/>
        <v>0.98340000000000005</v>
      </c>
      <c r="O78" s="166">
        <f t="shared" si="15"/>
        <v>0.98240000000000005</v>
      </c>
      <c r="P78" s="166">
        <f t="shared" si="15"/>
        <v>0.68888000000000005</v>
      </c>
      <c r="Q78" s="166">
        <f t="shared" si="15"/>
        <v>0.69040000000000001</v>
      </c>
      <c r="R78" s="166">
        <f t="shared" si="15"/>
        <v>0.69059999999999999</v>
      </c>
    </row>
    <row r="79" spans="6:18" x14ac:dyDescent="0.3">
      <c r="F79" s="165" t="s">
        <v>73</v>
      </c>
      <c r="G79" s="166">
        <v>0.41260000000000002</v>
      </c>
      <c r="H79" s="166">
        <v>0.41160000000000002</v>
      </c>
      <c r="I79" s="166">
        <v>0.41139999999999999</v>
      </c>
      <c r="J79" s="166">
        <v>0.42630000000000001</v>
      </c>
      <c r="K79" s="166">
        <v>0.42459999999999998</v>
      </c>
      <c r="L79" s="166">
        <v>0.42520000000000002</v>
      </c>
      <c r="M79" s="166">
        <v>0.53869999999999996</v>
      </c>
      <c r="N79" s="166">
        <v>0.53759999999999997</v>
      </c>
      <c r="O79" s="166">
        <v>0.53839999999999999</v>
      </c>
      <c r="P79" s="166">
        <v>0.36099999999999999</v>
      </c>
      <c r="Q79" s="166">
        <v>0.35970000000000002</v>
      </c>
      <c r="R79" s="166">
        <v>0.35909999999999997</v>
      </c>
    </row>
    <row r="80" spans="6:18" x14ac:dyDescent="0.3">
      <c r="F80" s="165">
        <v>8</v>
      </c>
      <c r="G80" s="166">
        <f t="shared" ref="G80:R80" si="16">G79*2</f>
        <v>0.82520000000000004</v>
      </c>
      <c r="H80" s="166">
        <f t="shared" si="16"/>
        <v>0.82320000000000004</v>
      </c>
      <c r="I80" s="166">
        <f t="shared" si="16"/>
        <v>0.82279999999999998</v>
      </c>
      <c r="J80" s="166">
        <f t="shared" si="16"/>
        <v>0.85260000000000002</v>
      </c>
      <c r="K80" s="166">
        <f t="shared" si="16"/>
        <v>0.84919999999999995</v>
      </c>
      <c r="L80" s="166">
        <f t="shared" si="16"/>
        <v>0.85040000000000004</v>
      </c>
      <c r="M80" s="166">
        <f t="shared" si="16"/>
        <v>1.0773999999999999</v>
      </c>
      <c r="N80" s="166">
        <f t="shared" si="16"/>
        <v>1.0751999999999999</v>
      </c>
      <c r="O80" s="166">
        <f t="shared" si="16"/>
        <v>1.0768</v>
      </c>
      <c r="P80" s="166">
        <f t="shared" si="16"/>
        <v>0.72199999999999998</v>
      </c>
      <c r="Q80" s="166">
        <f t="shared" si="16"/>
        <v>0.71940000000000004</v>
      </c>
      <c r="R80" s="166">
        <f t="shared" si="16"/>
        <v>0.71819999999999995</v>
      </c>
    </row>
    <row r="81" spans="6:18" x14ac:dyDescent="0.3">
      <c r="F81" s="165" t="s">
        <v>71</v>
      </c>
      <c r="G81" s="166">
        <v>0.2321</v>
      </c>
      <c r="H81" s="166">
        <v>0.2311</v>
      </c>
      <c r="I81" s="166">
        <v>0.23050000000000001</v>
      </c>
      <c r="J81" s="166">
        <v>0.23630000000000001</v>
      </c>
      <c r="K81" s="166">
        <v>0.23599999999999999</v>
      </c>
      <c r="L81" s="166">
        <v>0.2344</v>
      </c>
      <c r="M81" s="166">
        <v>0.31950000000000001</v>
      </c>
      <c r="N81" s="166">
        <v>0.31890000000000002</v>
      </c>
      <c r="O81" s="166">
        <v>0.31940000000000002</v>
      </c>
      <c r="P81" s="166">
        <v>0.2026</v>
      </c>
      <c r="Q81" s="166">
        <v>0.20269999999999999</v>
      </c>
      <c r="R81" s="166">
        <v>0.20269999999999999</v>
      </c>
    </row>
    <row r="82" spans="6:18" x14ac:dyDescent="0.3">
      <c r="F82" s="165">
        <v>10</v>
      </c>
      <c r="G82" s="166">
        <f t="shared" ref="G82:R82" si="17">G81*4</f>
        <v>0.9284</v>
      </c>
      <c r="H82" s="166">
        <f t="shared" si="17"/>
        <v>0.9244</v>
      </c>
      <c r="I82" s="166">
        <f t="shared" si="17"/>
        <v>0.92200000000000004</v>
      </c>
      <c r="J82" s="166">
        <f t="shared" si="17"/>
        <v>0.94520000000000004</v>
      </c>
      <c r="K82" s="166">
        <f t="shared" si="17"/>
        <v>0.94399999999999995</v>
      </c>
      <c r="L82" s="166">
        <f t="shared" si="17"/>
        <v>0.93759999999999999</v>
      </c>
      <c r="M82" s="166">
        <f t="shared" si="17"/>
        <v>1.278</v>
      </c>
      <c r="N82" s="166">
        <f t="shared" si="17"/>
        <v>1.2756000000000001</v>
      </c>
      <c r="O82" s="166">
        <f t="shared" si="17"/>
        <v>1.2776000000000001</v>
      </c>
      <c r="P82" s="166">
        <f t="shared" si="17"/>
        <v>0.81040000000000001</v>
      </c>
      <c r="Q82" s="166">
        <f t="shared" si="17"/>
        <v>0.81079999999999997</v>
      </c>
      <c r="R82" s="166">
        <f t="shared" si="17"/>
        <v>0.81079999999999997</v>
      </c>
    </row>
    <row r="83" spans="6:18" x14ac:dyDescent="0.3"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</row>
    <row r="87" spans="6:18" x14ac:dyDescent="0.3">
      <c r="F87" t="s">
        <v>227</v>
      </c>
    </row>
    <row r="89" spans="6:18" x14ac:dyDescent="0.3">
      <c r="F89" s="177" t="s">
        <v>74</v>
      </c>
      <c r="G89" s="198" t="s">
        <v>78</v>
      </c>
      <c r="H89" s="198"/>
      <c r="I89" s="198"/>
      <c r="J89" s="198" t="s">
        <v>77</v>
      </c>
      <c r="K89" s="198"/>
      <c r="L89" s="198"/>
      <c r="M89" s="198" t="s">
        <v>76</v>
      </c>
      <c r="N89" s="198"/>
      <c r="O89" s="198"/>
      <c r="P89" s="198" t="s">
        <v>75</v>
      </c>
      <c r="Q89" s="198"/>
      <c r="R89" s="198"/>
    </row>
    <row r="90" spans="6:18" x14ac:dyDescent="0.3">
      <c r="F90" s="177">
        <v>0</v>
      </c>
      <c r="G90" s="178">
        <v>0.12239999999999999</v>
      </c>
      <c r="H90" s="178">
        <v>0.12130000000000001</v>
      </c>
      <c r="I90" s="178">
        <v>0.1217</v>
      </c>
      <c r="J90" s="178">
        <v>0.12529999999999999</v>
      </c>
      <c r="K90" s="178">
        <v>0.1236</v>
      </c>
      <c r="L90" s="178">
        <v>0.12239999999999999</v>
      </c>
      <c r="M90" s="178">
        <v>0.12590000000000001</v>
      </c>
      <c r="N90" s="178">
        <v>0.1249</v>
      </c>
      <c r="O90" s="178">
        <v>0.126</v>
      </c>
      <c r="P90" s="178">
        <v>0.12759999999999999</v>
      </c>
      <c r="Q90" s="178">
        <v>0.1268</v>
      </c>
      <c r="R90" s="178">
        <v>0.12620000000000001</v>
      </c>
    </row>
    <row r="91" spans="6:18" x14ac:dyDescent="0.3">
      <c r="F91" s="177">
        <v>1</v>
      </c>
      <c r="G91" s="178">
        <v>0.15129999999999999</v>
      </c>
      <c r="H91" s="178">
        <v>0.1507</v>
      </c>
      <c r="I91" s="178">
        <v>0.1507</v>
      </c>
      <c r="J91" s="178">
        <v>0.1714</v>
      </c>
      <c r="K91" s="178">
        <v>0.1719</v>
      </c>
      <c r="L91" s="178">
        <v>0.17219999999999999</v>
      </c>
      <c r="M91" s="178">
        <v>0.15859999999999999</v>
      </c>
      <c r="N91" s="178">
        <v>0.158</v>
      </c>
      <c r="O91" s="178">
        <v>0.157</v>
      </c>
      <c r="P91" s="178">
        <v>0.1696</v>
      </c>
      <c r="Q91" s="178">
        <v>0.16980000000000001</v>
      </c>
      <c r="R91" s="178">
        <v>0.1706</v>
      </c>
    </row>
    <row r="92" spans="6:18" x14ac:dyDescent="0.3">
      <c r="F92" s="177">
        <v>2</v>
      </c>
      <c r="G92" s="178">
        <v>0.2109</v>
      </c>
      <c r="H92" s="178">
        <v>0.2107</v>
      </c>
      <c r="I92" s="178">
        <v>0.21029999999999999</v>
      </c>
      <c r="J92" s="178">
        <v>0.23949999999999999</v>
      </c>
      <c r="K92" s="178">
        <v>0.23830000000000001</v>
      </c>
      <c r="L92" s="178">
        <v>0.23830000000000001</v>
      </c>
      <c r="M92" s="178">
        <v>0.29559999999999997</v>
      </c>
      <c r="N92" s="178">
        <v>0.29549999999999998</v>
      </c>
      <c r="O92" s="178">
        <v>0.29580000000000001</v>
      </c>
      <c r="P92" s="178">
        <v>0.26490000000000002</v>
      </c>
      <c r="Q92" s="178">
        <v>0.26419999999999999</v>
      </c>
      <c r="R92" s="178">
        <v>0.26479999999999998</v>
      </c>
    </row>
    <row r="93" spans="6:18" x14ac:dyDescent="0.3">
      <c r="F93" s="177">
        <v>3</v>
      </c>
      <c r="G93" s="178">
        <v>0.3609</v>
      </c>
      <c r="H93" s="178">
        <v>0.3619</v>
      </c>
      <c r="I93" s="178">
        <v>0.3614</v>
      </c>
      <c r="J93" s="178">
        <v>0.35980000000000001</v>
      </c>
      <c r="K93" s="178">
        <v>0.36030000000000001</v>
      </c>
      <c r="L93" s="178">
        <v>0.35899999999999999</v>
      </c>
      <c r="M93" s="178">
        <v>0.31850000000000001</v>
      </c>
      <c r="N93" s="178">
        <v>0.35759999999999997</v>
      </c>
      <c r="O93" s="178">
        <v>0.35680000000000001</v>
      </c>
      <c r="P93" s="178">
        <v>0.3548</v>
      </c>
      <c r="Q93" s="178">
        <v>0.35389999999999999</v>
      </c>
      <c r="R93" s="178">
        <v>0.35320000000000001</v>
      </c>
    </row>
    <row r="94" spans="6:18" x14ac:dyDescent="0.3">
      <c r="F94" s="177">
        <v>4</v>
      </c>
      <c r="G94" s="178">
        <v>0.40989999999999999</v>
      </c>
      <c r="H94" s="178">
        <v>0.41120000000000001</v>
      </c>
      <c r="I94" s="178">
        <v>0.41160000000000002</v>
      </c>
      <c r="J94" s="178">
        <v>0.439</v>
      </c>
      <c r="K94" s="178">
        <v>0.43969999999999998</v>
      </c>
      <c r="L94" s="178">
        <v>0.43819999999999998</v>
      </c>
      <c r="M94" s="178">
        <v>0.4733</v>
      </c>
      <c r="N94" s="178">
        <v>0.47270000000000001</v>
      </c>
      <c r="O94" s="178">
        <v>0.47270000000000001</v>
      </c>
      <c r="P94" s="178">
        <v>0.41389999999999999</v>
      </c>
      <c r="Q94" s="178">
        <v>0.41260000000000002</v>
      </c>
      <c r="R94" s="178">
        <v>0.41170000000000001</v>
      </c>
    </row>
    <row r="95" spans="6:18" x14ac:dyDescent="0.3">
      <c r="F95" s="177">
        <v>5</v>
      </c>
      <c r="G95" s="178">
        <v>0.52569999999999995</v>
      </c>
      <c r="H95" s="178">
        <v>0.52659999999999996</v>
      </c>
      <c r="I95" s="178">
        <v>0.52290000000000003</v>
      </c>
      <c r="J95" s="178">
        <v>0.49519999999999997</v>
      </c>
      <c r="K95" s="178">
        <v>0.49399999999999999</v>
      </c>
      <c r="L95" s="178">
        <v>0.49580000000000002</v>
      </c>
      <c r="M95" s="178">
        <v>0.60429999999999995</v>
      </c>
      <c r="N95" s="178">
        <v>0.59989999999999999</v>
      </c>
      <c r="O95" s="178">
        <v>0.60140000000000005</v>
      </c>
      <c r="P95" s="178">
        <v>0.56140000000000001</v>
      </c>
      <c r="Q95" s="178">
        <v>0.56269999999999998</v>
      </c>
      <c r="R95" s="178">
        <v>0.56189999999999996</v>
      </c>
    </row>
    <row r="96" spans="6:18" x14ac:dyDescent="0.3">
      <c r="F96" s="177">
        <v>6</v>
      </c>
      <c r="G96" s="178">
        <v>0.57240000000000002</v>
      </c>
      <c r="H96" s="178">
        <v>0.57230000000000003</v>
      </c>
      <c r="I96" s="178">
        <v>0.5736</v>
      </c>
      <c r="J96" s="178">
        <v>0.53539999999999999</v>
      </c>
      <c r="K96" s="178">
        <v>0.53569999999999995</v>
      </c>
      <c r="L96" s="178">
        <v>0.53639999999999999</v>
      </c>
      <c r="M96" s="178">
        <v>0.66349999999999998</v>
      </c>
      <c r="N96" s="178">
        <v>0.66300000000000003</v>
      </c>
      <c r="O96" s="178">
        <v>0.66610000000000003</v>
      </c>
      <c r="P96" s="178">
        <v>0.62949999999999995</v>
      </c>
      <c r="Q96" s="178">
        <v>0.62719999999999998</v>
      </c>
      <c r="R96" s="178">
        <v>0.62739999999999996</v>
      </c>
    </row>
    <row r="97" spans="6:18" x14ac:dyDescent="0.3">
      <c r="F97" s="177">
        <v>7</v>
      </c>
      <c r="G97" s="178">
        <v>0.61770000000000003</v>
      </c>
      <c r="H97" s="178">
        <v>0.61680000000000001</v>
      </c>
      <c r="I97" s="178">
        <v>0.61709999999999998</v>
      </c>
      <c r="J97" s="178">
        <v>0.59240000000000004</v>
      </c>
      <c r="K97" s="178">
        <v>0.59350000000000003</v>
      </c>
      <c r="L97" s="178">
        <v>0.59560000000000002</v>
      </c>
      <c r="M97" s="178">
        <v>0.91080000000000005</v>
      </c>
      <c r="N97" s="178">
        <v>0.91159999999999997</v>
      </c>
      <c r="O97" s="178">
        <v>0.90990000000000004</v>
      </c>
      <c r="P97" s="178">
        <v>0.73770000000000002</v>
      </c>
      <c r="Q97" s="178">
        <v>0.73850000000000005</v>
      </c>
      <c r="R97" s="178">
        <v>0.73780000000000001</v>
      </c>
    </row>
    <row r="98" spans="6:18" x14ac:dyDescent="0.3">
      <c r="F98" s="177" t="s">
        <v>73</v>
      </c>
      <c r="G98" s="178">
        <v>0.34649999999999997</v>
      </c>
      <c r="H98" s="178">
        <v>0.34570000000000001</v>
      </c>
      <c r="I98" s="178">
        <v>0.34510000000000002</v>
      </c>
      <c r="J98" s="178">
        <v>0.33679999999999999</v>
      </c>
      <c r="K98" s="178">
        <v>0.33600000000000002</v>
      </c>
      <c r="L98" s="178">
        <v>0.33600000000000002</v>
      </c>
      <c r="M98" s="178">
        <v>0.55269999999999997</v>
      </c>
      <c r="N98" s="178">
        <v>0.55300000000000005</v>
      </c>
      <c r="O98" s="178">
        <v>0.55469999999999997</v>
      </c>
      <c r="P98" s="178">
        <v>0.47689999999999999</v>
      </c>
      <c r="Q98" s="178">
        <v>0.47570000000000001</v>
      </c>
      <c r="R98" s="178">
        <v>0.47570000000000001</v>
      </c>
    </row>
    <row r="99" spans="6:18" x14ac:dyDescent="0.3">
      <c r="F99" s="177">
        <v>8</v>
      </c>
      <c r="G99" s="178">
        <f t="shared" ref="G99:R99" si="18">G98*2</f>
        <v>0.69299999999999995</v>
      </c>
      <c r="H99" s="178">
        <f t="shared" si="18"/>
        <v>0.69140000000000001</v>
      </c>
      <c r="I99" s="178">
        <f t="shared" si="18"/>
        <v>0.69020000000000004</v>
      </c>
      <c r="J99" s="178">
        <f t="shared" si="18"/>
        <v>0.67359999999999998</v>
      </c>
      <c r="K99" s="178">
        <f t="shared" si="18"/>
        <v>0.67200000000000004</v>
      </c>
      <c r="L99" s="178">
        <f t="shared" si="18"/>
        <v>0.67200000000000004</v>
      </c>
      <c r="M99" s="178">
        <f t="shared" si="18"/>
        <v>1.1053999999999999</v>
      </c>
      <c r="N99" s="178">
        <f t="shared" si="18"/>
        <v>1.1060000000000001</v>
      </c>
      <c r="O99" s="178">
        <f t="shared" si="18"/>
        <v>1.1093999999999999</v>
      </c>
      <c r="P99" s="178">
        <f t="shared" si="18"/>
        <v>0.95379999999999998</v>
      </c>
      <c r="Q99" s="178">
        <f t="shared" si="18"/>
        <v>0.95140000000000002</v>
      </c>
      <c r="R99" s="178">
        <f t="shared" si="18"/>
        <v>0.95140000000000002</v>
      </c>
    </row>
    <row r="100" spans="6:18" x14ac:dyDescent="0.3">
      <c r="F100" s="177" t="s">
        <v>72</v>
      </c>
      <c r="G100" s="178">
        <v>0.38009999999999999</v>
      </c>
      <c r="H100" s="178">
        <v>0.38</v>
      </c>
      <c r="I100" s="178">
        <v>0.38</v>
      </c>
      <c r="J100" s="178">
        <v>0.39929999999999999</v>
      </c>
      <c r="K100" s="178">
        <v>0.39789999999999998</v>
      </c>
      <c r="L100" s="178">
        <v>0.39739999999999998</v>
      </c>
      <c r="M100" s="178">
        <v>0.63570000000000004</v>
      </c>
      <c r="N100" s="178">
        <v>0.63780000000000003</v>
      </c>
      <c r="O100" s="178">
        <v>0.63949999999999996</v>
      </c>
      <c r="P100" s="178">
        <v>0.53749999999999998</v>
      </c>
      <c r="Q100" s="178">
        <v>0.53910000000000002</v>
      </c>
      <c r="R100" s="178">
        <v>0.53990000000000005</v>
      </c>
    </row>
    <row r="101" spans="6:18" x14ac:dyDescent="0.3">
      <c r="F101" s="177">
        <v>9</v>
      </c>
      <c r="G101" s="178">
        <f t="shared" ref="G101:R101" si="19">G100*2</f>
        <v>0.76019999999999999</v>
      </c>
      <c r="H101" s="178">
        <f t="shared" si="19"/>
        <v>0.76</v>
      </c>
      <c r="I101" s="178">
        <f t="shared" si="19"/>
        <v>0.76</v>
      </c>
      <c r="J101" s="178">
        <f t="shared" si="19"/>
        <v>0.79859999999999998</v>
      </c>
      <c r="K101" s="178">
        <f t="shared" si="19"/>
        <v>0.79579999999999995</v>
      </c>
      <c r="L101" s="178">
        <f t="shared" si="19"/>
        <v>0.79479999999999995</v>
      </c>
      <c r="M101" s="178">
        <f t="shared" si="19"/>
        <v>1.2714000000000001</v>
      </c>
      <c r="N101" s="178">
        <f t="shared" si="19"/>
        <v>1.2756000000000001</v>
      </c>
      <c r="O101" s="178">
        <f t="shared" si="19"/>
        <v>1.2789999999999999</v>
      </c>
      <c r="P101" s="178">
        <f t="shared" si="19"/>
        <v>1.075</v>
      </c>
      <c r="Q101" s="178">
        <f t="shared" si="19"/>
        <v>1.0782</v>
      </c>
      <c r="R101" s="178">
        <f t="shared" si="19"/>
        <v>1.0798000000000001</v>
      </c>
    </row>
    <row r="102" spans="6:18" x14ac:dyDescent="0.3">
      <c r="F102" s="177" t="s">
        <v>71</v>
      </c>
      <c r="G102" s="178">
        <v>0.42270000000000002</v>
      </c>
      <c r="H102" s="178">
        <v>0.42199999999999999</v>
      </c>
      <c r="I102" s="178">
        <v>0.42149999999999999</v>
      </c>
      <c r="J102" s="178">
        <v>0.45329999999999998</v>
      </c>
      <c r="K102" s="178">
        <v>0.45250000000000001</v>
      </c>
      <c r="L102" s="178">
        <v>0.45240000000000002</v>
      </c>
      <c r="M102" s="178">
        <v>0.6643</v>
      </c>
      <c r="N102" s="178">
        <v>0.66459999999999997</v>
      </c>
      <c r="O102" s="178">
        <v>0.66520000000000001</v>
      </c>
      <c r="P102" s="178">
        <v>0.57930000000000004</v>
      </c>
      <c r="Q102" s="178">
        <v>0.57930000000000004</v>
      </c>
      <c r="R102" s="178">
        <v>0.57909999999999995</v>
      </c>
    </row>
    <row r="103" spans="6:18" x14ac:dyDescent="0.3">
      <c r="F103" s="177">
        <v>10</v>
      </c>
      <c r="G103" s="178">
        <f t="shared" ref="G103:R103" si="20">G102*2</f>
        <v>0.84540000000000004</v>
      </c>
      <c r="H103" s="178">
        <f t="shared" si="20"/>
        <v>0.84399999999999997</v>
      </c>
      <c r="I103" s="178">
        <f t="shared" si="20"/>
        <v>0.84299999999999997</v>
      </c>
      <c r="J103" s="178">
        <f t="shared" si="20"/>
        <v>0.90659999999999996</v>
      </c>
      <c r="K103" s="178">
        <f t="shared" si="20"/>
        <v>0.90500000000000003</v>
      </c>
      <c r="L103" s="178">
        <f t="shared" si="20"/>
        <v>0.90480000000000005</v>
      </c>
      <c r="M103" s="178">
        <f t="shared" si="20"/>
        <v>1.3286</v>
      </c>
      <c r="N103" s="178">
        <f t="shared" si="20"/>
        <v>1.3291999999999999</v>
      </c>
      <c r="O103" s="178">
        <f t="shared" si="20"/>
        <v>1.3304</v>
      </c>
      <c r="P103" s="178">
        <f t="shared" si="20"/>
        <v>1.1586000000000001</v>
      </c>
      <c r="Q103" s="178">
        <f t="shared" si="20"/>
        <v>1.1586000000000001</v>
      </c>
      <c r="R103" s="178">
        <f t="shared" si="20"/>
        <v>1.1581999999999999</v>
      </c>
    </row>
    <row r="104" spans="6:18" x14ac:dyDescent="0.3">
      <c r="F104" s="177" t="s">
        <v>70</v>
      </c>
      <c r="G104" s="178">
        <v>0.51519999999999999</v>
      </c>
      <c r="H104" s="178">
        <v>0.51490000000000002</v>
      </c>
      <c r="I104" s="178">
        <v>0.51470000000000005</v>
      </c>
      <c r="J104" s="178">
        <v>0.51539999999999997</v>
      </c>
      <c r="K104" s="178">
        <v>0.51580000000000004</v>
      </c>
      <c r="L104" s="178">
        <v>0.51629999999999998</v>
      </c>
      <c r="M104" s="178">
        <v>0.70489999999999997</v>
      </c>
      <c r="N104" s="178">
        <v>0.70309999999999995</v>
      </c>
      <c r="O104" s="178">
        <v>0.70540000000000003</v>
      </c>
      <c r="P104" s="178">
        <v>0.59940000000000004</v>
      </c>
      <c r="Q104" s="178">
        <v>0.59819999999999995</v>
      </c>
      <c r="R104" s="178">
        <v>0.59699999999999998</v>
      </c>
    </row>
    <row r="105" spans="6:18" x14ac:dyDescent="0.3">
      <c r="F105" s="177">
        <v>11</v>
      </c>
      <c r="G105" s="178">
        <f t="shared" ref="G105:R105" si="21">G104*2</f>
        <v>1.0304</v>
      </c>
      <c r="H105" s="178">
        <f t="shared" si="21"/>
        <v>1.0298</v>
      </c>
      <c r="I105" s="178">
        <f t="shared" si="21"/>
        <v>1.0294000000000001</v>
      </c>
      <c r="J105" s="178">
        <f t="shared" si="21"/>
        <v>1.0307999999999999</v>
      </c>
      <c r="K105" s="178">
        <f t="shared" si="21"/>
        <v>1.0316000000000001</v>
      </c>
      <c r="L105" s="178">
        <f t="shared" si="21"/>
        <v>1.0326</v>
      </c>
      <c r="M105" s="178">
        <f t="shared" si="21"/>
        <v>1.4097999999999999</v>
      </c>
      <c r="N105" s="178">
        <f t="shared" si="21"/>
        <v>1.4061999999999999</v>
      </c>
      <c r="O105" s="178">
        <f t="shared" si="21"/>
        <v>1.4108000000000001</v>
      </c>
      <c r="P105" s="178">
        <f t="shared" si="21"/>
        <v>1.1988000000000001</v>
      </c>
      <c r="Q105" s="178">
        <f t="shared" si="21"/>
        <v>1.1963999999999999</v>
      </c>
      <c r="R105" s="178">
        <f t="shared" si="21"/>
        <v>1.194</v>
      </c>
    </row>
    <row r="110" spans="6:18" x14ac:dyDescent="0.3">
      <c r="F110" t="s">
        <v>212</v>
      </c>
    </row>
    <row r="111" spans="6:18" x14ac:dyDescent="0.3">
      <c r="F111" s="131" t="s">
        <v>74</v>
      </c>
      <c r="G111" s="204" t="s">
        <v>228</v>
      </c>
      <c r="H111" s="204"/>
      <c r="I111" s="204"/>
      <c r="J111" s="232">
        <v>1.7506944444444446</v>
      </c>
      <c r="K111" s="192"/>
      <c r="L111" s="192"/>
      <c r="M111" s="192" t="s">
        <v>94</v>
      </c>
      <c r="N111" s="192"/>
      <c r="O111" s="192"/>
    </row>
    <row r="112" spans="6:18" x14ac:dyDescent="0.3">
      <c r="F112" s="131">
        <v>0</v>
      </c>
      <c r="G112" s="130">
        <v>0.1129</v>
      </c>
      <c r="H112" s="130">
        <v>0.1123</v>
      </c>
      <c r="I112" s="130">
        <v>0.112</v>
      </c>
      <c r="J112" s="130">
        <v>0.13780000000000001</v>
      </c>
      <c r="K112" s="130">
        <v>0.13780000000000001</v>
      </c>
      <c r="L112" s="130">
        <v>0.13730000000000001</v>
      </c>
      <c r="M112" s="130">
        <v>0.1237</v>
      </c>
      <c r="N112" s="130">
        <v>0.12429999999999999</v>
      </c>
      <c r="O112" s="130">
        <v>0.12479999999999999</v>
      </c>
    </row>
    <row r="113" spans="6:15" x14ac:dyDescent="0.3">
      <c r="F113" s="131">
        <v>1</v>
      </c>
      <c r="G113" s="130">
        <v>0.18229999999999999</v>
      </c>
      <c r="H113" s="130">
        <v>0.182</v>
      </c>
      <c r="I113" s="130">
        <v>0.18190000000000001</v>
      </c>
      <c r="J113" s="130">
        <v>0.1668</v>
      </c>
      <c r="K113" s="130">
        <v>0.17180000000000001</v>
      </c>
      <c r="L113" s="130">
        <v>0.17019999999999999</v>
      </c>
      <c r="M113" s="130">
        <v>0.1527</v>
      </c>
      <c r="N113" s="130">
        <v>0.15110000000000001</v>
      </c>
      <c r="O113" s="130">
        <v>0.15129999999999999</v>
      </c>
    </row>
    <row r="114" spans="6:15" x14ac:dyDescent="0.3">
      <c r="F114" s="131">
        <v>2</v>
      </c>
      <c r="G114" s="130">
        <v>0.2429</v>
      </c>
      <c r="H114" s="130">
        <v>0.24329999999999999</v>
      </c>
      <c r="I114" s="130">
        <v>0.24179999999999999</v>
      </c>
      <c r="J114" s="130">
        <v>0.2056</v>
      </c>
      <c r="K114" s="130">
        <v>0.2056</v>
      </c>
      <c r="L114" s="130">
        <v>0.2056</v>
      </c>
      <c r="M114" s="130">
        <v>0.1724</v>
      </c>
      <c r="N114" s="130">
        <v>0.17749999999999999</v>
      </c>
      <c r="O114" s="130">
        <v>0.17169999999999999</v>
      </c>
    </row>
    <row r="115" spans="6:15" x14ac:dyDescent="0.3">
      <c r="F115" s="131">
        <v>3</v>
      </c>
      <c r="G115" s="130">
        <v>0.29680000000000001</v>
      </c>
      <c r="H115" s="130">
        <v>0.29770000000000002</v>
      </c>
      <c r="I115" s="130">
        <v>0.29809999999999998</v>
      </c>
      <c r="J115" s="130">
        <v>0.25900000000000001</v>
      </c>
      <c r="K115" s="130">
        <v>0.25829999999999997</v>
      </c>
      <c r="L115" s="130">
        <v>0.25729999999999997</v>
      </c>
      <c r="M115" s="130">
        <v>0.21329999999999999</v>
      </c>
      <c r="N115" s="130">
        <v>0.21079999999999999</v>
      </c>
      <c r="O115" s="130">
        <v>0.20749999999999999</v>
      </c>
    </row>
    <row r="116" spans="6:15" x14ac:dyDescent="0.3">
      <c r="F116" s="131">
        <v>4</v>
      </c>
      <c r="G116" s="130">
        <v>0.35820000000000002</v>
      </c>
      <c r="H116" s="130">
        <v>0.35930000000000001</v>
      </c>
      <c r="I116" s="130">
        <v>0.35930000000000001</v>
      </c>
      <c r="J116" s="130">
        <v>0.3387</v>
      </c>
      <c r="K116" s="130">
        <v>0.32790000000000002</v>
      </c>
      <c r="L116" s="130">
        <v>0.32400000000000001</v>
      </c>
      <c r="M116" s="130">
        <v>0.23480000000000001</v>
      </c>
      <c r="N116" s="130">
        <v>0.2344</v>
      </c>
      <c r="O116" s="130">
        <v>0.23230000000000001</v>
      </c>
    </row>
    <row r="117" spans="6:15" x14ac:dyDescent="0.3">
      <c r="F117" s="131">
        <v>5</v>
      </c>
      <c r="G117" s="130">
        <v>0.54600000000000004</v>
      </c>
      <c r="H117" s="130">
        <v>0.5454</v>
      </c>
      <c r="I117" s="130">
        <v>0.54469999999999996</v>
      </c>
      <c r="J117" s="130">
        <v>0.35449999999999998</v>
      </c>
      <c r="K117" s="130">
        <v>0.35339999999999999</v>
      </c>
      <c r="L117" s="130">
        <v>0.35339999999999999</v>
      </c>
      <c r="M117" s="130">
        <v>0.25990000000000002</v>
      </c>
      <c r="N117" s="130">
        <v>0.25879999999999997</v>
      </c>
      <c r="O117" s="130">
        <v>0.2586</v>
      </c>
    </row>
    <row r="118" spans="6:15" x14ac:dyDescent="0.3">
      <c r="F118" s="131">
        <v>6</v>
      </c>
      <c r="G118" s="130">
        <v>0.59960000000000002</v>
      </c>
      <c r="H118" s="130">
        <v>0.59860000000000002</v>
      </c>
      <c r="I118" s="130">
        <v>0.59940000000000004</v>
      </c>
      <c r="J118" s="130">
        <v>0.39240000000000003</v>
      </c>
      <c r="K118" s="130">
        <v>0.39250000000000002</v>
      </c>
      <c r="L118" s="130">
        <v>0.39360000000000001</v>
      </c>
      <c r="M118" s="130">
        <v>0.2772</v>
      </c>
      <c r="N118" s="130">
        <v>0.2767</v>
      </c>
      <c r="O118" s="130">
        <v>0.27560000000000001</v>
      </c>
    </row>
    <row r="119" spans="6:15" x14ac:dyDescent="0.3">
      <c r="F119" s="131">
        <v>7</v>
      </c>
      <c r="G119" s="130">
        <v>0.62429999999999997</v>
      </c>
      <c r="H119" s="130">
        <v>0.6734</v>
      </c>
      <c r="I119" s="130">
        <v>0.64319999999999999</v>
      </c>
      <c r="J119" s="130">
        <v>0.44269999999999998</v>
      </c>
      <c r="K119" s="130">
        <v>0.44009999999999999</v>
      </c>
      <c r="L119" s="130">
        <v>0.4415</v>
      </c>
      <c r="M119" s="130">
        <v>0.30009999999999998</v>
      </c>
      <c r="N119" s="130">
        <v>0.30309999999999998</v>
      </c>
      <c r="O119" s="130">
        <v>0.30859999999999999</v>
      </c>
    </row>
    <row r="120" spans="6:15" x14ac:dyDescent="0.3">
      <c r="F120" s="131">
        <v>8</v>
      </c>
      <c r="G120" s="130">
        <v>0.72299999999999998</v>
      </c>
      <c r="H120" s="130">
        <v>0.71540000000000004</v>
      </c>
      <c r="I120" s="130">
        <v>0.75229999999999997</v>
      </c>
      <c r="J120" s="130">
        <v>0.4839</v>
      </c>
      <c r="K120" s="130">
        <v>0.47939999999999999</v>
      </c>
      <c r="L120" s="130">
        <v>0.47789999999999999</v>
      </c>
      <c r="M120" s="130">
        <v>0.33400000000000002</v>
      </c>
      <c r="N120" s="130">
        <v>0.33389999999999997</v>
      </c>
      <c r="O120" s="130">
        <v>0.33339999999999997</v>
      </c>
    </row>
    <row r="121" spans="6:15" x14ac:dyDescent="0.3">
      <c r="F121" s="131">
        <v>9</v>
      </c>
      <c r="G121" s="130">
        <v>0.72430000000000005</v>
      </c>
      <c r="H121" s="130">
        <v>0.71260000000000001</v>
      </c>
      <c r="I121" s="130">
        <v>0.76429999999999998</v>
      </c>
      <c r="J121" s="130">
        <v>0.52700000000000002</v>
      </c>
      <c r="K121" s="130">
        <v>0.52159999999999995</v>
      </c>
      <c r="L121" s="130">
        <v>0.51959999999999995</v>
      </c>
      <c r="M121" s="130">
        <v>0.35580000000000001</v>
      </c>
      <c r="N121" s="130">
        <v>0.35070000000000001</v>
      </c>
      <c r="O121" s="130">
        <v>0.34970000000000001</v>
      </c>
    </row>
    <row r="122" spans="6:15" x14ac:dyDescent="0.3">
      <c r="F122" s="131">
        <v>10</v>
      </c>
      <c r="G122" s="130">
        <v>0.78720000000000001</v>
      </c>
      <c r="H122" s="130">
        <v>0.7923</v>
      </c>
      <c r="I122" s="130">
        <v>0.74529999999999996</v>
      </c>
      <c r="J122" s="130">
        <v>0.31580000000000003</v>
      </c>
      <c r="K122" s="130">
        <v>0.31409999999999999</v>
      </c>
      <c r="L122" s="130">
        <v>0.31240000000000001</v>
      </c>
      <c r="M122" s="130">
        <v>0.19600000000000001</v>
      </c>
      <c r="N122" s="130">
        <v>0.19550000000000001</v>
      </c>
      <c r="O122" s="130">
        <v>0.19320000000000001</v>
      </c>
    </row>
    <row r="123" spans="6:15" x14ac:dyDescent="0.3">
      <c r="F123" s="134">
        <v>11</v>
      </c>
      <c r="G123" s="130">
        <v>0.73419999999999996</v>
      </c>
      <c r="H123" s="130">
        <v>0.74319999999999997</v>
      </c>
      <c r="I123" s="130">
        <v>0.72729999999999995</v>
      </c>
      <c r="J123" s="130">
        <f t="shared" ref="J123:O123" si="22">J122*2</f>
        <v>0.63160000000000005</v>
      </c>
      <c r="K123" s="130">
        <f t="shared" si="22"/>
        <v>0.62819999999999998</v>
      </c>
      <c r="L123" s="130">
        <f t="shared" si="22"/>
        <v>0.62480000000000002</v>
      </c>
      <c r="M123" s="130">
        <f t="shared" si="22"/>
        <v>0.39200000000000002</v>
      </c>
      <c r="N123" s="130">
        <f t="shared" si="22"/>
        <v>0.39100000000000001</v>
      </c>
      <c r="O123" s="130">
        <f t="shared" si="22"/>
        <v>0.38640000000000002</v>
      </c>
    </row>
    <row r="124" spans="6:15" x14ac:dyDescent="0.3">
      <c r="F124" s="134">
        <v>12</v>
      </c>
      <c r="G124" s="130">
        <v>0.81230000000000002</v>
      </c>
      <c r="H124" s="130">
        <v>0.84819999999999995</v>
      </c>
      <c r="I124" s="130">
        <v>0.84570000000000001</v>
      </c>
      <c r="J124" s="130">
        <v>0.71340000000000003</v>
      </c>
      <c r="K124" s="130">
        <v>0.69430000000000003</v>
      </c>
      <c r="L124" s="130">
        <v>0.56299999999999994</v>
      </c>
      <c r="M124" s="130">
        <v>0.40229999999999999</v>
      </c>
      <c r="N124" s="130">
        <v>0.40339999999999998</v>
      </c>
      <c r="O124" s="130">
        <v>0.40189999999999998</v>
      </c>
    </row>
    <row r="125" spans="6:15" x14ac:dyDescent="0.3">
      <c r="F125" s="134">
        <v>13</v>
      </c>
      <c r="G125" s="130">
        <v>0.92130000000000001</v>
      </c>
      <c r="H125" s="130">
        <v>0.93120000000000003</v>
      </c>
      <c r="I125" s="130">
        <v>0.96309999999999996</v>
      </c>
      <c r="J125" s="130">
        <v>0.73519999999999996</v>
      </c>
      <c r="K125" s="130">
        <v>0.57820000000000005</v>
      </c>
      <c r="L125" s="130">
        <v>0.75429999999999997</v>
      </c>
      <c r="M125" s="130">
        <v>0.42030000000000001</v>
      </c>
      <c r="N125" s="130">
        <v>0.41860000000000003</v>
      </c>
      <c r="O125" s="130">
        <v>0.42170000000000002</v>
      </c>
    </row>
    <row r="126" spans="6:15" x14ac:dyDescent="0.3">
      <c r="F126" s="134"/>
      <c r="G126" s="130"/>
      <c r="H126" s="130"/>
      <c r="I126" s="130"/>
      <c r="J126" s="130"/>
      <c r="K126" s="130"/>
      <c r="L126" s="130"/>
      <c r="M126" s="130"/>
      <c r="N126" s="130"/>
      <c r="O126" s="130"/>
    </row>
    <row r="127" spans="6:15" x14ac:dyDescent="0.3">
      <c r="F127" s="134"/>
      <c r="G127" s="130"/>
      <c r="H127" s="130"/>
      <c r="I127" s="130"/>
      <c r="J127" s="130"/>
      <c r="K127" s="130"/>
      <c r="L127" s="130"/>
      <c r="M127" s="130"/>
      <c r="N127" s="130"/>
      <c r="O127" s="130"/>
    </row>
  </sheetData>
  <mergeCells count="29">
    <mergeCell ref="M111:O111"/>
    <mergeCell ref="G111:I111"/>
    <mergeCell ref="J111:L111"/>
    <mergeCell ref="G48:I48"/>
    <mergeCell ref="J48:L48"/>
    <mergeCell ref="M48:O48"/>
    <mergeCell ref="P48:R48"/>
    <mergeCell ref="G89:I89"/>
    <mergeCell ref="J89:L89"/>
    <mergeCell ref="M89:O89"/>
    <mergeCell ref="P89:R89"/>
    <mergeCell ref="G69:I69"/>
    <mergeCell ref="J69:L69"/>
    <mergeCell ref="M69:O69"/>
    <mergeCell ref="P69:R69"/>
    <mergeCell ref="L26:AC26"/>
    <mergeCell ref="L27:N27"/>
    <mergeCell ref="O27:Q27"/>
    <mergeCell ref="R27:T27"/>
    <mergeCell ref="U27:W27"/>
    <mergeCell ref="X27:Z27"/>
    <mergeCell ref="AA27:AC27"/>
    <mergeCell ref="L6:AC6"/>
    <mergeCell ref="L7:N7"/>
    <mergeCell ref="O7:Q7"/>
    <mergeCell ref="R7:T7"/>
    <mergeCell ref="U7:W7"/>
    <mergeCell ref="X7:Z7"/>
    <mergeCell ref="AA7:AC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00E4-2C6E-4C84-9F37-BCA7DE8B7292}">
  <sheetPr>
    <pageSetUpPr fitToPage="1"/>
  </sheetPr>
  <dimension ref="B2:BD64"/>
  <sheetViews>
    <sheetView zoomScale="55" zoomScaleNormal="55" workbookViewId="0">
      <selection activeCell="B4" sqref="B4:N23"/>
    </sheetView>
  </sheetViews>
  <sheetFormatPr defaultColWidth="9.125" defaultRowHeight="14.25" x14ac:dyDescent="0.3"/>
  <cols>
    <col min="1" max="1" width="4.5" style="126" customWidth="1"/>
    <col min="2" max="13" width="9.125" style="126"/>
    <col min="14" max="14" width="9.125" style="126" customWidth="1"/>
    <col min="15" max="16384" width="9.125" style="126"/>
  </cols>
  <sheetData>
    <row r="2" spans="2:56" ht="15" x14ac:dyDescent="0.3">
      <c r="B2" s="126" t="s">
        <v>103</v>
      </c>
      <c r="AR2" s="137" t="s">
        <v>101</v>
      </c>
      <c r="BD2" s="137" t="s">
        <v>100</v>
      </c>
    </row>
    <row r="3" spans="2:56" x14ac:dyDescent="0.3">
      <c r="B3" s="134" t="s">
        <v>99</v>
      </c>
      <c r="C3" s="191" t="s">
        <v>82</v>
      </c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V3" s="134" t="str">
        <f>B3</f>
        <v>N effect</v>
      </c>
      <c r="W3" s="191" t="s">
        <v>81</v>
      </c>
      <c r="X3" s="191"/>
      <c r="Y3" s="191"/>
      <c r="Z3" s="191"/>
      <c r="AA3" s="191"/>
      <c r="AB3" s="191"/>
      <c r="AC3" s="191" t="s">
        <v>80</v>
      </c>
      <c r="AD3" s="191"/>
      <c r="AE3" s="191"/>
      <c r="AF3" s="191"/>
      <c r="AG3" s="191"/>
      <c r="AH3" s="191"/>
      <c r="AI3" s="189" t="s">
        <v>79</v>
      </c>
      <c r="AJ3" s="190"/>
      <c r="AK3" s="190"/>
      <c r="AL3" s="190"/>
      <c r="AM3" s="190"/>
      <c r="AN3" s="190"/>
      <c r="AO3" s="135"/>
      <c r="AP3" s="135"/>
    </row>
    <row r="4" spans="2:56" x14ac:dyDescent="0.3">
      <c r="B4" s="131" t="s">
        <v>74</v>
      </c>
      <c r="C4" s="192" t="s">
        <v>98</v>
      </c>
      <c r="D4" s="192"/>
      <c r="E4" s="192"/>
      <c r="F4" s="192" t="s">
        <v>97</v>
      </c>
      <c r="G4" s="192"/>
      <c r="H4" s="192"/>
      <c r="I4" s="192" t="s">
        <v>96</v>
      </c>
      <c r="J4" s="192"/>
      <c r="K4" s="192"/>
      <c r="L4" s="192" t="s">
        <v>90</v>
      </c>
      <c r="M4" s="192"/>
      <c r="N4" s="192"/>
      <c r="O4" s="192" t="s">
        <v>95</v>
      </c>
      <c r="P4" s="192"/>
      <c r="Q4" s="192"/>
      <c r="R4" s="192" t="s">
        <v>94</v>
      </c>
      <c r="S4" s="192"/>
      <c r="T4" s="192"/>
      <c r="V4" s="131" t="s">
        <v>74</v>
      </c>
      <c r="W4" s="134" t="str">
        <f>C4</f>
        <v>4:1</v>
      </c>
      <c r="X4" s="134" t="str">
        <f>F4</f>
        <v>8:1</v>
      </c>
      <c r="Y4" s="134" t="str">
        <f>I4</f>
        <v>16:1</v>
      </c>
      <c r="Z4" s="134" t="str">
        <f>L4</f>
        <v>35:1</v>
      </c>
      <c r="AA4" s="134" t="str">
        <f>O4</f>
        <v>70:1</v>
      </c>
      <c r="AB4" s="134" t="str">
        <f>R4</f>
        <v>140:1</v>
      </c>
      <c r="AC4" s="134" t="str">
        <f>C4</f>
        <v>4:1</v>
      </c>
      <c r="AD4" s="134" t="str">
        <f>F4</f>
        <v>8:1</v>
      </c>
      <c r="AE4" s="134" t="str">
        <f>I4</f>
        <v>16:1</v>
      </c>
      <c r="AF4" s="134" t="str">
        <f>L4</f>
        <v>35:1</v>
      </c>
      <c r="AG4" s="134" t="str">
        <f>O4</f>
        <v>70:1</v>
      </c>
      <c r="AH4" s="134" t="str">
        <f>R4</f>
        <v>140:1</v>
      </c>
      <c r="AI4" s="135" t="str">
        <f>C4</f>
        <v>4:1</v>
      </c>
      <c r="AJ4" s="135" t="str">
        <f>F4</f>
        <v>8:1</v>
      </c>
      <c r="AK4" s="135" t="str">
        <f>I4</f>
        <v>16:1</v>
      </c>
      <c r="AL4" s="135" t="str">
        <f>L4</f>
        <v>35:1</v>
      </c>
      <c r="AM4" s="135" t="str">
        <f>O4</f>
        <v>70:1</v>
      </c>
      <c r="AN4" s="135" t="str">
        <f>R4</f>
        <v>140:1</v>
      </c>
      <c r="AO4" s="135"/>
      <c r="AP4" s="135"/>
    </row>
    <row r="5" spans="2:56" x14ac:dyDescent="0.3">
      <c r="B5" s="131">
        <v>0</v>
      </c>
      <c r="C5" s="130">
        <v>0.12909999999999999</v>
      </c>
      <c r="D5" s="130">
        <v>0.12839999999999999</v>
      </c>
      <c r="E5" s="130">
        <v>0.1268</v>
      </c>
      <c r="F5" s="130">
        <v>0.1241</v>
      </c>
      <c r="G5" s="130">
        <v>0.1242</v>
      </c>
      <c r="H5" s="130">
        <v>0.12429999999999999</v>
      </c>
      <c r="I5" s="130">
        <v>0.1227</v>
      </c>
      <c r="J5" s="130">
        <v>0.1229</v>
      </c>
      <c r="K5" s="130">
        <v>0.12239999999999999</v>
      </c>
      <c r="L5" s="130">
        <v>0.1242</v>
      </c>
      <c r="M5" s="130">
        <v>0.1232</v>
      </c>
      <c r="N5" s="130">
        <v>0.12330000000000001</v>
      </c>
      <c r="O5" s="130">
        <v>0.124</v>
      </c>
      <c r="P5" s="130">
        <v>0.1237</v>
      </c>
      <c r="Q5" s="130">
        <v>0.1239</v>
      </c>
      <c r="R5" s="130">
        <v>0.122</v>
      </c>
      <c r="S5" s="130">
        <v>0.122</v>
      </c>
      <c r="T5" s="130">
        <v>0.1222</v>
      </c>
      <c r="V5" s="131">
        <f t="shared" ref="V5:V10" si="0">B5</f>
        <v>0</v>
      </c>
      <c r="W5" s="130">
        <f t="shared" ref="W5:W10" si="1">AVERAGE(C5:E5)</f>
        <v>0.12809999999999999</v>
      </c>
      <c r="X5" s="130">
        <f t="shared" ref="X5:X10" si="2">AVERAGE(F5:H5)</f>
        <v>0.12420000000000002</v>
      </c>
      <c r="Y5" s="130">
        <f t="shared" ref="Y5:Y10" si="3">AVERAGE(I5:K5)</f>
        <v>0.12266666666666666</v>
      </c>
      <c r="Z5" s="130">
        <f t="shared" ref="Z5:Z10" si="4">AVERAGE(L5:N5)</f>
        <v>0.12356666666666667</v>
      </c>
      <c r="AA5" s="130">
        <f t="shared" ref="AA5:AA10" si="5">AVERAGE(O5:Q5)</f>
        <v>0.12386666666666667</v>
      </c>
      <c r="AB5" s="130">
        <f t="shared" ref="AB5:AB10" si="6">AVERAGE(R5:T5)</f>
        <v>0.12206666666666666</v>
      </c>
      <c r="AC5" s="130">
        <f t="shared" ref="AC5:AC10" si="7">STDEV(C5:E5)</f>
        <v>1.1789826122551568E-3</v>
      </c>
      <c r="AD5" s="130">
        <f t="shared" ref="AD5:AD10" si="8">STDEV(F5:H5)</f>
        <v>9.9999999999995925E-5</v>
      </c>
      <c r="AE5" s="130">
        <f t="shared" ref="AE5:AE10" si="9">STDEV(I5:K5)</f>
        <v>2.516611478423591E-4</v>
      </c>
      <c r="AF5" s="130">
        <f t="shared" ref="AF5:AF10" si="10">STDEV(L5:N5)</f>
        <v>5.5075705472861002E-4</v>
      </c>
      <c r="AG5" s="130">
        <f t="shared" ref="AG5:AG10" si="11">STDEV(O5:Q5)</f>
        <v>1.5275252316519148E-4</v>
      </c>
      <c r="AH5" s="130">
        <f t="shared" ref="AH5:AH10" si="12">STDEV(R5:T5)</f>
        <v>1.1547005383792846E-4</v>
      </c>
      <c r="AI5" s="136"/>
      <c r="AJ5" s="136"/>
      <c r="AK5" s="136"/>
      <c r="AL5" s="136"/>
      <c r="AM5" s="136"/>
      <c r="AN5" s="136"/>
      <c r="AO5" s="136"/>
      <c r="AP5" s="136"/>
    </row>
    <row r="6" spans="2:56" x14ac:dyDescent="0.3">
      <c r="B6" s="131">
        <v>1</v>
      </c>
      <c r="C6" s="130">
        <v>0.15429999999999999</v>
      </c>
      <c r="D6" s="130">
        <v>0.1535</v>
      </c>
      <c r="E6" s="130">
        <v>0.1525</v>
      </c>
      <c r="F6" s="130">
        <v>0.16400000000000001</v>
      </c>
      <c r="G6" s="130">
        <v>0.16200000000000001</v>
      </c>
      <c r="H6" s="130">
        <v>0.1623</v>
      </c>
      <c r="I6" s="130">
        <v>0.16059999999999999</v>
      </c>
      <c r="J6" s="130">
        <v>0.1603</v>
      </c>
      <c r="K6" s="130">
        <v>0.15959999999999999</v>
      </c>
      <c r="L6" s="130">
        <v>0.16159999999999999</v>
      </c>
      <c r="M6" s="130">
        <v>0.16089999999999999</v>
      </c>
      <c r="N6" s="130">
        <v>0.1603</v>
      </c>
      <c r="O6" s="130">
        <v>0.1588</v>
      </c>
      <c r="P6" s="130">
        <v>0.15840000000000001</v>
      </c>
      <c r="Q6" s="130">
        <v>0.15820000000000001</v>
      </c>
      <c r="R6" s="130">
        <v>0.14710000000000001</v>
      </c>
      <c r="S6" s="130">
        <v>0.1484</v>
      </c>
      <c r="T6" s="130">
        <v>0.14849999999999999</v>
      </c>
      <c r="V6" s="131">
        <f t="shared" si="0"/>
        <v>1</v>
      </c>
      <c r="W6" s="130">
        <f t="shared" si="1"/>
        <v>0.15343333333333331</v>
      </c>
      <c r="X6" s="130">
        <f t="shared" si="2"/>
        <v>0.16276666666666667</v>
      </c>
      <c r="Y6" s="130">
        <f t="shared" si="3"/>
        <v>0.16016666666666665</v>
      </c>
      <c r="Z6" s="130">
        <f t="shared" si="4"/>
        <v>0.16093333333333334</v>
      </c>
      <c r="AA6" s="130">
        <f t="shared" si="5"/>
        <v>0.15846666666666667</v>
      </c>
      <c r="AB6" s="130">
        <f t="shared" si="6"/>
        <v>0.14799999999999999</v>
      </c>
      <c r="AC6" s="130">
        <f t="shared" si="7"/>
        <v>9.0184995056457695E-4</v>
      </c>
      <c r="AD6" s="130">
        <f t="shared" si="8"/>
        <v>1.0785793124908978E-3</v>
      </c>
      <c r="AE6" s="130">
        <f t="shared" si="9"/>
        <v>5.1316014394468964E-4</v>
      </c>
      <c r="AF6" s="130">
        <f t="shared" si="10"/>
        <v>6.5064070986476914E-4</v>
      </c>
      <c r="AG6" s="130">
        <f t="shared" si="11"/>
        <v>3.0550504633038297E-4</v>
      </c>
      <c r="AH6" s="130">
        <f t="shared" si="12"/>
        <v>7.8102496759065935E-4</v>
      </c>
      <c r="AI6" s="136">
        <f>(W6-W$5)/V6</f>
        <v>2.5333333333333319E-2</v>
      </c>
      <c r="AJ6" s="136">
        <f>(X6-X$5)/V6</f>
        <v>3.8566666666666652E-2</v>
      </c>
      <c r="AK6" s="136">
        <f>(Y6-Y$5)/V6</f>
        <v>3.7499999999999992E-2</v>
      </c>
      <c r="AL6" s="136">
        <f>(Z6-Z$5)/V6</f>
        <v>3.7366666666666673E-2</v>
      </c>
      <c r="AM6" s="136">
        <f>(AA6-AA$5)/V6</f>
        <v>3.4600000000000006E-2</v>
      </c>
      <c r="AN6" s="136">
        <f>(AB6-AB$5)/V6</f>
        <v>2.5933333333333336E-2</v>
      </c>
      <c r="AO6" s="136"/>
      <c r="AP6" s="136"/>
    </row>
    <row r="7" spans="2:56" x14ac:dyDescent="0.3">
      <c r="B7" s="131">
        <v>2</v>
      </c>
      <c r="C7" s="130">
        <v>0.2029</v>
      </c>
      <c r="D7" s="130">
        <v>0.2021</v>
      </c>
      <c r="E7" s="130">
        <v>0.2026</v>
      </c>
      <c r="F7" s="130">
        <v>0.22259999999999999</v>
      </c>
      <c r="G7" s="130">
        <v>0.22220000000000001</v>
      </c>
      <c r="H7" s="130">
        <v>0.221</v>
      </c>
      <c r="I7" s="130">
        <v>0.21909999999999999</v>
      </c>
      <c r="J7" s="130">
        <v>0.21909999999999999</v>
      </c>
      <c r="K7" s="130">
        <v>0.21920000000000001</v>
      </c>
      <c r="L7" s="130">
        <v>0.20150000000000001</v>
      </c>
      <c r="M7" s="130">
        <v>0.20150000000000001</v>
      </c>
      <c r="N7" s="130">
        <v>0.2011</v>
      </c>
      <c r="O7" s="130">
        <v>0.2031</v>
      </c>
      <c r="P7" s="130">
        <v>0.20230000000000001</v>
      </c>
      <c r="Q7" s="130">
        <v>0.2036</v>
      </c>
      <c r="R7" s="130">
        <v>0.17119999999999999</v>
      </c>
      <c r="S7" s="130">
        <v>0.17150000000000001</v>
      </c>
      <c r="T7" s="130">
        <v>0.17230000000000001</v>
      </c>
      <c r="V7" s="131">
        <f t="shared" si="0"/>
        <v>2</v>
      </c>
      <c r="W7" s="130">
        <f t="shared" si="1"/>
        <v>0.20253333333333334</v>
      </c>
      <c r="X7" s="130">
        <f t="shared" si="2"/>
        <v>0.22193333333333332</v>
      </c>
      <c r="Y7" s="130">
        <f t="shared" si="3"/>
        <v>0.21913333333333332</v>
      </c>
      <c r="Z7" s="130">
        <f t="shared" si="4"/>
        <v>0.20136666666666669</v>
      </c>
      <c r="AA7" s="130">
        <f t="shared" si="5"/>
        <v>0.20299999999999999</v>
      </c>
      <c r="AB7" s="130">
        <f t="shared" si="6"/>
        <v>0.17166666666666666</v>
      </c>
      <c r="AC7" s="130">
        <f t="shared" si="7"/>
        <v>4.041451884327359E-4</v>
      </c>
      <c r="AD7" s="130">
        <f t="shared" si="8"/>
        <v>8.3266639978645028E-4</v>
      </c>
      <c r="AE7" s="130">
        <f t="shared" si="9"/>
        <v>5.7735026918972241E-5</v>
      </c>
      <c r="AF7" s="130">
        <f t="shared" si="10"/>
        <v>2.3094010767585693E-4</v>
      </c>
      <c r="AG7" s="130">
        <f t="shared" si="11"/>
        <v>6.5574385243019769E-4</v>
      </c>
      <c r="AH7" s="130">
        <f t="shared" si="12"/>
        <v>5.6862407030773923E-4</v>
      </c>
      <c r="AI7" s="136">
        <f>(W7-W$5)/V7</f>
        <v>3.7216666666666676E-2</v>
      </c>
      <c r="AJ7" s="136">
        <f>(X7-X$5)/V7</f>
        <v>4.8866666666666649E-2</v>
      </c>
      <c r="AK7" s="136">
        <f>(Y7-Y$5)/V7</f>
        <v>4.8233333333333329E-2</v>
      </c>
      <c r="AL7" s="136">
        <f>(Z7-Z$5)/V7</f>
        <v>3.8900000000000011E-2</v>
      </c>
      <c r="AM7" s="136">
        <f>(AA7-AA$5)/V7</f>
        <v>3.956666666666666E-2</v>
      </c>
      <c r="AN7" s="136">
        <f>(AB7-AB$5)/V7</f>
        <v>2.4800000000000003E-2</v>
      </c>
      <c r="AO7" s="136"/>
      <c r="AP7" s="136"/>
    </row>
    <row r="8" spans="2:56" x14ac:dyDescent="0.3">
      <c r="B8" s="131">
        <v>3</v>
      </c>
      <c r="C8" s="130">
        <v>0.28139999999999998</v>
      </c>
      <c r="D8" s="130">
        <v>0.2828</v>
      </c>
      <c r="E8" s="130">
        <v>0.28249999999999997</v>
      </c>
      <c r="F8" s="130">
        <v>0.39300000000000002</v>
      </c>
      <c r="G8" s="130">
        <v>0.39090000000000003</v>
      </c>
      <c r="H8" s="130">
        <v>0.39279999999999998</v>
      </c>
      <c r="I8" s="130">
        <v>0.3085</v>
      </c>
      <c r="J8" s="130">
        <v>0.30780000000000002</v>
      </c>
      <c r="K8" s="130">
        <v>0.30690000000000001</v>
      </c>
      <c r="L8" s="130">
        <v>0.25</v>
      </c>
      <c r="M8" s="130">
        <v>0.25059999999999999</v>
      </c>
      <c r="N8" s="130">
        <v>0.25280000000000002</v>
      </c>
      <c r="O8" s="130">
        <v>0.29720000000000002</v>
      </c>
      <c r="P8" s="130">
        <v>0.29680000000000001</v>
      </c>
      <c r="Q8" s="130">
        <v>0.29870000000000002</v>
      </c>
      <c r="R8" s="130">
        <v>0.219</v>
      </c>
      <c r="S8" s="130">
        <v>0.2198</v>
      </c>
      <c r="T8" s="130">
        <v>0.21929999999999999</v>
      </c>
      <c r="V8" s="131">
        <f t="shared" si="0"/>
        <v>3</v>
      </c>
      <c r="W8" s="130">
        <f t="shared" si="1"/>
        <v>0.28223333333333334</v>
      </c>
      <c r="X8" s="130">
        <f t="shared" si="2"/>
        <v>0.39223333333333338</v>
      </c>
      <c r="Y8" s="130">
        <f t="shared" si="3"/>
        <v>0.30773333333333336</v>
      </c>
      <c r="Z8" s="130">
        <f t="shared" si="4"/>
        <v>0.25113333333333332</v>
      </c>
      <c r="AA8" s="130">
        <f t="shared" si="5"/>
        <v>0.2975666666666667</v>
      </c>
      <c r="AB8" s="130">
        <f t="shared" si="6"/>
        <v>0.21936666666666663</v>
      </c>
      <c r="AC8" s="130">
        <f t="shared" si="7"/>
        <v>7.3711147958320229E-4</v>
      </c>
      <c r="AD8" s="130">
        <f t="shared" si="8"/>
        <v>1.1590225767142339E-3</v>
      </c>
      <c r="AE8" s="130">
        <f t="shared" si="9"/>
        <v>8.0208062770106012E-4</v>
      </c>
      <c r="AF8" s="130">
        <f t="shared" si="10"/>
        <v>1.4742229591664146E-3</v>
      </c>
      <c r="AG8" s="130">
        <f t="shared" si="11"/>
        <v>1.0016652800877864E-3</v>
      </c>
      <c r="AH8" s="130">
        <f t="shared" si="12"/>
        <v>4.041451884327359E-4</v>
      </c>
      <c r="AI8" s="136">
        <f>(W8-W$5)/V8</f>
        <v>5.1377777777777779E-2</v>
      </c>
      <c r="AJ8" s="136">
        <f>(X8-X$5)/V8</f>
        <v>8.9344444444444449E-2</v>
      </c>
      <c r="AK8" s="136">
        <f>(Y8-Y$5)/V8</f>
        <v>6.1688888888888904E-2</v>
      </c>
      <c r="AL8" s="136">
        <f>(Z8-Z$5)/V8</f>
        <v>4.2522222222222218E-2</v>
      </c>
      <c r="AM8" s="136">
        <f>(AA8-AA$5)/V8</f>
        <v>5.7900000000000007E-2</v>
      </c>
      <c r="AN8" s="136">
        <f>(AB8-AB$5)/V8</f>
        <v>3.2433333333333321E-2</v>
      </c>
      <c r="AO8" s="136"/>
      <c r="AP8" s="136"/>
    </row>
    <row r="9" spans="2:56" x14ac:dyDescent="0.3">
      <c r="B9" s="131">
        <v>4</v>
      </c>
      <c r="C9" s="130">
        <v>0.3715</v>
      </c>
      <c r="D9" s="130">
        <v>0.37190000000000001</v>
      </c>
      <c r="E9" s="130">
        <v>0.37069999999999997</v>
      </c>
      <c r="F9" s="130">
        <v>0.68859999999999999</v>
      </c>
      <c r="G9" s="130">
        <v>0.68769999999999998</v>
      </c>
      <c r="H9" s="130">
        <v>0.68520000000000003</v>
      </c>
      <c r="I9" s="130">
        <v>0.48409999999999997</v>
      </c>
      <c r="J9" s="130">
        <v>0.4859</v>
      </c>
      <c r="K9" s="130">
        <v>0.48820000000000002</v>
      </c>
      <c r="L9" s="130">
        <v>0.36940000000000001</v>
      </c>
      <c r="M9" s="130">
        <v>0.36699999999999999</v>
      </c>
      <c r="N9" s="130">
        <v>0.36530000000000001</v>
      </c>
      <c r="O9" s="130">
        <v>0.38600000000000001</v>
      </c>
      <c r="P9" s="130">
        <v>0.3861</v>
      </c>
      <c r="Q9" s="130">
        <v>0.38290000000000002</v>
      </c>
      <c r="R9" s="130">
        <v>0.33810000000000001</v>
      </c>
      <c r="S9" s="130">
        <v>0.33760000000000001</v>
      </c>
      <c r="T9" s="130">
        <v>0.33839999999999998</v>
      </c>
      <c r="V9" s="131">
        <f t="shared" si="0"/>
        <v>4</v>
      </c>
      <c r="W9" s="130">
        <f t="shared" si="1"/>
        <v>0.37136666666666668</v>
      </c>
      <c r="X9" s="130">
        <f t="shared" si="2"/>
        <v>0.6871666666666667</v>
      </c>
      <c r="Y9" s="130">
        <f t="shared" si="3"/>
        <v>0.48606666666666665</v>
      </c>
      <c r="Z9" s="130">
        <f t="shared" si="4"/>
        <v>0.3672333333333333</v>
      </c>
      <c r="AA9" s="130">
        <f t="shared" si="5"/>
        <v>0.38500000000000001</v>
      </c>
      <c r="AB9" s="130">
        <f t="shared" si="6"/>
        <v>0.33803333333333335</v>
      </c>
      <c r="AC9" s="130">
        <f t="shared" si="7"/>
        <v>6.1101009266079618E-4</v>
      </c>
      <c r="AD9" s="130">
        <f t="shared" si="8"/>
        <v>1.7616280348964834E-3</v>
      </c>
      <c r="AE9" s="130">
        <f t="shared" si="9"/>
        <v>2.055075018906471E-3</v>
      </c>
      <c r="AF9" s="130">
        <f t="shared" si="10"/>
        <v>2.0599352740640472E-3</v>
      </c>
      <c r="AG9" s="130">
        <f t="shared" si="11"/>
        <v>1.8193405398660171E-3</v>
      </c>
      <c r="AH9" s="130">
        <f t="shared" si="12"/>
        <v>4.0414518843272327E-4</v>
      </c>
      <c r="AI9" s="136">
        <f>(W9-W$5)/V9</f>
        <v>6.0816666666666672E-2</v>
      </c>
      <c r="AJ9" s="136">
        <f>(X9-X$5)/V9</f>
        <v>0.14074166666666668</v>
      </c>
      <c r="AK9" s="136">
        <f>(Y9-Y$5)/V9</f>
        <v>9.085E-2</v>
      </c>
      <c r="AL9" s="136">
        <f>(Z9-Z$5)/V9</f>
        <v>6.0916666666666661E-2</v>
      </c>
      <c r="AM9" s="136">
        <f>(AA9-AA$5)/V9</f>
        <v>6.5283333333333332E-2</v>
      </c>
      <c r="AN9" s="136">
        <f>(AB9-AB$5)/V9</f>
        <v>5.3991666666666674E-2</v>
      </c>
      <c r="AO9" s="136"/>
      <c r="AP9" s="136"/>
    </row>
    <row r="10" spans="2:56" x14ac:dyDescent="0.3">
      <c r="B10" s="131">
        <v>5</v>
      </c>
      <c r="C10" s="130">
        <v>0.54590000000000005</v>
      </c>
      <c r="D10" s="130">
        <v>0.54610000000000003</v>
      </c>
      <c r="E10" s="130">
        <v>0.54869999999999997</v>
      </c>
      <c r="F10" s="130">
        <v>0.89880000000000004</v>
      </c>
      <c r="G10" s="130">
        <v>0.90480000000000005</v>
      </c>
      <c r="H10" s="130">
        <v>0.89839999999999998</v>
      </c>
      <c r="I10" s="130">
        <v>0.72160000000000002</v>
      </c>
      <c r="J10" s="130">
        <v>0.71560000000000001</v>
      </c>
      <c r="K10" s="130">
        <v>0.71909999999999996</v>
      </c>
      <c r="L10" s="130">
        <v>0.505</v>
      </c>
      <c r="M10" s="130">
        <v>0.50619999999999998</v>
      </c>
      <c r="N10" s="130">
        <v>0.50549999999999995</v>
      </c>
      <c r="O10" s="130">
        <v>0.5131</v>
      </c>
      <c r="P10" s="130">
        <v>0.5121</v>
      </c>
      <c r="Q10" s="130">
        <v>0.51190000000000002</v>
      </c>
      <c r="R10" s="130">
        <v>0.49149999999999999</v>
      </c>
      <c r="S10" s="130">
        <v>0.4919</v>
      </c>
      <c r="T10" s="130">
        <v>0.49099999999999999</v>
      </c>
      <c r="V10" s="131">
        <f t="shared" si="0"/>
        <v>5</v>
      </c>
      <c r="W10" s="130">
        <f t="shared" si="1"/>
        <v>0.54690000000000005</v>
      </c>
      <c r="X10" s="130">
        <f t="shared" si="2"/>
        <v>0.90066666666666662</v>
      </c>
      <c r="Y10" s="130">
        <f t="shared" si="3"/>
        <v>0.71876666666666666</v>
      </c>
      <c r="Z10" s="130">
        <f t="shared" si="4"/>
        <v>0.50556666666666672</v>
      </c>
      <c r="AA10" s="130">
        <f t="shared" si="5"/>
        <v>0.51236666666666664</v>
      </c>
      <c r="AB10" s="130">
        <f t="shared" si="6"/>
        <v>0.49146666666666672</v>
      </c>
      <c r="AC10" s="130">
        <f t="shared" si="7"/>
        <v>1.5620499351812868E-3</v>
      </c>
      <c r="AD10" s="130">
        <f t="shared" si="8"/>
        <v>3.5851545759330249E-3</v>
      </c>
      <c r="AE10" s="130">
        <f t="shared" si="9"/>
        <v>3.0138568866708536E-3</v>
      </c>
      <c r="AF10" s="130">
        <f t="shared" si="10"/>
        <v>6.0277137733416282E-4</v>
      </c>
      <c r="AG10" s="130">
        <f t="shared" si="11"/>
        <v>6.4291005073285618E-4</v>
      </c>
      <c r="AH10" s="130">
        <f t="shared" si="12"/>
        <v>4.509249752822952E-4</v>
      </c>
      <c r="AI10" s="136">
        <f>(W10-W$5)/V10</f>
        <v>8.3760000000000015E-2</v>
      </c>
      <c r="AJ10" s="136">
        <f>(X10-X$5)/V10</f>
        <v>0.15529333333333334</v>
      </c>
      <c r="AK10" s="136">
        <f>(Y10-Y$5)/V10</f>
        <v>0.11921999999999999</v>
      </c>
      <c r="AL10" s="136">
        <f>(Z10-Z$5)/V10</f>
        <v>7.640000000000001E-2</v>
      </c>
      <c r="AM10" s="136">
        <f>(AA10-AA$5)/V10</f>
        <v>7.7699999999999991E-2</v>
      </c>
      <c r="AN10" s="136">
        <f>(AB10-AB$5)/V10</f>
        <v>7.3880000000000015E-2</v>
      </c>
      <c r="AO10" s="136"/>
      <c r="AP10" s="136"/>
    </row>
    <row r="11" spans="2:56" x14ac:dyDescent="0.3">
      <c r="B11" s="131" t="s">
        <v>106</v>
      </c>
      <c r="C11" s="130">
        <v>0.3604</v>
      </c>
      <c r="D11" s="130">
        <v>0.36449999999999999</v>
      </c>
      <c r="E11" s="130">
        <v>0.36559999999999998</v>
      </c>
      <c r="F11" s="130">
        <v>0.61080000000000001</v>
      </c>
      <c r="G11" s="130">
        <v>0.61050000000000004</v>
      </c>
      <c r="H11" s="130">
        <v>0.60819999999999996</v>
      </c>
      <c r="I11" s="130">
        <v>0.50580000000000003</v>
      </c>
      <c r="J11" s="130">
        <v>0.50480000000000003</v>
      </c>
      <c r="K11" s="130">
        <v>0.50419999999999998</v>
      </c>
      <c r="L11" s="130">
        <v>0.3372</v>
      </c>
      <c r="M11" s="130">
        <v>0.33710000000000001</v>
      </c>
      <c r="N11" s="130">
        <v>0.33710000000000001</v>
      </c>
      <c r="O11" s="130">
        <v>0.32679999999999998</v>
      </c>
      <c r="P11" s="130">
        <v>0.32569999999999999</v>
      </c>
      <c r="Q11" s="130">
        <v>0.32529999999999998</v>
      </c>
      <c r="R11" s="130">
        <v>0.317</v>
      </c>
      <c r="S11" s="130">
        <v>0.31509999999999999</v>
      </c>
      <c r="T11" s="130">
        <v>0.31380000000000002</v>
      </c>
      <c r="V11" s="131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6"/>
      <c r="AJ11" s="136"/>
      <c r="AK11" s="136"/>
      <c r="AL11" s="136"/>
      <c r="AM11" s="136"/>
      <c r="AN11" s="136"/>
      <c r="AO11" s="136"/>
      <c r="AP11" s="136"/>
    </row>
    <row r="12" spans="2:56" x14ac:dyDescent="0.3">
      <c r="B12" s="131">
        <v>6</v>
      </c>
      <c r="C12" s="130">
        <f t="shared" ref="C12:T12" si="13">C11*2</f>
        <v>0.7208</v>
      </c>
      <c r="D12" s="130">
        <f t="shared" si="13"/>
        <v>0.72899999999999998</v>
      </c>
      <c r="E12" s="130">
        <f t="shared" si="13"/>
        <v>0.73119999999999996</v>
      </c>
      <c r="F12" s="130">
        <f t="shared" si="13"/>
        <v>1.2216</v>
      </c>
      <c r="G12" s="130">
        <f t="shared" si="13"/>
        <v>1.2210000000000001</v>
      </c>
      <c r="H12" s="130">
        <f t="shared" si="13"/>
        <v>1.2163999999999999</v>
      </c>
      <c r="I12" s="130">
        <f t="shared" si="13"/>
        <v>1.0116000000000001</v>
      </c>
      <c r="J12" s="130">
        <f t="shared" si="13"/>
        <v>1.0096000000000001</v>
      </c>
      <c r="K12" s="130">
        <f t="shared" si="13"/>
        <v>1.0084</v>
      </c>
      <c r="L12" s="130">
        <f t="shared" si="13"/>
        <v>0.6744</v>
      </c>
      <c r="M12" s="130">
        <f t="shared" si="13"/>
        <v>0.67420000000000002</v>
      </c>
      <c r="N12" s="130">
        <f t="shared" si="13"/>
        <v>0.67420000000000002</v>
      </c>
      <c r="O12" s="130">
        <f t="shared" si="13"/>
        <v>0.65359999999999996</v>
      </c>
      <c r="P12" s="130">
        <f t="shared" si="13"/>
        <v>0.65139999999999998</v>
      </c>
      <c r="Q12" s="130">
        <f t="shared" si="13"/>
        <v>0.65059999999999996</v>
      </c>
      <c r="R12" s="130">
        <f t="shared" si="13"/>
        <v>0.63400000000000001</v>
      </c>
      <c r="S12" s="130">
        <f t="shared" si="13"/>
        <v>0.63019999999999998</v>
      </c>
      <c r="T12" s="130">
        <f t="shared" si="13"/>
        <v>0.62760000000000005</v>
      </c>
      <c r="V12" s="131">
        <f>B12</f>
        <v>6</v>
      </c>
      <c r="W12" s="130">
        <f>AVERAGE(C12:E12)</f>
        <v>0.72699999999999998</v>
      </c>
      <c r="X12" s="130">
        <f>AVERAGE(F12:H12)</f>
        <v>1.2196666666666667</v>
      </c>
      <c r="Y12" s="130">
        <f>AVERAGE(I12:K12)</f>
        <v>1.0098666666666667</v>
      </c>
      <c r="Z12" s="130">
        <f>AVERAGE(L12:N12)</f>
        <v>0.67426666666666668</v>
      </c>
      <c r="AA12" s="130">
        <f>AVERAGE(O12:Q12)</f>
        <v>0.65186666666666671</v>
      </c>
      <c r="AB12" s="130">
        <f>AVERAGE(R12:T12)</f>
        <v>0.63059999999999994</v>
      </c>
      <c r="AC12" s="130">
        <f>STDEV(C12:E12)</f>
        <v>5.4808758424178729E-3</v>
      </c>
      <c r="AD12" s="130">
        <f>STDEV(F12:H12)</f>
        <v>2.8448784391136516E-3</v>
      </c>
      <c r="AE12" s="130">
        <f>STDEV(I12:K12)</f>
        <v>1.6165807537309939E-3</v>
      </c>
      <c r="AF12" s="130">
        <f>STDEV(L12:N12)</f>
        <v>1.1547005383791244E-4</v>
      </c>
      <c r="AG12" s="130">
        <f>STDEV(O12:Q12)</f>
        <v>1.5534906930308038E-3</v>
      </c>
      <c r="AH12" s="130">
        <f>STDEV(R12:T12)</f>
        <v>3.2186953878861999E-3</v>
      </c>
      <c r="AI12" s="136">
        <f>(W12-W$5)/V12</f>
        <v>9.9816666666666665E-2</v>
      </c>
      <c r="AJ12" s="136">
        <f>(X12-X$5)/V12</f>
        <v>0.18257777777777776</v>
      </c>
      <c r="AK12" s="136">
        <f>(Y12-Y$5)/V12</f>
        <v>0.14786666666666667</v>
      </c>
      <c r="AL12" s="136">
        <f>(Z12-Z$5)/V12</f>
        <v>9.1783333333333328E-2</v>
      </c>
      <c r="AM12" s="136">
        <f>(AA12-AA$5)/V12</f>
        <v>8.8000000000000009E-2</v>
      </c>
      <c r="AN12" s="136">
        <f>(AB12-AB$5)/V12</f>
        <v>8.4755555555555542E-2</v>
      </c>
      <c r="AO12" s="136"/>
      <c r="AP12" s="136"/>
    </row>
    <row r="13" spans="2:56" x14ac:dyDescent="0.3">
      <c r="B13" s="131" t="s">
        <v>102</v>
      </c>
      <c r="C13" s="130">
        <v>0.40150000000000002</v>
      </c>
      <c r="D13" s="130">
        <v>0.40550000000000003</v>
      </c>
      <c r="E13" s="130">
        <v>0.40339999999999998</v>
      </c>
      <c r="F13" s="130">
        <v>0.78490000000000004</v>
      </c>
      <c r="G13" s="130">
        <v>0.7823</v>
      </c>
      <c r="H13" s="130">
        <v>0.78400000000000003</v>
      </c>
      <c r="I13" s="130">
        <v>0.65580000000000005</v>
      </c>
      <c r="J13" s="130">
        <v>0.65739999999999998</v>
      </c>
      <c r="K13" s="130">
        <v>0.65669999999999995</v>
      </c>
      <c r="L13" s="130">
        <v>0.43</v>
      </c>
      <c r="M13" s="130">
        <v>0.43</v>
      </c>
      <c r="N13" s="130">
        <v>0.43149999999999999</v>
      </c>
      <c r="O13" s="130">
        <v>0.39829999999999999</v>
      </c>
      <c r="P13" s="130">
        <v>0.39529999999999998</v>
      </c>
      <c r="Q13" s="130">
        <v>0.39639999999999997</v>
      </c>
      <c r="R13" s="130">
        <v>0.36249999999999999</v>
      </c>
      <c r="S13" s="130">
        <v>0.36459999999999998</v>
      </c>
      <c r="T13" s="130">
        <v>0.36520000000000002</v>
      </c>
      <c r="V13" s="131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6"/>
      <c r="AJ13" s="136"/>
      <c r="AK13" s="136"/>
      <c r="AL13" s="136"/>
      <c r="AM13" s="136"/>
      <c r="AN13" s="136"/>
      <c r="AO13" s="136"/>
      <c r="AP13" s="136"/>
    </row>
    <row r="14" spans="2:56" x14ac:dyDescent="0.3">
      <c r="B14" s="131">
        <v>7</v>
      </c>
      <c r="C14" s="130">
        <f t="shared" ref="C14:T14" si="14">C13*2</f>
        <v>0.80300000000000005</v>
      </c>
      <c r="D14" s="130">
        <f t="shared" si="14"/>
        <v>0.81100000000000005</v>
      </c>
      <c r="E14" s="130">
        <f t="shared" si="14"/>
        <v>0.80679999999999996</v>
      </c>
      <c r="F14" s="130">
        <f t="shared" si="14"/>
        <v>1.5698000000000001</v>
      </c>
      <c r="G14" s="130">
        <f t="shared" si="14"/>
        <v>1.5646</v>
      </c>
      <c r="H14" s="130">
        <f t="shared" si="14"/>
        <v>1.5680000000000001</v>
      </c>
      <c r="I14" s="130">
        <f t="shared" si="14"/>
        <v>1.3116000000000001</v>
      </c>
      <c r="J14" s="130">
        <f t="shared" si="14"/>
        <v>1.3148</v>
      </c>
      <c r="K14" s="130">
        <f t="shared" si="14"/>
        <v>1.3133999999999999</v>
      </c>
      <c r="L14" s="130">
        <f t="shared" si="14"/>
        <v>0.86</v>
      </c>
      <c r="M14" s="130">
        <f t="shared" si="14"/>
        <v>0.86</v>
      </c>
      <c r="N14" s="130">
        <f t="shared" si="14"/>
        <v>0.86299999999999999</v>
      </c>
      <c r="O14" s="130">
        <f t="shared" si="14"/>
        <v>0.79659999999999997</v>
      </c>
      <c r="P14" s="130">
        <f t="shared" si="14"/>
        <v>0.79059999999999997</v>
      </c>
      <c r="Q14" s="130">
        <f t="shared" si="14"/>
        <v>0.79279999999999995</v>
      </c>
      <c r="R14" s="130">
        <f t="shared" si="14"/>
        <v>0.72499999999999998</v>
      </c>
      <c r="S14" s="130">
        <f t="shared" si="14"/>
        <v>0.72919999999999996</v>
      </c>
      <c r="T14" s="130">
        <f t="shared" si="14"/>
        <v>0.73040000000000005</v>
      </c>
      <c r="V14" s="131">
        <f>B14</f>
        <v>7</v>
      </c>
      <c r="W14" s="130">
        <f>AVERAGE(C14:E14)</f>
        <v>0.80693333333333328</v>
      </c>
      <c r="X14" s="130">
        <f>AVERAGE(F14:H14)</f>
        <v>1.567466666666667</v>
      </c>
      <c r="Y14" s="130">
        <f>AVERAGE(I14:K14)</f>
        <v>1.3132666666666666</v>
      </c>
      <c r="Z14" s="130">
        <f>AVERAGE(L14:N14)</f>
        <v>0.8610000000000001</v>
      </c>
      <c r="AA14" s="130">
        <f>AVERAGE(O14:Q14)</f>
        <v>0.79333333333333333</v>
      </c>
      <c r="AB14" s="130">
        <f>AVERAGE(R14:T14)</f>
        <v>0.72820000000000007</v>
      </c>
      <c r="AC14" s="130">
        <f>STDEV(C14:E14)</f>
        <v>4.0016663195890506E-3</v>
      </c>
      <c r="AD14" s="130">
        <f>STDEV(F14:H14)</f>
        <v>2.6407069760451631E-3</v>
      </c>
      <c r="AE14" s="130">
        <f>STDEV(I14:K14)</f>
        <v>1.604161255402058E-3</v>
      </c>
      <c r="AF14" s="130">
        <f>STDEV(L14:N14)</f>
        <v>1.7320508075688787E-3</v>
      </c>
      <c r="AG14" s="130">
        <f>STDEV(O14:Q14)</f>
        <v>3.0353473167552608E-3</v>
      </c>
      <c r="AH14" s="130">
        <f>STDEV(R14:T14)</f>
        <v>2.8354893757515896E-3</v>
      </c>
      <c r="AI14" s="136">
        <f>(W14-W$5)/V14</f>
        <v>9.6976190476190466E-2</v>
      </c>
      <c r="AJ14" s="136">
        <f>(X14-X$5)/V14</f>
        <v>0.20618095238095241</v>
      </c>
      <c r="AK14" s="136">
        <f>(Y14-Y$5)/V14</f>
        <v>0.17008571428571426</v>
      </c>
      <c r="AL14" s="136">
        <f>(Z14-Z$5)/V14</f>
        <v>0.10534761904761905</v>
      </c>
      <c r="AM14" s="136">
        <f>(AA14-AA$5)/V14</f>
        <v>9.563809523809523E-2</v>
      </c>
      <c r="AN14" s="136">
        <f>(AB14-AB$5)/V14</f>
        <v>8.6590476190476204E-2</v>
      </c>
      <c r="AO14" s="136"/>
      <c r="AP14" s="136"/>
    </row>
    <row r="15" spans="2:56" x14ac:dyDescent="0.3">
      <c r="B15" s="131" t="s">
        <v>73</v>
      </c>
      <c r="C15" s="130">
        <v>0.52900000000000003</v>
      </c>
      <c r="D15" s="130">
        <v>0.53080000000000005</v>
      </c>
      <c r="E15" s="130">
        <v>0.53090000000000004</v>
      </c>
      <c r="F15" s="130">
        <v>0.38369999999999999</v>
      </c>
      <c r="G15" s="130">
        <v>0.38319999999999999</v>
      </c>
      <c r="H15" s="130">
        <v>0.38569999999999999</v>
      </c>
      <c r="I15" s="130">
        <v>0.6694</v>
      </c>
      <c r="J15" s="130">
        <v>0.67300000000000004</v>
      </c>
      <c r="K15" s="130">
        <v>0.67579999999999996</v>
      </c>
      <c r="L15" s="130">
        <v>0.49220000000000003</v>
      </c>
      <c r="M15" s="130">
        <v>0.4924</v>
      </c>
      <c r="N15" s="130">
        <v>0.49199999999999999</v>
      </c>
      <c r="O15" s="130">
        <v>0.49819999999999998</v>
      </c>
      <c r="P15" s="130">
        <v>0.49659999999999999</v>
      </c>
      <c r="Q15" s="130">
        <v>0.49819999999999998</v>
      </c>
      <c r="R15" s="130">
        <v>0.41399999999999998</v>
      </c>
      <c r="S15" s="130">
        <v>0.41710000000000003</v>
      </c>
      <c r="T15" s="130">
        <v>0.41689999999999999</v>
      </c>
      <c r="V15" s="131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6"/>
      <c r="AJ15" s="136"/>
      <c r="AK15" s="136"/>
      <c r="AL15" s="136"/>
      <c r="AM15" s="136"/>
      <c r="AN15" s="136"/>
      <c r="AO15" s="136"/>
      <c r="AP15" s="136"/>
    </row>
    <row r="16" spans="2:56" x14ac:dyDescent="0.3">
      <c r="B16" s="134">
        <v>8</v>
      </c>
      <c r="C16" s="130">
        <f>C15*2</f>
        <v>1.0580000000000001</v>
      </c>
      <c r="D16" s="130">
        <f>D15*2</f>
        <v>1.0616000000000001</v>
      </c>
      <c r="E16" s="130">
        <f>E15*2</f>
        <v>1.0618000000000001</v>
      </c>
      <c r="F16" s="130">
        <f>F15*4</f>
        <v>1.5347999999999999</v>
      </c>
      <c r="G16" s="130">
        <f>G15*4</f>
        <v>1.5327999999999999</v>
      </c>
      <c r="H16" s="130">
        <f>H15*4</f>
        <v>1.5427999999999999</v>
      </c>
      <c r="I16" s="130">
        <f t="shared" ref="I16:T16" si="15">I15*2</f>
        <v>1.3388</v>
      </c>
      <c r="J16" s="130">
        <f t="shared" si="15"/>
        <v>1.3460000000000001</v>
      </c>
      <c r="K16" s="130">
        <f t="shared" si="15"/>
        <v>1.3515999999999999</v>
      </c>
      <c r="L16" s="130">
        <f t="shared" si="15"/>
        <v>0.98440000000000005</v>
      </c>
      <c r="M16" s="130">
        <f t="shared" si="15"/>
        <v>0.98480000000000001</v>
      </c>
      <c r="N16" s="130">
        <f t="shared" si="15"/>
        <v>0.98399999999999999</v>
      </c>
      <c r="O16" s="130">
        <f t="shared" si="15"/>
        <v>0.99639999999999995</v>
      </c>
      <c r="P16" s="130">
        <f t="shared" si="15"/>
        <v>0.99319999999999997</v>
      </c>
      <c r="Q16" s="130">
        <f t="shared" si="15"/>
        <v>0.99639999999999995</v>
      </c>
      <c r="R16" s="130">
        <f t="shared" si="15"/>
        <v>0.82799999999999996</v>
      </c>
      <c r="S16" s="130">
        <f t="shared" si="15"/>
        <v>0.83420000000000005</v>
      </c>
      <c r="T16" s="130">
        <f t="shared" si="15"/>
        <v>0.83379999999999999</v>
      </c>
      <c r="V16" s="131">
        <f>B16</f>
        <v>8</v>
      </c>
      <c r="W16" s="130">
        <f>AVERAGE(C16:E16)</f>
        <v>1.0604666666666667</v>
      </c>
      <c r="X16" s="130">
        <f>AVERAGE(F16:H16)</f>
        <v>1.5367999999999997</v>
      </c>
      <c r="Y16" s="130">
        <f>AVERAGE(I16:K16)</f>
        <v>1.3454666666666668</v>
      </c>
      <c r="Z16" s="130">
        <f>AVERAGE(L16:N16)</f>
        <v>0.98439999999999994</v>
      </c>
      <c r="AA16" s="130">
        <f>AVERAGE(O16:Q16)</f>
        <v>0.99533333333333329</v>
      </c>
      <c r="AB16" s="130">
        <f>AVERAGE(R16:T16)</f>
        <v>0.83199999999999996</v>
      </c>
      <c r="AC16" s="130">
        <f>STDEV(C16:E16)</f>
        <v>2.1385353243127459E-3</v>
      </c>
      <c r="AD16" s="130">
        <f>STDEV(F16:H16)</f>
        <v>5.2915026221291859E-3</v>
      </c>
      <c r="AE16" s="130">
        <f>STDEV(I16:K16)</f>
        <v>6.416645021608481E-3</v>
      </c>
      <c r="AF16" s="130">
        <f>STDEV(L16:N16)</f>
        <v>4.0000000000001146E-4</v>
      </c>
      <c r="AG16" s="130">
        <f>STDEV(O16:Q16)</f>
        <v>1.8475208614067912E-3</v>
      </c>
      <c r="AH16" s="130">
        <f>STDEV(R16:T16)</f>
        <v>3.4698703145795316E-3</v>
      </c>
      <c r="AI16" s="136">
        <f>(W16-W$5)/V16</f>
        <v>0.11654583333333333</v>
      </c>
      <c r="AJ16" s="136">
        <f>(X16-X$5)/V16</f>
        <v>0.17657499999999995</v>
      </c>
      <c r="AK16" s="136">
        <f>(Y16-Y$5)/V16</f>
        <v>0.15285000000000001</v>
      </c>
      <c r="AL16" s="136">
        <f>(Z16-Z$5)/V16</f>
        <v>0.10760416666666665</v>
      </c>
      <c r="AM16" s="136">
        <f>(AA16-AA$5)/V16</f>
        <v>0.10893333333333333</v>
      </c>
      <c r="AN16" s="136">
        <f>(AB16-AB$5)/V16</f>
        <v>8.8741666666666663E-2</v>
      </c>
      <c r="AO16" s="136"/>
      <c r="AP16" s="136"/>
    </row>
    <row r="17" spans="2:56" x14ac:dyDescent="0.3">
      <c r="B17" s="134" t="s">
        <v>72</v>
      </c>
      <c r="C17" s="130">
        <v>0.33839999999999998</v>
      </c>
      <c r="D17" s="130">
        <v>0.33679999999999999</v>
      </c>
      <c r="E17" s="130">
        <v>0.33810000000000001</v>
      </c>
      <c r="F17" s="130">
        <v>0.45419999999999999</v>
      </c>
      <c r="G17" s="130">
        <v>0.45619999999999999</v>
      </c>
      <c r="H17" s="130">
        <v>0.45939999999999998</v>
      </c>
      <c r="I17" s="130">
        <v>0.39439999999999997</v>
      </c>
      <c r="J17" s="130">
        <v>0.39410000000000001</v>
      </c>
      <c r="K17" s="130">
        <v>0.39400000000000002</v>
      </c>
      <c r="L17" s="130">
        <v>0.26100000000000001</v>
      </c>
      <c r="M17" s="130">
        <v>0.26229999999999998</v>
      </c>
      <c r="N17" s="130">
        <v>0.26340000000000002</v>
      </c>
      <c r="O17" s="130">
        <v>0.26669999999999999</v>
      </c>
      <c r="P17" s="130">
        <v>0.2676</v>
      </c>
      <c r="Q17" s="130">
        <v>0.26860000000000001</v>
      </c>
      <c r="R17" s="130">
        <v>0.22470000000000001</v>
      </c>
      <c r="S17" s="130">
        <v>0.22320000000000001</v>
      </c>
      <c r="T17" s="130">
        <v>0.22389999999999999</v>
      </c>
      <c r="V17" s="131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6"/>
      <c r="AJ17" s="136"/>
      <c r="AK17" s="136"/>
      <c r="AL17" s="136"/>
      <c r="AM17" s="136"/>
      <c r="AN17" s="136"/>
      <c r="AO17" s="136"/>
      <c r="AP17" s="136"/>
    </row>
    <row r="18" spans="2:56" x14ac:dyDescent="0.3">
      <c r="B18" s="134">
        <v>9</v>
      </c>
      <c r="C18" s="130">
        <f t="shared" ref="C18:T18" si="16">C17*4</f>
        <v>1.3535999999999999</v>
      </c>
      <c r="D18" s="130">
        <f t="shared" si="16"/>
        <v>1.3472</v>
      </c>
      <c r="E18" s="130">
        <f t="shared" si="16"/>
        <v>1.3524</v>
      </c>
      <c r="F18" s="130">
        <f t="shared" si="16"/>
        <v>1.8168</v>
      </c>
      <c r="G18" s="130">
        <f t="shared" si="16"/>
        <v>1.8248</v>
      </c>
      <c r="H18" s="130">
        <f t="shared" si="16"/>
        <v>1.8375999999999999</v>
      </c>
      <c r="I18" s="130">
        <f t="shared" si="16"/>
        <v>1.5775999999999999</v>
      </c>
      <c r="J18" s="130">
        <f t="shared" si="16"/>
        <v>1.5764</v>
      </c>
      <c r="K18" s="130">
        <f t="shared" si="16"/>
        <v>1.5760000000000001</v>
      </c>
      <c r="L18" s="130">
        <f t="shared" si="16"/>
        <v>1.044</v>
      </c>
      <c r="M18" s="130">
        <f t="shared" si="16"/>
        <v>1.0491999999999999</v>
      </c>
      <c r="N18" s="130">
        <f t="shared" si="16"/>
        <v>1.0536000000000001</v>
      </c>
      <c r="O18" s="130">
        <f t="shared" si="16"/>
        <v>1.0668</v>
      </c>
      <c r="P18" s="130">
        <f t="shared" si="16"/>
        <v>1.0704</v>
      </c>
      <c r="Q18" s="130">
        <f t="shared" si="16"/>
        <v>1.0744</v>
      </c>
      <c r="R18" s="130">
        <f t="shared" si="16"/>
        <v>0.89880000000000004</v>
      </c>
      <c r="S18" s="130">
        <f t="shared" si="16"/>
        <v>0.89280000000000004</v>
      </c>
      <c r="T18" s="130">
        <f t="shared" si="16"/>
        <v>0.89559999999999995</v>
      </c>
      <c r="V18" s="131">
        <f>B18</f>
        <v>9</v>
      </c>
      <c r="W18" s="130">
        <f>AVERAGE(C18:E18)</f>
        <v>1.3510666666666669</v>
      </c>
      <c r="X18" s="130">
        <f>AVERAGE(F18:H18)</f>
        <v>1.8263999999999998</v>
      </c>
      <c r="Y18" s="130">
        <f>AVERAGE(I18:K18)</f>
        <v>1.5766666666666669</v>
      </c>
      <c r="Z18" s="130">
        <f>AVERAGE(L18:N18)</f>
        <v>1.0489333333333333</v>
      </c>
      <c r="AA18" s="130">
        <f>AVERAGE(O18:Q18)</f>
        <v>1.0705333333333333</v>
      </c>
      <c r="AB18" s="130">
        <f>AVERAGE(R18:T18)</f>
        <v>0.89573333333333327</v>
      </c>
      <c r="AC18" s="130">
        <f>STDEV(C18:E18)</f>
        <v>3.4019602192461571E-3</v>
      </c>
      <c r="AD18" s="130">
        <f>STDEV(F18:H18)</f>
        <v>1.0491901638883163E-2</v>
      </c>
      <c r="AE18" s="130">
        <f>STDEV(I18:K18)</f>
        <v>8.3266639978636138E-4</v>
      </c>
      <c r="AF18" s="130">
        <f>STDEV(L18:N18)</f>
        <v>4.8055523442507159E-3</v>
      </c>
      <c r="AG18" s="130">
        <f>STDEV(O18:Q18)</f>
        <v>3.8017539811688928E-3</v>
      </c>
      <c r="AH18" s="130">
        <f>STDEV(R18:T18)</f>
        <v>3.0022213997860587E-3</v>
      </c>
      <c r="AI18" s="136">
        <f>(W18-W$5)/V18</f>
        <v>0.13588518518518519</v>
      </c>
      <c r="AJ18" s="136">
        <f>(X18-X$5)/V18</f>
        <v>0.18913333333333329</v>
      </c>
      <c r="AK18" s="136">
        <f>(Y18-Y$5)/V18</f>
        <v>0.16155555555555556</v>
      </c>
      <c r="AL18" s="136">
        <f>(Z18-Z$5)/V18</f>
        <v>0.1028185185185185</v>
      </c>
      <c r="AM18" s="136">
        <f>(AA18-AA$5)/V18</f>
        <v>0.10518518518518519</v>
      </c>
      <c r="AN18" s="136">
        <f>(AB18-AB$5)/V18</f>
        <v>8.5962962962962963E-2</v>
      </c>
      <c r="AO18" s="136"/>
      <c r="AP18" s="136"/>
    </row>
    <row r="19" spans="2:56" x14ac:dyDescent="0.3">
      <c r="B19" s="134" t="s">
        <v>71</v>
      </c>
      <c r="C19" s="130">
        <v>0.40899999999999997</v>
      </c>
      <c r="D19" s="130">
        <v>0.40760000000000002</v>
      </c>
      <c r="E19" s="130">
        <v>0.40739999999999998</v>
      </c>
      <c r="F19" s="130">
        <v>0.5756</v>
      </c>
      <c r="G19" s="130">
        <v>0.57430000000000003</v>
      </c>
      <c r="H19" s="130">
        <v>0.57189999999999996</v>
      </c>
      <c r="I19" s="130">
        <v>0.48120000000000002</v>
      </c>
      <c r="J19" s="130">
        <v>0.48299999999999998</v>
      </c>
      <c r="K19" s="130">
        <v>0.48270000000000002</v>
      </c>
      <c r="L19" s="130">
        <v>0.32529999999999998</v>
      </c>
      <c r="M19" s="130">
        <v>0.32550000000000001</v>
      </c>
      <c r="N19" s="130">
        <v>0.32440000000000002</v>
      </c>
      <c r="O19" s="130">
        <v>0.3029</v>
      </c>
      <c r="P19" s="130">
        <v>0.30420000000000003</v>
      </c>
      <c r="Q19" s="130">
        <v>0.30769999999999997</v>
      </c>
      <c r="R19" s="130">
        <v>0.27100000000000002</v>
      </c>
      <c r="S19" s="130">
        <v>0.26979999999999998</v>
      </c>
      <c r="T19" s="130">
        <v>0.27129999999999999</v>
      </c>
      <c r="V19" s="131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6"/>
      <c r="AJ19" s="136"/>
      <c r="AK19" s="136"/>
      <c r="AL19" s="136"/>
      <c r="AM19" s="136"/>
      <c r="AN19" s="136"/>
      <c r="AO19" s="136"/>
      <c r="AP19" s="136"/>
    </row>
    <row r="20" spans="2:56" x14ac:dyDescent="0.3">
      <c r="B20" s="134">
        <v>10</v>
      </c>
      <c r="C20" s="130">
        <f t="shared" ref="C20:T20" si="17">C19*4</f>
        <v>1.6359999999999999</v>
      </c>
      <c r="D20" s="130">
        <f t="shared" si="17"/>
        <v>1.6304000000000001</v>
      </c>
      <c r="E20" s="130">
        <f t="shared" si="17"/>
        <v>1.6295999999999999</v>
      </c>
      <c r="F20" s="130">
        <f t="shared" si="17"/>
        <v>2.3024</v>
      </c>
      <c r="G20" s="130">
        <f t="shared" si="17"/>
        <v>2.2972000000000001</v>
      </c>
      <c r="H20" s="130">
        <f t="shared" si="17"/>
        <v>2.2875999999999999</v>
      </c>
      <c r="I20" s="130">
        <f t="shared" si="17"/>
        <v>1.9248000000000001</v>
      </c>
      <c r="J20" s="130">
        <f t="shared" si="17"/>
        <v>1.9319999999999999</v>
      </c>
      <c r="K20" s="130">
        <f t="shared" si="17"/>
        <v>1.9308000000000001</v>
      </c>
      <c r="L20" s="130">
        <f t="shared" si="17"/>
        <v>1.3011999999999999</v>
      </c>
      <c r="M20" s="130">
        <f t="shared" si="17"/>
        <v>1.302</v>
      </c>
      <c r="N20" s="130">
        <f t="shared" si="17"/>
        <v>1.2976000000000001</v>
      </c>
      <c r="O20" s="130">
        <f t="shared" si="17"/>
        <v>1.2116</v>
      </c>
      <c r="P20" s="130">
        <f t="shared" si="17"/>
        <v>1.2168000000000001</v>
      </c>
      <c r="Q20" s="130">
        <f t="shared" si="17"/>
        <v>1.2307999999999999</v>
      </c>
      <c r="R20" s="130">
        <f t="shared" si="17"/>
        <v>1.0840000000000001</v>
      </c>
      <c r="S20" s="130">
        <f t="shared" si="17"/>
        <v>1.0791999999999999</v>
      </c>
      <c r="T20" s="130">
        <f t="shared" si="17"/>
        <v>1.0851999999999999</v>
      </c>
      <c r="V20" s="131">
        <f>B20</f>
        <v>10</v>
      </c>
      <c r="W20" s="130">
        <f>AVERAGE(C20:E20)</f>
        <v>1.6319999999999999</v>
      </c>
      <c r="X20" s="130">
        <f>AVERAGE(F20:H20)</f>
        <v>2.2957333333333332</v>
      </c>
      <c r="Y20" s="130">
        <f>AVERAGE(I20:K20)</f>
        <v>1.9291999999999998</v>
      </c>
      <c r="Z20" s="130">
        <f>AVERAGE(L20:N20)</f>
        <v>1.3002666666666667</v>
      </c>
      <c r="AA20" s="130">
        <f>AVERAGE(O20:Q20)</f>
        <v>1.2197333333333333</v>
      </c>
      <c r="AB20" s="130">
        <f>AVERAGE(R20:T20)</f>
        <v>1.0828</v>
      </c>
      <c r="AC20" s="130">
        <f>STDEV(C20:E20)</f>
        <v>3.4871191548324861E-3</v>
      </c>
      <c r="AD20" s="130">
        <f>STDEV(F20:H20)</f>
        <v>7.5082177201606717E-3</v>
      </c>
      <c r="AE20" s="130">
        <f>STDEV(I20:K20)</f>
        <v>3.8574603043971373E-3</v>
      </c>
      <c r="AF20" s="130">
        <f>STDEV(L20:N20)</f>
        <v>2.3437861108328763E-3</v>
      </c>
      <c r="AG20" s="130">
        <f>STDEV(O20:Q20)</f>
        <v>9.9304246300614841E-3</v>
      </c>
      <c r="AH20" s="130">
        <f>STDEV(R20:T20)</f>
        <v>3.1749015732775369E-3</v>
      </c>
      <c r="AI20" s="136">
        <f>(W20-W$5)/V20</f>
        <v>0.15038999999999997</v>
      </c>
      <c r="AJ20" s="136">
        <f>(X20-X$5)/V20</f>
        <v>0.21715333333333331</v>
      </c>
      <c r="AK20" s="136">
        <f>(Y20-Y$5)/V20</f>
        <v>0.1806533333333333</v>
      </c>
      <c r="AL20" s="136">
        <f>(Z20-Z$5)/V20</f>
        <v>0.11767000000000001</v>
      </c>
      <c r="AM20" s="136">
        <f>(AA20-AA$5)/V20</f>
        <v>0.10958666666666668</v>
      </c>
      <c r="AN20" s="136">
        <f>(AB20-AB$5)/V20</f>
        <v>9.607333333333333E-2</v>
      </c>
      <c r="AO20" s="136"/>
      <c r="AP20" s="136"/>
    </row>
    <row r="21" spans="2:56" x14ac:dyDescent="0.3">
      <c r="B21" s="134" t="s">
        <v>104</v>
      </c>
      <c r="C21" s="130">
        <v>0.55669999999999997</v>
      </c>
      <c r="D21" s="130">
        <v>0.5554</v>
      </c>
      <c r="E21" s="130">
        <v>0.55630000000000002</v>
      </c>
      <c r="F21" s="130">
        <v>0.78339999999999999</v>
      </c>
      <c r="G21" s="130">
        <v>0.78459999999999996</v>
      </c>
      <c r="H21" s="130">
        <v>0.78390000000000004</v>
      </c>
      <c r="I21" s="130">
        <v>0.65920000000000001</v>
      </c>
      <c r="J21" s="130">
        <v>0.66210000000000002</v>
      </c>
      <c r="K21" s="130">
        <v>0.66420000000000001</v>
      </c>
      <c r="L21" s="130">
        <v>0.3619</v>
      </c>
      <c r="M21" s="130">
        <v>0.36420000000000002</v>
      </c>
      <c r="N21" s="130">
        <v>0.36380000000000001</v>
      </c>
      <c r="O21" s="130">
        <v>0.43070000000000003</v>
      </c>
      <c r="P21" s="130">
        <v>0.43009999999999998</v>
      </c>
      <c r="Q21" s="130">
        <v>0.42820000000000003</v>
      </c>
      <c r="R21" s="130">
        <v>0.3372</v>
      </c>
      <c r="S21" s="130">
        <v>0.33589999999999998</v>
      </c>
      <c r="T21" s="130">
        <v>0.33510000000000001</v>
      </c>
      <c r="V21" s="131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6"/>
      <c r="AJ21" s="136"/>
      <c r="AK21" s="136"/>
      <c r="AL21" s="136"/>
      <c r="AM21" s="136"/>
      <c r="AN21" s="136"/>
    </row>
    <row r="22" spans="2:56" x14ac:dyDescent="0.3">
      <c r="B22" s="134">
        <v>12</v>
      </c>
      <c r="C22" s="130">
        <f t="shared" ref="C22:T22" si="18">C21*4</f>
        <v>2.2267999999999999</v>
      </c>
      <c r="D22" s="130">
        <f t="shared" si="18"/>
        <v>2.2216</v>
      </c>
      <c r="E22" s="130">
        <f t="shared" si="18"/>
        <v>2.2252000000000001</v>
      </c>
      <c r="F22" s="130">
        <f t="shared" si="18"/>
        <v>3.1335999999999999</v>
      </c>
      <c r="G22" s="130">
        <f t="shared" si="18"/>
        <v>3.1383999999999999</v>
      </c>
      <c r="H22" s="130">
        <f t="shared" si="18"/>
        <v>3.1356000000000002</v>
      </c>
      <c r="I22" s="130">
        <f t="shared" si="18"/>
        <v>2.6368</v>
      </c>
      <c r="J22" s="130">
        <f t="shared" si="18"/>
        <v>2.6484000000000001</v>
      </c>
      <c r="K22" s="130">
        <f t="shared" si="18"/>
        <v>2.6568000000000001</v>
      </c>
      <c r="L22" s="130">
        <f t="shared" si="18"/>
        <v>1.4476</v>
      </c>
      <c r="M22" s="130">
        <f t="shared" si="18"/>
        <v>1.4568000000000001</v>
      </c>
      <c r="N22" s="130">
        <f t="shared" si="18"/>
        <v>1.4552</v>
      </c>
      <c r="O22" s="130">
        <f t="shared" si="18"/>
        <v>1.7228000000000001</v>
      </c>
      <c r="P22" s="130">
        <f t="shared" si="18"/>
        <v>1.7203999999999999</v>
      </c>
      <c r="Q22" s="130">
        <f t="shared" si="18"/>
        <v>1.7128000000000001</v>
      </c>
      <c r="R22" s="130">
        <f t="shared" si="18"/>
        <v>1.3488</v>
      </c>
      <c r="S22" s="130">
        <f t="shared" si="18"/>
        <v>1.3435999999999999</v>
      </c>
      <c r="T22" s="130">
        <f t="shared" si="18"/>
        <v>1.3404</v>
      </c>
      <c r="V22" s="131">
        <f>B22</f>
        <v>12</v>
      </c>
      <c r="W22" s="130">
        <f>AVERAGE(C22:E22)</f>
        <v>2.224533333333333</v>
      </c>
      <c r="X22" s="130">
        <f>AVERAGE(F22:H22)</f>
        <v>3.1358666666666668</v>
      </c>
      <c r="Y22" s="130">
        <f>AVERAGE(I22:K22)</f>
        <v>2.6473333333333335</v>
      </c>
      <c r="Z22" s="130">
        <f>AVERAGE(L22:N22)</f>
        <v>1.4532</v>
      </c>
      <c r="AA22" s="130">
        <f>AVERAGE(O22:Q22)</f>
        <v>1.7186666666666668</v>
      </c>
      <c r="AB22" s="130">
        <f>AVERAGE(R22:T22)</f>
        <v>1.3442666666666667</v>
      </c>
      <c r="AC22" s="130">
        <f>STDEV(C22:E22)</f>
        <v>2.6633312473917084E-3</v>
      </c>
      <c r="AD22" s="130">
        <f>STDEV(F22:H22)</f>
        <v>2.4110855093366266E-3</v>
      </c>
      <c r="AE22" s="130">
        <f>STDEV(I22:K22)</f>
        <v>1.004257603074697E-2</v>
      </c>
      <c r="AF22" s="130">
        <f>STDEV(L22:N22)</f>
        <v>4.9152822909778494E-3</v>
      </c>
      <c r="AG22" s="130">
        <f>STDEV(O22:Q22)</f>
        <v>5.22047252012048E-3</v>
      </c>
      <c r="AH22" s="130">
        <f>STDEV(R22:T22)</f>
        <v>4.2394968254892296E-3</v>
      </c>
      <c r="AI22" s="136">
        <f>(W22-W$5)/V22</f>
        <v>0.17470277777777776</v>
      </c>
      <c r="AJ22" s="136">
        <f>(X22-X$5)/V22</f>
        <v>0.25097222222222221</v>
      </c>
      <c r="AK22" s="136">
        <f>(Y22-Y$5)/V22</f>
        <v>0.21038888888888893</v>
      </c>
      <c r="AL22" s="136">
        <f>(Z22-Z$5)/V22</f>
        <v>0.11080277777777779</v>
      </c>
      <c r="AM22" s="136">
        <f>(AA22-AA$5)/V22</f>
        <v>0.13290000000000002</v>
      </c>
      <c r="AN22" s="136">
        <f>(AB22-AB$5)/V22</f>
        <v>0.10185</v>
      </c>
      <c r="AO22" s="135"/>
      <c r="AP22" s="135"/>
    </row>
    <row r="23" spans="2:56" x14ac:dyDescent="0.3">
      <c r="B23" s="126" t="s">
        <v>103</v>
      </c>
      <c r="AO23" s="135"/>
      <c r="AP23" s="135"/>
    </row>
    <row r="24" spans="2:56" x14ac:dyDescent="0.3">
      <c r="B24" s="134" t="s">
        <v>93</v>
      </c>
      <c r="C24" s="191" t="s">
        <v>82</v>
      </c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V24" s="134" t="str">
        <f>B24</f>
        <v>P effect</v>
      </c>
      <c r="W24" s="191" t="s">
        <v>81</v>
      </c>
      <c r="X24" s="191"/>
      <c r="Y24" s="191"/>
      <c r="Z24" s="191"/>
      <c r="AA24" s="191"/>
      <c r="AB24" s="191"/>
      <c r="AC24" s="191" t="s">
        <v>80</v>
      </c>
      <c r="AD24" s="191"/>
      <c r="AE24" s="191"/>
      <c r="AF24" s="191"/>
      <c r="AG24" s="191"/>
      <c r="AH24" s="191"/>
      <c r="AI24" s="189" t="s">
        <v>79</v>
      </c>
      <c r="AJ24" s="190"/>
      <c r="AK24" s="190"/>
      <c r="AL24" s="190"/>
      <c r="AM24" s="190"/>
      <c r="AN24" s="190"/>
      <c r="AO24" s="136"/>
      <c r="AP24" s="136"/>
    </row>
    <row r="25" spans="2:56" x14ac:dyDescent="0.3">
      <c r="B25" s="131" t="s">
        <v>74</v>
      </c>
      <c r="C25" s="202">
        <v>2.9167824074074072E-2</v>
      </c>
      <c r="D25" s="191"/>
      <c r="E25" s="191"/>
      <c r="F25" s="202">
        <v>2.9172453703703704E-2</v>
      </c>
      <c r="G25" s="191"/>
      <c r="H25" s="191"/>
      <c r="I25" s="203">
        <v>1.7506944444444446</v>
      </c>
      <c r="J25" s="191"/>
      <c r="K25" s="191"/>
      <c r="L25" s="203">
        <v>1.7513888888888889</v>
      </c>
      <c r="M25" s="191"/>
      <c r="N25" s="191"/>
      <c r="O25" s="203">
        <v>1.7555555555555555</v>
      </c>
      <c r="P25" s="191"/>
      <c r="Q25" s="191"/>
      <c r="R25" s="203">
        <v>1.7611111111111111</v>
      </c>
      <c r="S25" s="191"/>
      <c r="T25" s="191"/>
      <c r="V25" s="131" t="s">
        <v>74</v>
      </c>
      <c r="W25" s="134">
        <f>C25</f>
        <v>2.9167824074074072E-2</v>
      </c>
      <c r="X25" s="134">
        <f>F25</f>
        <v>2.9172453703703704E-2</v>
      </c>
      <c r="Y25" s="134">
        <f>I25</f>
        <v>1.7506944444444446</v>
      </c>
      <c r="Z25" s="134">
        <f>L25</f>
        <v>1.7513888888888889</v>
      </c>
      <c r="AA25" s="134">
        <f>O25</f>
        <v>1.7555555555555555</v>
      </c>
      <c r="AB25" s="134">
        <f>R25</f>
        <v>1.7611111111111111</v>
      </c>
      <c r="AC25" s="134">
        <f>C25</f>
        <v>2.9167824074074072E-2</v>
      </c>
      <c r="AD25" s="134">
        <f>F25</f>
        <v>2.9172453703703704E-2</v>
      </c>
      <c r="AE25" s="134">
        <f>I25</f>
        <v>1.7506944444444446</v>
      </c>
      <c r="AF25" s="134">
        <f>L25</f>
        <v>1.7513888888888889</v>
      </c>
      <c r="AG25" s="134">
        <f>O25</f>
        <v>1.7555555555555555</v>
      </c>
      <c r="AH25" s="134">
        <f>R25</f>
        <v>1.7611111111111111</v>
      </c>
      <c r="AI25" s="135">
        <f>C25</f>
        <v>2.9167824074074072E-2</v>
      </c>
      <c r="AJ25" s="135">
        <f>F25</f>
        <v>2.9172453703703704E-2</v>
      </c>
      <c r="AK25" s="135">
        <f>I25</f>
        <v>1.7506944444444446</v>
      </c>
      <c r="AL25" s="135">
        <f>L25</f>
        <v>1.7513888888888889</v>
      </c>
      <c r="AM25" s="135">
        <f>O25</f>
        <v>1.7555555555555555</v>
      </c>
      <c r="AN25" s="135">
        <f>R25</f>
        <v>1.7611111111111111</v>
      </c>
      <c r="AO25" s="136"/>
      <c r="AP25" s="136"/>
    </row>
    <row r="26" spans="2:56" x14ac:dyDescent="0.3">
      <c r="B26" s="131">
        <v>0</v>
      </c>
      <c r="C26" s="130">
        <v>0.12609999999999999</v>
      </c>
      <c r="D26" s="130">
        <v>0.12540000000000001</v>
      </c>
      <c r="E26" s="130">
        <v>0.12479999999999999</v>
      </c>
      <c r="F26" s="130">
        <v>0.12559999999999999</v>
      </c>
      <c r="G26" s="130">
        <v>0.12520000000000001</v>
      </c>
      <c r="H26" s="130">
        <v>0.12520000000000001</v>
      </c>
      <c r="I26" s="130">
        <v>0.1283</v>
      </c>
      <c r="J26" s="130">
        <v>0.12859999999999999</v>
      </c>
      <c r="K26" s="130">
        <v>0.12770000000000001</v>
      </c>
      <c r="L26" s="130">
        <v>0.1255</v>
      </c>
      <c r="M26" s="130">
        <v>0.12529999999999999</v>
      </c>
      <c r="N26" s="130">
        <v>0.12470000000000001</v>
      </c>
      <c r="O26" s="130">
        <v>0.13</v>
      </c>
      <c r="P26" s="130">
        <v>0.13</v>
      </c>
      <c r="Q26" s="130">
        <v>0.1298</v>
      </c>
      <c r="R26" s="130">
        <v>0.12909999999999999</v>
      </c>
      <c r="S26" s="130">
        <v>0.1293</v>
      </c>
      <c r="T26" s="130">
        <v>0.13020000000000001</v>
      </c>
      <c r="V26" s="131">
        <f t="shared" ref="V26:V31" si="19">B26</f>
        <v>0</v>
      </c>
      <c r="W26" s="130">
        <f t="shared" ref="W26:W31" si="20">AVERAGE(C26:E26)</f>
        <v>0.12543333333333331</v>
      </c>
      <c r="X26" s="130">
        <f t="shared" ref="X26:X31" si="21">AVERAGE(F26:H26)</f>
        <v>0.12533333333333332</v>
      </c>
      <c r="Y26" s="130">
        <f t="shared" ref="Y26:Y31" si="22">AVERAGE(I26:K26)</f>
        <v>0.12820000000000001</v>
      </c>
      <c r="Z26" s="130">
        <f t="shared" ref="Z26:Z31" si="23">AVERAGE(L26:N26)</f>
        <v>0.12516666666666668</v>
      </c>
      <c r="AA26" s="130">
        <f t="shared" ref="AA26:AA31" si="24">AVERAGE(O26:Q26)</f>
        <v>0.12993333333333335</v>
      </c>
      <c r="AB26" s="130">
        <f t="shared" ref="AB26:AB31" si="25">AVERAGE(R26:T26)</f>
        <v>0.12953333333333331</v>
      </c>
      <c r="AC26" s="130">
        <f t="shared" ref="AC26:AC31" si="26">STDEV(C26:E26)</f>
        <v>6.5064070986476849E-4</v>
      </c>
      <c r="AD26" s="130">
        <f t="shared" ref="AD26:AD31" si="27">STDEV(F26:H26)</f>
        <v>2.3094010767584091E-4</v>
      </c>
      <c r="AE26" s="130">
        <f t="shared" ref="AE26:AE31" si="28">STDEV(I26:K26)</f>
        <v>4.5825756949557591E-4</v>
      </c>
      <c r="AF26" s="130">
        <f t="shared" ref="AF26:AF31" si="29">STDEV(L26:N26)</f>
        <v>4.1633319989322292E-4</v>
      </c>
      <c r="AG26" s="130">
        <f t="shared" ref="AG26:AG31" si="30">STDEV(O26:Q26)</f>
        <v>1.1547005383792846E-4</v>
      </c>
      <c r="AH26" s="130">
        <f t="shared" ref="AH26:AH31" si="31">STDEV(R26:T26)</f>
        <v>5.8594652770824044E-4</v>
      </c>
      <c r="AI26" s="136"/>
      <c r="AJ26" s="136"/>
      <c r="AK26" s="136"/>
      <c r="AL26" s="136"/>
      <c r="AM26" s="136"/>
      <c r="AN26" s="136"/>
      <c r="AO26" s="136"/>
      <c r="AP26" s="136"/>
    </row>
    <row r="27" spans="2:56" x14ac:dyDescent="0.3">
      <c r="B27" s="131">
        <v>1</v>
      </c>
      <c r="C27" s="130">
        <v>0.1244</v>
      </c>
      <c r="D27" s="130">
        <v>0.1244</v>
      </c>
      <c r="E27" s="130">
        <v>0.1242</v>
      </c>
      <c r="F27" s="130">
        <v>0.124</v>
      </c>
      <c r="G27" s="130">
        <v>0.14560000000000001</v>
      </c>
      <c r="H27" s="130">
        <v>0.1447</v>
      </c>
      <c r="I27" s="130">
        <v>0.159</v>
      </c>
      <c r="J27" s="130">
        <v>0.1593</v>
      </c>
      <c r="K27" s="130">
        <v>0.15920000000000001</v>
      </c>
      <c r="L27" s="130">
        <v>0.1628</v>
      </c>
      <c r="M27" s="130">
        <v>0.16320000000000001</v>
      </c>
      <c r="N27" s="130">
        <v>0.16220000000000001</v>
      </c>
      <c r="O27" s="130">
        <v>0.15670000000000001</v>
      </c>
      <c r="P27" s="130">
        <v>0.15629999999999999</v>
      </c>
      <c r="Q27" s="130">
        <v>0.15570000000000001</v>
      </c>
      <c r="R27" s="130">
        <v>0.15840000000000001</v>
      </c>
      <c r="S27" s="130">
        <v>0.159</v>
      </c>
      <c r="T27" s="130">
        <v>0.15890000000000001</v>
      </c>
      <c r="V27" s="131">
        <f t="shared" si="19"/>
        <v>1</v>
      </c>
      <c r="W27" s="130">
        <f t="shared" si="20"/>
        <v>0.12433333333333334</v>
      </c>
      <c r="X27" s="130">
        <f t="shared" si="21"/>
        <v>0.1381</v>
      </c>
      <c r="Y27" s="130">
        <f t="shared" si="22"/>
        <v>0.15916666666666668</v>
      </c>
      <c r="Z27" s="130">
        <f t="shared" si="23"/>
        <v>0.16273333333333334</v>
      </c>
      <c r="AA27" s="130">
        <f t="shared" si="24"/>
        <v>0.15623333333333334</v>
      </c>
      <c r="AB27" s="130">
        <f t="shared" si="25"/>
        <v>0.15876666666666669</v>
      </c>
      <c r="AC27" s="130">
        <f t="shared" si="26"/>
        <v>1.1547005383792045E-4</v>
      </c>
      <c r="AD27" s="130">
        <f t="shared" si="27"/>
        <v>1.2219247112649783E-2</v>
      </c>
      <c r="AE27" s="130">
        <f t="shared" si="28"/>
        <v>1.52752523165193E-4</v>
      </c>
      <c r="AF27" s="130">
        <f t="shared" si="29"/>
        <v>5.0332229568471635E-4</v>
      </c>
      <c r="AG27" s="130">
        <f t="shared" si="30"/>
        <v>5.0332229568471635E-4</v>
      </c>
      <c r="AH27" s="130">
        <f t="shared" si="31"/>
        <v>3.2145502536642809E-4</v>
      </c>
      <c r="AI27" s="136">
        <f>(W27-W$26)/V27</f>
        <v>-1.099999999999976E-3</v>
      </c>
      <c r="AJ27" s="136">
        <f>(X27-X$26)/V27</f>
        <v>1.2766666666666676E-2</v>
      </c>
      <c r="AK27" s="136">
        <f>(Y27-Y$26)/V27</f>
        <v>3.096666666666667E-2</v>
      </c>
      <c r="AL27" s="136">
        <f>(Z27-Z$26)/V27</f>
        <v>3.7566666666666665E-2</v>
      </c>
      <c r="AM27" s="136">
        <f>(AA27-AA$26)/V27</f>
        <v>2.629999999999999E-2</v>
      </c>
      <c r="AN27" s="136">
        <f>(AB27-AB$26)/V27</f>
        <v>2.9233333333333389E-2</v>
      </c>
      <c r="AO27" s="136"/>
      <c r="AP27" s="136"/>
    </row>
    <row r="28" spans="2:56" x14ac:dyDescent="0.3">
      <c r="B28" s="131">
        <v>2</v>
      </c>
      <c r="C28" s="130">
        <v>0.1636</v>
      </c>
      <c r="D28" s="130">
        <v>0.1638</v>
      </c>
      <c r="E28" s="130">
        <v>0.16239999999999999</v>
      </c>
      <c r="F28" s="130">
        <v>0.19370000000000001</v>
      </c>
      <c r="G28" s="130">
        <v>0.1928</v>
      </c>
      <c r="H28" s="130">
        <v>0.19359999999999999</v>
      </c>
      <c r="I28" s="130">
        <v>0.2097</v>
      </c>
      <c r="J28" s="130">
        <v>0.2094</v>
      </c>
      <c r="K28" s="130">
        <v>0.20860000000000001</v>
      </c>
      <c r="L28" s="130">
        <v>0.2243</v>
      </c>
      <c r="M28" s="130">
        <v>0.22470000000000001</v>
      </c>
      <c r="N28" s="130">
        <v>0.22450000000000001</v>
      </c>
      <c r="O28" s="130">
        <v>0.21249999999999999</v>
      </c>
      <c r="P28" s="130">
        <v>0.21299999999999999</v>
      </c>
      <c r="Q28" s="130">
        <v>0.21210000000000001</v>
      </c>
      <c r="R28" s="130">
        <v>0.21279999999999999</v>
      </c>
      <c r="S28" s="130">
        <v>0.21329999999999999</v>
      </c>
      <c r="T28" s="130">
        <v>0.2135</v>
      </c>
      <c r="V28" s="131">
        <f t="shared" si="19"/>
        <v>2</v>
      </c>
      <c r="W28" s="130">
        <f t="shared" si="20"/>
        <v>0.16326666666666667</v>
      </c>
      <c r="X28" s="130">
        <f t="shared" si="21"/>
        <v>0.19336666666666669</v>
      </c>
      <c r="Y28" s="130">
        <f t="shared" si="22"/>
        <v>0.20923333333333335</v>
      </c>
      <c r="Z28" s="130">
        <f t="shared" si="23"/>
        <v>0.22450000000000001</v>
      </c>
      <c r="AA28" s="130">
        <f t="shared" si="24"/>
        <v>0.21253333333333332</v>
      </c>
      <c r="AB28" s="130">
        <f t="shared" si="25"/>
        <v>0.21319999999999997</v>
      </c>
      <c r="AC28" s="130">
        <f t="shared" si="26"/>
        <v>7.5718777944004233E-4</v>
      </c>
      <c r="AD28" s="130">
        <f t="shared" si="27"/>
        <v>4.9328828623162763E-4</v>
      </c>
      <c r="AE28" s="130">
        <f t="shared" si="28"/>
        <v>5.6862407030772784E-4</v>
      </c>
      <c r="AF28" s="130">
        <f t="shared" si="29"/>
        <v>2.0000000000000573E-4</v>
      </c>
      <c r="AG28" s="130">
        <f t="shared" si="30"/>
        <v>4.5092497528228181E-4</v>
      </c>
      <c r="AH28" s="130">
        <f t="shared" si="31"/>
        <v>3.6055512754640153E-4</v>
      </c>
      <c r="AI28" s="136">
        <f>(W28-W$26)/V28</f>
        <v>1.8916666666666679E-2</v>
      </c>
      <c r="AJ28" s="136">
        <f>(X28-X$26)/V28</f>
        <v>3.4016666666666681E-2</v>
      </c>
      <c r="AK28" s="136">
        <f>(Y28-Y$26)/V28</f>
        <v>4.0516666666666673E-2</v>
      </c>
      <c r="AL28" s="136">
        <f>(Z28-Z$26)/V28</f>
        <v>4.9666666666666665E-2</v>
      </c>
      <c r="AM28" s="136">
        <f>(AA28-AA$26)/V28</f>
        <v>4.1299999999999989E-2</v>
      </c>
      <c r="AN28" s="136">
        <f>(AB28-AB$26)/V28</f>
        <v>4.1833333333333333E-2</v>
      </c>
      <c r="AO28" s="136"/>
      <c r="AP28" s="136"/>
    </row>
    <row r="29" spans="2:56" x14ac:dyDescent="0.3">
      <c r="B29" s="131">
        <v>3</v>
      </c>
      <c r="C29" s="130">
        <v>0.25440000000000002</v>
      </c>
      <c r="D29" s="130">
        <v>0.25679999999999997</v>
      </c>
      <c r="E29" s="130">
        <v>0.25729999999999997</v>
      </c>
      <c r="F29" s="130">
        <v>0.24440000000000001</v>
      </c>
      <c r="G29" s="130">
        <v>0.245</v>
      </c>
      <c r="H29" s="130">
        <v>0.245</v>
      </c>
      <c r="I29" s="130">
        <v>0.30070000000000002</v>
      </c>
      <c r="J29" s="130">
        <v>0.30049999999999999</v>
      </c>
      <c r="K29" s="130">
        <v>0.3004</v>
      </c>
      <c r="L29" s="130">
        <v>0.27160000000000001</v>
      </c>
      <c r="M29" s="130">
        <v>0.27250000000000002</v>
      </c>
      <c r="N29" s="130">
        <v>0.27229999999999999</v>
      </c>
      <c r="O29" s="130">
        <v>0.3004</v>
      </c>
      <c r="P29" s="130">
        <v>0.29980000000000001</v>
      </c>
      <c r="Q29" s="130">
        <v>0.29980000000000001</v>
      </c>
      <c r="R29" s="130">
        <v>0.2999</v>
      </c>
      <c r="S29" s="130">
        <v>0.29920000000000002</v>
      </c>
      <c r="T29" s="130">
        <v>0.29720000000000002</v>
      </c>
      <c r="V29" s="131">
        <f t="shared" si="19"/>
        <v>3</v>
      </c>
      <c r="W29" s="130">
        <f t="shared" si="20"/>
        <v>0.25616666666666665</v>
      </c>
      <c r="X29" s="130">
        <f t="shared" si="21"/>
        <v>0.24479999999999999</v>
      </c>
      <c r="Y29" s="130">
        <f t="shared" si="22"/>
        <v>0.30053333333333332</v>
      </c>
      <c r="Z29" s="130">
        <f t="shared" si="23"/>
        <v>0.27213333333333334</v>
      </c>
      <c r="AA29" s="130">
        <f t="shared" si="24"/>
        <v>0.30000000000000004</v>
      </c>
      <c r="AB29" s="130">
        <f t="shared" si="25"/>
        <v>0.29876666666666668</v>
      </c>
      <c r="AC29" s="130">
        <f t="shared" si="26"/>
        <v>1.5502687938977742E-3</v>
      </c>
      <c r="AD29" s="130">
        <f t="shared" si="27"/>
        <v>3.4641016151376938E-4</v>
      </c>
      <c r="AE29" s="130">
        <f t="shared" si="28"/>
        <v>1.5275252316520813E-4</v>
      </c>
      <c r="AF29" s="130">
        <f t="shared" si="29"/>
        <v>4.7258156262526167E-4</v>
      </c>
      <c r="AG29" s="130">
        <f t="shared" si="30"/>
        <v>3.4641016151376933E-4</v>
      </c>
      <c r="AH29" s="130">
        <f t="shared" si="31"/>
        <v>1.4011899704655724E-3</v>
      </c>
      <c r="AI29" s="136">
        <f>(W29-W$26)/V29</f>
        <v>4.3577777777777778E-2</v>
      </c>
      <c r="AJ29" s="136">
        <f>(X29-X$26)/V29</f>
        <v>3.9822222222222224E-2</v>
      </c>
      <c r="AK29" s="136">
        <f>(Y29-Y$26)/V29</f>
        <v>5.7444444444444437E-2</v>
      </c>
      <c r="AL29" s="136">
        <f>(Z29-Z$26)/V29</f>
        <v>4.8988888888888887E-2</v>
      </c>
      <c r="AM29" s="136">
        <f>(AA29-AA$26)/V29</f>
        <v>5.66888888888889E-2</v>
      </c>
      <c r="AN29" s="136">
        <f>(AB29-AB$26)/V29</f>
        <v>5.6411111111111127E-2</v>
      </c>
      <c r="AO29" s="136"/>
      <c r="AP29" s="136"/>
    </row>
    <row r="30" spans="2:56" x14ac:dyDescent="0.3">
      <c r="B30" s="131">
        <v>4</v>
      </c>
      <c r="C30" s="130">
        <v>0.46989999999999998</v>
      </c>
      <c r="D30" s="130">
        <v>0.4672</v>
      </c>
      <c r="E30" s="130">
        <v>0.47289999999999999</v>
      </c>
      <c r="F30" s="130">
        <v>0.3468</v>
      </c>
      <c r="G30" s="130">
        <v>0.3478</v>
      </c>
      <c r="H30" s="130">
        <v>0.34699999999999998</v>
      </c>
      <c r="I30" s="130">
        <v>0.44900000000000001</v>
      </c>
      <c r="J30" s="130">
        <v>0.44929999999999998</v>
      </c>
      <c r="K30" s="130">
        <v>0.4491</v>
      </c>
      <c r="L30" s="130">
        <v>0.40600000000000003</v>
      </c>
      <c r="M30" s="130">
        <v>0.40699999999999997</v>
      </c>
      <c r="N30" s="130">
        <v>0.4052</v>
      </c>
      <c r="O30" s="130">
        <v>0.4652</v>
      </c>
      <c r="P30" s="130">
        <v>0.46479999999999999</v>
      </c>
      <c r="Q30" s="130">
        <v>0.46279999999999999</v>
      </c>
      <c r="R30" s="130">
        <v>0.39989999999999998</v>
      </c>
      <c r="S30" s="130">
        <v>0.39910000000000001</v>
      </c>
      <c r="T30" s="130">
        <v>0.39879999999999999</v>
      </c>
      <c r="V30" s="131">
        <f t="shared" si="19"/>
        <v>4</v>
      </c>
      <c r="W30" s="130">
        <f t="shared" si="20"/>
        <v>0.47000000000000003</v>
      </c>
      <c r="X30" s="130">
        <f t="shared" si="21"/>
        <v>0.34719999999999995</v>
      </c>
      <c r="Y30" s="130">
        <f t="shared" si="22"/>
        <v>0.44913333333333333</v>
      </c>
      <c r="Z30" s="130">
        <f t="shared" si="23"/>
        <v>0.40606666666666663</v>
      </c>
      <c r="AA30" s="130">
        <f t="shared" si="24"/>
        <v>0.46426666666666661</v>
      </c>
      <c r="AB30" s="130">
        <f t="shared" si="25"/>
        <v>0.39926666666666666</v>
      </c>
      <c r="AC30" s="130">
        <f t="shared" si="26"/>
        <v>2.851315485876642E-3</v>
      </c>
      <c r="AD30" s="130">
        <f t="shared" si="27"/>
        <v>5.2915026221292275E-4</v>
      </c>
      <c r="AE30" s="130">
        <f t="shared" si="28"/>
        <v>1.5275252316517785E-4</v>
      </c>
      <c r="AF30" s="130">
        <f t="shared" si="29"/>
        <v>9.0184995056456156E-4</v>
      </c>
      <c r="AG30" s="130">
        <f t="shared" si="30"/>
        <v>1.2858201014657325E-3</v>
      </c>
      <c r="AH30" s="130">
        <f t="shared" si="31"/>
        <v>5.6862407030772372E-4</v>
      </c>
      <c r="AI30" s="136">
        <f>(W30-W$26)/V30</f>
        <v>8.6141666666666672E-2</v>
      </c>
      <c r="AJ30" s="136">
        <f>(X30-X$26)/V30</f>
        <v>5.5466666666666657E-2</v>
      </c>
      <c r="AK30" s="136">
        <f>(Y30-Y$26)/V30</f>
        <v>8.0233333333333323E-2</v>
      </c>
      <c r="AL30" s="136">
        <f>(Z30-Z$26)/V30</f>
        <v>7.0224999999999982E-2</v>
      </c>
      <c r="AM30" s="136">
        <f>(AA30-AA$26)/V30</f>
        <v>8.3583333333333315E-2</v>
      </c>
      <c r="AN30" s="136">
        <f>(AB30-AB$26)/V30</f>
        <v>6.7433333333333345E-2</v>
      </c>
      <c r="AO30" s="136"/>
      <c r="AP30" s="136"/>
    </row>
    <row r="31" spans="2:56" x14ac:dyDescent="0.3">
      <c r="B31" s="131">
        <v>5</v>
      </c>
      <c r="C31" s="130">
        <v>0.65300000000000002</v>
      </c>
      <c r="D31" s="130">
        <v>0.65820000000000001</v>
      </c>
      <c r="E31" s="130">
        <v>0.65559999999999996</v>
      </c>
      <c r="F31" s="130">
        <v>0.49769999999999998</v>
      </c>
      <c r="G31" s="130">
        <v>0.49740000000000001</v>
      </c>
      <c r="H31" s="130">
        <v>0.49619999999999997</v>
      </c>
      <c r="I31" s="130">
        <v>0.63429999999999997</v>
      </c>
      <c r="J31" s="130">
        <v>0.6341</v>
      </c>
      <c r="K31" s="130">
        <v>0.63339999999999996</v>
      </c>
      <c r="L31" s="130">
        <v>0.65069999999999995</v>
      </c>
      <c r="M31" s="130">
        <v>0.65080000000000005</v>
      </c>
      <c r="N31" s="130">
        <v>0.64829999999999999</v>
      </c>
      <c r="O31" s="130">
        <v>0.68369999999999997</v>
      </c>
      <c r="P31" s="130">
        <v>0.68369999999999997</v>
      </c>
      <c r="Q31" s="130">
        <v>0.68369999999999997</v>
      </c>
      <c r="R31" s="130">
        <v>0.56620000000000004</v>
      </c>
      <c r="S31" s="130">
        <v>0.56430000000000002</v>
      </c>
      <c r="T31" s="130">
        <v>0.56379999999999997</v>
      </c>
      <c r="V31" s="131">
        <f t="shared" si="19"/>
        <v>5</v>
      </c>
      <c r="W31" s="130">
        <f t="shared" si="20"/>
        <v>0.65559999999999996</v>
      </c>
      <c r="X31" s="130">
        <f t="shared" si="21"/>
        <v>0.49709999999999993</v>
      </c>
      <c r="Y31" s="130">
        <f t="shared" si="22"/>
        <v>0.63393333333333335</v>
      </c>
      <c r="Z31" s="130">
        <f t="shared" si="23"/>
        <v>0.64993333333333325</v>
      </c>
      <c r="AA31" s="130">
        <f t="shared" si="24"/>
        <v>0.68369999999999997</v>
      </c>
      <c r="AB31" s="130">
        <f t="shared" si="25"/>
        <v>0.56476666666666675</v>
      </c>
      <c r="AC31" s="130">
        <f t="shared" si="26"/>
        <v>2.5999999999999912E-3</v>
      </c>
      <c r="AD31" s="130">
        <f t="shared" si="27"/>
        <v>7.9372539331938423E-4</v>
      </c>
      <c r="AE31" s="130">
        <f t="shared" si="28"/>
        <v>4.7258156262527143E-4</v>
      </c>
      <c r="AF31" s="130">
        <f t="shared" si="29"/>
        <v>1.4153915830374827E-3</v>
      </c>
      <c r="AG31" s="130">
        <f t="shared" si="30"/>
        <v>0</v>
      </c>
      <c r="AH31" s="130">
        <f t="shared" si="31"/>
        <v>1.2662279942148673E-3</v>
      </c>
      <c r="AI31" s="136">
        <f>(W31-W$26)/V31</f>
        <v>0.10603333333333334</v>
      </c>
      <c r="AJ31" s="136">
        <f>(X31-X$26)/V31</f>
        <v>7.4353333333333313E-2</v>
      </c>
      <c r="AK31" s="136">
        <f>(Y31-Y$26)/V31</f>
        <v>0.10114666666666668</v>
      </c>
      <c r="AL31" s="136">
        <f>(Z31-Z$26)/V31</f>
        <v>0.10495333333333332</v>
      </c>
      <c r="AM31" s="136">
        <f>(AA31-AA$26)/V31</f>
        <v>0.11075333333333333</v>
      </c>
      <c r="AN31" s="136">
        <f>(AB31-AB$26)/V31</f>
        <v>8.7046666666666689E-2</v>
      </c>
      <c r="AO31" s="136"/>
      <c r="AP31" s="136"/>
    </row>
    <row r="32" spans="2:56" ht="17.25" x14ac:dyDescent="0.3">
      <c r="B32" s="131" t="s">
        <v>106</v>
      </c>
      <c r="C32" s="130">
        <v>0.44619999999999999</v>
      </c>
      <c r="D32" s="130">
        <v>0.44540000000000002</v>
      </c>
      <c r="E32" s="130">
        <v>0.44540000000000002</v>
      </c>
      <c r="F32" s="130">
        <v>0.33200000000000002</v>
      </c>
      <c r="G32" s="130">
        <v>0.33300000000000002</v>
      </c>
      <c r="H32" s="130">
        <v>0.33139999999999997</v>
      </c>
      <c r="I32" s="130">
        <v>0.40920000000000001</v>
      </c>
      <c r="J32" s="130">
        <v>0.40839999999999999</v>
      </c>
      <c r="K32" s="130">
        <v>0.40639999999999998</v>
      </c>
      <c r="L32" s="130">
        <v>0.41260000000000002</v>
      </c>
      <c r="M32" s="130">
        <v>0.41049999999999998</v>
      </c>
      <c r="N32" s="130">
        <v>0.41120000000000001</v>
      </c>
      <c r="O32" s="130">
        <v>0.44540000000000002</v>
      </c>
      <c r="P32" s="130">
        <v>0.4451</v>
      </c>
      <c r="Q32" s="130">
        <v>0.44500000000000001</v>
      </c>
      <c r="R32" s="130">
        <v>0.37280000000000002</v>
      </c>
      <c r="S32" s="130">
        <v>0.37330000000000002</v>
      </c>
      <c r="T32" s="130">
        <v>0.372</v>
      </c>
      <c r="V32" s="131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6"/>
      <c r="AJ32" s="136"/>
      <c r="AK32" s="136"/>
      <c r="AL32" s="136"/>
      <c r="AM32" s="136"/>
      <c r="AN32" s="136"/>
      <c r="AO32" s="136"/>
      <c r="AP32" s="136"/>
      <c r="AR32" s="127" t="s">
        <v>105</v>
      </c>
      <c r="BD32" s="127" t="s">
        <v>105</v>
      </c>
    </row>
    <row r="33" spans="2:44" x14ac:dyDescent="0.3">
      <c r="B33" s="131">
        <v>6</v>
      </c>
      <c r="C33" s="130">
        <f t="shared" ref="C33:T33" si="32">C32*2</f>
        <v>0.89239999999999997</v>
      </c>
      <c r="D33" s="130">
        <f t="shared" si="32"/>
        <v>0.89080000000000004</v>
      </c>
      <c r="E33" s="130">
        <f t="shared" si="32"/>
        <v>0.89080000000000004</v>
      </c>
      <c r="F33" s="130">
        <f t="shared" si="32"/>
        <v>0.66400000000000003</v>
      </c>
      <c r="G33" s="130">
        <f t="shared" si="32"/>
        <v>0.66600000000000004</v>
      </c>
      <c r="H33" s="130">
        <f t="shared" si="32"/>
        <v>0.66279999999999994</v>
      </c>
      <c r="I33" s="130">
        <f t="shared" si="32"/>
        <v>0.81840000000000002</v>
      </c>
      <c r="J33" s="130">
        <f t="shared" si="32"/>
        <v>0.81679999999999997</v>
      </c>
      <c r="K33" s="130">
        <f t="shared" si="32"/>
        <v>0.81279999999999997</v>
      </c>
      <c r="L33" s="130">
        <f t="shared" si="32"/>
        <v>0.82520000000000004</v>
      </c>
      <c r="M33" s="130">
        <f t="shared" si="32"/>
        <v>0.82099999999999995</v>
      </c>
      <c r="N33" s="130">
        <f t="shared" si="32"/>
        <v>0.82240000000000002</v>
      </c>
      <c r="O33" s="130">
        <f t="shared" si="32"/>
        <v>0.89080000000000004</v>
      </c>
      <c r="P33" s="130">
        <f t="shared" si="32"/>
        <v>0.89019999999999999</v>
      </c>
      <c r="Q33" s="130">
        <f t="shared" si="32"/>
        <v>0.89</v>
      </c>
      <c r="R33" s="130">
        <f t="shared" si="32"/>
        <v>0.74560000000000004</v>
      </c>
      <c r="S33" s="130">
        <f t="shared" si="32"/>
        <v>0.74660000000000004</v>
      </c>
      <c r="T33" s="130">
        <f t="shared" si="32"/>
        <v>0.74399999999999999</v>
      </c>
      <c r="V33" s="131">
        <f>B33</f>
        <v>6</v>
      </c>
      <c r="W33" s="130">
        <f>AVERAGE(C33:E33)</f>
        <v>0.89133333333333331</v>
      </c>
      <c r="X33" s="130">
        <f>AVERAGE(F33:H33)</f>
        <v>0.66426666666666667</v>
      </c>
      <c r="Y33" s="130">
        <f>AVERAGE(I33:K33)</f>
        <v>0.81599999999999995</v>
      </c>
      <c r="Z33" s="130">
        <f>AVERAGE(L33:N33)</f>
        <v>0.82286666666666664</v>
      </c>
      <c r="AA33" s="130">
        <f>AVERAGE(O33:Q33)</f>
        <v>0.89033333333333342</v>
      </c>
      <c r="AB33" s="130">
        <f>AVERAGE(R33:T33)</f>
        <v>0.74540000000000006</v>
      </c>
      <c r="AC33" s="130">
        <f>STDEV(C33:E33)</f>
        <v>9.2376043070336363E-4</v>
      </c>
      <c r="AD33" s="130">
        <f>STDEV(F33:H33)</f>
        <v>1.6165807537309939E-3</v>
      </c>
      <c r="AE33" s="130">
        <f>STDEV(I33:K33)</f>
        <v>2.8844410203712127E-3</v>
      </c>
      <c r="AF33" s="130">
        <f>STDEV(L33:N33)</f>
        <v>2.1385353243127685E-3</v>
      </c>
      <c r="AG33" s="130">
        <f>STDEV(O33:Q33)</f>
        <v>4.1633319989324292E-4</v>
      </c>
      <c r="AH33" s="130">
        <f>STDEV(R33:T33)</f>
        <v>1.3114877048604251E-3</v>
      </c>
      <c r="AI33" s="136">
        <f>(W33-W$26)/V33</f>
        <v>0.12765000000000001</v>
      </c>
      <c r="AJ33" s="136">
        <f>(X33-X$26)/V33</f>
        <v>8.9822222222222234E-2</v>
      </c>
      <c r="AK33" s="136">
        <f>(Y33-Y$26)/V33</f>
        <v>0.11463333333333332</v>
      </c>
      <c r="AL33" s="136">
        <f>(Z33-Z$26)/V33</f>
        <v>0.11628333333333334</v>
      </c>
      <c r="AM33" s="136">
        <f>(AA33-AA$26)/V33</f>
        <v>0.12673333333333334</v>
      </c>
      <c r="AN33" s="136">
        <f>(AB33-AB$26)/V33</f>
        <v>0.10264444444444447</v>
      </c>
      <c r="AO33" s="136"/>
      <c r="AP33" s="136"/>
    </row>
    <row r="34" spans="2:44" ht="15" x14ac:dyDescent="0.3">
      <c r="B34" s="131" t="s">
        <v>102</v>
      </c>
      <c r="C34" s="130">
        <v>0.57950000000000002</v>
      </c>
      <c r="D34" s="130">
        <v>0.57930000000000004</v>
      </c>
      <c r="E34" s="130">
        <v>0.57799999999999996</v>
      </c>
      <c r="F34" s="130">
        <v>0.3916</v>
      </c>
      <c r="G34" s="130">
        <v>0.39140000000000003</v>
      </c>
      <c r="H34" s="130">
        <v>0.38919999999999999</v>
      </c>
      <c r="I34" s="130">
        <v>0.49930000000000002</v>
      </c>
      <c r="J34" s="130">
        <v>0.50060000000000004</v>
      </c>
      <c r="K34" s="130">
        <v>0.49519999999999997</v>
      </c>
      <c r="L34" s="130">
        <v>0.46100000000000002</v>
      </c>
      <c r="M34" s="130">
        <v>0.46310000000000001</v>
      </c>
      <c r="N34" s="130">
        <v>0.46179999999999999</v>
      </c>
      <c r="O34" s="130">
        <v>0.51029999999999998</v>
      </c>
      <c r="P34" s="130">
        <v>0.51070000000000004</v>
      </c>
      <c r="Q34" s="130">
        <v>0.51139999999999997</v>
      </c>
      <c r="R34" s="130">
        <v>0.44180000000000003</v>
      </c>
      <c r="S34" s="130">
        <v>0.44419999999999998</v>
      </c>
      <c r="T34" s="130">
        <v>0.44190000000000002</v>
      </c>
      <c r="V34" s="131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6"/>
      <c r="AJ34" s="136"/>
      <c r="AK34" s="136"/>
      <c r="AL34" s="136"/>
      <c r="AM34" s="136"/>
      <c r="AN34" s="136"/>
      <c r="AO34" s="136"/>
      <c r="AP34" s="136"/>
      <c r="AR34" s="137" t="s">
        <v>85</v>
      </c>
    </row>
    <row r="35" spans="2:44" x14ac:dyDescent="0.3">
      <c r="B35" s="131">
        <v>7</v>
      </c>
      <c r="C35" s="130">
        <f t="shared" ref="C35:T35" si="33">C34*2</f>
        <v>1.159</v>
      </c>
      <c r="D35" s="130">
        <f t="shared" si="33"/>
        <v>1.1586000000000001</v>
      </c>
      <c r="E35" s="130">
        <f t="shared" si="33"/>
        <v>1.1559999999999999</v>
      </c>
      <c r="F35" s="130">
        <f t="shared" si="33"/>
        <v>0.78320000000000001</v>
      </c>
      <c r="G35" s="130">
        <f t="shared" si="33"/>
        <v>0.78280000000000005</v>
      </c>
      <c r="H35" s="130">
        <f t="shared" si="33"/>
        <v>0.77839999999999998</v>
      </c>
      <c r="I35" s="130">
        <f t="shared" si="33"/>
        <v>0.99860000000000004</v>
      </c>
      <c r="J35" s="130">
        <f t="shared" si="33"/>
        <v>1.0012000000000001</v>
      </c>
      <c r="K35" s="130">
        <f t="shared" si="33"/>
        <v>0.99039999999999995</v>
      </c>
      <c r="L35" s="130">
        <f t="shared" si="33"/>
        <v>0.92200000000000004</v>
      </c>
      <c r="M35" s="130">
        <f t="shared" si="33"/>
        <v>0.92620000000000002</v>
      </c>
      <c r="N35" s="130">
        <f t="shared" si="33"/>
        <v>0.92359999999999998</v>
      </c>
      <c r="O35" s="130">
        <f t="shared" si="33"/>
        <v>1.0206</v>
      </c>
      <c r="P35" s="130">
        <f t="shared" si="33"/>
        <v>1.0214000000000001</v>
      </c>
      <c r="Q35" s="130">
        <f t="shared" si="33"/>
        <v>1.0227999999999999</v>
      </c>
      <c r="R35" s="130">
        <f t="shared" si="33"/>
        <v>0.88360000000000005</v>
      </c>
      <c r="S35" s="130">
        <f t="shared" si="33"/>
        <v>0.88839999999999997</v>
      </c>
      <c r="T35" s="130">
        <f t="shared" si="33"/>
        <v>0.88380000000000003</v>
      </c>
      <c r="V35" s="131">
        <f>B35</f>
        <v>7</v>
      </c>
      <c r="W35" s="130">
        <f>AVERAGE(C35:E35)</f>
        <v>1.1578666666666668</v>
      </c>
      <c r="X35" s="130">
        <f>AVERAGE(F35:H35)</f>
        <v>0.78146666666666675</v>
      </c>
      <c r="Y35" s="130">
        <f>AVERAGE(I35:K35)</f>
        <v>0.99673333333333325</v>
      </c>
      <c r="Z35" s="130">
        <f>AVERAGE(L35:N35)</f>
        <v>0.92393333333333327</v>
      </c>
      <c r="AA35" s="130">
        <f>AVERAGE(O35:Q35)</f>
        <v>1.0216000000000001</v>
      </c>
      <c r="AB35" s="130">
        <f>AVERAGE(R35:T35)</f>
        <v>0.88526666666666676</v>
      </c>
      <c r="AC35" s="130">
        <f>STDEV(C35:E35)</f>
        <v>1.6289055630494906E-3</v>
      </c>
      <c r="AD35" s="130">
        <f>STDEV(F35:H35)</f>
        <v>2.6633312473917834E-3</v>
      </c>
      <c r="AE35" s="130">
        <f>STDEV(I35:K35)</f>
        <v>5.6367839530475309E-3</v>
      </c>
      <c r="AF35" s="130">
        <f>STDEV(L35:N35)</f>
        <v>2.1197484127446144E-3</v>
      </c>
      <c r="AG35" s="130">
        <f>STDEV(O35:Q35)</f>
        <v>1.1135528725659813E-3</v>
      </c>
      <c r="AH35" s="130">
        <f>STDEV(R35:T35)</f>
        <v>2.7153882472554639E-3</v>
      </c>
      <c r="AI35" s="136">
        <f>(W35-W$26)/V35</f>
        <v>0.14749047619047623</v>
      </c>
      <c r="AJ35" s="136">
        <f>(X35-X$26)/V35</f>
        <v>9.3733333333333349E-2</v>
      </c>
      <c r="AK35" s="136">
        <f>(Y35-Y$26)/V35</f>
        <v>0.12407619047619046</v>
      </c>
      <c r="AL35" s="136">
        <f>(Z35-Z$26)/V35</f>
        <v>0.1141095238095238</v>
      </c>
      <c r="AM35" s="136">
        <f>(AA35-AA$26)/V35</f>
        <v>0.1273809523809524</v>
      </c>
      <c r="AN35" s="136">
        <f>(AB35-AB$26)/V35</f>
        <v>0.10796190476190479</v>
      </c>
      <c r="AO35" s="136"/>
      <c r="AP35" s="136"/>
    </row>
    <row r="36" spans="2:44" x14ac:dyDescent="0.3">
      <c r="B36" s="131" t="s">
        <v>73</v>
      </c>
      <c r="C36" s="130">
        <v>0.66100000000000003</v>
      </c>
      <c r="D36" s="130">
        <v>0.66049999999999998</v>
      </c>
      <c r="E36" s="130">
        <v>0.65890000000000004</v>
      </c>
      <c r="F36" s="130">
        <v>0.44500000000000001</v>
      </c>
      <c r="G36" s="130">
        <v>0.443</v>
      </c>
      <c r="H36" s="130">
        <v>0.44600000000000001</v>
      </c>
      <c r="I36" s="130">
        <v>0.64</v>
      </c>
      <c r="J36" s="130">
        <v>0.6472</v>
      </c>
      <c r="K36" s="130">
        <v>0.64490000000000003</v>
      </c>
      <c r="L36" s="130">
        <v>0.50529999999999997</v>
      </c>
      <c r="M36" s="130">
        <v>0.50529999999999997</v>
      </c>
      <c r="N36" s="130">
        <v>0.50619999999999998</v>
      </c>
      <c r="O36" s="130">
        <v>0.58899999999999997</v>
      </c>
      <c r="P36" s="130">
        <v>0.58750000000000002</v>
      </c>
      <c r="Q36" s="130">
        <v>0.58989999999999998</v>
      </c>
      <c r="R36" s="130">
        <v>0.47560000000000002</v>
      </c>
      <c r="S36" s="130">
        <v>0.47710000000000002</v>
      </c>
      <c r="T36" s="130">
        <v>0.47749999999999998</v>
      </c>
      <c r="V36" s="131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6"/>
      <c r="AJ36" s="136"/>
      <c r="AK36" s="136"/>
      <c r="AL36" s="136"/>
      <c r="AM36" s="136"/>
      <c r="AN36" s="136"/>
      <c r="AO36" s="136"/>
      <c r="AP36" s="136"/>
    </row>
    <row r="37" spans="2:44" x14ac:dyDescent="0.3">
      <c r="B37" s="134">
        <v>8</v>
      </c>
      <c r="C37" s="130">
        <f t="shared" ref="C37:T37" si="34">C36*2</f>
        <v>1.3220000000000001</v>
      </c>
      <c r="D37" s="130">
        <f t="shared" si="34"/>
        <v>1.321</v>
      </c>
      <c r="E37" s="130">
        <f t="shared" si="34"/>
        <v>1.3178000000000001</v>
      </c>
      <c r="F37" s="130">
        <f t="shared" si="34"/>
        <v>0.89</v>
      </c>
      <c r="G37" s="130">
        <f t="shared" si="34"/>
        <v>0.88600000000000001</v>
      </c>
      <c r="H37" s="130">
        <f t="shared" si="34"/>
        <v>0.89200000000000002</v>
      </c>
      <c r="I37" s="130">
        <f t="shared" si="34"/>
        <v>1.28</v>
      </c>
      <c r="J37" s="130">
        <f t="shared" si="34"/>
        <v>1.2944</v>
      </c>
      <c r="K37" s="130">
        <f t="shared" si="34"/>
        <v>1.2898000000000001</v>
      </c>
      <c r="L37" s="130">
        <f t="shared" si="34"/>
        <v>1.0105999999999999</v>
      </c>
      <c r="M37" s="130">
        <f t="shared" si="34"/>
        <v>1.0105999999999999</v>
      </c>
      <c r="N37" s="130">
        <f t="shared" si="34"/>
        <v>1.0124</v>
      </c>
      <c r="O37" s="130">
        <f t="shared" si="34"/>
        <v>1.1779999999999999</v>
      </c>
      <c r="P37" s="130">
        <f t="shared" si="34"/>
        <v>1.175</v>
      </c>
      <c r="Q37" s="130">
        <f t="shared" si="34"/>
        <v>1.1798</v>
      </c>
      <c r="R37" s="130">
        <f t="shared" si="34"/>
        <v>0.95120000000000005</v>
      </c>
      <c r="S37" s="130">
        <f t="shared" si="34"/>
        <v>0.95420000000000005</v>
      </c>
      <c r="T37" s="130">
        <f t="shared" si="34"/>
        <v>0.95499999999999996</v>
      </c>
      <c r="V37" s="131">
        <f>B37</f>
        <v>8</v>
      </c>
      <c r="W37" s="130">
        <f>AVERAGE(C37:E37)</f>
        <v>1.3202666666666667</v>
      </c>
      <c r="X37" s="130">
        <f>AVERAGE(F37:H37)</f>
        <v>0.88933333333333342</v>
      </c>
      <c r="Y37" s="130">
        <f>AVERAGE(I37:K37)</f>
        <v>1.2880666666666667</v>
      </c>
      <c r="Z37" s="130">
        <f>AVERAGE(L37:N37)</f>
        <v>1.0111999999999999</v>
      </c>
      <c r="AA37" s="130">
        <f>AVERAGE(O37:Q37)</f>
        <v>1.1776</v>
      </c>
      <c r="AB37" s="130">
        <f>AVERAGE(R37:T37)</f>
        <v>0.9534666666666668</v>
      </c>
      <c r="AC37" s="130">
        <f>STDEV(C37:E37)</f>
        <v>2.1939310229205488E-3</v>
      </c>
      <c r="AD37" s="130">
        <f>STDEV(F37:H37)</f>
        <v>3.0550504633038958E-3</v>
      </c>
      <c r="AE37" s="130">
        <f>STDEV(I37:K37)</f>
        <v>7.354817015625419E-3</v>
      </c>
      <c r="AF37" s="130">
        <f>STDEV(L37:N37)</f>
        <v>1.0392304845413401E-3</v>
      </c>
      <c r="AG37" s="130">
        <f>STDEV(O37:Q37)</f>
        <v>2.4248711305963808E-3</v>
      </c>
      <c r="AH37" s="130">
        <f>STDEV(R37:T37)</f>
        <v>2.0033305601755303E-3</v>
      </c>
      <c r="AI37" s="136">
        <f>(W37-W$26)/V37</f>
        <v>0.14935416666666668</v>
      </c>
      <c r="AJ37" s="136">
        <f>(X37-X$26)/V37</f>
        <v>9.5500000000000015E-2</v>
      </c>
      <c r="AK37" s="136">
        <f>(Y37-Y$26)/V37</f>
        <v>0.14498333333333333</v>
      </c>
      <c r="AL37" s="136">
        <f>(Z37-Z$26)/V37</f>
        <v>0.11075416666666665</v>
      </c>
      <c r="AM37" s="136">
        <f>(AA37-AA$26)/V37</f>
        <v>0.13095833333333334</v>
      </c>
      <c r="AN37" s="136">
        <f>(AB37-AB$26)/V37</f>
        <v>0.10299166666666669</v>
      </c>
      <c r="AO37" s="136"/>
      <c r="AP37" s="136"/>
    </row>
    <row r="38" spans="2:44" x14ac:dyDescent="0.3">
      <c r="B38" s="134" t="s">
        <v>72</v>
      </c>
      <c r="C38" s="130">
        <v>0.37069999999999997</v>
      </c>
      <c r="D38" s="130">
        <v>0.3715</v>
      </c>
      <c r="E38" s="130">
        <v>0.37269999999999998</v>
      </c>
      <c r="F38" s="130">
        <v>0.27350000000000002</v>
      </c>
      <c r="G38" s="130">
        <v>0.27339999999999998</v>
      </c>
      <c r="H38" s="130">
        <v>0.27529999999999999</v>
      </c>
      <c r="I38" s="130">
        <v>0.41420000000000001</v>
      </c>
      <c r="J38" s="130">
        <v>0.41470000000000001</v>
      </c>
      <c r="K38" s="130">
        <v>0.41410000000000002</v>
      </c>
      <c r="L38" s="130">
        <v>0.27300000000000002</v>
      </c>
      <c r="M38" s="130">
        <v>0.2732</v>
      </c>
      <c r="N38" s="130">
        <v>0.27439999999999998</v>
      </c>
      <c r="O38" s="130">
        <v>0.3216</v>
      </c>
      <c r="P38" s="130">
        <v>0.32050000000000001</v>
      </c>
      <c r="Q38" s="130">
        <v>0.32090000000000002</v>
      </c>
      <c r="R38" s="130">
        <v>0.25719999999999998</v>
      </c>
      <c r="S38" s="130">
        <v>0.25640000000000002</v>
      </c>
      <c r="T38" s="130">
        <v>0.25459999999999999</v>
      </c>
      <c r="V38" s="131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6"/>
      <c r="AJ38" s="136"/>
      <c r="AK38" s="136"/>
      <c r="AL38" s="136"/>
      <c r="AM38" s="136"/>
      <c r="AN38" s="136"/>
      <c r="AO38" s="136"/>
      <c r="AP38" s="136"/>
    </row>
    <row r="39" spans="2:44" x14ac:dyDescent="0.3">
      <c r="B39" s="134">
        <v>9</v>
      </c>
      <c r="C39" s="130">
        <f t="shared" ref="C39:T39" si="35">C38*4</f>
        <v>1.4827999999999999</v>
      </c>
      <c r="D39" s="130">
        <f t="shared" si="35"/>
        <v>1.486</v>
      </c>
      <c r="E39" s="130">
        <f t="shared" si="35"/>
        <v>1.4907999999999999</v>
      </c>
      <c r="F39" s="130">
        <f t="shared" si="35"/>
        <v>1.0940000000000001</v>
      </c>
      <c r="G39" s="130">
        <f t="shared" si="35"/>
        <v>1.0935999999999999</v>
      </c>
      <c r="H39" s="130">
        <f t="shared" si="35"/>
        <v>1.1012</v>
      </c>
      <c r="I39" s="130">
        <f t="shared" si="35"/>
        <v>1.6568000000000001</v>
      </c>
      <c r="J39" s="130">
        <f t="shared" si="35"/>
        <v>1.6588000000000001</v>
      </c>
      <c r="K39" s="130">
        <f t="shared" si="35"/>
        <v>1.6564000000000001</v>
      </c>
      <c r="L39" s="130">
        <f t="shared" si="35"/>
        <v>1.0920000000000001</v>
      </c>
      <c r="M39" s="130">
        <f t="shared" si="35"/>
        <v>1.0928</v>
      </c>
      <c r="N39" s="130">
        <f t="shared" si="35"/>
        <v>1.0975999999999999</v>
      </c>
      <c r="O39" s="130">
        <f t="shared" si="35"/>
        <v>1.2864</v>
      </c>
      <c r="P39" s="130">
        <f t="shared" si="35"/>
        <v>1.282</v>
      </c>
      <c r="Q39" s="130">
        <f t="shared" si="35"/>
        <v>1.2836000000000001</v>
      </c>
      <c r="R39" s="130">
        <f t="shared" si="35"/>
        <v>1.0287999999999999</v>
      </c>
      <c r="S39" s="130">
        <f t="shared" si="35"/>
        <v>1.0256000000000001</v>
      </c>
      <c r="T39" s="130">
        <f t="shared" si="35"/>
        <v>1.0184</v>
      </c>
      <c r="V39" s="131">
        <f>B39</f>
        <v>9</v>
      </c>
      <c r="W39" s="130">
        <f>AVERAGE(C39:E39)</f>
        <v>1.4865333333333333</v>
      </c>
      <c r="X39" s="130">
        <f>AVERAGE(F39:H39)</f>
        <v>1.0962666666666665</v>
      </c>
      <c r="Y39" s="130">
        <f>AVERAGE(I39:K39)</f>
        <v>1.6573333333333331</v>
      </c>
      <c r="Z39" s="130">
        <f>AVERAGE(L39:N39)</f>
        <v>1.0941333333333334</v>
      </c>
      <c r="AA39" s="130">
        <f>AVERAGE(O39:Q39)</f>
        <v>1.284</v>
      </c>
      <c r="AB39" s="130">
        <f>AVERAGE(R39:T39)</f>
        <v>1.0242666666666667</v>
      </c>
      <c r="AC39" s="130">
        <f>STDEV(C39:E39)</f>
        <v>4.0265783654777308E-3</v>
      </c>
      <c r="AD39" s="130">
        <f>STDEV(F39:H39)</f>
        <v>4.2770706486254329E-3</v>
      </c>
      <c r="AE39" s="130">
        <f>STDEV(I39:K39)</f>
        <v>1.2858201014657124E-3</v>
      </c>
      <c r="AF39" s="130">
        <f>STDEV(L39:N39)</f>
        <v>3.0287511177600666E-3</v>
      </c>
      <c r="AG39" s="130">
        <f>STDEV(O39:Q39)</f>
        <v>2.2271057451319831E-3</v>
      </c>
      <c r="AH39" s="130">
        <f>STDEV(R39:T39)</f>
        <v>5.3266624947835113E-3</v>
      </c>
      <c r="AI39" s="136">
        <f>(W39-W$26)/V39</f>
        <v>0.15123333333333333</v>
      </c>
      <c r="AJ39" s="136">
        <f>(X39-X$26)/V39</f>
        <v>0.10788148148148147</v>
      </c>
      <c r="AK39" s="136">
        <f>(Y39-Y$26)/V39</f>
        <v>0.16990370370370367</v>
      </c>
      <c r="AL39" s="136">
        <f>(Z39-Z$26)/V39</f>
        <v>0.10766296296296297</v>
      </c>
      <c r="AM39" s="136">
        <f>(AA39-AA$26)/V39</f>
        <v>0.12822962962962961</v>
      </c>
      <c r="AN39" s="136">
        <f>(AB39-AB$26)/V39</f>
        <v>9.9414814814814817E-2</v>
      </c>
      <c r="AO39" s="136"/>
      <c r="AP39" s="136"/>
    </row>
    <row r="40" spans="2:44" x14ac:dyDescent="0.3">
      <c r="B40" s="134" t="s">
        <v>71</v>
      </c>
      <c r="C40" s="130">
        <v>0.38529999999999998</v>
      </c>
      <c r="D40" s="130">
        <v>0.3836</v>
      </c>
      <c r="E40" s="130">
        <v>0.38240000000000002</v>
      </c>
      <c r="F40" s="130">
        <v>0.29980000000000001</v>
      </c>
      <c r="G40" s="130">
        <v>0.29880000000000001</v>
      </c>
      <c r="H40" s="130">
        <v>0.2994</v>
      </c>
      <c r="I40" s="130">
        <v>0.47110000000000002</v>
      </c>
      <c r="J40" s="130">
        <v>0.47060000000000002</v>
      </c>
      <c r="K40" s="130">
        <v>0.47210000000000002</v>
      </c>
      <c r="L40" s="130">
        <v>0.28689999999999999</v>
      </c>
      <c r="M40" s="130">
        <v>0.28639999999999999</v>
      </c>
      <c r="N40" s="130">
        <v>0.28649999999999998</v>
      </c>
      <c r="O40" s="130">
        <v>0.37859999999999999</v>
      </c>
      <c r="P40" s="130">
        <v>0.37919999999999998</v>
      </c>
      <c r="Q40" s="130">
        <v>0.37819999999999998</v>
      </c>
      <c r="R40" s="130">
        <v>0.27800000000000002</v>
      </c>
      <c r="S40" s="130">
        <v>0.27760000000000001</v>
      </c>
      <c r="T40" s="130">
        <v>0.27689999999999998</v>
      </c>
      <c r="V40" s="131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6"/>
      <c r="AJ40" s="136"/>
      <c r="AK40" s="136"/>
      <c r="AL40" s="136"/>
      <c r="AM40" s="136"/>
      <c r="AN40" s="136"/>
    </row>
    <row r="41" spans="2:44" x14ac:dyDescent="0.3">
      <c r="B41" s="134">
        <v>10</v>
      </c>
      <c r="C41" s="130">
        <f t="shared" ref="C41:T41" si="36">C40*4</f>
        <v>1.5411999999999999</v>
      </c>
      <c r="D41" s="130">
        <f t="shared" si="36"/>
        <v>1.5344</v>
      </c>
      <c r="E41" s="130">
        <f t="shared" si="36"/>
        <v>1.5296000000000001</v>
      </c>
      <c r="F41" s="130">
        <f t="shared" si="36"/>
        <v>1.1992</v>
      </c>
      <c r="G41" s="130">
        <f t="shared" si="36"/>
        <v>1.1952</v>
      </c>
      <c r="H41" s="130">
        <f t="shared" si="36"/>
        <v>1.1976</v>
      </c>
      <c r="I41" s="130">
        <f t="shared" si="36"/>
        <v>1.8844000000000001</v>
      </c>
      <c r="J41" s="130">
        <f t="shared" si="36"/>
        <v>1.8824000000000001</v>
      </c>
      <c r="K41" s="130">
        <f t="shared" si="36"/>
        <v>1.8884000000000001</v>
      </c>
      <c r="L41" s="130">
        <f t="shared" si="36"/>
        <v>1.1476</v>
      </c>
      <c r="M41" s="130">
        <f t="shared" si="36"/>
        <v>1.1456</v>
      </c>
      <c r="N41" s="130">
        <f t="shared" si="36"/>
        <v>1.1459999999999999</v>
      </c>
      <c r="O41" s="130">
        <f t="shared" si="36"/>
        <v>1.5144</v>
      </c>
      <c r="P41" s="130">
        <f t="shared" si="36"/>
        <v>1.5167999999999999</v>
      </c>
      <c r="Q41" s="130">
        <f t="shared" si="36"/>
        <v>1.5127999999999999</v>
      </c>
      <c r="R41" s="130">
        <f t="shared" si="36"/>
        <v>1.1120000000000001</v>
      </c>
      <c r="S41" s="130">
        <f t="shared" si="36"/>
        <v>1.1104000000000001</v>
      </c>
      <c r="T41" s="130">
        <f t="shared" si="36"/>
        <v>1.1075999999999999</v>
      </c>
      <c r="V41" s="131">
        <f>B41</f>
        <v>10</v>
      </c>
      <c r="W41" s="130">
        <f>AVERAGE(C41:E41)</f>
        <v>1.5350666666666666</v>
      </c>
      <c r="X41" s="130">
        <f>AVERAGE(F41:H41)</f>
        <v>1.1973333333333334</v>
      </c>
      <c r="Y41" s="130">
        <f>AVERAGE(I41:K41)</f>
        <v>1.8850666666666667</v>
      </c>
      <c r="Z41" s="130">
        <f>AVERAGE(L41:N41)</f>
        <v>1.1463999999999999</v>
      </c>
      <c r="AA41" s="130">
        <f>AVERAGE(O41:Q41)</f>
        <v>1.5146666666666668</v>
      </c>
      <c r="AB41" s="130">
        <f>AVERAGE(R41:T41)</f>
        <v>1.1100000000000001</v>
      </c>
      <c r="AC41" s="130">
        <f>STDEV(C41:E41)</f>
        <v>5.8286647985050883E-3</v>
      </c>
      <c r="AD41" s="130">
        <f>STDEV(F41:H41)</f>
        <v>2.0132891827388654E-3</v>
      </c>
      <c r="AE41" s="130">
        <f>STDEV(I41:K41)</f>
        <v>3.0550504633038962E-3</v>
      </c>
      <c r="AF41" s="130">
        <f>STDEV(L41:N41)</f>
        <v>1.0583005244258455E-3</v>
      </c>
      <c r="AG41" s="130">
        <f>STDEV(O41:Q41)</f>
        <v>2.0132891827388654E-3</v>
      </c>
      <c r="AH41" s="130">
        <f>STDEV(R41:T41)</f>
        <v>2.2271057451321023E-3</v>
      </c>
      <c r="AI41" s="136">
        <f>(W41-W$26)/V41</f>
        <v>0.14096333333333333</v>
      </c>
      <c r="AJ41" s="136">
        <f>(X41-X$26)/V41</f>
        <v>0.1072</v>
      </c>
      <c r="AK41" s="136">
        <f>(Y41-Y$26)/V41</f>
        <v>0.17568666666666666</v>
      </c>
      <c r="AL41" s="136">
        <f>(Z41-Z$26)/V41</f>
        <v>0.10212333333333332</v>
      </c>
      <c r="AM41" s="136">
        <f>(AA41-AA$26)/V41</f>
        <v>0.13847333333333336</v>
      </c>
      <c r="AN41" s="136">
        <f>(AB41-AB$26)/V41</f>
        <v>9.8046666666666685E-2</v>
      </c>
    </row>
    <row r="42" spans="2:44" x14ac:dyDescent="0.3">
      <c r="B42" s="134" t="s">
        <v>104</v>
      </c>
      <c r="C42" s="130">
        <v>0.41620000000000001</v>
      </c>
      <c r="D42" s="130">
        <v>0.41549999999999998</v>
      </c>
      <c r="E42" s="130">
        <v>0.41670000000000001</v>
      </c>
      <c r="F42" s="130">
        <v>0.41489999999999999</v>
      </c>
      <c r="G42" s="130">
        <v>0.4148</v>
      </c>
      <c r="H42" s="130">
        <v>0.4153</v>
      </c>
      <c r="I42" s="130">
        <v>0.61009999999999998</v>
      </c>
      <c r="J42" s="130">
        <v>0.6109</v>
      </c>
      <c r="K42" s="130">
        <v>0.61219999999999997</v>
      </c>
      <c r="L42" s="130">
        <v>0.3342</v>
      </c>
      <c r="M42" s="130">
        <v>0.33329999999999999</v>
      </c>
      <c r="N42" s="130">
        <v>0.33339999999999997</v>
      </c>
      <c r="O42" s="130">
        <v>0.48110000000000003</v>
      </c>
      <c r="P42" s="130">
        <v>0.48039999999999999</v>
      </c>
      <c r="Q42" s="130">
        <v>0.47889999999999999</v>
      </c>
      <c r="R42" s="130">
        <v>0.34389999999999998</v>
      </c>
      <c r="S42" s="130">
        <v>0.34420000000000001</v>
      </c>
      <c r="T42" s="130">
        <v>0.34320000000000001</v>
      </c>
      <c r="V42" s="131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6"/>
      <c r="AJ42" s="136"/>
      <c r="AK42" s="136"/>
      <c r="AL42" s="136"/>
      <c r="AM42" s="136"/>
      <c r="AN42" s="136"/>
    </row>
    <row r="43" spans="2:44" x14ac:dyDescent="0.3">
      <c r="B43" s="134">
        <v>12</v>
      </c>
      <c r="C43" s="130">
        <f t="shared" ref="C43:T43" si="37">C42*4</f>
        <v>1.6648000000000001</v>
      </c>
      <c r="D43" s="130">
        <f t="shared" si="37"/>
        <v>1.6619999999999999</v>
      </c>
      <c r="E43" s="130">
        <f t="shared" si="37"/>
        <v>1.6668000000000001</v>
      </c>
      <c r="F43" s="130">
        <f t="shared" si="37"/>
        <v>1.6596</v>
      </c>
      <c r="G43" s="130">
        <f t="shared" si="37"/>
        <v>1.6592</v>
      </c>
      <c r="H43" s="130">
        <f t="shared" si="37"/>
        <v>1.6612</v>
      </c>
      <c r="I43" s="130">
        <f t="shared" si="37"/>
        <v>2.4403999999999999</v>
      </c>
      <c r="J43" s="130">
        <f t="shared" si="37"/>
        <v>2.4436</v>
      </c>
      <c r="K43" s="130">
        <f t="shared" si="37"/>
        <v>2.4487999999999999</v>
      </c>
      <c r="L43" s="130">
        <f t="shared" si="37"/>
        <v>1.3368</v>
      </c>
      <c r="M43" s="130">
        <f t="shared" si="37"/>
        <v>1.3331999999999999</v>
      </c>
      <c r="N43" s="130">
        <f t="shared" si="37"/>
        <v>1.3335999999999999</v>
      </c>
      <c r="O43" s="130">
        <f t="shared" si="37"/>
        <v>1.9244000000000001</v>
      </c>
      <c r="P43" s="130">
        <f t="shared" si="37"/>
        <v>1.9216</v>
      </c>
      <c r="Q43" s="130">
        <f t="shared" si="37"/>
        <v>1.9156</v>
      </c>
      <c r="R43" s="130">
        <f t="shared" si="37"/>
        <v>1.3755999999999999</v>
      </c>
      <c r="S43" s="130">
        <f t="shared" si="37"/>
        <v>1.3768</v>
      </c>
      <c r="T43" s="130">
        <f t="shared" si="37"/>
        <v>1.3728</v>
      </c>
      <c r="V43" s="131">
        <f>B43</f>
        <v>12</v>
      </c>
      <c r="W43" s="130">
        <f>AVERAGE(C43:E43)</f>
        <v>1.6645333333333332</v>
      </c>
      <c r="X43" s="130">
        <f>AVERAGE(F43:H43)</f>
        <v>1.6600000000000001</v>
      </c>
      <c r="Y43" s="130">
        <f>AVERAGE(I43:K43)</f>
        <v>2.444266666666667</v>
      </c>
      <c r="Z43" s="130">
        <f>AVERAGE(L43:N43)</f>
        <v>1.3345333333333331</v>
      </c>
      <c r="AA43" s="130">
        <f>AVERAGE(O43:Q43)</f>
        <v>1.9205333333333332</v>
      </c>
      <c r="AB43" s="130">
        <f>AVERAGE(R43:T43)</f>
        <v>1.3750666666666664</v>
      </c>
      <c r="AC43" s="130">
        <f>STDEV(C43:E43)</f>
        <v>2.4110855093367554E-3</v>
      </c>
      <c r="AD43" s="130">
        <f>STDEV(F43:H43)</f>
        <v>1.0583005244258455E-3</v>
      </c>
      <c r="AE43" s="130">
        <f>STDEV(I43:K43)</f>
        <v>4.2394968254892114E-3</v>
      </c>
      <c r="AF43" s="130">
        <f>STDEV(L43:N43)</f>
        <v>1.9731531449265365E-3</v>
      </c>
      <c r="AG43" s="130">
        <f>STDEV(O43:Q43)</f>
        <v>4.4959240800233587E-3</v>
      </c>
      <c r="AH43" s="130">
        <f>STDEV(R43:T43)</f>
        <v>2.0526405757787438E-3</v>
      </c>
      <c r="AI43" s="136">
        <f>(W43-W$26)/V43</f>
        <v>0.12825833333333334</v>
      </c>
      <c r="AJ43" s="136">
        <f>(X43-X$26)/V43</f>
        <v>0.12788888888888891</v>
      </c>
      <c r="AK43" s="136">
        <f>(Y43-Y$26)/V43</f>
        <v>0.19300555555555557</v>
      </c>
      <c r="AL43" s="136">
        <f>(Z43-Z$26)/V43</f>
        <v>0.10078055555555554</v>
      </c>
      <c r="AM43" s="136">
        <f>(AA43-AA$26)/V43</f>
        <v>0.14921666666666666</v>
      </c>
      <c r="AN43" s="136">
        <f>(AB43-AB$26)/V43</f>
        <v>0.10379444444444443</v>
      </c>
    </row>
    <row r="44" spans="2:44" x14ac:dyDescent="0.3">
      <c r="B44" s="126" t="s">
        <v>103</v>
      </c>
    </row>
    <row r="45" spans="2:44" x14ac:dyDescent="0.3">
      <c r="B45" s="134" t="s">
        <v>83</v>
      </c>
      <c r="C45" s="191" t="s">
        <v>82</v>
      </c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V45" s="134" t="str">
        <f>B45</f>
        <v>BG-11</v>
      </c>
      <c r="W45" s="191" t="s">
        <v>81</v>
      </c>
      <c r="X45" s="191"/>
      <c r="Y45" s="191"/>
      <c r="Z45" s="191"/>
      <c r="AA45" s="191" t="s">
        <v>80</v>
      </c>
      <c r="AB45" s="191"/>
      <c r="AC45" s="191"/>
      <c r="AD45" s="191"/>
      <c r="AE45" s="189" t="s">
        <v>79</v>
      </c>
      <c r="AF45" s="190"/>
      <c r="AG45" s="190"/>
      <c r="AH45" s="190"/>
    </row>
    <row r="46" spans="2:44" x14ac:dyDescent="0.3">
      <c r="B46" s="131" t="s">
        <v>74</v>
      </c>
      <c r="C46" s="193" t="s">
        <v>78</v>
      </c>
      <c r="D46" s="193"/>
      <c r="E46" s="193"/>
      <c r="F46" s="193" t="s">
        <v>77</v>
      </c>
      <c r="G46" s="193"/>
      <c r="H46" s="193"/>
      <c r="I46" s="193" t="s">
        <v>76</v>
      </c>
      <c r="J46" s="193"/>
      <c r="K46" s="193"/>
      <c r="L46" s="193" t="s">
        <v>75</v>
      </c>
      <c r="M46" s="193"/>
      <c r="N46" s="193"/>
      <c r="V46" s="131" t="s">
        <v>74</v>
      </c>
      <c r="W46" s="134" t="str">
        <f>C46</f>
        <v>10%</v>
      </c>
      <c r="X46" s="134" t="str">
        <f>F46</f>
        <v>25%</v>
      </c>
      <c r="Y46" s="134" t="str">
        <f>I46</f>
        <v>50%</v>
      </c>
      <c r="Z46" s="134" t="str">
        <f>L46</f>
        <v>100%</v>
      </c>
      <c r="AA46" s="133" t="str">
        <f>C46</f>
        <v>10%</v>
      </c>
      <c r="AB46" s="133" t="str">
        <f>F46</f>
        <v>25%</v>
      </c>
      <c r="AC46" s="133" t="str">
        <f>I46</f>
        <v>50%</v>
      </c>
      <c r="AD46" s="133" t="str">
        <f>L46</f>
        <v>100%</v>
      </c>
      <c r="AE46" s="132" t="str">
        <f>C46</f>
        <v>10%</v>
      </c>
      <c r="AF46" s="132" t="str">
        <f>F46</f>
        <v>25%</v>
      </c>
      <c r="AG46" s="132" t="str">
        <f>I46</f>
        <v>50%</v>
      </c>
      <c r="AH46" s="132" t="str">
        <f>L46</f>
        <v>100%</v>
      </c>
    </row>
    <row r="47" spans="2:44" x14ac:dyDescent="0.3">
      <c r="B47" s="131">
        <v>0</v>
      </c>
      <c r="C47" s="129">
        <v>0.11070000000000001</v>
      </c>
      <c r="D47" s="129">
        <v>0.1089</v>
      </c>
      <c r="E47" s="129">
        <v>0.1096</v>
      </c>
      <c r="F47" s="129">
        <v>0.10150000000000001</v>
      </c>
      <c r="G47" s="129">
        <v>0.10249999999999999</v>
      </c>
      <c r="H47" s="129">
        <v>0.1028</v>
      </c>
      <c r="I47" s="129">
        <v>0.1048</v>
      </c>
      <c r="J47" s="129">
        <v>0.1047</v>
      </c>
      <c r="K47" s="129">
        <v>0.10440000000000001</v>
      </c>
      <c r="L47" s="129">
        <v>0.104</v>
      </c>
      <c r="M47" s="129">
        <v>0.1037</v>
      </c>
      <c r="N47" s="129">
        <v>0.1042</v>
      </c>
      <c r="V47" s="131">
        <f t="shared" ref="V47:V53" si="38">B47</f>
        <v>0</v>
      </c>
      <c r="W47" s="130">
        <f t="shared" ref="W47:W53" si="39">AVERAGE(C47:E47)</f>
        <v>0.10973333333333335</v>
      </c>
      <c r="X47" s="130">
        <f t="shared" ref="X47:X53" si="40">AVERAGE(F47:H47)</f>
        <v>0.10226666666666667</v>
      </c>
      <c r="Y47" s="130">
        <f t="shared" ref="Y47:Y53" si="41">AVERAGE(I47:K47)</f>
        <v>0.10463333333333334</v>
      </c>
      <c r="Z47" s="130">
        <f t="shared" ref="Z47:Z53" si="42">AVERAGE(L47:N47)</f>
        <v>0.10396666666666667</v>
      </c>
      <c r="AA47" s="129">
        <f t="shared" ref="AA47:AA53" si="43">STDEV(C47:E47)</f>
        <v>9.073771725877515E-4</v>
      </c>
      <c r="AB47" s="129">
        <f t="shared" ref="AB47:AB53" si="44">STDEV(F47:H47)</f>
        <v>6.8068592855540064E-4</v>
      </c>
      <c r="AC47" s="129">
        <f t="shared" ref="AC47:AC53" si="45">STDEV(I47:K47)</f>
        <v>2.0816659994661146E-4</v>
      </c>
      <c r="AD47" s="129">
        <f t="shared" ref="AD47:AD53" si="46">STDEV(L47:N47)</f>
        <v>2.5166114784235818E-4</v>
      </c>
      <c r="AE47" s="128"/>
      <c r="AF47" s="128"/>
      <c r="AG47" s="128"/>
      <c r="AH47" s="128"/>
    </row>
    <row r="48" spans="2:44" x14ac:dyDescent="0.3">
      <c r="B48" s="131">
        <v>1</v>
      </c>
      <c r="C48" s="129">
        <v>0.1668</v>
      </c>
      <c r="D48" s="129">
        <v>0.16600000000000001</v>
      </c>
      <c r="E48" s="129">
        <v>0.16669999999999999</v>
      </c>
      <c r="F48" s="129">
        <v>0.1298</v>
      </c>
      <c r="G48" s="129">
        <v>0.12959999999999999</v>
      </c>
      <c r="H48" s="129">
        <v>0.1298</v>
      </c>
      <c r="I48" s="129">
        <v>0.15060000000000001</v>
      </c>
      <c r="J48" s="129">
        <v>0.15079999999999999</v>
      </c>
      <c r="K48" s="129">
        <v>0.15060000000000001</v>
      </c>
      <c r="L48" s="129">
        <v>0.15679999999999999</v>
      </c>
      <c r="M48" s="129">
        <v>0.15620000000000001</v>
      </c>
      <c r="N48" s="129">
        <v>0.15570000000000001</v>
      </c>
      <c r="V48" s="131">
        <f t="shared" si="38"/>
        <v>1</v>
      </c>
      <c r="W48" s="130">
        <f t="shared" si="39"/>
        <v>0.16649999999999998</v>
      </c>
      <c r="X48" s="130">
        <f t="shared" si="40"/>
        <v>0.12973333333333334</v>
      </c>
      <c r="Y48" s="130">
        <f t="shared" si="41"/>
        <v>0.15066666666666667</v>
      </c>
      <c r="Z48" s="130">
        <f t="shared" si="42"/>
        <v>0.15623333333333334</v>
      </c>
      <c r="AA48" s="129">
        <f t="shared" si="43"/>
        <v>4.3588989435406071E-4</v>
      </c>
      <c r="AB48" s="129">
        <f t="shared" si="44"/>
        <v>1.1547005383792846E-4</v>
      </c>
      <c r="AC48" s="129">
        <f t="shared" si="45"/>
        <v>1.1547005383791244E-4</v>
      </c>
      <c r="AD48" s="129">
        <f t="shared" si="46"/>
        <v>5.5075705472860503E-4</v>
      </c>
      <c r="AE48" s="128">
        <f t="shared" ref="AE48:AE53" si="47">(W48-W$47)/V48</f>
        <v>5.6766666666666632E-2</v>
      </c>
      <c r="AF48" s="128">
        <f t="shared" ref="AF48:AF53" si="48">(X48-X$47)/V48</f>
        <v>2.7466666666666667E-2</v>
      </c>
      <c r="AG48" s="128">
        <f t="shared" ref="AG48:AG53" si="49">(Y48-Y$47)/V48</f>
        <v>4.6033333333333329E-2</v>
      </c>
      <c r="AH48" s="128">
        <f t="shared" ref="AH48:AH53" si="50">(Z48-Z$47)/V48</f>
        <v>5.226666666666667E-2</v>
      </c>
    </row>
    <row r="49" spans="2:44" x14ac:dyDescent="0.3">
      <c r="B49" s="131">
        <v>2</v>
      </c>
      <c r="C49" s="129">
        <v>0.26629999999999998</v>
      </c>
      <c r="D49" s="129">
        <v>0.26419999999999999</v>
      </c>
      <c r="E49" s="129">
        <v>0.26500000000000001</v>
      </c>
      <c r="F49" s="129">
        <v>0.20269999999999999</v>
      </c>
      <c r="G49" s="129">
        <v>0.2001</v>
      </c>
      <c r="H49" s="129">
        <v>0.2001</v>
      </c>
      <c r="I49" s="129">
        <v>0.27610000000000001</v>
      </c>
      <c r="J49" s="129">
        <v>0.27400000000000002</v>
      </c>
      <c r="K49" s="129">
        <v>0.27360000000000001</v>
      </c>
      <c r="L49" s="129">
        <v>0.2238</v>
      </c>
      <c r="M49" s="129">
        <v>0.22359999999999999</v>
      </c>
      <c r="N49" s="129">
        <v>0.2233</v>
      </c>
      <c r="V49" s="131">
        <f t="shared" si="38"/>
        <v>2</v>
      </c>
      <c r="W49" s="130">
        <f t="shared" si="39"/>
        <v>0.26516666666666666</v>
      </c>
      <c r="X49" s="130">
        <f t="shared" si="40"/>
        <v>0.20096666666666665</v>
      </c>
      <c r="Y49" s="130">
        <f t="shared" si="41"/>
        <v>0.27456666666666668</v>
      </c>
      <c r="Z49" s="130">
        <f t="shared" si="42"/>
        <v>0.22356666666666669</v>
      </c>
      <c r="AA49" s="129">
        <f t="shared" si="43"/>
        <v>1.0598742063723031E-3</v>
      </c>
      <c r="AB49" s="129">
        <f t="shared" si="44"/>
        <v>1.501110699893022E-3</v>
      </c>
      <c r="AC49" s="129">
        <f t="shared" si="45"/>
        <v>1.3428824718989113E-3</v>
      </c>
      <c r="AD49" s="129">
        <f t="shared" si="46"/>
        <v>2.5166114784235818E-4</v>
      </c>
      <c r="AE49" s="128">
        <f t="shared" si="47"/>
        <v>7.7716666666666656E-2</v>
      </c>
      <c r="AF49" s="128">
        <f t="shared" si="48"/>
        <v>4.9349999999999991E-2</v>
      </c>
      <c r="AG49" s="128">
        <f t="shared" si="49"/>
        <v>8.4966666666666663E-2</v>
      </c>
      <c r="AH49" s="128">
        <f t="shared" si="50"/>
        <v>5.9800000000000013E-2</v>
      </c>
    </row>
    <row r="50" spans="2:44" x14ac:dyDescent="0.3">
      <c r="B50" s="131">
        <v>3</v>
      </c>
      <c r="C50" s="129">
        <v>0.36849999999999999</v>
      </c>
      <c r="D50" s="129">
        <v>0.36880000000000002</v>
      </c>
      <c r="E50" s="129">
        <v>0.36809999999999998</v>
      </c>
      <c r="F50" s="129">
        <v>0.27500000000000002</v>
      </c>
      <c r="G50" s="129">
        <v>0.27200000000000002</v>
      </c>
      <c r="H50" s="129">
        <v>0.27150000000000002</v>
      </c>
      <c r="I50" s="129">
        <v>0.3493</v>
      </c>
      <c r="J50" s="129">
        <v>0.34939999999999999</v>
      </c>
      <c r="K50" s="129">
        <v>0.34849999999999998</v>
      </c>
      <c r="L50" s="129">
        <v>0.25890000000000002</v>
      </c>
      <c r="M50" s="129">
        <v>0.25850000000000001</v>
      </c>
      <c r="N50" s="129">
        <v>0.25790000000000002</v>
      </c>
      <c r="V50" s="131">
        <f t="shared" si="38"/>
        <v>3</v>
      </c>
      <c r="W50" s="130">
        <f t="shared" si="39"/>
        <v>0.36846666666666666</v>
      </c>
      <c r="X50" s="130">
        <f t="shared" si="40"/>
        <v>0.27283333333333332</v>
      </c>
      <c r="Y50" s="130">
        <f t="shared" si="41"/>
        <v>0.34906666666666664</v>
      </c>
      <c r="Z50" s="130">
        <f t="shared" si="42"/>
        <v>0.25843333333333335</v>
      </c>
      <c r="AA50" s="129">
        <f t="shared" si="43"/>
        <v>3.5118845842844126E-4</v>
      </c>
      <c r="AB50" s="129">
        <f t="shared" si="44"/>
        <v>1.8929694486000928E-3</v>
      </c>
      <c r="AC50" s="129">
        <f t="shared" si="45"/>
        <v>4.9328828623163414E-4</v>
      </c>
      <c r="AD50" s="129">
        <f t="shared" si="46"/>
        <v>5.0332229568471635E-4</v>
      </c>
      <c r="AE50" s="128">
        <f t="shared" si="47"/>
        <v>8.6244444444444443E-2</v>
      </c>
      <c r="AF50" s="128">
        <f t="shared" si="48"/>
        <v>5.6855555555555548E-2</v>
      </c>
      <c r="AG50" s="128">
        <f t="shared" si="49"/>
        <v>8.147777777777776E-2</v>
      </c>
      <c r="AH50" s="128">
        <f t="shared" si="50"/>
        <v>5.1488888888888897E-2</v>
      </c>
    </row>
    <row r="51" spans="2:44" x14ac:dyDescent="0.3">
      <c r="B51" s="131">
        <v>4</v>
      </c>
      <c r="C51" s="129">
        <v>0.44030000000000002</v>
      </c>
      <c r="D51" s="129">
        <v>0.43930000000000002</v>
      </c>
      <c r="E51" s="129">
        <v>0.43980000000000002</v>
      </c>
      <c r="F51" s="129">
        <v>0.41049999999999998</v>
      </c>
      <c r="G51" s="129">
        <v>0.41</v>
      </c>
      <c r="H51" s="129">
        <v>0.4093</v>
      </c>
      <c r="I51" s="129">
        <v>0.45850000000000002</v>
      </c>
      <c r="J51" s="129">
        <v>0.45839999999999997</v>
      </c>
      <c r="K51" s="129">
        <v>0.45829999999999999</v>
      </c>
      <c r="L51" s="129">
        <v>0.29149999999999998</v>
      </c>
      <c r="M51" s="129">
        <v>0.29070000000000001</v>
      </c>
      <c r="N51" s="129">
        <v>0.28999999999999998</v>
      </c>
      <c r="V51" s="131">
        <f t="shared" si="38"/>
        <v>4</v>
      </c>
      <c r="W51" s="130">
        <f t="shared" si="39"/>
        <v>0.43980000000000002</v>
      </c>
      <c r="X51" s="130">
        <f t="shared" si="40"/>
        <v>0.40993333333333332</v>
      </c>
      <c r="Y51" s="130">
        <f t="shared" si="41"/>
        <v>0.45839999999999997</v>
      </c>
      <c r="Z51" s="130">
        <f t="shared" si="42"/>
        <v>0.29073333333333334</v>
      </c>
      <c r="AA51" s="129">
        <f t="shared" si="43"/>
        <v>5.0000000000000044E-4</v>
      </c>
      <c r="AB51" s="129">
        <f t="shared" si="44"/>
        <v>6.0277137733415968E-4</v>
      </c>
      <c r="AC51" s="129">
        <f t="shared" si="45"/>
        <v>1.0000000000001674E-4</v>
      </c>
      <c r="AD51" s="129">
        <f t="shared" si="46"/>
        <v>7.5055534994651336E-4</v>
      </c>
      <c r="AE51" s="128">
        <f t="shared" si="47"/>
        <v>8.2516666666666669E-2</v>
      </c>
      <c r="AF51" s="128">
        <f t="shared" si="48"/>
        <v>7.6916666666666661E-2</v>
      </c>
      <c r="AG51" s="128">
        <f t="shared" si="49"/>
        <v>8.8441666666666655E-2</v>
      </c>
      <c r="AH51" s="128">
        <f t="shared" si="50"/>
        <v>4.6691666666666673E-2</v>
      </c>
    </row>
    <row r="52" spans="2:44" x14ac:dyDescent="0.3">
      <c r="B52" s="131">
        <v>5</v>
      </c>
      <c r="C52" s="129">
        <v>0.5101</v>
      </c>
      <c r="D52" s="129">
        <v>0.5101</v>
      </c>
      <c r="E52" s="129">
        <v>0.51049999999999995</v>
      </c>
      <c r="F52" s="129">
        <v>0.48580000000000001</v>
      </c>
      <c r="G52" s="129">
        <v>0.48480000000000001</v>
      </c>
      <c r="H52" s="129">
        <v>0.48409999999999997</v>
      </c>
      <c r="I52" s="129">
        <v>0.50149999999999995</v>
      </c>
      <c r="J52" s="129">
        <v>0.50119999999999998</v>
      </c>
      <c r="K52" s="129">
        <v>0.50090000000000001</v>
      </c>
      <c r="L52" s="129">
        <v>0.3836</v>
      </c>
      <c r="M52" s="129">
        <v>0.3831</v>
      </c>
      <c r="N52" s="129">
        <v>0.3836</v>
      </c>
      <c r="V52" s="131">
        <f t="shared" si="38"/>
        <v>5</v>
      </c>
      <c r="W52" s="130">
        <f t="shared" si="39"/>
        <v>0.51023333333333332</v>
      </c>
      <c r="X52" s="130">
        <f t="shared" si="40"/>
        <v>0.48489999999999994</v>
      </c>
      <c r="Y52" s="130">
        <f t="shared" si="41"/>
        <v>0.50119999999999998</v>
      </c>
      <c r="Z52" s="130">
        <f t="shared" si="42"/>
        <v>0.38343333333333329</v>
      </c>
      <c r="AA52" s="129">
        <f t="shared" si="43"/>
        <v>2.3094010767582489E-4</v>
      </c>
      <c r="AB52" s="129">
        <f t="shared" si="44"/>
        <v>8.5440037453176948E-4</v>
      </c>
      <c r="AC52" s="129">
        <f t="shared" si="45"/>
        <v>2.9999999999996696E-4</v>
      </c>
      <c r="AD52" s="129">
        <f t="shared" si="46"/>
        <v>2.8867513459481317E-4</v>
      </c>
      <c r="AE52" s="128">
        <f t="shared" si="47"/>
        <v>8.0099999999999991E-2</v>
      </c>
      <c r="AF52" s="128">
        <f t="shared" si="48"/>
        <v>7.652666666666666E-2</v>
      </c>
      <c r="AG52" s="128">
        <f t="shared" si="49"/>
        <v>7.9313333333333319E-2</v>
      </c>
      <c r="AH52" s="128">
        <f t="shared" si="50"/>
        <v>5.589333333333333E-2</v>
      </c>
    </row>
    <row r="53" spans="2:44" x14ac:dyDescent="0.3">
      <c r="B53" s="131">
        <v>6</v>
      </c>
      <c r="C53" s="129">
        <v>0.69489999999999996</v>
      </c>
      <c r="D53" s="129">
        <v>0.69389999999999996</v>
      </c>
      <c r="E53" s="129">
        <v>0.69310000000000005</v>
      </c>
      <c r="F53" s="129">
        <v>0.55249999999999999</v>
      </c>
      <c r="G53" s="129">
        <v>0.55210000000000004</v>
      </c>
      <c r="H53" s="129">
        <v>0.55269999999999997</v>
      </c>
      <c r="I53" s="129">
        <v>0.5292</v>
      </c>
      <c r="J53" s="129">
        <v>0.52859999999999996</v>
      </c>
      <c r="K53" s="129">
        <v>0.52990000000000004</v>
      </c>
      <c r="L53" s="129">
        <v>0.44500000000000001</v>
      </c>
      <c r="M53" s="129">
        <v>0.44490000000000002</v>
      </c>
      <c r="N53" s="129">
        <v>0.44600000000000001</v>
      </c>
      <c r="V53" s="131">
        <f t="shared" si="38"/>
        <v>6</v>
      </c>
      <c r="W53" s="130">
        <f t="shared" si="39"/>
        <v>0.69396666666666673</v>
      </c>
      <c r="X53" s="130">
        <f t="shared" si="40"/>
        <v>0.55243333333333333</v>
      </c>
      <c r="Y53" s="130">
        <f t="shared" si="41"/>
        <v>0.52923333333333333</v>
      </c>
      <c r="Z53" s="130">
        <f t="shared" si="42"/>
        <v>0.44530000000000003</v>
      </c>
      <c r="AA53" s="129">
        <f t="shared" si="43"/>
        <v>9.0184995056453695E-4</v>
      </c>
      <c r="AB53" s="129">
        <f t="shared" si="44"/>
        <v>3.055050463303557E-4</v>
      </c>
      <c r="AC53" s="129">
        <f t="shared" si="45"/>
        <v>6.5064070986481034E-4</v>
      </c>
      <c r="AD53" s="129">
        <f t="shared" si="46"/>
        <v>6.0827625302981893E-4</v>
      </c>
      <c r="AE53" s="128">
        <f t="shared" si="47"/>
        <v>9.7372222222222235E-2</v>
      </c>
      <c r="AF53" s="128">
        <f t="shared" si="48"/>
        <v>7.5027777777777777E-2</v>
      </c>
      <c r="AG53" s="128">
        <f t="shared" si="49"/>
        <v>7.0766666666666658E-2</v>
      </c>
      <c r="AH53" s="128">
        <f t="shared" si="50"/>
        <v>5.6888888888888899E-2</v>
      </c>
    </row>
    <row r="54" spans="2:44" x14ac:dyDescent="0.3">
      <c r="B54" s="131" t="s">
        <v>102</v>
      </c>
      <c r="C54" s="129">
        <v>0.433</v>
      </c>
      <c r="D54" s="129">
        <v>0.43099999999999999</v>
      </c>
      <c r="E54" s="129">
        <v>0.43020000000000003</v>
      </c>
      <c r="F54" s="129">
        <v>0.28339999999999999</v>
      </c>
      <c r="G54" s="129">
        <v>0.28170000000000001</v>
      </c>
      <c r="H54" s="129">
        <v>0.28070000000000001</v>
      </c>
      <c r="I54" s="129">
        <v>0.2833</v>
      </c>
      <c r="J54" s="129">
        <v>0.2823</v>
      </c>
      <c r="K54" s="129">
        <v>0.2828</v>
      </c>
      <c r="L54" s="129">
        <v>0.25209999999999999</v>
      </c>
      <c r="M54" s="129">
        <v>0.25190000000000001</v>
      </c>
      <c r="N54" s="129">
        <v>0.25140000000000001</v>
      </c>
      <c r="V54" s="131"/>
      <c r="W54" s="130"/>
      <c r="X54" s="130"/>
      <c r="Y54" s="130"/>
      <c r="Z54" s="130"/>
      <c r="AA54" s="129"/>
      <c r="AB54" s="129"/>
      <c r="AC54" s="129"/>
      <c r="AD54" s="129"/>
      <c r="AE54" s="128"/>
      <c r="AF54" s="128"/>
      <c r="AG54" s="128"/>
      <c r="AH54" s="128"/>
    </row>
    <row r="55" spans="2:44" x14ac:dyDescent="0.3">
      <c r="B55" s="131">
        <v>7</v>
      </c>
      <c r="C55" s="129">
        <f t="shared" ref="C55:N55" si="51">C54*2</f>
        <v>0.86599999999999999</v>
      </c>
      <c r="D55" s="129">
        <f t="shared" si="51"/>
        <v>0.86199999999999999</v>
      </c>
      <c r="E55" s="129">
        <f t="shared" si="51"/>
        <v>0.86040000000000005</v>
      </c>
      <c r="F55" s="129">
        <f t="shared" si="51"/>
        <v>0.56679999999999997</v>
      </c>
      <c r="G55" s="129">
        <f t="shared" si="51"/>
        <v>0.56340000000000001</v>
      </c>
      <c r="H55" s="129">
        <f t="shared" si="51"/>
        <v>0.56140000000000001</v>
      </c>
      <c r="I55" s="129">
        <f t="shared" si="51"/>
        <v>0.56659999999999999</v>
      </c>
      <c r="J55" s="129">
        <f t="shared" si="51"/>
        <v>0.56459999999999999</v>
      </c>
      <c r="K55" s="129">
        <f t="shared" si="51"/>
        <v>0.56559999999999999</v>
      </c>
      <c r="L55" s="129">
        <f t="shared" si="51"/>
        <v>0.50419999999999998</v>
      </c>
      <c r="M55" s="129">
        <f t="shared" si="51"/>
        <v>0.50380000000000003</v>
      </c>
      <c r="N55" s="129">
        <f t="shared" si="51"/>
        <v>0.50280000000000002</v>
      </c>
      <c r="V55" s="131">
        <f>B55</f>
        <v>7</v>
      </c>
      <c r="W55" s="130">
        <f>AVERAGE(C55:E55)</f>
        <v>0.86280000000000001</v>
      </c>
      <c r="X55" s="130">
        <f>AVERAGE(F55:H55)</f>
        <v>0.56386666666666663</v>
      </c>
      <c r="Y55" s="130">
        <f>AVERAGE(I55:K55)</f>
        <v>0.56559999999999999</v>
      </c>
      <c r="Z55" s="130">
        <f>AVERAGE(L55:N55)</f>
        <v>0.50360000000000005</v>
      </c>
      <c r="AA55" s="129">
        <f>STDEV(C55:E55)</f>
        <v>2.8844410203711663E-3</v>
      </c>
      <c r="AB55" s="129">
        <f>STDEV(F55:H55)</f>
        <v>2.7300793639257479E-3</v>
      </c>
      <c r="AC55" s="129">
        <f>STDEV(I55:K55)</f>
        <v>1.0000000000000009E-3</v>
      </c>
      <c r="AD55" s="129">
        <f>STDEV(L55:N55)</f>
        <v>7.2111025509277997E-4</v>
      </c>
      <c r="AE55" s="128">
        <f>(W55-W$47)/V55</f>
        <v>0.10758095238095237</v>
      </c>
      <c r="AF55" s="128">
        <f>(X55-X$47)/V55</f>
        <v>6.5942857142857136E-2</v>
      </c>
      <c r="AG55" s="128">
        <f>(Y55-Y$47)/V55</f>
        <v>6.5852380952380954E-2</v>
      </c>
      <c r="AH55" s="128">
        <f>(Z55-Z$47)/V55</f>
        <v>5.7090476190476198E-2</v>
      </c>
    </row>
    <row r="56" spans="2:44" x14ac:dyDescent="0.3">
      <c r="B56" s="131" t="s">
        <v>73</v>
      </c>
      <c r="C56" s="129">
        <v>0.496</v>
      </c>
      <c r="D56" s="129">
        <v>0.49580000000000002</v>
      </c>
      <c r="E56" s="129">
        <v>0.4965</v>
      </c>
      <c r="F56" s="129">
        <v>0.30549999999999999</v>
      </c>
      <c r="G56" s="129">
        <v>0.30809999999999998</v>
      </c>
      <c r="H56" s="129">
        <v>0.30709999999999998</v>
      </c>
      <c r="I56" s="129">
        <v>0.35339999999999999</v>
      </c>
      <c r="J56" s="129">
        <v>0.35499999999999998</v>
      </c>
      <c r="K56" s="129">
        <v>0.35899999999999999</v>
      </c>
      <c r="L56" s="129">
        <v>0.27279999999999999</v>
      </c>
      <c r="M56" s="129">
        <v>0.27029999999999998</v>
      </c>
      <c r="N56" s="129">
        <v>0.27050000000000002</v>
      </c>
      <c r="V56" s="131"/>
      <c r="W56" s="130"/>
      <c r="X56" s="130"/>
      <c r="Y56" s="130"/>
      <c r="Z56" s="130"/>
      <c r="AA56" s="129"/>
      <c r="AB56" s="129"/>
      <c r="AC56" s="129"/>
      <c r="AD56" s="129"/>
      <c r="AE56" s="128"/>
      <c r="AF56" s="128"/>
      <c r="AG56" s="128"/>
      <c r="AH56" s="128"/>
    </row>
    <row r="57" spans="2:44" x14ac:dyDescent="0.3">
      <c r="B57" s="131">
        <v>8</v>
      </c>
      <c r="C57" s="129">
        <f t="shared" ref="C57:N57" si="52">C56*2</f>
        <v>0.99199999999999999</v>
      </c>
      <c r="D57" s="129">
        <f t="shared" si="52"/>
        <v>0.99160000000000004</v>
      </c>
      <c r="E57" s="129">
        <f t="shared" si="52"/>
        <v>0.99299999999999999</v>
      </c>
      <c r="F57" s="129">
        <f t="shared" si="52"/>
        <v>0.61099999999999999</v>
      </c>
      <c r="G57" s="129">
        <f t="shared" si="52"/>
        <v>0.61619999999999997</v>
      </c>
      <c r="H57" s="129">
        <f t="shared" si="52"/>
        <v>0.61419999999999997</v>
      </c>
      <c r="I57" s="129">
        <f t="shared" si="52"/>
        <v>0.70679999999999998</v>
      </c>
      <c r="J57" s="129">
        <f t="shared" si="52"/>
        <v>0.71</v>
      </c>
      <c r="K57" s="129">
        <f t="shared" si="52"/>
        <v>0.71799999999999997</v>
      </c>
      <c r="L57" s="129">
        <f t="shared" si="52"/>
        <v>0.54559999999999997</v>
      </c>
      <c r="M57" s="129">
        <f t="shared" si="52"/>
        <v>0.54059999999999997</v>
      </c>
      <c r="N57" s="129">
        <f t="shared" si="52"/>
        <v>0.54100000000000004</v>
      </c>
      <c r="V57" s="131">
        <f>B57</f>
        <v>8</v>
      </c>
      <c r="W57" s="130">
        <f>AVERAGE(C57:E57)</f>
        <v>0.99219999999999997</v>
      </c>
      <c r="X57" s="130">
        <f>AVERAGE(F57:H57)</f>
        <v>0.6137999999999999</v>
      </c>
      <c r="Y57" s="130">
        <f>AVERAGE(I57:K57)</f>
        <v>0.7115999999999999</v>
      </c>
      <c r="Z57" s="130">
        <f>AVERAGE(L57:N57)</f>
        <v>0.54239999999999988</v>
      </c>
      <c r="AA57" s="129">
        <f>STDEV(C57:E57)</f>
        <v>7.2111025509277997E-4</v>
      </c>
      <c r="AB57" s="129">
        <f>STDEV(F57:H57)</f>
        <v>2.6229754097207908E-3</v>
      </c>
      <c r="AC57" s="129">
        <f>STDEV(I57:K57)</f>
        <v>5.7688820407423786E-3</v>
      </c>
      <c r="AD57" s="129">
        <f>STDEV(L57:N57)</f>
        <v>2.7784887978899468E-3</v>
      </c>
      <c r="AE57" s="128">
        <f>(W57-W$47)/V57</f>
        <v>0.11030833333333333</v>
      </c>
      <c r="AF57" s="128">
        <f>(X57-X$47)/V57</f>
        <v>6.3941666666666647E-2</v>
      </c>
      <c r="AG57" s="128">
        <f>(Y57-Y$47)/V57</f>
        <v>7.5870833333333318E-2</v>
      </c>
      <c r="AH57" s="128">
        <f>(Z57-Z$47)/V57</f>
        <v>5.4804166666666654E-2</v>
      </c>
    </row>
    <row r="58" spans="2:44" x14ac:dyDescent="0.3">
      <c r="B58" s="131" t="s">
        <v>71</v>
      </c>
      <c r="C58" s="129">
        <v>0.28670000000000001</v>
      </c>
      <c r="D58" s="129">
        <v>0.28810000000000002</v>
      </c>
      <c r="E58" s="129">
        <v>0.28599999999999998</v>
      </c>
      <c r="F58" s="129">
        <v>0.23569999999999999</v>
      </c>
      <c r="G58" s="129">
        <v>0.2359</v>
      </c>
      <c r="H58" s="129">
        <v>0.23580000000000001</v>
      </c>
      <c r="I58" s="129">
        <v>0.2351</v>
      </c>
      <c r="J58" s="129">
        <v>0.23530000000000001</v>
      </c>
      <c r="K58" s="129">
        <v>0.23519999999999999</v>
      </c>
      <c r="L58" s="129">
        <v>0.14560000000000001</v>
      </c>
      <c r="M58" s="129">
        <v>0.14499999999999999</v>
      </c>
      <c r="N58" s="129">
        <v>0.14510000000000001</v>
      </c>
      <c r="V58" s="131"/>
      <c r="W58" s="130"/>
      <c r="X58" s="130"/>
      <c r="Y58" s="130"/>
      <c r="Z58" s="130"/>
      <c r="AA58" s="129"/>
      <c r="AB58" s="129"/>
      <c r="AC58" s="129"/>
      <c r="AD58" s="129"/>
      <c r="AE58" s="128"/>
      <c r="AF58" s="128"/>
      <c r="AG58" s="128"/>
      <c r="AH58" s="128"/>
    </row>
    <row r="59" spans="2:44" x14ac:dyDescent="0.3">
      <c r="B59" s="131">
        <v>10</v>
      </c>
      <c r="C59" s="129">
        <f t="shared" ref="C59:N59" si="53">C58*4</f>
        <v>1.1468</v>
      </c>
      <c r="D59" s="129">
        <f t="shared" si="53"/>
        <v>1.1524000000000001</v>
      </c>
      <c r="E59" s="129">
        <f t="shared" si="53"/>
        <v>1.1439999999999999</v>
      </c>
      <c r="F59" s="129">
        <f t="shared" si="53"/>
        <v>0.94279999999999997</v>
      </c>
      <c r="G59" s="129">
        <f t="shared" si="53"/>
        <v>0.94359999999999999</v>
      </c>
      <c r="H59" s="129">
        <f t="shared" si="53"/>
        <v>0.94320000000000004</v>
      </c>
      <c r="I59" s="129">
        <f t="shared" si="53"/>
        <v>0.94040000000000001</v>
      </c>
      <c r="J59" s="129">
        <f t="shared" si="53"/>
        <v>0.94120000000000004</v>
      </c>
      <c r="K59" s="129">
        <f t="shared" si="53"/>
        <v>0.94079999999999997</v>
      </c>
      <c r="L59" s="129">
        <f t="shared" si="53"/>
        <v>0.58240000000000003</v>
      </c>
      <c r="M59" s="129">
        <f t="shared" si="53"/>
        <v>0.57999999999999996</v>
      </c>
      <c r="N59" s="129">
        <f t="shared" si="53"/>
        <v>0.58040000000000003</v>
      </c>
      <c r="V59" s="131">
        <f>B59</f>
        <v>10</v>
      </c>
      <c r="W59" s="130">
        <f>AVERAGE(C59:E59)</f>
        <v>1.1477333333333333</v>
      </c>
      <c r="X59" s="130">
        <f>AVERAGE(F59:H59)</f>
        <v>0.94320000000000004</v>
      </c>
      <c r="Y59" s="130">
        <f>AVERAGE(I59:K59)</f>
        <v>0.94079999999999997</v>
      </c>
      <c r="Z59" s="130">
        <f>AVERAGE(L59:N59)</f>
        <v>0.5809333333333333</v>
      </c>
      <c r="AA59" s="129">
        <f>STDEV(C59:E59)</f>
        <v>4.277070648625537E-3</v>
      </c>
      <c r="AB59" s="129">
        <f>STDEV(F59:H59)</f>
        <v>4.0000000000001146E-4</v>
      </c>
      <c r="AC59" s="129">
        <f>STDEV(I59:K59)</f>
        <v>4.0000000000001146E-4</v>
      </c>
      <c r="AD59" s="129">
        <f>STDEV(L59:N59)</f>
        <v>1.2858201014657527E-3</v>
      </c>
      <c r="AE59" s="128">
        <f>(W59-W$47)/V59</f>
        <v>0.10379999999999998</v>
      </c>
      <c r="AF59" s="128">
        <f>(X59-X$47)/V59</f>
        <v>8.4093333333333325E-2</v>
      </c>
      <c r="AG59" s="128">
        <f>(Y59-Y$47)/V59</f>
        <v>8.3616666666666659E-2</v>
      </c>
      <c r="AH59" s="128">
        <f>(Z59-Z$47)/V59</f>
        <v>4.7696666666666665E-2</v>
      </c>
    </row>
    <row r="64" spans="2:44" ht="17.25" x14ac:dyDescent="0.3">
      <c r="AR64" s="127" t="s">
        <v>69</v>
      </c>
    </row>
  </sheetData>
  <mergeCells count="28">
    <mergeCell ref="C45:N45"/>
    <mergeCell ref="W45:Z45"/>
    <mergeCell ref="AA45:AD45"/>
    <mergeCell ref="AE45:AH45"/>
    <mergeCell ref="C46:E46"/>
    <mergeCell ref="F46:H46"/>
    <mergeCell ref="I46:K46"/>
    <mergeCell ref="L46:N46"/>
    <mergeCell ref="C24:T24"/>
    <mergeCell ref="W24:AB24"/>
    <mergeCell ref="AC24:AH24"/>
    <mergeCell ref="AI24:AN24"/>
    <mergeCell ref="C25:E25"/>
    <mergeCell ref="F25:H25"/>
    <mergeCell ref="I25:K25"/>
    <mergeCell ref="L25:N25"/>
    <mergeCell ref="O25:Q25"/>
    <mergeCell ref="R25:T25"/>
    <mergeCell ref="C3:T3"/>
    <mergeCell ref="W3:AB3"/>
    <mergeCell ref="AC3:AH3"/>
    <mergeCell ref="AI3:AN3"/>
    <mergeCell ref="C4:E4"/>
    <mergeCell ref="F4:H4"/>
    <mergeCell ref="I4:K4"/>
    <mergeCell ref="L4:N4"/>
    <mergeCell ref="O4:Q4"/>
    <mergeCell ref="R4:T4"/>
  </mergeCells>
  <phoneticPr fontId="1" type="noConversion"/>
  <conditionalFormatting sqref="AE48:AH4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9:AH4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9:AH5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0:AH5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H5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H5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2:AH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2:AH5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3:AH5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3:AH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5:AH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7:AH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9:AH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N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N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:AN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N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:AN1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:AN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:AN1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:AN1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:AN1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N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:AN1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:AN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:AN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:AN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:AN2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N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7:AN2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:AN2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N2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:AN3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:AN3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N3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N3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5:AN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:AN3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:AN3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:AN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:AN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:AN4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:AN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6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DFAC-01DA-440B-9EBF-B971BF0504B5}">
  <sheetPr>
    <pageSetUpPr fitToPage="1"/>
  </sheetPr>
  <dimension ref="B2:BD39"/>
  <sheetViews>
    <sheetView zoomScale="70" zoomScaleNormal="70" workbookViewId="0">
      <selection activeCell="L23" sqref="L23:N39"/>
    </sheetView>
  </sheetViews>
  <sheetFormatPr defaultColWidth="9.125" defaultRowHeight="14.25" x14ac:dyDescent="0.3"/>
  <cols>
    <col min="1" max="1" width="4.5" style="126" customWidth="1"/>
    <col min="2" max="16384" width="9.125" style="126"/>
  </cols>
  <sheetData>
    <row r="2" spans="2:56" ht="15" x14ac:dyDescent="0.3">
      <c r="B2" s="126" t="s">
        <v>84</v>
      </c>
      <c r="AR2" s="137" t="str">
        <f>B3</f>
        <v>low P</v>
      </c>
      <c r="BD2" s="137" t="str">
        <f>B22</f>
        <v>high P</v>
      </c>
    </row>
    <row r="3" spans="2:56" x14ac:dyDescent="0.3">
      <c r="B3" s="134" t="s">
        <v>118</v>
      </c>
      <c r="C3" s="191" t="s">
        <v>82</v>
      </c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V3" s="134" t="str">
        <f>B3</f>
        <v>low P</v>
      </c>
      <c r="W3" s="191" t="s">
        <v>81</v>
      </c>
      <c r="X3" s="191"/>
      <c r="Y3" s="191"/>
      <c r="Z3" s="191"/>
      <c r="AA3" s="191"/>
      <c r="AB3" s="191"/>
      <c r="AC3" s="191" t="s">
        <v>80</v>
      </c>
      <c r="AD3" s="191"/>
      <c r="AE3" s="191"/>
      <c r="AF3" s="191"/>
      <c r="AG3" s="191"/>
      <c r="AH3" s="191"/>
      <c r="AI3" s="189" t="s">
        <v>79</v>
      </c>
      <c r="AJ3" s="190"/>
      <c r="AK3" s="190"/>
      <c r="AL3" s="190"/>
      <c r="AM3" s="190"/>
      <c r="AN3" s="190"/>
      <c r="AO3" s="135"/>
      <c r="AP3" s="135"/>
    </row>
    <row r="4" spans="2:56" x14ac:dyDescent="0.3">
      <c r="B4" s="131" t="s">
        <v>74</v>
      </c>
      <c r="C4" s="204" t="s">
        <v>214</v>
      </c>
      <c r="D4" s="204"/>
      <c r="E4" s="204"/>
      <c r="F4" s="204" t="s">
        <v>215</v>
      </c>
      <c r="G4" s="204"/>
      <c r="H4" s="204"/>
      <c r="I4" s="204" t="s">
        <v>216</v>
      </c>
      <c r="J4" s="204"/>
      <c r="K4" s="204"/>
      <c r="L4" s="204" t="s">
        <v>217</v>
      </c>
      <c r="M4" s="204"/>
      <c r="N4" s="204"/>
      <c r="O4" s="204" t="s">
        <v>218</v>
      </c>
      <c r="P4" s="204"/>
      <c r="Q4" s="204"/>
      <c r="R4" s="204" t="s">
        <v>219</v>
      </c>
      <c r="S4" s="204"/>
      <c r="T4" s="204"/>
      <c r="V4" s="131" t="s">
        <v>74</v>
      </c>
      <c r="W4" s="134" t="str">
        <f>C4</f>
        <v>4:1</v>
      </c>
      <c r="X4" s="134" t="str">
        <f>F4</f>
        <v>8:1</v>
      </c>
      <c r="Y4" s="134" t="str">
        <f>I4</f>
        <v>16:1</v>
      </c>
      <c r="Z4" s="134" t="str">
        <f>L4</f>
        <v>42:1</v>
      </c>
      <c r="AA4" s="134" t="str">
        <f>O4</f>
        <v>70:1</v>
      </c>
      <c r="AB4" s="134" t="str">
        <f>R4</f>
        <v>140:1</v>
      </c>
      <c r="AC4" s="134" t="str">
        <f>C4</f>
        <v>4:1</v>
      </c>
      <c r="AD4" s="134" t="str">
        <f>F4</f>
        <v>8:1</v>
      </c>
      <c r="AE4" s="134" t="str">
        <f>I4</f>
        <v>16:1</v>
      </c>
      <c r="AF4" s="134" t="str">
        <f>L4</f>
        <v>42:1</v>
      </c>
      <c r="AG4" s="134" t="str">
        <f>O4</f>
        <v>70:1</v>
      </c>
      <c r="AH4" s="134" t="str">
        <f>R4</f>
        <v>140:1</v>
      </c>
      <c r="AI4" s="135" t="str">
        <f>C4</f>
        <v>4:1</v>
      </c>
      <c r="AJ4" s="135" t="str">
        <f>F4</f>
        <v>8:1</v>
      </c>
      <c r="AK4" s="135" t="str">
        <f>I4</f>
        <v>16:1</v>
      </c>
      <c r="AL4" s="135" t="str">
        <f>L4</f>
        <v>42:1</v>
      </c>
      <c r="AM4" s="135" t="str">
        <f>O4</f>
        <v>70:1</v>
      </c>
      <c r="AN4" s="135" t="str">
        <f>R4</f>
        <v>140:1</v>
      </c>
      <c r="AO4" s="135"/>
      <c r="AP4" s="135"/>
    </row>
    <row r="5" spans="2:56" x14ac:dyDescent="0.3">
      <c r="B5" s="131">
        <v>0</v>
      </c>
      <c r="C5" s="130">
        <v>0.114</v>
      </c>
      <c r="D5" s="130">
        <v>0.114</v>
      </c>
      <c r="E5" s="130">
        <v>0.1152</v>
      </c>
      <c r="F5" s="130">
        <v>0.1133</v>
      </c>
      <c r="G5" s="130">
        <v>0.11260000000000001</v>
      </c>
      <c r="H5" s="130">
        <v>0.1118</v>
      </c>
      <c r="I5" s="130">
        <v>0.1138</v>
      </c>
      <c r="J5" s="130">
        <v>0.114</v>
      </c>
      <c r="K5" s="130">
        <v>0.11409999999999999</v>
      </c>
      <c r="L5" s="130">
        <v>0.1076</v>
      </c>
      <c r="M5" s="130">
        <v>0.1085</v>
      </c>
      <c r="N5" s="130">
        <v>0.1085</v>
      </c>
      <c r="O5" s="130">
        <v>0.1149</v>
      </c>
      <c r="P5" s="130">
        <v>0.1168</v>
      </c>
      <c r="Q5" s="130">
        <v>0.1179</v>
      </c>
      <c r="R5" s="130">
        <v>0.1104</v>
      </c>
      <c r="S5" s="130">
        <v>0.1096</v>
      </c>
      <c r="T5" s="130">
        <v>0.109</v>
      </c>
      <c r="V5" s="131">
        <f t="shared" ref="V5:V11" si="0">B5</f>
        <v>0</v>
      </c>
      <c r="W5" s="130">
        <f t="shared" ref="W5:W11" si="1">AVERAGE(C5:E5)</f>
        <v>0.1144</v>
      </c>
      <c r="X5" s="130">
        <f t="shared" ref="X5:X11" si="2">AVERAGE(F5:H5)</f>
        <v>0.11256666666666666</v>
      </c>
      <c r="Y5" s="130">
        <f t="shared" ref="Y5:Y11" si="3">AVERAGE(I5:K5)</f>
        <v>0.11396666666666666</v>
      </c>
      <c r="Z5" s="130">
        <f t="shared" ref="Z5:Z11" si="4">AVERAGE(L5:N5)</f>
        <v>0.1082</v>
      </c>
      <c r="AA5" s="130">
        <f t="shared" ref="AA5:AA11" si="5">AVERAGE(O5:Q5)</f>
        <v>0.11653333333333334</v>
      </c>
      <c r="AB5" s="130">
        <f t="shared" ref="AB5:AB11" si="6">AVERAGE(R5:T5)</f>
        <v>0.10966666666666668</v>
      </c>
      <c r="AC5" s="130">
        <f t="shared" ref="AC5:AC11" si="7">STDEV(C5:E5)</f>
        <v>6.9282032302754679E-4</v>
      </c>
      <c r="AD5" s="130">
        <f t="shared" ref="AD5:AD11" si="8">STDEV(F5:H5)</f>
        <v>7.5055534994651434E-4</v>
      </c>
      <c r="AE5" s="130">
        <f t="shared" ref="AE5:AE11" si="9">STDEV(I5:K5)</f>
        <v>1.52752523165193E-4</v>
      </c>
      <c r="AF5" s="130">
        <f t="shared" ref="AF5:AF11" si="10">STDEV(L5:N5)</f>
        <v>5.1961524227066205E-4</v>
      </c>
      <c r="AG5" s="130">
        <f t="shared" ref="AG5:AG11" si="11">STDEV(O5:Q5)</f>
        <v>1.5176736583776291E-3</v>
      </c>
      <c r="AH5" s="130">
        <f t="shared" ref="AH5:AH11" si="12">STDEV(R5:T5)</f>
        <v>7.0237691685684836E-4</v>
      </c>
      <c r="AI5" s="136"/>
      <c r="AJ5" s="136"/>
      <c r="AK5" s="136"/>
      <c r="AL5" s="136"/>
      <c r="AM5" s="136"/>
      <c r="AN5" s="136"/>
      <c r="AO5" s="136"/>
      <c r="AP5" s="136"/>
    </row>
    <row r="6" spans="2:56" x14ac:dyDescent="0.3">
      <c r="B6" s="131">
        <v>1</v>
      </c>
      <c r="C6" s="130">
        <v>0.2114</v>
      </c>
      <c r="D6" s="130">
        <v>0.21199999999999999</v>
      </c>
      <c r="E6" s="130">
        <v>0.21110000000000001</v>
      </c>
      <c r="F6" s="130">
        <v>0.1971</v>
      </c>
      <c r="G6" s="130">
        <v>0.1971</v>
      </c>
      <c r="H6" s="130">
        <v>0.1971</v>
      </c>
      <c r="I6" s="130">
        <v>0.18390000000000001</v>
      </c>
      <c r="J6" s="130">
        <v>0.1832</v>
      </c>
      <c r="K6" s="130">
        <v>0.18260000000000001</v>
      </c>
      <c r="L6" s="130">
        <v>0.20380000000000001</v>
      </c>
      <c r="M6" s="130">
        <v>0.20380000000000001</v>
      </c>
      <c r="N6" s="130">
        <v>0.2039</v>
      </c>
      <c r="O6" s="130">
        <v>0.1963</v>
      </c>
      <c r="P6" s="130">
        <v>0.1961</v>
      </c>
      <c r="Q6" s="130">
        <v>0.1961</v>
      </c>
      <c r="R6" s="130">
        <v>0.1555</v>
      </c>
      <c r="S6" s="130">
        <v>0.156</v>
      </c>
      <c r="T6" s="130">
        <v>0.15629999999999999</v>
      </c>
      <c r="V6" s="131">
        <f t="shared" si="0"/>
        <v>1</v>
      </c>
      <c r="W6" s="130">
        <f t="shared" si="1"/>
        <v>0.21150000000000002</v>
      </c>
      <c r="X6" s="130">
        <f t="shared" si="2"/>
        <v>0.19709999999999997</v>
      </c>
      <c r="Y6" s="130">
        <f t="shared" si="3"/>
        <v>0.18323333333333333</v>
      </c>
      <c r="Z6" s="130">
        <f t="shared" si="4"/>
        <v>0.20383333333333334</v>
      </c>
      <c r="AA6" s="130">
        <f t="shared" si="5"/>
        <v>0.19616666666666668</v>
      </c>
      <c r="AB6" s="130">
        <f t="shared" si="6"/>
        <v>0.15593333333333334</v>
      </c>
      <c r="AC6" s="130">
        <f t="shared" si="7"/>
        <v>4.5825756949557591E-4</v>
      </c>
      <c r="AD6" s="130">
        <f t="shared" si="8"/>
        <v>3.3993498887762956E-17</v>
      </c>
      <c r="AE6" s="130">
        <f t="shared" si="9"/>
        <v>6.5064070986476914E-4</v>
      </c>
      <c r="AF6" s="130">
        <f t="shared" si="10"/>
        <v>5.7735026918956222E-5</v>
      </c>
      <c r="AG6" s="130">
        <f t="shared" si="11"/>
        <v>1.1547005383792846E-4</v>
      </c>
      <c r="AH6" s="130">
        <f t="shared" si="12"/>
        <v>4.041451884327359E-4</v>
      </c>
      <c r="AI6" s="136">
        <f t="shared" ref="AI6:AI11" si="13">(W6-W$5)/V6</f>
        <v>9.710000000000002E-2</v>
      </c>
      <c r="AJ6" s="136">
        <f t="shared" ref="AJ6:AJ11" si="14">(X6-X$5)/V6</f>
        <v>8.4533333333333308E-2</v>
      </c>
      <c r="AK6" s="136">
        <f t="shared" ref="AK6:AK11" si="15">(Y6-Y$5)/V6</f>
        <v>6.9266666666666671E-2</v>
      </c>
      <c r="AL6" s="136">
        <f t="shared" ref="AL6:AL11" si="16">(Z6-Z$5)/V6</f>
        <v>9.5633333333333334E-2</v>
      </c>
      <c r="AM6" s="136">
        <f t="shared" ref="AM6:AM11" si="17">(AA6-AA$5)/V6</f>
        <v>7.9633333333333348E-2</v>
      </c>
      <c r="AN6" s="136">
        <f t="shared" ref="AN6:AN11" si="18">(AB6-AB$5)/V6</f>
        <v>4.6266666666666664E-2</v>
      </c>
      <c r="AO6" s="136"/>
      <c r="AP6" s="136"/>
    </row>
    <row r="7" spans="2:56" x14ac:dyDescent="0.3">
      <c r="B7" s="131">
        <v>2</v>
      </c>
      <c r="C7" s="130">
        <v>0.29699999999999999</v>
      </c>
      <c r="D7" s="130">
        <v>0.29680000000000001</v>
      </c>
      <c r="E7" s="130">
        <v>0.29620000000000002</v>
      </c>
      <c r="F7" s="130">
        <v>0.32879999999999998</v>
      </c>
      <c r="G7" s="130">
        <v>0.32979999999999998</v>
      </c>
      <c r="H7" s="130">
        <v>0.32879999999999998</v>
      </c>
      <c r="I7" s="130">
        <v>0.37</v>
      </c>
      <c r="J7" s="130">
        <v>0.37059999999999998</v>
      </c>
      <c r="K7" s="130">
        <v>0.37090000000000001</v>
      </c>
      <c r="L7" s="130">
        <v>0.3322</v>
      </c>
      <c r="M7" s="130">
        <v>0.33169999999999999</v>
      </c>
      <c r="N7" s="130">
        <v>0.3332</v>
      </c>
      <c r="O7" s="130">
        <v>0.29160000000000003</v>
      </c>
      <c r="P7" s="130">
        <v>0.2923</v>
      </c>
      <c r="Q7" s="130">
        <v>0.29370000000000002</v>
      </c>
      <c r="R7" s="130">
        <v>0.2303</v>
      </c>
      <c r="S7" s="130">
        <v>0.2301</v>
      </c>
      <c r="T7" s="130">
        <v>0.23</v>
      </c>
      <c r="V7" s="131">
        <f t="shared" si="0"/>
        <v>2</v>
      </c>
      <c r="W7" s="130">
        <f t="shared" si="1"/>
        <v>0.29666666666666669</v>
      </c>
      <c r="X7" s="130">
        <f t="shared" si="2"/>
        <v>0.32913333333333333</v>
      </c>
      <c r="Y7" s="130">
        <f t="shared" si="3"/>
        <v>0.3705</v>
      </c>
      <c r="Z7" s="130">
        <f t="shared" si="4"/>
        <v>0.33236666666666664</v>
      </c>
      <c r="AA7" s="130">
        <f t="shared" si="5"/>
        <v>0.29253333333333337</v>
      </c>
      <c r="AB7" s="130">
        <f t="shared" si="6"/>
        <v>0.23013333333333333</v>
      </c>
      <c r="AC7" s="130">
        <f t="shared" si="7"/>
        <v>4.1633319989321181E-4</v>
      </c>
      <c r="AD7" s="130">
        <f t="shared" si="8"/>
        <v>5.7735026918962634E-4</v>
      </c>
      <c r="AE7" s="130">
        <f t="shared" si="9"/>
        <v>4.5825756949558806E-4</v>
      </c>
      <c r="AF7" s="130">
        <f t="shared" si="10"/>
        <v>7.6376261582597406E-4</v>
      </c>
      <c r="AG7" s="130">
        <f t="shared" si="11"/>
        <v>1.06926766215636E-3</v>
      </c>
      <c r="AH7" s="130">
        <f t="shared" si="12"/>
        <v>1.52752523165193E-4</v>
      </c>
      <c r="AI7" s="136">
        <f t="shared" si="13"/>
        <v>9.1133333333333344E-2</v>
      </c>
      <c r="AJ7" s="136">
        <f t="shared" si="14"/>
        <v>0.10828333333333334</v>
      </c>
      <c r="AK7" s="136">
        <f t="shared" si="15"/>
        <v>0.12826666666666667</v>
      </c>
      <c r="AL7" s="136">
        <f t="shared" si="16"/>
        <v>0.11208333333333331</v>
      </c>
      <c r="AM7" s="136">
        <f t="shared" si="17"/>
        <v>8.8000000000000023E-2</v>
      </c>
      <c r="AN7" s="136">
        <f t="shared" si="18"/>
        <v>6.0233333333333326E-2</v>
      </c>
      <c r="AO7" s="136"/>
      <c r="AP7" s="136"/>
    </row>
    <row r="8" spans="2:56" x14ac:dyDescent="0.3">
      <c r="B8" s="131">
        <v>3</v>
      </c>
      <c r="C8" s="130">
        <v>0.36749999999999999</v>
      </c>
      <c r="D8" s="130">
        <v>0.36890000000000001</v>
      </c>
      <c r="E8" s="130">
        <v>0.36880000000000002</v>
      </c>
      <c r="F8" s="130">
        <v>0.41389999999999999</v>
      </c>
      <c r="G8" s="130">
        <v>0.41310000000000002</v>
      </c>
      <c r="H8" s="130">
        <v>0.41339999999999999</v>
      </c>
      <c r="I8" s="130">
        <v>0.44019999999999998</v>
      </c>
      <c r="J8" s="130">
        <v>0.43919999999999998</v>
      </c>
      <c r="K8" s="130">
        <v>0.43959999999999999</v>
      </c>
      <c r="L8" s="130">
        <v>0.48849999999999999</v>
      </c>
      <c r="M8" s="130">
        <v>0.48799999999999999</v>
      </c>
      <c r="N8" s="130">
        <v>0.4874</v>
      </c>
      <c r="O8" s="130">
        <v>0.3196</v>
      </c>
      <c r="P8" s="130">
        <v>0.31950000000000001</v>
      </c>
      <c r="Q8" s="130">
        <v>0.31900000000000001</v>
      </c>
      <c r="R8" s="130">
        <v>0.2928</v>
      </c>
      <c r="S8" s="130">
        <v>0.29349999999999998</v>
      </c>
      <c r="T8" s="130">
        <v>0.29220000000000002</v>
      </c>
      <c r="V8" s="131">
        <f t="shared" si="0"/>
        <v>3</v>
      </c>
      <c r="W8" s="130">
        <f t="shared" si="1"/>
        <v>0.36840000000000001</v>
      </c>
      <c r="X8" s="130">
        <f t="shared" si="2"/>
        <v>0.41346666666666665</v>
      </c>
      <c r="Y8" s="130">
        <f t="shared" si="3"/>
        <v>0.43966666666666665</v>
      </c>
      <c r="Z8" s="130">
        <f t="shared" si="4"/>
        <v>0.48796666666666666</v>
      </c>
      <c r="AA8" s="130">
        <f t="shared" si="5"/>
        <v>0.31936666666666663</v>
      </c>
      <c r="AB8" s="130">
        <f t="shared" si="6"/>
        <v>0.29283333333333333</v>
      </c>
      <c r="AC8" s="130">
        <f t="shared" si="7"/>
        <v>7.810249675906754E-4</v>
      </c>
      <c r="AD8" s="130">
        <f t="shared" si="8"/>
        <v>4.0414518843272327E-4</v>
      </c>
      <c r="AE8" s="130">
        <f t="shared" si="9"/>
        <v>5.0332229568471635E-4</v>
      </c>
      <c r="AF8" s="130">
        <f t="shared" si="10"/>
        <v>5.5075705472860503E-4</v>
      </c>
      <c r="AG8" s="130">
        <f t="shared" si="11"/>
        <v>3.2145502536642809E-4</v>
      </c>
      <c r="AH8" s="130">
        <f t="shared" si="12"/>
        <v>6.5064070986475494E-4</v>
      </c>
      <c r="AI8" s="136">
        <f t="shared" si="13"/>
        <v>8.4666666666666668E-2</v>
      </c>
      <c r="AJ8" s="136">
        <f t="shared" si="14"/>
        <v>0.1003</v>
      </c>
      <c r="AK8" s="136">
        <f t="shared" si="15"/>
        <v>0.10856666666666666</v>
      </c>
      <c r="AL8" s="136">
        <f t="shared" si="16"/>
        <v>0.12658888888888889</v>
      </c>
      <c r="AM8" s="136">
        <f t="shared" si="17"/>
        <v>6.7611111111111108E-2</v>
      </c>
      <c r="AN8" s="136">
        <f t="shared" si="18"/>
        <v>6.105555555555555E-2</v>
      </c>
      <c r="AO8" s="136"/>
      <c r="AP8" s="136"/>
    </row>
    <row r="9" spans="2:56" x14ac:dyDescent="0.3">
      <c r="B9" s="131">
        <v>4</v>
      </c>
      <c r="C9" s="130">
        <v>0.53459999999999996</v>
      </c>
      <c r="D9" s="130">
        <v>0.53520000000000001</v>
      </c>
      <c r="E9" s="130">
        <v>0.53490000000000004</v>
      </c>
      <c r="F9" s="130">
        <v>0.52629999999999999</v>
      </c>
      <c r="G9" s="130">
        <v>0.53649999999999998</v>
      </c>
      <c r="H9" s="130">
        <v>0.52480000000000004</v>
      </c>
      <c r="I9" s="130">
        <v>0.66200000000000003</v>
      </c>
      <c r="J9" s="130">
        <v>0.66090000000000004</v>
      </c>
      <c r="K9" s="130">
        <v>0.66139999999999999</v>
      </c>
      <c r="L9" s="130">
        <v>0.61909999999999998</v>
      </c>
      <c r="M9" s="130">
        <v>0.61890000000000001</v>
      </c>
      <c r="N9" s="130">
        <v>0.61919999999999997</v>
      </c>
      <c r="O9" s="130">
        <v>0.36109999999999998</v>
      </c>
      <c r="P9" s="130">
        <v>0.36159999999999998</v>
      </c>
      <c r="Q9" s="130">
        <v>0.36209999999999998</v>
      </c>
      <c r="R9" s="130">
        <v>0.37169999999999997</v>
      </c>
      <c r="S9" s="130">
        <v>0.37019999999999997</v>
      </c>
      <c r="T9" s="130">
        <v>0.36859999999999998</v>
      </c>
      <c r="V9" s="131">
        <f t="shared" si="0"/>
        <v>4</v>
      </c>
      <c r="W9" s="130">
        <f t="shared" si="1"/>
        <v>0.53489999999999993</v>
      </c>
      <c r="X9" s="130">
        <f t="shared" si="2"/>
        <v>0.5292</v>
      </c>
      <c r="Y9" s="130">
        <f t="shared" si="3"/>
        <v>0.66143333333333343</v>
      </c>
      <c r="Z9" s="130">
        <f t="shared" si="4"/>
        <v>0.61906666666666665</v>
      </c>
      <c r="AA9" s="130">
        <f t="shared" si="5"/>
        <v>0.36159999999999998</v>
      </c>
      <c r="AB9" s="130">
        <f t="shared" si="6"/>
        <v>0.3701666666666667</v>
      </c>
      <c r="AC9" s="130">
        <f t="shared" si="7"/>
        <v>3.0000000000002247E-4</v>
      </c>
      <c r="AD9" s="130">
        <f t="shared" si="8"/>
        <v>6.3663176169587755E-3</v>
      </c>
      <c r="AE9" s="130">
        <f t="shared" si="9"/>
        <v>5.5075705472860666E-4</v>
      </c>
      <c r="AF9" s="130">
        <f t="shared" si="10"/>
        <v>1.5275252316517785E-4</v>
      </c>
      <c r="AG9" s="130">
        <f t="shared" si="11"/>
        <v>5.0000000000000044E-4</v>
      </c>
      <c r="AH9" s="130">
        <f t="shared" si="12"/>
        <v>1.5502687938977937E-3</v>
      </c>
      <c r="AI9" s="136">
        <f t="shared" si="13"/>
        <v>0.10512499999999998</v>
      </c>
      <c r="AJ9" s="136">
        <f t="shared" si="14"/>
        <v>0.10415833333333334</v>
      </c>
      <c r="AK9" s="136">
        <f t="shared" si="15"/>
        <v>0.13686666666666669</v>
      </c>
      <c r="AL9" s="136">
        <f t="shared" si="16"/>
        <v>0.12771666666666667</v>
      </c>
      <c r="AM9" s="136">
        <f t="shared" si="17"/>
        <v>6.1266666666666664E-2</v>
      </c>
      <c r="AN9" s="136">
        <f t="shared" si="18"/>
        <v>6.5125000000000002E-2</v>
      </c>
      <c r="AO9" s="136"/>
      <c r="AP9" s="136"/>
    </row>
    <row r="10" spans="2:56" ht="15" x14ac:dyDescent="0.3">
      <c r="B10" s="131">
        <v>5</v>
      </c>
      <c r="C10" s="130">
        <v>0.60470000000000002</v>
      </c>
      <c r="D10" s="130">
        <v>0.60289999999999999</v>
      </c>
      <c r="E10" s="130">
        <v>0.60270000000000001</v>
      </c>
      <c r="F10" s="130">
        <v>0.5675</v>
      </c>
      <c r="G10" s="130">
        <v>0.56220000000000003</v>
      </c>
      <c r="H10" s="130">
        <v>0.5635</v>
      </c>
      <c r="I10" s="130">
        <v>0.65349999999999997</v>
      </c>
      <c r="J10" s="130">
        <v>0.65839999999999999</v>
      </c>
      <c r="K10" s="130">
        <v>0.6532</v>
      </c>
      <c r="L10" s="138">
        <v>0.81020000000000003</v>
      </c>
      <c r="M10" s="138">
        <v>0.80800000000000005</v>
      </c>
      <c r="N10" s="138">
        <v>0.80840000000000001</v>
      </c>
      <c r="O10" s="130">
        <v>0.56469999999999998</v>
      </c>
      <c r="P10" s="130">
        <v>0.56259999999999999</v>
      </c>
      <c r="Q10" s="130">
        <v>0.56510000000000005</v>
      </c>
      <c r="R10" s="130">
        <v>0.47560000000000002</v>
      </c>
      <c r="S10" s="130">
        <v>0.47789999999999999</v>
      </c>
      <c r="T10" s="130">
        <v>0.47870000000000001</v>
      </c>
      <c r="V10" s="131">
        <f t="shared" si="0"/>
        <v>5</v>
      </c>
      <c r="W10" s="130">
        <f t="shared" si="1"/>
        <v>0.60343333333333338</v>
      </c>
      <c r="X10" s="130">
        <f t="shared" si="2"/>
        <v>0.56440000000000001</v>
      </c>
      <c r="Y10" s="130">
        <f t="shared" si="3"/>
        <v>0.65503333333333336</v>
      </c>
      <c r="Z10" s="130">
        <f t="shared" si="4"/>
        <v>0.80886666666666673</v>
      </c>
      <c r="AA10" s="130">
        <f t="shared" si="5"/>
        <v>0.56413333333333338</v>
      </c>
      <c r="AB10" s="130">
        <f t="shared" si="6"/>
        <v>0.47739999999999999</v>
      </c>
      <c r="AC10" s="130">
        <f t="shared" si="7"/>
        <v>1.1015141094572268E-3</v>
      </c>
      <c r="AD10" s="130">
        <f t="shared" si="8"/>
        <v>2.7622454633866159E-3</v>
      </c>
      <c r="AE10" s="130">
        <f t="shared" si="9"/>
        <v>2.9194748386196659E-3</v>
      </c>
      <c r="AF10" s="130">
        <f t="shared" si="10"/>
        <v>1.1718930554164603E-3</v>
      </c>
      <c r="AG10" s="130">
        <f t="shared" si="11"/>
        <v>1.3428824718989313E-3</v>
      </c>
      <c r="AH10" s="130">
        <f t="shared" si="12"/>
        <v>1.6093476939430999E-3</v>
      </c>
      <c r="AI10" s="136">
        <f t="shared" si="13"/>
        <v>9.7806666666666681E-2</v>
      </c>
      <c r="AJ10" s="136">
        <f t="shared" si="14"/>
        <v>9.0366666666666678E-2</v>
      </c>
      <c r="AK10" s="136">
        <f t="shared" si="15"/>
        <v>0.10821333333333334</v>
      </c>
      <c r="AL10" s="136">
        <f t="shared" si="16"/>
        <v>0.14013333333333336</v>
      </c>
      <c r="AM10" s="136">
        <f t="shared" si="17"/>
        <v>8.9520000000000016E-2</v>
      </c>
      <c r="AN10" s="136">
        <f t="shared" si="18"/>
        <v>7.3546666666666663E-2</v>
      </c>
      <c r="AO10" s="136"/>
      <c r="AP10" s="136"/>
    </row>
    <row r="11" spans="2:56" x14ac:dyDescent="0.3">
      <c r="B11" s="131">
        <v>6</v>
      </c>
      <c r="C11" s="130">
        <v>0.61939999999999995</v>
      </c>
      <c r="D11" s="130">
        <v>0.61780000000000002</v>
      </c>
      <c r="E11" s="130">
        <v>0.62060000000000004</v>
      </c>
      <c r="F11" s="130">
        <v>0.57540000000000002</v>
      </c>
      <c r="G11" s="130">
        <v>0.57589999999999997</v>
      </c>
      <c r="H11" s="130">
        <v>0.57769999999999999</v>
      </c>
      <c r="I11" s="130">
        <f>0.4177*2</f>
        <v>0.83540000000000003</v>
      </c>
      <c r="J11" s="130">
        <f>0.4184*2</f>
        <v>0.83679999999999999</v>
      </c>
      <c r="K11" s="130">
        <f>0.4194*2</f>
        <v>0.83879999999999999</v>
      </c>
      <c r="L11" s="130">
        <v>0.90880000000000005</v>
      </c>
      <c r="M11" s="130">
        <v>0.90210000000000001</v>
      </c>
      <c r="N11" s="130">
        <v>0.90600000000000003</v>
      </c>
      <c r="O11" s="130">
        <v>0.64649999999999996</v>
      </c>
      <c r="P11" s="130">
        <v>0.64670000000000005</v>
      </c>
      <c r="Q11" s="130">
        <v>0.64829999999999999</v>
      </c>
      <c r="R11" s="130">
        <v>0.52329999999999999</v>
      </c>
      <c r="S11" s="130">
        <v>0.53249999999999997</v>
      </c>
      <c r="T11" s="130">
        <v>0.53069999999999995</v>
      </c>
      <c r="V11" s="131">
        <f t="shared" si="0"/>
        <v>6</v>
      </c>
      <c r="W11" s="130">
        <f t="shared" si="1"/>
        <v>0.61926666666666674</v>
      </c>
      <c r="X11" s="130">
        <f t="shared" si="2"/>
        <v>0.57633333333333336</v>
      </c>
      <c r="Y11" s="130">
        <f t="shared" si="3"/>
        <v>0.83700000000000008</v>
      </c>
      <c r="Z11" s="130">
        <f t="shared" si="4"/>
        <v>0.9056333333333334</v>
      </c>
      <c r="AA11" s="130">
        <f t="shared" si="5"/>
        <v>0.64716666666666667</v>
      </c>
      <c r="AB11" s="130">
        <f t="shared" si="6"/>
        <v>0.52883333333333338</v>
      </c>
      <c r="AC11" s="130">
        <f t="shared" si="7"/>
        <v>1.4047538337137071E-3</v>
      </c>
      <c r="AD11" s="130">
        <f t="shared" si="8"/>
        <v>1.2096831541082624E-3</v>
      </c>
      <c r="AE11" s="130">
        <f t="shared" si="9"/>
        <v>1.7088007490634869E-3</v>
      </c>
      <c r="AF11" s="130">
        <f t="shared" si="10"/>
        <v>3.3650160970392791E-3</v>
      </c>
      <c r="AG11" s="130">
        <f t="shared" si="11"/>
        <v>9.8657657246324203E-4</v>
      </c>
      <c r="AH11" s="130">
        <f t="shared" si="12"/>
        <v>4.8757905341937332E-3</v>
      </c>
      <c r="AI11" s="136">
        <f t="shared" si="13"/>
        <v>8.4144444444444466E-2</v>
      </c>
      <c r="AJ11" s="136">
        <f t="shared" si="14"/>
        <v>7.7294444444444457E-2</v>
      </c>
      <c r="AK11" s="136">
        <f t="shared" si="15"/>
        <v>0.12050555555555557</v>
      </c>
      <c r="AL11" s="136">
        <f t="shared" si="16"/>
        <v>0.13290555555555558</v>
      </c>
      <c r="AM11" s="136">
        <f t="shared" si="17"/>
        <v>8.8438888888888886E-2</v>
      </c>
      <c r="AN11" s="136">
        <f t="shared" si="18"/>
        <v>6.986111111111111E-2</v>
      </c>
      <c r="AO11" s="136"/>
      <c r="AP11" s="136"/>
    </row>
    <row r="12" spans="2:56" x14ac:dyDescent="0.3">
      <c r="B12" s="131" t="s">
        <v>102</v>
      </c>
      <c r="C12" s="130">
        <v>0.37990000000000002</v>
      </c>
      <c r="D12" s="130">
        <v>0.37869999999999998</v>
      </c>
      <c r="E12" s="130">
        <v>0.37659999999999999</v>
      </c>
      <c r="F12" s="130">
        <v>0.28789999999999999</v>
      </c>
      <c r="G12" s="130">
        <v>0.28660000000000002</v>
      </c>
      <c r="H12" s="130">
        <v>0.2863</v>
      </c>
      <c r="I12" s="130">
        <v>0.4829</v>
      </c>
      <c r="J12" s="130">
        <v>0.48249999999999998</v>
      </c>
      <c r="K12" s="130">
        <v>0.48580000000000001</v>
      </c>
      <c r="L12" s="130">
        <v>0.55459999999999998</v>
      </c>
      <c r="M12" s="130">
        <v>0.55359999999999998</v>
      </c>
      <c r="N12" s="130">
        <v>0.55649999999999999</v>
      </c>
      <c r="O12" s="130">
        <v>0.34510000000000002</v>
      </c>
      <c r="P12" s="130">
        <v>0.34570000000000001</v>
      </c>
      <c r="Q12" s="130">
        <v>0.3427</v>
      </c>
      <c r="R12" s="130">
        <v>0.29299999999999998</v>
      </c>
      <c r="S12" s="130">
        <v>0.29360000000000003</v>
      </c>
      <c r="T12" s="130">
        <v>0.29249999999999998</v>
      </c>
      <c r="V12" s="131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6"/>
      <c r="AJ12" s="136"/>
      <c r="AK12" s="136"/>
      <c r="AL12" s="136"/>
      <c r="AM12" s="136"/>
      <c r="AN12" s="136"/>
      <c r="AO12" s="136"/>
      <c r="AP12" s="136"/>
    </row>
    <row r="13" spans="2:56" x14ac:dyDescent="0.3">
      <c r="B13" s="131">
        <v>7</v>
      </c>
      <c r="C13" s="130">
        <f t="shared" ref="C13:T13" si="19">C12*2</f>
        <v>0.75980000000000003</v>
      </c>
      <c r="D13" s="130">
        <f t="shared" si="19"/>
        <v>0.75739999999999996</v>
      </c>
      <c r="E13" s="130">
        <f t="shared" si="19"/>
        <v>0.75319999999999998</v>
      </c>
      <c r="F13" s="130">
        <f t="shared" si="19"/>
        <v>0.57579999999999998</v>
      </c>
      <c r="G13" s="130">
        <f t="shared" si="19"/>
        <v>0.57320000000000004</v>
      </c>
      <c r="H13" s="130">
        <f t="shared" si="19"/>
        <v>0.5726</v>
      </c>
      <c r="I13" s="130">
        <f t="shared" si="19"/>
        <v>0.96579999999999999</v>
      </c>
      <c r="J13" s="130">
        <f t="shared" si="19"/>
        <v>0.96499999999999997</v>
      </c>
      <c r="K13" s="130">
        <f t="shared" si="19"/>
        <v>0.97160000000000002</v>
      </c>
      <c r="L13" s="130">
        <f t="shared" si="19"/>
        <v>1.1092</v>
      </c>
      <c r="M13" s="130">
        <f t="shared" si="19"/>
        <v>1.1072</v>
      </c>
      <c r="N13" s="130">
        <f t="shared" si="19"/>
        <v>1.113</v>
      </c>
      <c r="O13" s="130">
        <f t="shared" si="19"/>
        <v>0.69020000000000004</v>
      </c>
      <c r="P13" s="130">
        <f t="shared" si="19"/>
        <v>0.69140000000000001</v>
      </c>
      <c r="Q13" s="130">
        <f t="shared" si="19"/>
        <v>0.68540000000000001</v>
      </c>
      <c r="R13" s="130">
        <f t="shared" si="19"/>
        <v>0.58599999999999997</v>
      </c>
      <c r="S13" s="130">
        <f t="shared" si="19"/>
        <v>0.58720000000000006</v>
      </c>
      <c r="T13" s="130">
        <f t="shared" si="19"/>
        <v>0.58499999999999996</v>
      </c>
      <c r="V13" s="131">
        <f>B13</f>
        <v>7</v>
      </c>
      <c r="W13" s="130">
        <f>AVERAGE(C13:E13)</f>
        <v>0.75680000000000003</v>
      </c>
      <c r="X13" s="130">
        <f>AVERAGE(F13:H13)</f>
        <v>0.57386666666666664</v>
      </c>
      <c r="Y13" s="130">
        <f>AVERAGE(I13:K13)</f>
        <v>0.9674666666666667</v>
      </c>
      <c r="Z13" s="130">
        <f>AVERAGE(L13:N13)</f>
        <v>1.1098000000000001</v>
      </c>
      <c r="AA13" s="130">
        <f>AVERAGE(O13:Q13)</f>
        <v>0.68900000000000006</v>
      </c>
      <c r="AB13" s="130">
        <f>AVERAGE(R13:T13)</f>
        <v>0.58606666666666662</v>
      </c>
      <c r="AC13" s="130">
        <f>STDEV(C13:E13)</f>
        <v>3.340658617698034E-3</v>
      </c>
      <c r="AD13" s="130">
        <f>STDEV(F13:H13)</f>
        <v>1.7009801096230567E-3</v>
      </c>
      <c r="AE13" s="130">
        <f>STDEV(I13:K13)</f>
        <v>3.6018513757973833E-3</v>
      </c>
      <c r="AF13" s="130">
        <f>STDEV(L13:N13)</f>
        <v>2.9461839725312619E-3</v>
      </c>
      <c r="AG13" s="130">
        <f>STDEV(O13:Q13)</f>
        <v>3.1749015732775161E-3</v>
      </c>
      <c r="AH13" s="130">
        <f>STDEV(R13:T13)</f>
        <v>1.1015141094572671E-3</v>
      </c>
      <c r="AI13" s="136">
        <f>(W13-W$5)/V13</f>
        <v>9.1771428571428587E-2</v>
      </c>
      <c r="AJ13" s="136">
        <f>(X13-X$5)/V13</f>
        <v>6.59E-2</v>
      </c>
      <c r="AK13" s="136">
        <f>(Y13-Y$5)/V13</f>
        <v>0.12192857142857143</v>
      </c>
      <c r="AL13" s="136">
        <f>(Z13-Z$5)/V13</f>
        <v>0.14308571428571429</v>
      </c>
      <c r="AM13" s="136">
        <f>(AA13-AA$5)/V13</f>
        <v>8.1780952380952385E-2</v>
      </c>
      <c r="AN13" s="136">
        <f>(AB13-AB$5)/V13</f>
        <v>6.8057142857142844E-2</v>
      </c>
      <c r="AO13" s="136"/>
      <c r="AP13" s="136"/>
    </row>
    <row r="14" spans="2:56" x14ac:dyDescent="0.3">
      <c r="B14" s="131" t="s">
        <v>73</v>
      </c>
      <c r="C14" s="130">
        <v>0.46639999999999998</v>
      </c>
      <c r="D14" s="130">
        <v>0.46910000000000002</v>
      </c>
      <c r="E14" s="130">
        <v>0.46579999999999999</v>
      </c>
      <c r="F14" s="130">
        <v>0.37659999999999999</v>
      </c>
      <c r="G14" s="130">
        <v>0.37730000000000002</v>
      </c>
      <c r="H14" s="130">
        <v>0.3805</v>
      </c>
      <c r="I14" s="130">
        <v>0.63109999999999999</v>
      </c>
      <c r="J14" s="130">
        <v>0.629</v>
      </c>
      <c r="K14" s="130">
        <v>0.62490000000000001</v>
      </c>
      <c r="L14" s="130">
        <v>0.75670000000000004</v>
      </c>
      <c r="M14" s="130">
        <v>0.75919999999999999</v>
      </c>
      <c r="N14" s="130">
        <v>0.7571</v>
      </c>
      <c r="O14" s="130">
        <v>0.34749999999999998</v>
      </c>
      <c r="P14" s="130">
        <v>0.35010000000000002</v>
      </c>
      <c r="Q14" s="130">
        <v>0.3508</v>
      </c>
      <c r="R14" s="130">
        <v>0.32469999999999999</v>
      </c>
      <c r="S14" s="130">
        <v>0.32479999999999998</v>
      </c>
      <c r="T14" s="130">
        <v>0.32390000000000002</v>
      </c>
      <c r="V14" s="131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6"/>
      <c r="AJ14" s="136"/>
      <c r="AK14" s="136"/>
      <c r="AL14" s="136"/>
      <c r="AM14" s="136"/>
      <c r="AN14" s="136"/>
      <c r="AO14" s="136"/>
      <c r="AP14" s="136"/>
    </row>
    <row r="15" spans="2:56" x14ac:dyDescent="0.3">
      <c r="B15" s="131">
        <v>8</v>
      </c>
      <c r="C15" s="130">
        <f t="shared" ref="C15:T15" si="20">C14*2</f>
        <v>0.93279999999999996</v>
      </c>
      <c r="D15" s="130">
        <f t="shared" si="20"/>
        <v>0.93820000000000003</v>
      </c>
      <c r="E15" s="130">
        <f t="shared" si="20"/>
        <v>0.93159999999999998</v>
      </c>
      <c r="F15" s="130">
        <f t="shared" si="20"/>
        <v>0.75319999999999998</v>
      </c>
      <c r="G15" s="130">
        <f t="shared" si="20"/>
        <v>0.75460000000000005</v>
      </c>
      <c r="H15" s="130">
        <f t="shared" si="20"/>
        <v>0.76100000000000001</v>
      </c>
      <c r="I15" s="130">
        <f t="shared" si="20"/>
        <v>1.2622</v>
      </c>
      <c r="J15" s="130">
        <f t="shared" si="20"/>
        <v>1.258</v>
      </c>
      <c r="K15" s="130">
        <f t="shared" si="20"/>
        <v>1.2498</v>
      </c>
      <c r="L15" s="130">
        <f t="shared" si="20"/>
        <v>1.5134000000000001</v>
      </c>
      <c r="M15" s="130">
        <f t="shared" si="20"/>
        <v>1.5184</v>
      </c>
      <c r="N15" s="130">
        <f t="shared" si="20"/>
        <v>1.5142</v>
      </c>
      <c r="O15" s="130">
        <f t="shared" si="20"/>
        <v>0.69499999999999995</v>
      </c>
      <c r="P15" s="130">
        <f t="shared" si="20"/>
        <v>0.70020000000000004</v>
      </c>
      <c r="Q15" s="130">
        <f t="shared" si="20"/>
        <v>0.7016</v>
      </c>
      <c r="R15" s="130">
        <f t="shared" si="20"/>
        <v>0.64939999999999998</v>
      </c>
      <c r="S15" s="130">
        <f t="shared" si="20"/>
        <v>0.64959999999999996</v>
      </c>
      <c r="T15" s="130">
        <f t="shared" si="20"/>
        <v>0.64780000000000004</v>
      </c>
      <c r="V15" s="131">
        <f>B15</f>
        <v>8</v>
      </c>
      <c r="W15" s="130">
        <f>AVERAGE(C15:E15)</f>
        <v>0.93420000000000003</v>
      </c>
      <c r="X15" s="130">
        <f>AVERAGE(F15:H15)</f>
        <v>0.75626666666666675</v>
      </c>
      <c r="Y15" s="130">
        <f>AVERAGE(I15:K15)</f>
        <v>1.2566666666666666</v>
      </c>
      <c r="Z15" s="130">
        <f>AVERAGE(L15:N15)</f>
        <v>1.5153333333333334</v>
      </c>
      <c r="AA15" s="130">
        <f>AVERAGE(O15:Q15)</f>
        <v>0.6989333333333333</v>
      </c>
      <c r="AB15" s="130">
        <f>AVERAGE(R15:T15)</f>
        <v>0.64893333333333336</v>
      </c>
      <c r="AC15" s="130">
        <f>STDEV(C15:E15)</f>
        <v>3.5156791662494221E-3</v>
      </c>
      <c r="AD15" s="130">
        <f>STDEV(F15:H15)</f>
        <v>4.158525379666855E-3</v>
      </c>
      <c r="AE15" s="130">
        <f>STDEV(I15:K15)</f>
        <v>6.3066102886838605E-3</v>
      </c>
      <c r="AF15" s="130">
        <f>STDEV(L15:N15)</f>
        <v>2.6857649437977828E-3</v>
      </c>
      <c r="AG15" s="130">
        <f>STDEV(O15:Q15)</f>
        <v>3.4775470281986965E-3</v>
      </c>
      <c r="AH15" s="130">
        <f>STDEV(R15:T15)</f>
        <v>9.8657657246320452E-4</v>
      </c>
      <c r="AI15" s="136">
        <f>(W15-W$5)/V15</f>
        <v>0.10247500000000001</v>
      </c>
      <c r="AJ15" s="136">
        <f>(X15-X$5)/V15</f>
        <v>8.0462500000000006E-2</v>
      </c>
      <c r="AK15" s="136">
        <f>(Y15-Y$5)/V15</f>
        <v>0.14283750000000001</v>
      </c>
      <c r="AL15" s="136">
        <f>(Z15-Z$5)/V15</f>
        <v>0.17589166666666667</v>
      </c>
      <c r="AM15" s="136">
        <f>(AA15-AA$5)/V15</f>
        <v>7.279999999999999E-2</v>
      </c>
      <c r="AN15" s="136">
        <f>(AB15-AB$5)/V15</f>
        <v>6.7408333333333334E-2</v>
      </c>
      <c r="AO15" s="136"/>
      <c r="AP15" s="136"/>
    </row>
    <row r="16" spans="2:56" x14ac:dyDescent="0.3">
      <c r="B16" s="131" t="s">
        <v>71</v>
      </c>
      <c r="C16" s="130">
        <v>0.28989999999999999</v>
      </c>
      <c r="D16" s="130">
        <v>0.2908</v>
      </c>
      <c r="E16" s="130">
        <v>0.2913</v>
      </c>
      <c r="F16" s="130">
        <v>0.26340000000000002</v>
      </c>
      <c r="G16" s="130">
        <v>0.26569999999999999</v>
      </c>
      <c r="H16" s="130">
        <v>0.26419999999999999</v>
      </c>
      <c r="I16" s="130">
        <v>0.45019999999999999</v>
      </c>
      <c r="J16" s="130">
        <v>0.44819999999999999</v>
      </c>
      <c r="K16" s="130">
        <v>0.44919999999999999</v>
      </c>
      <c r="L16" s="130">
        <v>0.60819999999999996</v>
      </c>
      <c r="M16" s="130">
        <v>0.60770000000000002</v>
      </c>
      <c r="N16" s="130">
        <v>0.60960000000000003</v>
      </c>
      <c r="O16" s="130">
        <v>0.18540000000000001</v>
      </c>
      <c r="P16" s="130">
        <v>0.1867</v>
      </c>
      <c r="Q16" s="130">
        <v>0.1847</v>
      </c>
      <c r="R16" s="130">
        <v>0.18254000000000001</v>
      </c>
      <c r="S16" s="130">
        <v>0.18579999999999999</v>
      </c>
      <c r="T16" s="130">
        <v>0.18479999999999999</v>
      </c>
      <c r="V16" s="131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6"/>
      <c r="AJ16" s="136"/>
      <c r="AK16" s="136"/>
      <c r="AL16" s="136"/>
      <c r="AM16" s="136"/>
      <c r="AN16" s="136"/>
      <c r="AO16" s="136"/>
      <c r="AP16" s="136"/>
    </row>
    <row r="17" spans="2:56" x14ac:dyDescent="0.3">
      <c r="B17" s="131">
        <v>10</v>
      </c>
      <c r="C17" s="130">
        <f t="shared" ref="C17:T17" si="21">C16*4</f>
        <v>1.1596</v>
      </c>
      <c r="D17" s="130">
        <f t="shared" si="21"/>
        <v>1.1632</v>
      </c>
      <c r="E17" s="130">
        <f t="shared" si="21"/>
        <v>1.1652</v>
      </c>
      <c r="F17" s="130">
        <f t="shared" si="21"/>
        <v>1.0536000000000001</v>
      </c>
      <c r="G17" s="130">
        <f t="shared" si="21"/>
        <v>1.0628</v>
      </c>
      <c r="H17" s="130">
        <f t="shared" si="21"/>
        <v>1.0568</v>
      </c>
      <c r="I17" s="130">
        <f t="shared" si="21"/>
        <v>1.8008</v>
      </c>
      <c r="J17" s="130">
        <f t="shared" si="21"/>
        <v>1.7927999999999999</v>
      </c>
      <c r="K17" s="130">
        <f t="shared" si="21"/>
        <v>1.7968</v>
      </c>
      <c r="L17" s="130">
        <f t="shared" si="21"/>
        <v>2.4327999999999999</v>
      </c>
      <c r="M17" s="130">
        <f t="shared" si="21"/>
        <v>2.4308000000000001</v>
      </c>
      <c r="N17" s="130">
        <f t="shared" si="21"/>
        <v>2.4384000000000001</v>
      </c>
      <c r="O17" s="130">
        <f t="shared" si="21"/>
        <v>0.74160000000000004</v>
      </c>
      <c r="P17" s="130">
        <f t="shared" si="21"/>
        <v>0.74680000000000002</v>
      </c>
      <c r="Q17" s="130">
        <f t="shared" si="21"/>
        <v>0.73880000000000001</v>
      </c>
      <c r="R17" s="130">
        <f t="shared" si="21"/>
        <v>0.73016000000000003</v>
      </c>
      <c r="S17" s="130">
        <f t="shared" si="21"/>
        <v>0.74319999999999997</v>
      </c>
      <c r="T17" s="130">
        <f t="shared" si="21"/>
        <v>0.73919999999999997</v>
      </c>
      <c r="V17" s="131">
        <f>B17</f>
        <v>10</v>
      </c>
      <c r="W17" s="130">
        <f>AVERAGE(C17:E17)</f>
        <v>1.1626666666666667</v>
      </c>
      <c r="X17" s="130">
        <f>AVERAGE(F17:H17)</f>
        <v>1.0577333333333334</v>
      </c>
      <c r="Y17" s="130">
        <f>AVERAGE(I17:K17)</f>
        <v>1.7968</v>
      </c>
      <c r="Z17" s="130">
        <f>AVERAGE(L17:N17)</f>
        <v>2.4339999999999997</v>
      </c>
      <c r="AA17" s="130">
        <f>AVERAGE(O17:Q17)</f>
        <v>0.74239999999999995</v>
      </c>
      <c r="AB17" s="130">
        <f>AVERAGE(R17:T17)</f>
        <v>0.73751999999999995</v>
      </c>
      <c r="AC17" s="130">
        <f>STDEV(C17:E17)</f>
        <v>2.8378395538390614E-3</v>
      </c>
      <c r="AD17" s="130">
        <f>STDEV(F17:H17)</f>
        <v>4.6704746368364768E-3</v>
      </c>
      <c r="AE17" s="130">
        <f>STDEV(I17:K17)</f>
        <v>4.0000000000000036E-3</v>
      </c>
      <c r="AF17" s="130">
        <f>STDEV(L17:N17)</f>
        <v>3.939543120718504E-3</v>
      </c>
      <c r="AG17" s="130">
        <f>STDEV(O17:Q17)</f>
        <v>4.0595566260368896E-3</v>
      </c>
      <c r="AH17" s="130">
        <f>STDEV(R17:T17)</f>
        <v>6.6803592717756995E-3</v>
      </c>
      <c r="AI17" s="136">
        <f>(W17-W$5)/V17</f>
        <v>0.10482666666666667</v>
      </c>
      <c r="AJ17" s="136">
        <f>(X17-X$5)/V17</f>
        <v>9.4516666666666665E-2</v>
      </c>
      <c r="AK17" s="136">
        <f>(Y17-Y$5)/V17</f>
        <v>0.16828333333333334</v>
      </c>
      <c r="AL17" s="136">
        <f>(Z17-Z$5)/V17</f>
        <v>0.23257999999999995</v>
      </c>
      <c r="AM17" s="136">
        <f>(AA17-AA$5)/V17</f>
        <v>6.2586666666666652E-2</v>
      </c>
      <c r="AN17" s="136">
        <f>(AB17-AB$5)/V17</f>
        <v>6.2785333333333332E-2</v>
      </c>
      <c r="AO17" s="136"/>
      <c r="AP17" s="136"/>
    </row>
    <row r="18" spans="2:56" x14ac:dyDescent="0.3">
      <c r="B18" s="134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V18" s="131"/>
      <c r="W18" s="130" t="e">
        <f>AVERAGE(C18:E18)</f>
        <v>#DIV/0!</v>
      </c>
      <c r="X18" s="130" t="e">
        <f>AVERAGE(F18:H18)</f>
        <v>#DIV/0!</v>
      </c>
      <c r="Y18" s="130" t="e">
        <f>AVERAGE(I18:K18)</f>
        <v>#DIV/0!</v>
      </c>
      <c r="Z18" s="130" t="e">
        <f>AVERAGE(L18:N18)</f>
        <v>#DIV/0!</v>
      </c>
      <c r="AA18" s="130" t="e">
        <f>AVERAGE(O18:Q18)</f>
        <v>#DIV/0!</v>
      </c>
      <c r="AB18" s="130" t="e">
        <f>AVERAGE(R18:T18)</f>
        <v>#DIV/0!</v>
      </c>
      <c r="AC18" s="130" t="e">
        <f>STDEV(C18:E18)</f>
        <v>#DIV/0!</v>
      </c>
      <c r="AD18" s="130" t="e">
        <f>STDEV(F18:H18)</f>
        <v>#DIV/0!</v>
      </c>
      <c r="AE18" s="130" t="e">
        <f>STDEV(I18:K18)</f>
        <v>#DIV/0!</v>
      </c>
      <c r="AF18" s="130" t="e">
        <f>STDEV(L18:N18)</f>
        <v>#DIV/0!</v>
      </c>
      <c r="AG18" s="130" t="e">
        <f>STDEV(O18:Q18)</f>
        <v>#DIV/0!</v>
      </c>
      <c r="AH18" s="130" t="e">
        <f>STDEV(R18:T18)</f>
        <v>#DIV/0!</v>
      </c>
      <c r="AI18" s="136" t="e">
        <f>(W18-W$5)/V18</f>
        <v>#DIV/0!</v>
      </c>
      <c r="AJ18" s="136" t="e">
        <f>(X18-X$5)/V18</f>
        <v>#DIV/0!</v>
      </c>
      <c r="AK18" s="136" t="e">
        <f>(Y18-Y$5)/V18</f>
        <v>#DIV/0!</v>
      </c>
      <c r="AL18" s="136" t="e">
        <f>(Z18-Z$5)/V18</f>
        <v>#DIV/0!</v>
      </c>
      <c r="AM18" s="136" t="e">
        <f>(AA18-AA$5)/V18</f>
        <v>#DIV/0!</v>
      </c>
      <c r="AN18" s="136" t="e">
        <f>(AB18-AB$5)/V18</f>
        <v>#DIV/0!</v>
      </c>
      <c r="AO18" s="136"/>
      <c r="AP18" s="136"/>
    </row>
    <row r="19" spans="2:56" x14ac:dyDescent="0.3">
      <c r="B19" s="134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V19" s="131"/>
      <c r="W19" s="130" t="e">
        <f>AVERAGE(C19:E19)</f>
        <v>#DIV/0!</v>
      </c>
      <c r="X19" s="130" t="e">
        <f>AVERAGE(F19:H19)</f>
        <v>#DIV/0!</v>
      </c>
      <c r="Y19" s="130" t="e">
        <f>AVERAGE(I19:K19)</f>
        <v>#DIV/0!</v>
      </c>
      <c r="Z19" s="130" t="e">
        <f>AVERAGE(L19:N19)</f>
        <v>#DIV/0!</v>
      </c>
      <c r="AA19" s="130" t="e">
        <f>AVERAGE(O19:Q19)</f>
        <v>#DIV/0!</v>
      </c>
      <c r="AB19" s="130" t="e">
        <f>AVERAGE(R19:T19)</f>
        <v>#DIV/0!</v>
      </c>
      <c r="AC19" s="130" t="e">
        <f>STDEV(C19:E19)</f>
        <v>#DIV/0!</v>
      </c>
      <c r="AD19" s="130" t="e">
        <f>STDEV(F19:H19)</f>
        <v>#DIV/0!</v>
      </c>
      <c r="AE19" s="130" t="e">
        <f>STDEV(I19:K19)</f>
        <v>#DIV/0!</v>
      </c>
      <c r="AF19" s="130" t="e">
        <f>STDEV(L19:N19)</f>
        <v>#DIV/0!</v>
      </c>
      <c r="AG19" s="130" t="e">
        <f>STDEV(O19:Q19)</f>
        <v>#DIV/0!</v>
      </c>
      <c r="AH19" s="130" t="e">
        <f>STDEV(R19:T19)</f>
        <v>#DIV/0!</v>
      </c>
      <c r="AI19" s="136" t="e">
        <f>(W19-W$5)/V19</f>
        <v>#DIV/0!</v>
      </c>
      <c r="AJ19" s="136" t="e">
        <f>(X19-X$5)/V19</f>
        <v>#DIV/0!</v>
      </c>
      <c r="AK19" s="136" t="e">
        <f>(Y19-Y$5)/V19</f>
        <v>#DIV/0!</v>
      </c>
      <c r="AL19" s="136" t="e">
        <f>(Z19-Z$5)/V19</f>
        <v>#DIV/0!</v>
      </c>
      <c r="AM19" s="136" t="e">
        <f>(AA19-AA$5)/V19</f>
        <v>#DIV/0!</v>
      </c>
      <c r="AN19" s="136" t="e">
        <f>(AB19-AB$5)/V19</f>
        <v>#DIV/0!</v>
      </c>
      <c r="AO19" s="136"/>
      <c r="AP19" s="136"/>
    </row>
    <row r="20" spans="2:56" x14ac:dyDescent="0.3">
      <c r="B20" s="134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V20" s="131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6"/>
      <c r="AJ20" s="136"/>
      <c r="AK20" s="136"/>
      <c r="AL20" s="136"/>
      <c r="AM20" s="136"/>
      <c r="AN20" s="136"/>
      <c r="AO20" s="136"/>
      <c r="AP20" s="136"/>
    </row>
    <row r="21" spans="2:56" x14ac:dyDescent="0.3">
      <c r="B21" s="126" t="s">
        <v>84</v>
      </c>
    </row>
    <row r="22" spans="2:56" x14ac:dyDescent="0.3">
      <c r="B22" s="134" t="s">
        <v>113</v>
      </c>
      <c r="C22" s="191" t="s">
        <v>82</v>
      </c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V22" s="134" t="str">
        <f>B22</f>
        <v>high P</v>
      </c>
      <c r="W22" s="191" t="s">
        <v>81</v>
      </c>
      <c r="X22" s="191"/>
      <c r="Y22" s="191"/>
      <c r="Z22" s="191"/>
      <c r="AA22" s="191"/>
      <c r="AB22" s="191"/>
      <c r="AC22" s="191" t="s">
        <v>80</v>
      </c>
      <c r="AD22" s="191"/>
      <c r="AE22" s="191"/>
      <c r="AF22" s="191"/>
      <c r="AG22" s="191"/>
      <c r="AH22" s="191"/>
      <c r="AI22" s="189" t="s">
        <v>79</v>
      </c>
      <c r="AJ22" s="190"/>
      <c r="AK22" s="190"/>
      <c r="AL22" s="190"/>
      <c r="AM22" s="190"/>
      <c r="AN22" s="190"/>
      <c r="AO22" s="135"/>
      <c r="AP22" s="135"/>
    </row>
    <row r="23" spans="2:56" x14ac:dyDescent="0.3">
      <c r="B23" s="131" t="s">
        <v>74</v>
      </c>
      <c r="C23" s="204" t="s">
        <v>112</v>
      </c>
      <c r="D23" s="204"/>
      <c r="E23" s="204"/>
      <c r="F23" s="204" t="s">
        <v>111</v>
      </c>
      <c r="G23" s="204"/>
      <c r="H23" s="204"/>
      <c r="I23" s="204" t="s">
        <v>110</v>
      </c>
      <c r="J23" s="204"/>
      <c r="K23" s="204"/>
      <c r="L23" s="204" t="s">
        <v>109</v>
      </c>
      <c r="M23" s="204"/>
      <c r="N23" s="204"/>
      <c r="O23" s="204" t="s">
        <v>108</v>
      </c>
      <c r="P23" s="204"/>
      <c r="Q23" s="204"/>
      <c r="R23" s="204" t="s">
        <v>107</v>
      </c>
      <c r="S23" s="204"/>
      <c r="T23" s="204"/>
      <c r="V23" s="131" t="s">
        <v>74</v>
      </c>
      <c r="W23" s="134" t="str">
        <f>C23</f>
        <v>4:16</v>
      </c>
      <c r="X23" s="134" t="str">
        <f>F23</f>
        <v>8:16</v>
      </c>
      <c r="Y23" s="134" t="str">
        <f>I23</f>
        <v>16:16</v>
      </c>
      <c r="Z23" s="134" t="str">
        <f>L23</f>
        <v>35:16</v>
      </c>
      <c r="AA23" s="134" t="str">
        <f>O23</f>
        <v>70:16</v>
      </c>
      <c r="AB23" s="134" t="str">
        <f>R23</f>
        <v>140:16</v>
      </c>
      <c r="AC23" s="134" t="str">
        <f>C23</f>
        <v>4:16</v>
      </c>
      <c r="AD23" s="134" t="str">
        <f>F23</f>
        <v>8:16</v>
      </c>
      <c r="AE23" s="134" t="str">
        <f>I23</f>
        <v>16:16</v>
      </c>
      <c r="AF23" s="134" t="str">
        <f>L23</f>
        <v>35:16</v>
      </c>
      <c r="AG23" s="134" t="str">
        <f>O23</f>
        <v>70:16</v>
      </c>
      <c r="AH23" s="134" t="str">
        <f>R23</f>
        <v>140:16</v>
      </c>
      <c r="AI23" s="135" t="str">
        <f>C23</f>
        <v>4:16</v>
      </c>
      <c r="AJ23" s="135" t="str">
        <f>F23</f>
        <v>8:16</v>
      </c>
      <c r="AK23" s="135" t="str">
        <f>I23</f>
        <v>16:16</v>
      </c>
      <c r="AL23" s="135" t="str">
        <f>L23</f>
        <v>35:16</v>
      </c>
      <c r="AM23" s="135" t="str">
        <f>O23</f>
        <v>70:16</v>
      </c>
      <c r="AN23" s="135" t="str">
        <f>R23</f>
        <v>140:16</v>
      </c>
      <c r="AO23" s="135"/>
      <c r="AP23" s="135"/>
    </row>
    <row r="24" spans="2:56" x14ac:dyDescent="0.3">
      <c r="B24" s="131">
        <v>0</v>
      </c>
      <c r="C24" s="130">
        <v>0.1138</v>
      </c>
      <c r="D24" s="130">
        <v>0.113</v>
      </c>
      <c r="E24" s="130">
        <v>0.1129</v>
      </c>
      <c r="F24" s="130">
        <v>0.109</v>
      </c>
      <c r="G24" s="130">
        <v>0.1091</v>
      </c>
      <c r="H24" s="130">
        <v>0.1094</v>
      </c>
      <c r="I24" s="130">
        <v>0.11020000000000001</v>
      </c>
      <c r="J24" s="130">
        <v>0.11020000000000001</v>
      </c>
      <c r="K24" s="130">
        <v>0.10920000000000001</v>
      </c>
      <c r="L24" s="130">
        <v>0.1129</v>
      </c>
      <c r="M24" s="130">
        <v>0.1123</v>
      </c>
      <c r="N24" s="130">
        <v>0.112</v>
      </c>
      <c r="O24" s="130">
        <v>0.1135</v>
      </c>
      <c r="P24" s="130">
        <v>0.11260000000000001</v>
      </c>
      <c r="Q24" s="130">
        <v>0.1129</v>
      </c>
      <c r="R24" s="130">
        <v>0.10920000000000001</v>
      </c>
      <c r="S24" s="130">
        <v>0.10920000000000001</v>
      </c>
      <c r="T24" s="130">
        <v>0.1103</v>
      </c>
      <c r="V24" s="131">
        <f t="shared" ref="V24:V30" si="22">B24</f>
        <v>0</v>
      </c>
      <c r="W24" s="130">
        <f t="shared" ref="W24:W30" si="23">AVERAGE(C24:E24)</f>
        <v>0.11323333333333334</v>
      </c>
      <c r="X24" s="130">
        <f t="shared" ref="X24:X30" si="24">AVERAGE(F24:H24)</f>
        <v>0.10916666666666668</v>
      </c>
      <c r="Y24" s="130">
        <f t="shared" ref="Y24:Y30" si="25">AVERAGE(I24:K24)</f>
        <v>0.10986666666666667</v>
      </c>
      <c r="Z24" s="130">
        <f t="shared" ref="Z24:Z30" si="26">AVERAGE(L24:N24)</f>
        <v>0.1124</v>
      </c>
      <c r="AA24" s="130">
        <f t="shared" ref="AA24:AA30" si="27">AVERAGE(O24:Q24)</f>
        <v>0.113</v>
      </c>
      <c r="AB24" s="130">
        <f t="shared" ref="AB24:AB30" si="28">AVERAGE(R24:T24)</f>
        <v>0.10956666666666666</v>
      </c>
      <c r="AC24" s="130">
        <f t="shared" ref="AC24:AC30" si="29">STDEV(C24:E24)</f>
        <v>4.9328828623162297E-4</v>
      </c>
      <c r="AD24" s="130">
        <f t="shared" ref="AD24:AD30" si="30">STDEV(F24:H24)</f>
        <v>2.0816659994661146E-4</v>
      </c>
      <c r="AE24" s="130">
        <f t="shared" ref="AE24:AE30" si="31">STDEV(I24:K24)</f>
        <v>5.7735026918962634E-4</v>
      </c>
      <c r="AF24" s="130">
        <f t="shared" ref="AF24:AF30" si="32">STDEV(L24:N24)</f>
        <v>4.5825756949558356E-4</v>
      </c>
      <c r="AG24" s="130">
        <f t="shared" ref="AG24:AG30" si="33">STDEV(O24:Q24)</f>
        <v>4.582575694955835E-4</v>
      </c>
      <c r="AH24" s="130">
        <f t="shared" ref="AH24:AH30" si="34">STDEV(R24:T24)</f>
        <v>6.350852961085825E-4</v>
      </c>
      <c r="AI24" s="136"/>
      <c r="AJ24" s="136"/>
      <c r="AK24" s="136"/>
      <c r="AL24" s="136"/>
      <c r="AM24" s="136"/>
      <c r="AN24" s="136"/>
      <c r="AO24" s="136"/>
      <c r="AP24" s="136"/>
    </row>
    <row r="25" spans="2:56" x14ac:dyDescent="0.3">
      <c r="B25" s="131">
        <v>1</v>
      </c>
      <c r="C25" s="130">
        <v>0.17230000000000001</v>
      </c>
      <c r="D25" s="130">
        <v>0.17100000000000001</v>
      </c>
      <c r="E25" s="130">
        <v>0.17199999999999999</v>
      </c>
      <c r="F25" s="130">
        <v>0.17519999999999999</v>
      </c>
      <c r="G25" s="130">
        <v>0.17560000000000001</v>
      </c>
      <c r="H25" s="130">
        <v>0.1759</v>
      </c>
      <c r="I25" s="130">
        <v>0.20669999999999999</v>
      </c>
      <c r="J25" s="130">
        <v>0.20649999999999999</v>
      </c>
      <c r="K25" s="130">
        <v>0.20660000000000001</v>
      </c>
      <c r="L25" s="130">
        <v>0.18229999999999999</v>
      </c>
      <c r="M25" s="130">
        <v>0.182</v>
      </c>
      <c r="N25" s="130">
        <v>0.18190000000000001</v>
      </c>
      <c r="O25" s="130">
        <v>0.19350000000000001</v>
      </c>
      <c r="P25" s="130">
        <v>0.19209999999999999</v>
      </c>
      <c r="Q25" s="130">
        <v>0.1918</v>
      </c>
      <c r="R25" s="130">
        <v>0.17829999999999999</v>
      </c>
      <c r="S25" s="130">
        <v>0.1779</v>
      </c>
      <c r="T25" s="130">
        <v>0.1777</v>
      </c>
      <c r="V25" s="131">
        <f t="shared" si="22"/>
        <v>1</v>
      </c>
      <c r="W25" s="130">
        <f t="shared" si="23"/>
        <v>0.17176666666666671</v>
      </c>
      <c r="X25" s="130">
        <f t="shared" si="24"/>
        <v>0.17556666666666665</v>
      </c>
      <c r="Y25" s="130">
        <f t="shared" si="25"/>
        <v>0.20660000000000001</v>
      </c>
      <c r="Z25" s="130">
        <f t="shared" si="26"/>
        <v>0.18206666666666668</v>
      </c>
      <c r="AA25" s="130">
        <f t="shared" si="27"/>
        <v>0.19246666666666667</v>
      </c>
      <c r="AB25" s="130">
        <f t="shared" si="28"/>
        <v>0.17796666666666663</v>
      </c>
      <c r="AC25" s="130">
        <f t="shared" si="29"/>
        <v>6.8068592855539825E-4</v>
      </c>
      <c r="AD25" s="130">
        <f t="shared" si="30"/>
        <v>3.5118845842842808E-4</v>
      </c>
      <c r="AE25" s="130">
        <f t="shared" si="31"/>
        <v>1.0000000000000286E-4</v>
      </c>
      <c r="AF25" s="130">
        <f t="shared" si="32"/>
        <v>2.081665999466059E-4</v>
      </c>
      <c r="AG25" s="130">
        <f t="shared" si="33"/>
        <v>9.0737717258775172E-4</v>
      </c>
      <c r="AH25" s="130">
        <f t="shared" si="34"/>
        <v>3.0550504633038297E-4</v>
      </c>
      <c r="AI25" s="136">
        <f t="shared" ref="AI25:AI30" si="35">(W25-W$24)/V25</f>
        <v>5.8533333333333368E-2</v>
      </c>
      <c r="AJ25" s="136">
        <f t="shared" ref="AJ25:AJ30" si="36">(X25-X$24)/V25</f>
        <v>6.6399999999999973E-2</v>
      </c>
      <c r="AK25" s="136">
        <f t="shared" ref="AK25:AK30" si="37">(Y25-Y$24)/V25</f>
        <v>9.6733333333333338E-2</v>
      </c>
      <c r="AL25" s="136">
        <f t="shared" ref="AL25:AL30" si="38">(Z25-Z$24)/V25</f>
        <v>6.9666666666666682E-2</v>
      </c>
      <c r="AM25" s="136">
        <f t="shared" ref="AM25:AM30" si="39">(AA25-AA$24)/V25</f>
        <v>7.9466666666666672E-2</v>
      </c>
      <c r="AN25" s="136">
        <f t="shared" ref="AN25:AN30" si="40">(AB25-AB$24)/V25</f>
        <v>6.8399999999999975E-2</v>
      </c>
      <c r="AO25" s="136"/>
      <c r="AP25" s="136"/>
    </row>
    <row r="26" spans="2:56" x14ac:dyDescent="0.3">
      <c r="B26" s="131">
        <v>2</v>
      </c>
      <c r="C26" s="130">
        <v>0.27</v>
      </c>
      <c r="D26" s="130">
        <v>0.27110000000000001</v>
      </c>
      <c r="E26" s="130">
        <v>0.26900000000000002</v>
      </c>
      <c r="F26" s="130">
        <v>0.26400000000000001</v>
      </c>
      <c r="G26" s="130">
        <v>0.26469999999999999</v>
      </c>
      <c r="H26" s="130">
        <v>0.26229999999999998</v>
      </c>
      <c r="I26" s="130">
        <v>0.30790000000000001</v>
      </c>
      <c r="J26" s="130">
        <v>0.3085</v>
      </c>
      <c r="K26" s="130">
        <v>0.30869999999999997</v>
      </c>
      <c r="L26" s="130">
        <v>0.2429</v>
      </c>
      <c r="M26" s="130">
        <v>0.24329999999999999</v>
      </c>
      <c r="N26" s="130">
        <v>0.24179999999999999</v>
      </c>
      <c r="O26" s="130">
        <v>0.30170000000000002</v>
      </c>
      <c r="P26" s="130">
        <v>0.30109999999999998</v>
      </c>
      <c r="Q26" s="130">
        <v>0.29970000000000002</v>
      </c>
      <c r="R26" s="130">
        <v>0.23849999999999999</v>
      </c>
      <c r="S26" s="130">
        <v>0.23899999999999999</v>
      </c>
      <c r="T26" s="130">
        <v>0.2412</v>
      </c>
      <c r="V26" s="131">
        <f t="shared" si="22"/>
        <v>2</v>
      </c>
      <c r="W26" s="130">
        <f t="shared" si="23"/>
        <v>0.27003333333333335</v>
      </c>
      <c r="X26" s="130">
        <f t="shared" si="24"/>
        <v>0.26366666666666666</v>
      </c>
      <c r="Y26" s="130">
        <f t="shared" si="25"/>
        <v>0.30836666666666668</v>
      </c>
      <c r="Z26" s="130">
        <f t="shared" si="26"/>
        <v>0.24266666666666667</v>
      </c>
      <c r="AA26" s="130">
        <f t="shared" si="27"/>
        <v>0.30083333333333334</v>
      </c>
      <c r="AB26" s="130">
        <f t="shared" si="28"/>
        <v>0.23956666666666668</v>
      </c>
      <c r="AC26" s="130">
        <f t="shared" si="29"/>
        <v>1.050396750439244E-3</v>
      </c>
      <c r="AD26" s="130">
        <f t="shared" si="30"/>
        <v>1.2342339054382514E-3</v>
      </c>
      <c r="AE26" s="130">
        <f t="shared" si="31"/>
        <v>4.1633319989321181E-4</v>
      </c>
      <c r="AF26" s="130">
        <f t="shared" si="32"/>
        <v>7.7674534651540612E-4</v>
      </c>
      <c r="AG26" s="130">
        <f t="shared" si="33"/>
        <v>1.0263202878893719E-3</v>
      </c>
      <c r="AH26" s="130">
        <f t="shared" si="34"/>
        <v>1.4364307617610206E-3</v>
      </c>
      <c r="AI26" s="136">
        <f t="shared" si="35"/>
        <v>7.8399999999999997E-2</v>
      </c>
      <c r="AJ26" s="136">
        <f t="shared" si="36"/>
        <v>7.7249999999999985E-2</v>
      </c>
      <c r="AK26" s="136">
        <f t="shared" si="37"/>
        <v>9.9250000000000005E-2</v>
      </c>
      <c r="AL26" s="136">
        <f t="shared" si="38"/>
        <v>6.5133333333333335E-2</v>
      </c>
      <c r="AM26" s="136">
        <f t="shared" si="39"/>
        <v>9.3916666666666676E-2</v>
      </c>
      <c r="AN26" s="136">
        <f t="shared" si="40"/>
        <v>6.5000000000000002E-2</v>
      </c>
      <c r="AO26" s="136"/>
      <c r="AP26" s="136"/>
    </row>
    <row r="27" spans="2:56" x14ac:dyDescent="0.3">
      <c r="B27" s="131">
        <v>3</v>
      </c>
      <c r="C27" s="130">
        <v>0.35720000000000002</v>
      </c>
      <c r="D27" s="130">
        <v>0.3569</v>
      </c>
      <c r="E27" s="130">
        <v>0.35599999999999998</v>
      </c>
      <c r="F27" s="130">
        <v>0.31879999999999997</v>
      </c>
      <c r="G27" s="130">
        <v>0.31950000000000001</v>
      </c>
      <c r="H27" s="130">
        <v>0.32019999999999998</v>
      </c>
      <c r="I27" s="130">
        <v>0.37530000000000002</v>
      </c>
      <c r="J27" s="130">
        <v>0.3745</v>
      </c>
      <c r="K27" s="130">
        <v>0.37409999999999999</v>
      </c>
      <c r="L27" s="130">
        <v>0.29680000000000001</v>
      </c>
      <c r="M27" s="130">
        <v>0.29770000000000002</v>
      </c>
      <c r="N27" s="130">
        <v>0.29809999999999998</v>
      </c>
      <c r="O27" s="130">
        <v>0.34499999999999997</v>
      </c>
      <c r="P27" s="130">
        <v>0.34599999999999997</v>
      </c>
      <c r="Q27" s="130">
        <v>0.34599999999999997</v>
      </c>
      <c r="R27" s="130">
        <v>0.27450000000000002</v>
      </c>
      <c r="S27" s="130">
        <v>0.27529999999999999</v>
      </c>
      <c r="T27" s="130">
        <v>0.2747</v>
      </c>
      <c r="V27" s="131">
        <f t="shared" si="22"/>
        <v>3</v>
      </c>
      <c r="W27" s="130">
        <f t="shared" si="23"/>
        <v>0.35670000000000002</v>
      </c>
      <c r="X27" s="130">
        <f t="shared" si="24"/>
        <v>0.31949999999999995</v>
      </c>
      <c r="Y27" s="130">
        <f t="shared" si="25"/>
        <v>0.37463333333333332</v>
      </c>
      <c r="Z27" s="130">
        <f t="shared" si="26"/>
        <v>0.29753333333333337</v>
      </c>
      <c r="AA27" s="130">
        <f t="shared" si="27"/>
        <v>0.34566666666666662</v>
      </c>
      <c r="AB27" s="130">
        <f t="shared" si="28"/>
        <v>0.27483333333333332</v>
      </c>
      <c r="AC27" s="130">
        <f t="shared" si="29"/>
        <v>6.2449979983985552E-4</v>
      </c>
      <c r="AD27" s="130">
        <f t="shared" si="30"/>
        <v>7.0000000000000617E-4</v>
      </c>
      <c r="AE27" s="130">
        <f t="shared" si="31"/>
        <v>6.1101009266079618E-4</v>
      </c>
      <c r="AF27" s="130">
        <f t="shared" si="32"/>
        <v>6.6583281184792709E-4</v>
      </c>
      <c r="AG27" s="130">
        <f t="shared" si="33"/>
        <v>5.7735026918962634E-4</v>
      </c>
      <c r="AH27" s="130">
        <f t="shared" si="34"/>
        <v>4.1633319989321181E-4</v>
      </c>
      <c r="AI27" s="136">
        <f t="shared" si="35"/>
        <v>8.115555555555555E-2</v>
      </c>
      <c r="AJ27" s="136">
        <f t="shared" si="36"/>
        <v>7.0111111111111082E-2</v>
      </c>
      <c r="AK27" s="136">
        <f t="shared" si="37"/>
        <v>8.8255555555555545E-2</v>
      </c>
      <c r="AL27" s="136">
        <f t="shared" si="38"/>
        <v>6.1711111111111126E-2</v>
      </c>
      <c r="AM27" s="136">
        <f t="shared" si="39"/>
        <v>7.7555555555555544E-2</v>
      </c>
      <c r="AN27" s="136">
        <f t="shared" si="40"/>
        <v>5.5088888888888889E-2</v>
      </c>
      <c r="AO27" s="136"/>
      <c r="AP27" s="136"/>
    </row>
    <row r="28" spans="2:56" x14ac:dyDescent="0.3">
      <c r="B28" s="131">
        <v>4</v>
      </c>
      <c r="C28" s="130">
        <v>0.45019999999999999</v>
      </c>
      <c r="D28" s="130">
        <v>0.45</v>
      </c>
      <c r="E28" s="130">
        <v>0.44890000000000002</v>
      </c>
      <c r="F28" s="130">
        <v>0.36770000000000003</v>
      </c>
      <c r="G28" s="130">
        <v>0.36620000000000003</v>
      </c>
      <c r="H28" s="130">
        <v>0.36520000000000002</v>
      </c>
      <c r="I28" s="130">
        <v>0.54069999999999996</v>
      </c>
      <c r="J28" s="130">
        <v>0.54190000000000005</v>
      </c>
      <c r="K28" s="130">
        <v>0.5413</v>
      </c>
      <c r="L28" s="130">
        <v>0.35820000000000002</v>
      </c>
      <c r="M28" s="130">
        <v>0.35930000000000001</v>
      </c>
      <c r="N28" s="130">
        <v>0.35930000000000001</v>
      </c>
      <c r="O28" s="130">
        <v>0.44180000000000003</v>
      </c>
      <c r="P28" s="130">
        <v>0.44219999999999998</v>
      </c>
      <c r="Q28" s="130">
        <v>0.44319999999999998</v>
      </c>
      <c r="R28" s="130">
        <v>0.3629</v>
      </c>
      <c r="S28" s="130">
        <v>0.3634</v>
      </c>
      <c r="T28" s="130">
        <v>0.36480000000000001</v>
      </c>
      <c r="V28" s="131">
        <f t="shared" si="22"/>
        <v>4</v>
      </c>
      <c r="W28" s="130">
        <f t="shared" si="23"/>
        <v>0.44969999999999999</v>
      </c>
      <c r="X28" s="130">
        <f t="shared" si="24"/>
        <v>0.36636666666666667</v>
      </c>
      <c r="Y28" s="130">
        <f t="shared" si="25"/>
        <v>0.5413</v>
      </c>
      <c r="Z28" s="130">
        <f t="shared" si="26"/>
        <v>0.35893333333333333</v>
      </c>
      <c r="AA28" s="130">
        <f t="shared" si="27"/>
        <v>0.44239999999999996</v>
      </c>
      <c r="AB28" s="130">
        <f t="shared" si="28"/>
        <v>0.36369999999999997</v>
      </c>
      <c r="AC28" s="130">
        <f t="shared" si="29"/>
        <v>6.9999999999998633E-4</v>
      </c>
      <c r="AD28" s="130">
        <f t="shared" si="30"/>
        <v>1.2583057392117926E-3</v>
      </c>
      <c r="AE28" s="130">
        <f t="shared" si="31"/>
        <v>6.0000000000004494E-4</v>
      </c>
      <c r="AF28" s="130">
        <f t="shared" si="32"/>
        <v>6.350852961085825E-4</v>
      </c>
      <c r="AG28" s="130">
        <f t="shared" si="33"/>
        <v>7.2111025509277997E-4</v>
      </c>
      <c r="AH28" s="130">
        <f t="shared" si="34"/>
        <v>9.8488578017961754E-4</v>
      </c>
      <c r="AI28" s="136">
        <f t="shared" si="35"/>
        <v>8.4116666666666659E-2</v>
      </c>
      <c r="AJ28" s="136">
        <f t="shared" si="36"/>
        <v>6.4299999999999996E-2</v>
      </c>
      <c r="AK28" s="136">
        <f t="shared" si="37"/>
        <v>0.10785833333333333</v>
      </c>
      <c r="AL28" s="136">
        <f t="shared" si="38"/>
        <v>6.1633333333333332E-2</v>
      </c>
      <c r="AM28" s="136">
        <f t="shared" si="39"/>
        <v>8.2349999999999993E-2</v>
      </c>
      <c r="AN28" s="136">
        <f t="shared" si="40"/>
        <v>6.3533333333333331E-2</v>
      </c>
      <c r="AO28" s="136"/>
      <c r="AP28" s="136"/>
    </row>
    <row r="29" spans="2:56" x14ac:dyDescent="0.3">
      <c r="B29" s="131">
        <v>5</v>
      </c>
      <c r="C29" s="130">
        <v>0.53690000000000004</v>
      </c>
      <c r="D29" s="130">
        <v>0.53680000000000005</v>
      </c>
      <c r="E29" s="130">
        <v>0.53549999999999998</v>
      </c>
      <c r="F29" s="130">
        <v>0.46189999999999998</v>
      </c>
      <c r="G29" s="130">
        <v>0.4617</v>
      </c>
      <c r="H29" s="130">
        <v>0.46</v>
      </c>
      <c r="I29" s="130">
        <v>0.74450000000000005</v>
      </c>
      <c r="J29" s="130">
        <v>0.74519999999999997</v>
      </c>
      <c r="K29" s="130">
        <v>0.74680000000000002</v>
      </c>
      <c r="L29" s="130">
        <v>0.54600000000000004</v>
      </c>
      <c r="M29" s="130">
        <v>0.5454</v>
      </c>
      <c r="N29" s="130">
        <v>0.54469999999999996</v>
      </c>
      <c r="O29" s="130">
        <v>0.51519999999999999</v>
      </c>
      <c r="P29" s="130">
        <v>0.51729999999999998</v>
      </c>
      <c r="Q29" s="130">
        <v>0.51919999999999999</v>
      </c>
      <c r="R29" s="130">
        <v>0.47549999999999998</v>
      </c>
      <c r="S29" s="130">
        <v>0.4733</v>
      </c>
      <c r="T29" s="130">
        <v>0.47760000000000002</v>
      </c>
      <c r="V29" s="131">
        <f t="shared" si="22"/>
        <v>5</v>
      </c>
      <c r="W29" s="130">
        <f t="shared" si="23"/>
        <v>0.53639999999999999</v>
      </c>
      <c r="X29" s="130">
        <f t="shared" si="24"/>
        <v>0.4612</v>
      </c>
      <c r="Y29" s="130">
        <f t="shared" si="25"/>
        <v>0.74549999999999994</v>
      </c>
      <c r="Z29" s="130">
        <f t="shared" si="26"/>
        <v>0.54536666666666667</v>
      </c>
      <c r="AA29" s="130">
        <f t="shared" si="27"/>
        <v>0.51723333333333332</v>
      </c>
      <c r="AB29" s="130">
        <f t="shared" si="28"/>
        <v>0.4754666666666667</v>
      </c>
      <c r="AC29" s="130">
        <f t="shared" si="29"/>
        <v>7.8102496759070738E-4</v>
      </c>
      <c r="AD29" s="130">
        <f t="shared" si="30"/>
        <v>1.0440306508910358E-3</v>
      </c>
      <c r="AE29" s="130">
        <f t="shared" si="31"/>
        <v>1.1789826122551523E-3</v>
      </c>
      <c r="AF29" s="130">
        <f t="shared" si="32"/>
        <v>6.5064070986481034E-4</v>
      </c>
      <c r="AG29" s="130">
        <f t="shared" si="33"/>
        <v>2.000833159794524E-3</v>
      </c>
      <c r="AH29" s="130">
        <f t="shared" si="34"/>
        <v>2.1501937897160312E-3</v>
      </c>
      <c r="AI29" s="136">
        <f t="shared" si="35"/>
        <v>8.4633333333333324E-2</v>
      </c>
      <c r="AJ29" s="136">
        <f t="shared" si="36"/>
        <v>7.0406666666666659E-2</v>
      </c>
      <c r="AK29" s="136">
        <f t="shared" si="37"/>
        <v>0.12712666666666667</v>
      </c>
      <c r="AL29" s="136">
        <f t="shared" si="38"/>
        <v>8.6593333333333328E-2</v>
      </c>
      <c r="AM29" s="136">
        <f t="shared" si="39"/>
        <v>8.0846666666666664E-2</v>
      </c>
      <c r="AN29" s="136">
        <f t="shared" si="40"/>
        <v>7.3180000000000009E-2</v>
      </c>
      <c r="AO29" s="136"/>
      <c r="AP29" s="136"/>
    </row>
    <row r="30" spans="2:56" x14ac:dyDescent="0.3">
      <c r="B30" s="131">
        <v>6</v>
      </c>
      <c r="C30" s="130">
        <v>0.6028</v>
      </c>
      <c r="D30" s="130">
        <v>0.60189999999999999</v>
      </c>
      <c r="E30" s="130">
        <v>0.60250000000000004</v>
      </c>
      <c r="F30" s="130">
        <v>0.53239999999999998</v>
      </c>
      <c r="G30" s="130">
        <v>0.53120000000000001</v>
      </c>
      <c r="H30" s="130">
        <v>0.53010000000000002</v>
      </c>
      <c r="I30" s="130">
        <v>0.80279999999999996</v>
      </c>
      <c r="J30" s="130">
        <v>0.80430000000000001</v>
      </c>
      <c r="K30" s="130">
        <v>0.8054</v>
      </c>
      <c r="L30" s="130">
        <v>0.59960000000000002</v>
      </c>
      <c r="M30" s="130">
        <v>0.59860000000000002</v>
      </c>
      <c r="N30" s="130">
        <v>0.59940000000000004</v>
      </c>
      <c r="O30" s="130">
        <v>0.62670000000000003</v>
      </c>
      <c r="P30" s="130">
        <v>0.62590000000000001</v>
      </c>
      <c r="Q30" s="130">
        <v>0.62460000000000004</v>
      </c>
      <c r="R30" s="130">
        <v>0.61429999999999996</v>
      </c>
      <c r="S30" s="130">
        <v>0.61329999999999996</v>
      </c>
      <c r="T30" s="130">
        <v>0.61419999999999997</v>
      </c>
      <c r="V30" s="131">
        <f t="shared" si="22"/>
        <v>6</v>
      </c>
      <c r="W30" s="130">
        <f t="shared" si="23"/>
        <v>0.60239999999999994</v>
      </c>
      <c r="X30" s="130">
        <f t="shared" si="24"/>
        <v>0.53123333333333334</v>
      </c>
      <c r="Y30" s="130">
        <f t="shared" si="25"/>
        <v>0.8041666666666667</v>
      </c>
      <c r="Z30" s="130">
        <f t="shared" si="26"/>
        <v>0.59920000000000007</v>
      </c>
      <c r="AA30" s="130">
        <f t="shared" si="27"/>
        <v>0.62573333333333336</v>
      </c>
      <c r="AB30" s="130">
        <f t="shared" si="28"/>
        <v>0.61393333333333322</v>
      </c>
      <c r="AC30" s="130">
        <f t="shared" si="29"/>
        <v>4.5825756949559413E-4</v>
      </c>
      <c r="AD30" s="130">
        <f t="shared" si="30"/>
        <v>1.1503622617824775E-3</v>
      </c>
      <c r="AE30" s="130">
        <f t="shared" si="31"/>
        <v>1.3051181300301512E-3</v>
      </c>
      <c r="AF30" s="130">
        <f t="shared" si="32"/>
        <v>5.2915026221292275E-4</v>
      </c>
      <c r="AG30" s="130">
        <f t="shared" si="33"/>
        <v>1.0598742063723031E-3</v>
      </c>
      <c r="AH30" s="130">
        <f t="shared" si="34"/>
        <v>5.5075705472861338E-4</v>
      </c>
      <c r="AI30" s="136">
        <f t="shared" si="35"/>
        <v>8.1527777777777768E-2</v>
      </c>
      <c r="AJ30" s="136">
        <f t="shared" si="36"/>
        <v>7.0344444444444446E-2</v>
      </c>
      <c r="AK30" s="136">
        <f t="shared" si="37"/>
        <v>0.11571666666666668</v>
      </c>
      <c r="AL30" s="136">
        <f t="shared" si="38"/>
        <v>8.1133333333333349E-2</v>
      </c>
      <c r="AM30" s="136">
        <f t="shared" si="39"/>
        <v>8.5455555555555562E-2</v>
      </c>
      <c r="AN30" s="136">
        <f t="shared" si="40"/>
        <v>8.4061111111111086E-2</v>
      </c>
      <c r="AO30" s="136"/>
      <c r="AP30" s="136"/>
    </row>
    <row r="31" spans="2:56" x14ac:dyDescent="0.3">
      <c r="B31" s="131" t="s">
        <v>102</v>
      </c>
      <c r="C31" s="130">
        <v>0.37030000000000002</v>
      </c>
      <c r="D31" s="130">
        <v>0.36849999999999999</v>
      </c>
      <c r="E31" s="130">
        <v>0.36799999999999999</v>
      </c>
      <c r="F31" s="130">
        <v>0.34200000000000003</v>
      </c>
      <c r="G31" s="130">
        <v>0.34179999999999999</v>
      </c>
      <c r="H31" s="130">
        <v>0.34050000000000002</v>
      </c>
      <c r="I31" s="130">
        <v>0.49070000000000003</v>
      </c>
      <c r="J31" s="130">
        <v>0.49170000000000003</v>
      </c>
      <c r="K31" s="130">
        <v>0.49120000000000003</v>
      </c>
      <c r="L31" s="130">
        <v>0.34444000000000002</v>
      </c>
      <c r="M31" s="130">
        <v>0.34520000000000001</v>
      </c>
      <c r="N31" s="130">
        <v>0.3453</v>
      </c>
      <c r="O31" s="130">
        <v>0.33760000000000001</v>
      </c>
      <c r="P31" s="130">
        <v>0.33729999999999999</v>
      </c>
      <c r="Q31" s="130">
        <v>0.33839999999999998</v>
      </c>
      <c r="R31" s="130">
        <v>0.3513</v>
      </c>
      <c r="S31" s="130">
        <v>0.35239999999999999</v>
      </c>
      <c r="T31" s="130">
        <v>0.35110000000000002</v>
      </c>
      <c r="V31" s="131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6"/>
      <c r="AJ31" s="136"/>
      <c r="AK31" s="136"/>
      <c r="AL31" s="136"/>
      <c r="AM31" s="136"/>
      <c r="AN31" s="136"/>
      <c r="AO31" s="136"/>
      <c r="AP31" s="136"/>
    </row>
    <row r="32" spans="2:56" ht="17.25" x14ac:dyDescent="0.3">
      <c r="B32" s="131">
        <v>7</v>
      </c>
      <c r="C32" s="130">
        <f t="shared" ref="C32:T32" si="41">C31*2</f>
        <v>0.74060000000000004</v>
      </c>
      <c r="D32" s="130">
        <f t="shared" si="41"/>
        <v>0.73699999999999999</v>
      </c>
      <c r="E32" s="130">
        <f t="shared" si="41"/>
        <v>0.73599999999999999</v>
      </c>
      <c r="F32" s="130">
        <f t="shared" si="41"/>
        <v>0.68400000000000005</v>
      </c>
      <c r="G32" s="130">
        <f t="shared" si="41"/>
        <v>0.68359999999999999</v>
      </c>
      <c r="H32" s="130">
        <f t="shared" si="41"/>
        <v>0.68100000000000005</v>
      </c>
      <c r="I32" s="130">
        <f t="shared" si="41"/>
        <v>0.98140000000000005</v>
      </c>
      <c r="J32" s="130">
        <f t="shared" si="41"/>
        <v>0.98340000000000005</v>
      </c>
      <c r="K32" s="130">
        <f t="shared" si="41"/>
        <v>0.98240000000000005</v>
      </c>
      <c r="L32" s="130">
        <f t="shared" si="41"/>
        <v>0.68888000000000005</v>
      </c>
      <c r="M32" s="130">
        <f t="shared" si="41"/>
        <v>0.69040000000000001</v>
      </c>
      <c r="N32" s="130">
        <f t="shared" si="41"/>
        <v>0.69059999999999999</v>
      </c>
      <c r="O32" s="130">
        <f t="shared" si="41"/>
        <v>0.67520000000000002</v>
      </c>
      <c r="P32" s="130">
        <f t="shared" si="41"/>
        <v>0.67459999999999998</v>
      </c>
      <c r="Q32" s="130">
        <f t="shared" si="41"/>
        <v>0.67679999999999996</v>
      </c>
      <c r="R32" s="130">
        <f t="shared" si="41"/>
        <v>0.7026</v>
      </c>
      <c r="S32" s="130">
        <f t="shared" si="41"/>
        <v>0.70479999999999998</v>
      </c>
      <c r="T32" s="130">
        <f t="shared" si="41"/>
        <v>0.70220000000000005</v>
      </c>
      <c r="V32" s="131">
        <f>B32</f>
        <v>7</v>
      </c>
      <c r="W32" s="130">
        <f>AVERAGE(C32:E32)</f>
        <v>0.73786666666666667</v>
      </c>
      <c r="X32" s="130">
        <f>AVERAGE(F32:H32)</f>
        <v>0.68286666666666662</v>
      </c>
      <c r="Y32" s="130">
        <f>AVERAGE(I32:K32)</f>
        <v>0.98240000000000005</v>
      </c>
      <c r="Z32" s="130">
        <f>AVERAGE(L32:N32)</f>
        <v>0.68996000000000002</v>
      </c>
      <c r="AA32" s="130">
        <f>AVERAGE(O32:Q32)</f>
        <v>0.67553333333333343</v>
      </c>
      <c r="AB32" s="130">
        <f>AVERAGE(R32:T32)</f>
        <v>0.70319999999999994</v>
      </c>
      <c r="AC32" s="130">
        <f>STDEV(C32:E32)</f>
        <v>2.4193663082165682E-3</v>
      </c>
      <c r="AD32" s="130">
        <f>STDEV(F32:H32)</f>
        <v>1.628905563049402E-3</v>
      </c>
      <c r="AE32" s="130">
        <f>STDEV(I32:K32)</f>
        <v>1.0000000000000009E-3</v>
      </c>
      <c r="AF32" s="130">
        <f>STDEV(L32:N32)</f>
        <v>9.4063808130436064E-4</v>
      </c>
      <c r="AG32" s="130">
        <f>STDEV(O32:Q32)</f>
        <v>1.1372481406154474E-3</v>
      </c>
      <c r="AH32" s="130">
        <f>STDEV(R32:T32)</f>
        <v>1.3999999999999727E-3</v>
      </c>
      <c r="AI32" s="136">
        <f>(W32-W$24)/V32</f>
        <v>8.9233333333333345E-2</v>
      </c>
      <c r="AJ32" s="136">
        <f>(X32-X$24)/V32</f>
        <v>8.1957142857142853E-2</v>
      </c>
      <c r="AK32" s="136">
        <f>(Y32-Y$24)/V32</f>
        <v>0.12464761904761905</v>
      </c>
      <c r="AL32" s="136">
        <f>(Z32-Z$24)/V32</f>
        <v>8.2508571428571445E-2</v>
      </c>
      <c r="AM32" s="136">
        <f>(AA32-AA$24)/V32</f>
        <v>8.0361904761904773E-2</v>
      </c>
      <c r="AN32" s="136">
        <f>(AB32-AB$24)/V32</f>
        <v>8.4804761904761897E-2</v>
      </c>
      <c r="AO32" s="136"/>
      <c r="AP32" s="136"/>
      <c r="AR32" s="127" t="s">
        <v>69</v>
      </c>
      <c r="BD32" s="127" t="s">
        <v>69</v>
      </c>
    </row>
    <row r="33" spans="2:44" x14ac:dyDescent="0.3">
      <c r="B33" s="131" t="s">
        <v>73</v>
      </c>
      <c r="C33" s="130">
        <v>0.41260000000000002</v>
      </c>
      <c r="D33" s="130">
        <v>0.41160000000000002</v>
      </c>
      <c r="E33" s="130">
        <v>0.41139999999999999</v>
      </c>
      <c r="F33" s="130">
        <v>0.42630000000000001</v>
      </c>
      <c r="G33" s="130">
        <v>0.42459999999999998</v>
      </c>
      <c r="H33" s="130">
        <v>0.42520000000000002</v>
      </c>
      <c r="I33" s="130">
        <v>0.53869999999999996</v>
      </c>
      <c r="J33" s="130">
        <v>0.53759999999999997</v>
      </c>
      <c r="K33" s="130">
        <v>0.53839999999999999</v>
      </c>
      <c r="L33" s="130">
        <v>0.36099999999999999</v>
      </c>
      <c r="M33" s="130">
        <v>0.35970000000000002</v>
      </c>
      <c r="N33" s="130">
        <v>0.35909999999999997</v>
      </c>
      <c r="O33" s="130">
        <v>0.35859999999999997</v>
      </c>
      <c r="P33" s="130">
        <v>0.35809999999999997</v>
      </c>
      <c r="Q33" s="130">
        <v>0.35870000000000002</v>
      </c>
      <c r="R33" s="130">
        <v>0.40939999999999999</v>
      </c>
      <c r="S33" s="130">
        <v>0.40889999999999999</v>
      </c>
      <c r="T33" s="130">
        <v>0.40989999999999999</v>
      </c>
      <c r="V33" s="131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6"/>
      <c r="AJ33" s="136"/>
      <c r="AK33" s="136"/>
      <c r="AL33" s="136"/>
      <c r="AM33" s="136"/>
      <c r="AN33" s="136"/>
      <c r="AO33" s="136"/>
      <c r="AP33" s="136"/>
    </row>
    <row r="34" spans="2:44" ht="15" x14ac:dyDescent="0.3">
      <c r="B34" s="131">
        <v>8</v>
      </c>
      <c r="C34" s="130">
        <f t="shared" ref="C34:T34" si="42">C33*2</f>
        <v>0.82520000000000004</v>
      </c>
      <c r="D34" s="130">
        <f t="shared" si="42"/>
        <v>0.82320000000000004</v>
      </c>
      <c r="E34" s="130">
        <f t="shared" si="42"/>
        <v>0.82279999999999998</v>
      </c>
      <c r="F34" s="130">
        <f t="shared" si="42"/>
        <v>0.85260000000000002</v>
      </c>
      <c r="G34" s="130">
        <f t="shared" si="42"/>
        <v>0.84919999999999995</v>
      </c>
      <c r="H34" s="130">
        <f t="shared" si="42"/>
        <v>0.85040000000000004</v>
      </c>
      <c r="I34" s="130">
        <f t="shared" si="42"/>
        <v>1.0773999999999999</v>
      </c>
      <c r="J34" s="130">
        <f t="shared" si="42"/>
        <v>1.0751999999999999</v>
      </c>
      <c r="K34" s="130">
        <f t="shared" si="42"/>
        <v>1.0768</v>
      </c>
      <c r="L34" s="130">
        <f t="shared" si="42"/>
        <v>0.72199999999999998</v>
      </c>
      <c r="M34" s="130">
        <f t="shared" si="42"/>
        <v>0.71940000000000004</v>
      </c>
      <c r="N34" s="130">
        <f t="shared" si="42"/>
        <v>0.71819999999999995</v>
      </c>
      <c r="O34" s="130">
        <f t="shared" si="42"/>
        <v>0.71719999999999995</v>
      </c>
      <c r="P34" s="130">
        <f t="shared" si="42"/>
        <v>0.71619999999999995</v>
      </c>
      <c r="Q34" s="130">
        <f t="shared" si="42"/>
        <v>0.71740000000000004</v>
      </c>
      <c r="R34" s="130">
        <f t="shared" si="42"/>
        <v>0.81879999999999997</v>
      </c>
      <c r="S34" s="130">
        <f t="shared" si="42"/>
        <v>0.81779999999999997</v>
      </c>
      <c r="T34" s="130">
        <f t="shared" si="42"/>
        <v>0.81979999999999997</v>
      </c>
      <c r="V34" s="131">
        <f>B34</f>
        <v>8</v>
      </c>
      <c r="W34" s="130">
        <f>AVERAGE(C34:T34)</f>
        <v>0.83442222222222229</v>
      </c>
      <c r="X34" s="130">
        <f>AVERAGE(F34:H34)</f>
        <v>0.85073333333333334</v>
      </c>
      <c r="Y34" s="130">
        <f>AVERAGE(I34:K34)</f>
        <v>1.0764666666666665</v>
      </c>
      <c r="Z34" s="130">
        <f>AVERAGE(L34:N34)</f>
        <v>0.71986666666666677</v>
      </c>
      <c r="AA34" s="130">
        <f>AVERAGE(O34:Q34)</f>
        <v>0.71693333333333331</v>
      </c>
      <c r="AB34" s="130">
        <f>AVERAGE(R34:T34)</f>
        <v>0.81879999999999997</v>
      </c>
      <c r="AC34" s="130">
        <f>STDEV(C34:E34)</f>
        <v>1.2858201014657527E-3</v>
      </c>
      <c r="AD34" s="130">
        <f>STDEV(F34:H34)</f>
        <v>1.7243356208503707E-3</v>
      </c>
      <c r="AE34" s="130">
        <f>STDEV(I34:K34)</f>
        <v>1.1372481406154639E-3</v>
      </c>
      <c r="AF34" s="130">
        <f>STDEV(L34:N34)</f>
        <v>1.9425069712444654E-3</v>
      </c>
      <c r="AG34" s="130">
        <f>STDEV(O34:Q34)</f>
        <v>6.4291005073289652E-4</v>
      </c>
      <c r="AH34" s="130">
        <f>STDEV(R34:T34)</f>
        <v>1.0000000000000009E-3</v>
      </c>
      <c r="AI34" s="136">
        <f>(W34-W$24)/V34</f>
        <v>9.0148611111111124E-2</v>
      </c>
      <c r="AJ34" s="136">
        <f>(X34-X$24)/V34</f>
        <v>9.2695833333333338E-2</v>
      </c>
      <c r="AK34" s="136">
        <f>(Y34-Y$24)/V34</f>
        <v>0.12082499999999997</v>
      </c>
      <c r="AL34" s="136">
        <f>(Z34-Z$24)/V34</f>
        <v>7.5933333333333353E-2</v>
      </c>
      <c r="AM34" s="136">
        <f>(AA34-AA$24)/V34</f>
        <v>7.5491666666666665E-2</v>
      </c>
      <c r="AN34" s="136">
        <f>(AB34-AB$24)/V34</f>
        <v>8.8654166666666659E-2</v>
      </c>
      <c r="AO34" s="136"/>
      <c r="AP34" s="136"/>
      <c r="AR34" s="137"/>
    </row>
    <row r="35" spans="2:44" x14ac:dyDescent="0.3">
      <c r="B35" s="131" t="s">
        <v>71</v>
      </c>
      <c r="C35" s="130">
        <v>0.2321</v>
      </c>
      <c r="D35" s="130">
        <v>0.2311</v>
      </c>
      <c r="E35" s="130">
        <v>0.23050000000000001</v>
      </c>
      <c r="F35" s="130">
        <v>0.23630000000000001</v>
      </c>
      <c r="G35" s="130">
        <v>0.23599999999999999</v>
      </c>
      <c r="H35" s="130">
        <v>0.2344</v>
      </c>
      <c r="I35" s="130">
        <v>0.31950000000000001</v>
      </c>
      <c r="J35" s="130">
        <v>0.31890000000000002</v>
      </c>
      <c r="K35" s="130">
        <v>0.31940000000000002</v>
      </c>
      <c r="L35" s="130">
        <v>0.2026</v>
      </c>
      <c r="M35" s="130">
        <v>0.20269999999999999</v>
      </c>
      <c r="N35" s="130">
        <v>0.20269999999999999</v>
      </c>
      <c r="O35" s="130">
        <v>0.21629999999999999</v>
      </c>
      <c r="P35" s="130">
        <v>0.214</v>
      </c>
      <c r="Q35" s="130">
        <v>0.21340000000000001</v>
      </c>
      <c r="R35" s="130">
        <v>0.25519999999999998</v>
      </c>
      <c r="S35" s="130">
        <v>0.25580000000000003</v>
      </c>
      <c r="T35" s="130">
        <v>0.25629999999999997</v>
      </c>
      <c r="V35" s="131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6"/>
      <c r="AJ35" s="136"/>
      <c r="AK35" s="136"/>
      <c r="AL35" s="136"/>
      <c r="AM35" s="136"/>
      <c r="AN35" s="136"/>
      <c r="AO35" s="136"/>
      <c r="AP35" s="136"/>
    </row>
    <row r="36" spans="2:44" x14ac:dyDescent="0.3">
      <c r="B36" s="131">
        <v>10</v>
      </c>
      <c r="C36" s="130">
        <f t="shared" ref="C36:T36" si="43">C35*4</f>
        <v>0.9284</v>
      </c>
      <c r="D36" s="130">
        <f t="shared" si="43"/>
        <v>0.9244</v>
      </c>
      <c r="E36" s="130">
        <f t="shared" si="43"/>
        <v>0.92200000000000004</v>
      </c>
      <c r="F36" s="130">
        <f t="shared" si="43"/>
        <v>0.94520000000000004</v>
      </c>
      <c r="G36" s="130">
        <f t="shared" si="43"/>
        <v>0.94399999999999995</v>
      </c>
      <c r="H36" s="130">
        <f t="shared" si="43"/>
        <v>0.93759999999999999</v>
      </c>
      <c r="I36" s="130">
        <f t="shared" si="43"/>
        <v>1.278</v>
      </c>
      <c r="J36" s="130">
        <f t="shared" si="43"/>
        <v>1.2756000000000001</v>
      </c>
      <c r="K36" s="130">
        <f t="shared" si="43"/>
        <v>1.2776000000000001</v>
      </c>
      <c r="L36" s="130">
        <f t="shared" si="43"/>
        <v>0.81040000000000001</v>
      </c>
      <c r="M36" s="130">
        <f t="shared" si="43"/>
        <v>0.81079999999999997</v>
      </c>
      <c r="N36" s="130">
        <f t="shared" si="43"/>
        <v>0.81079999999999997</v>
      </c>
      <c r="O36" s="130">
        <f t="shared" si="43"/>
        <v>0.86519999999999997</v>
      </c>
      <c r="P36" s="130">
        <f t="shared" si="43"/>
        <v>0.85599999999999998</v>
      </c>
      <c r="Q36" s="130">
        <f t="shared" si="43"/>
        <v>0.85360000000000003</v>
      </c>
      <c r="R36" s="130">
        <f t="shared" si="43"/>
        <v>1.0207999999999999</v>
      </c>
      <c r="S36" s="130">
        <f t="shared" si="43"/>
        <v>1.0232000000000001</v>
      </c>
      <c r="T36" s="130">
        <f t="shared" si="43"/>
        <v>1.0251999999999999</v>
      </c>
      <c r="V36" s="131">
        <f>B36</f>
        <v>10</v>
      </c>
      <c r="W36" s="130">
        <f>AVERAGE(C36:E36)</f>
        <v>0.92493333333333327</v>
      </c>
      <c r="X36" s="130">
        <f>AVERAGE(F36:H36)</f>
        <v>0.9422666666666667</v>
      </c>
      <c r="Y36" s="130">
        <f>AVERAGE(I36:K36)</f>
        <v>1.2770666666666668</v>
      </c>
      <c r="Z36" s="130">
        <f>AVERAGE(L36:N36)</f>
        <v>0.81066666666666665</v>
      </c>
      <c r="AA36" s="130">
        <f>AVERAGE(O36:Q36)</f>
        <v>0.85826666666666673</v>
      </c>
      <c r="AB36" s="130">
        <f>AVERAGE(R36:T36)</f>
        <v>1.0230666666666666</v>
      </c>
      <c r="AC36" s="130">
        <f>STDEV(C36:E36)</f>
        <v>3.2331615074618872E-3</v>
      </c>
      <c r="AD36" s="130">
        <f>STDEV(F36:H36)</f>
        <v>4.085747585611893E-3</v>
      </c>
      <c r="AE36" s="130">
        <f>STDEV(I36:K36)</f>
        <v>1.2858201014657124E-3</v>
      </c>
      <c r="AF36" s="130">
        <f>STDEV(L36:N36)</f>
        <v>2.3094010767582489E-4</v>
      </c>
      <c r="AG36" s="130">
        <f>STDEV(O36:Q36)</f>
        <v>6.1231800017093269E-3</v>
      </c>
      <c r="AH36" s="130">
        <f>STDEV(R36:T36)</f>
        <v>2.2030282189144266E-3</v>
      </c>
      <c r="AI36" s="136">
        <f>(W36-W$24)/V36</f>
        <v>8.1169999999999992E-2</v>
      </c>
      <c r="AJ36" s="136">
        <f>(X36-X$24)/V36</f>
        <v>8.3310000000000009E-2</v>
      </c>
      <c r="AK36" s="136">
        <f>(Y36-Y$24)/V36</f>
        <v>0.11672000000000002</v>
      </c>
      <c r="AL36" s="136">
        <f>(Z36-Z$24)/V36</f>
        <v>6.9826666666666662E-2</v>
      </c>
      <c r="AM36" s="136">
        <f>(AA36-AA$24)/V36</f>
        <v>7.4526666666666672E-2</v>
      </c>
      <c r="AN36" s="136">
        <f>(AB36-AB$24)/V36</f>
        <v>9.1349999999999987E-2</v>
      </c>
      <c r="AO36" s="136"/>
      <c r="AP36" s="136"/>
    </row>
    <row r="37" spans="2:44" x14ac:dyDescent="0.3">
      <c r="B37" s="134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V37" s="134"/>
      <c r="W37" s="130" t="e">
        <f>AVERAGE(C37:E37)</f>
        <v>#DIV/0!</v>
      </c>
      <c r="X37" s="130" t="e">
        <f>AVERAGE(F37:H37)</f>
        <v>#DIV/0!</v>
      </c>
      <c r="Y37" s="130" t="e">
        <f>AVERAGE(I37:K37)</f>
        <v>#DIV/0!</v>
      </c>
      <c r="Z37" s="130" t="e">
        <f>AVERAGE(L37:N37)</f>
        <v>#DIV/0!</v>
      </c>
      <c r="AA37" s="130" t="e">
        <f>AVERAGE(O37:Q37)</f>
        <v>#DIV/0!</v>
      </c>
      <c r="AB37" s="130" t="e">
        <f>AVERAGE(R37:T37)</f>
        <v>#DIV/0!</v>
      </c>
      <c r="AC37" s="130" t="e">
        <f>STDEV(C37:E37)</f>
        <v>#DIV/0!</v>
      </c>
      <c r="AD37" s="130" t="e">
        <f>STDEV(F37:H37)</f>
        <v>#DIV/0!</v>
      </c>
      <c r="AE37" s="130" t="e">
        <f>STDEV(I37:K37)</f>
        <v>#DIV/0!</v>
      </c>
      <c r="AF37" s="130" t="e">
        <f>STDEV(L37:N37)</f>
        <v>#DIV/0!</v>
      </c>
      <c r="AG37" s="130" t="e">
        <f>STDEV(O37:Q37)</f>
        <v>#DIV/0!</v>
      </c>
      <c r="AH37" s="130" t="e">
        <f>STDEV(R37:T37)</f>
        <v>#DIV/0!</v>
      </c>
      <c r="AI37" s="136" t="e">
        <f>(W37-W$24)/V37</f>
        <v>#DIV/0!</v>
      </c>
      <c r="AJ37" s="136" t="e">
        <f>(X37-X$24)/V37</f>
        <v>#DIV/0!</v>
      </c>
      <c r="AK37" s="136" t="e">
        <f>(Y37-Y$24)/V37</f>
        <v>#DIV/0!</v>
      </c>
      <c r="AL37" s="136" t="e">
        <f>(Z37-Z$24)/V37</f>
        <v>#DIV/0!</v>
      </c>
      <c r="AM37" s="136" t="e">
        <f>(AA37-AA$24)/V37</f>
        <v>#DIV/0!</v>
      </c>
      <c r="AN37" s="136" t="e">
        <f>(AB37-AB$24)/V37</f>
        <v>#DIV/0!</v>
      </c>
      <c r="AO37" s="136"/>
      <c r="AP37" s="136"/>
    </row>
    <row r="38" spans="2:44" x14ac:dyDescent="0.3">
      <c r="B38" s="134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V38" s="134"/>
      <c r="W38" s="130" t="e">
        <f>AVERAGE(C38:E38)</f>
        <v>#DIV/0!</v>
      </c>
      <c r="X38" s="130" t="e">
        <f>AVERAGE(F38:H38)</f>
        <v>#DIV/0!</v>
      </c>
      <c r="Y38" s="130" t="e">
        <f>AVERAGE(I38:K38)</f>
        <v>#DIV/0!</v>
      </c>
      <c r="Z38" s="130" t="e">
        <f>AVERAGE(L38:N38)</f>
        <v>#DIV/0!</v>
      </c>
      <c r="AA38" s="130" t="e">
        <f>AVERAGE(O38:Q38)</f>
        <v>#DIV/0!</v>
      </c>
      <c r="AB38" s="130" t="e">
        <f>AVERAGE(R38:T38)</f>
        <v>#DIV/0!</v>
      </c>
      <c r="AC38" s="130" t="e">
        <f>STDEV(C38:E38)</f>
        <v>#DIV/0!</v>
      </c>
      <c r="AD38" s="130" t="e">
        <f>STDEV(F38:H38)</f>
        <v>#DIV/0!</v>
      </c>
      <c r="AE38" s="130" t="e">
        <f>STDEV(I38:K38)</f>
        <v>#DIV/0!</v>
      </c>
      <c r="AF38" s="130" t="e">
        <f>STDEV(L38:N38)</f>
        <v>#DIV/0!</v>
      </c>
      <c r="AG38" s="130" t="e">
        <f>STDEV(O38:Q38)</f>
        <v>#DIV/0!</v>
      </c>
      <c r="AH38" s="130" t="e">
        <f>STDEV(R38:T38)</f>
        <v>#DIV/0!</v>
      </c>
      <c r="AI38" s="136" t="e">
        <f>(W38-W$24)/V38</f>
        <v>#DIV/0!</v>
      </c>
      <c r="AJ38" s="136" t="e">
        <f>(X38-X$24)/V38</f>
        <v>#DIV/0!</v>
      </c>
      <c r="AK38" s="136" t="e">
        <f>(Y38-Y$24)/V38</f>
        <v>#DIV/0!</v>
      </c>
      <c r="AL38" s="136" t="e">
        <f>(Z38-Z$24)/V38</f>
        <v>#DIV/0!</v>
      </c>
      <c r="AM38" s="136" t="e">
        <f>(AA38-AA$24)/V38</f>
        <v>#DIV/0!</v>
      </c>
      <c r="AN38" s="136" t="e">
        <f>(AB38-AB$24)/V38</f>
        <v>#DIV/0!</v>
      </c>
      <c r="AO38" s="136"/>
      <c r="AP38" s="136"/>
    </row>
    <row r="39" spans="2:44" x14ac:dyDescent="0.3">
      <c r="B39" s="134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V39" s="134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6"/>
      <c r="AJ39" s="136"/>
      <c r="AK39" s="136"/>
      <c r="AL39" s="136"/>
      <c r="AM39" s="136"/>
      <c r="AN39" s="136"/>
      <c r="AO39" s="136"/>
      <c r="AP39" s="136"/>
    </row>
  </sheetData>
  <mergeCells count="20">
    <mergeCell ref="C22:T22"/>
    <mergeCell ref="W22:AB22"/>
    <mergeCell ref="AC22:AH22"/>
    <mergeCell ref="AI22:AN22"/>
    <mergeCell ref="C23:E23"/>
    <mergeCell ref="F23:H23"/>
    <mergeCell ref="I23:K23"/>
    <mergeCell ref="L23:N23"/>
    <mergeCell ref="O23:Q23"/>
    <mergeCell ref="R23:T23"/>
    <mergeCell ref="C3:T3"/>
    <mergeCell ref="W3:AB3"/>
    <mergeCell ref="AC3:AH3"/>
    <mergeCell ref="AI3:AN3"/>
    <mergeCell ref="C4:E4"/>
    <mergeCell ref="F4:H4"/>
    <mergeCell ref="I4:K4"/>
    <mergeCell ref="L4:N4"/>
    <mergeCell ref="O4:Q4"/>
    <mergeCell ref="R4:T4"/>
  </mergeCells>
  <phoneticPr fontId="1" type="noConversion"/>
  <conditionalFormatting sqref="AI6:AN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N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N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:AN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:AN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:AN1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:AN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N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:AN1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:AN1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:AN1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:AN2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:AN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7:AN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:AN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N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:AN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:AN3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N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N3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N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5:AN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:AN3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:AN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:AN3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4</vt:i4>
      </vt:variant>
    </vt:vector>
  </HeadingPairs>
  <TitlesOfParts>
    <vt:vector size="16" baseType="lpstr">
      <vt:lpstr>Chlorella Vulgaris 배양조건</vt:lpstr>
      <vt:lpstr>pH</vt:lpstr>
      <vt:lpstr>온도</vt:lpstr>
      <vt:lpstr>파장</vt:lpstr>
      <vt:lpstr>광량</vt:lpstr>
      <vt:lpstr>1st Expt.</vt:lpstr>
      <vt:lpstr>Sheet2</vt:lpstr>
      <vt:lpstr>2nd Expt.</vt:lpstr>
      <vt:lpstr>3rd Expt.</vt:lpstr>
      <vt:lpstr>4th Expt.</vt:lpstr>
      <vt:lpstr>Sheet1</vt:lpstr>
      <vt:lpstr>Ps</vt:lpstr>
      <vt:lpstr>'1st Expt.'!Print_Area</vt:lpstr>
      <vt:lpstr>'2nd Expt.'!Print_Area</vt:lpstr>
      <vt:lpstr>'3rd Expt.'!Print_Area</vt:lpstr>
      <vt:lpstr>'Chlorella Vulgaris 배양조건'!Print_Area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심정후</dc:creator>
  <cp:lastModifiedBy>송인상</cp:lastModifiedBy>
  <cp:lastPrinted>2017-09-22T06:37:51Z</cp:lastPrinted>
  <dcterms:created xsi:type="dcterms:W3CDTF">2017-06-22T08:21:09Z</dcterms:created>
  <dcterms:modified xsi:type="dcterms:W3CDTF">2024-04-19T08:32:29Z</dcterms:modified>
</cp:coreProperties>
</file>