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Aging Report" sheetId="1" r:id="rId2"/>
    <sheet name="Invoices" sheetId="2" r:id="rId3"/>
  </sheets>
  <definedNames>
    <definedName name="AgingDate">Invoices!$M$1</definedName>
  </definedNames>
  <calcPr calcId="0"/>
</workbook>
</file>

<file path=xl/sharedStrings.xml><?xml version="1.0" encoding="utf-8"?>
<sst xmlns="http://schemas.openxmlformats.org/spreadsheetml/2006/main" count="159" uniqueCount="59">
  <si>
    <t xml:space="preserve">Aged Accounts Receivable Statement  </t>
  </si>
  <si>
    <t>Account Name:</t>
  </si>
  <si>
    <t>Division 1 Southwest Region</t>
  </si>
  <si>
    <t xml:space="preserve">Prepared By: </t>
  </si>
  <si>
    <t>Donald Williamson</t>
  </si>
  <si>
    <t>Account Number:</t>
  </si>
  <si>
    <t>GC285614</t>
  </si>
  <si>
    <t xml:space="preserve">Prepared Date: </t>
  </si>
  <si>
    <t>Aging Date:</t>
  </si>
  <si>
    <t>Customer</t>
  </si>
  <si>
    <t>Total Outstanding</t>
  </si>
  <si>
    <t>Current</t>
  </si>
  <si>
    <t>Aged 1-30</t>
  </si>
  <si>
    <t xml:space="preserve">Aged 31-60 </t>
  </si>
  <si>
    <t>Aged 61-90</t>
  </si>
  <si>
    <t>Aged 91+</t>
  </si>
  <si>
    <t>Alan Hwang</t>
  </si>
  <si>
    <t>Alejandro Savely</t>
  </si>
  <si>
    <t>Andrew Allen</t>
  </si>
  <si>
    <t>Anna Andreadi</t>
  </si>
  <si>
    <t>Anthony Garverick</t>
  </si>
  <si>
    <t>Anthony Jacobs</t>
  </si>
  <si>
    <t>Benjamin Patterson</t>
  </si>
  <si>
    <t>Bryan Mills</t>
  </si>
  <si>
    <t>Cathy Prescott</t>
  </si>
  <si>
    <t>Christine Phan</t>
  </si>
  <si>
    <t>Christopher Conant</t>
  </si>
  <si>
    <t>Damala Kotsonis</t>
  </si>
  <si>
    <t>Dean Braden</t>
  </si>
  <si>
    <t>Deborah Brumfield</t>
  </si>
  <si>
    <t>Duane Huffman</t>
  </si>
  <si>
    <t>Eugene Barchas</t>
  </si>
  <si>
    <t>Greg Hansen</t>
  </si>
  <si>
    <t>John Dryer</t>
  </si>
  <si>
    <t>Joseph Holt</t>
  </si>
  <si>
    <t>Liz Carlisle</t>
  </si>
  <si>
    <t>Liz MacKendrick</t>
  </si>
  <si>
    <t>Maribeth Yedwab</t>
  </si>
  <si>
    <t>Mark Packer</t>
  </si>
  <si>
    <t>Mitch Webber</t>
  </si>
  <si>
    <t>Olvera Toch</t>
  </si>
  <si>
    <t>Patrick Gardner</t>
  </si>
  <si>
    <t>Patrick O'Donnell</t>
  </si>
  <si>
    <t>Rob Beeghly</t>
  </si>
  <si>
    <t>Rob Dowd</t>
  </si>
  <si>
    <t>Rose O'Brian</t>
  </si>
  <si>
    <t>Sam Zeldin</t>
  </si>
  <si>
    <t>Ted Trevino</t>
  </si>
  <si>
    <t>CustomerName</t>
  </si>
  <si>
    <t>Invoice Number</t>
  </si>
  <si>
    <t>Invoice Date</t>
  </si>
  <si>
    <t>Due Date</t>
  </si>
  <si>
    <t>Invoice Amount</t>
  </si>
  <si>
    <t>Aging Date</t>
  </si>
  <si>
    <t>Herbert Flentye</t>
  </si>
  <si>
    <t>Charles McCrossin</t>
  </si>
  <si>
    <t>Katrina Edelman</t>
  </si>
  <si>
    <t>Mike Vittorini</t>
  </si>
  <si>
    <t>Philip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</si>
</sst>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7" formatCode="&quot;$&quot;#,##0.00"/>
  </numFmts>
  <fonts count="20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libri Light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b/>
      <color theme="1"/>
      <sz val="18"/>
      <name val="Calibri"/>
      <scheme val="minor"/>
    </font>
    <font>
      <color theme="1"/>
      <sz val="14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"/>
        <bgColor indexed="64"/>
      </patternFill>
    </fill>
    <fill>
      <patternFill patternType="solid">
        <fgColor theme="5" tint="0.79"/>
        <bgColor indexed="64"/>
      </patternFill>
    </fill>
    <fill>
      <patternFill patternType="solid">
        <fgColor theme="6" tint="0.79"/>
        <bgColor indexed="64"/>
      </patternFill>
    </fill>
    <fill>
      <patternFill patternType="solid">
        <fgColor theme="7" tint="0.79"/>
        <bgColor indexed="64"/>
      </patternFill>
    </fill>
    <fill>
      <patternFill patternType="solid">
        <fgColor theme="8" tint="0.79"/>
        <bgColor indexed="64"/>
      </patternFill>
    </fill>
    <fill>
      <patternFill patternType="solid">
        <fgColor theme="9" tint="0.79"/>
        <bgColor indexed="64"/>
      </patternFill>
    </fill>
    <fill>
      <patternFill patternType="solid">
        <fgColor theme="4" tint="0.59"/>
        <bgColor indexed="64"/>
      </patternFill>
    </fill>
    <fill>
      <patternFill patternType="solid">
        <fgColor theme="5" tint="0.59"/>
        <bgColor indexed="64"/>
      </patternFill>
    </fill>
    <fill>
      <patternFill patternType="solid">
        <fgColor theme="6" tint="0.59"/>
        <bgColor indexed="64"/>
      </patternFill>
    </fill>
    <fill>
      <patternFill patternType="solid">
        <fgColor theme="7" tint="0.59"/>
        <bgColor indexed="64"/>
      </patternFill>
    </fill>
    <fill>
      <patternFill patternType="solid">
        <fgColor theme="8" tint="0.59"/>
        <bgColor indexed="64"/>
      </patternFill>
    </fill>
    <fill>
      <patternFill patternType="solid">
        <fgColor theme="9" tint="0.59"/>
        <bgColor indexed="64"/>
      </patternFill>
    </fill>
    <fill>
      <patternFill patternType="solid">
        <fgColor theme="4" tint="0.39"/>
        <bgColor indexed="64"/>
      </patternFill>
    </fill>
    <fill>
      <patternFill patternType="solid">
        <fgColor theme="5" tint="0.39"/>
        <bgColor indexed="64"/>
      </patternFill>
    </fill>
    <fill>
      <patternFill patternType="solid">
        <fgColor theme="6" tint="0.39"/>
        <bgColor indexed="64"/>
      </patternFill>
    </fill>
    <fill>
      <patternFill patternType="solid">
        <fgColor theme="7" tint="0.39"/>
        <bgColor indexed="64"/>
      </patternFill>
    </fill>
    <fill>
      <patternFill patternType="solid">
        <fgColor theme="8" tint="0.39"/>
        <bgColor indexed="64"/>
      </patternFill>
    </fill>
    <fill>
      <patternFill patternType="solid">
        <fgColor theme="9" tint="0.3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49"/>
      </bottom>
    </border>
    <border>
      <left/>
      <right/>
      <top/>
      <bottom style="medium">
        <color theme="4" tint="0.39"/>
      </bottom>
    </border>
    <border>
      <left/>
      <right/>
      <top/>
      <bottom style="double">
        <color rgb="FFFF8001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medium">
        <color rgb="FF000000"/>
      </bottom>
    </border>
  </borders>
  <cellStyleXfs count="47">
    <xf numFmtId="0" fontId="0" fillId="0" borderId="0" applyFont="1"/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14" fillId="27" borderId="7" applyFont="1" applyFill="1" applyBorder="1">
      <alignment vertical="top"/>
    </xf>
    <xf numFmtId="0" fontId="5" fillId="0" borderId="0">
      <alignment vertical="top"/>
    </xf>
    <xf numFmtId="0" fontId="15" fillId="0" borderId="0" applyFont="1">
      <alignment vertical="top"/>
    </xf>
    <xf numFmtId="0" fontId="16" fillId="0" borderId="8" applyFont="1" applyBorder="1">
      <alignment vertical="top"/>
    </xf>
    <xf numFmtId="0" fontId="17" fillId="0" borderId="0" applyFont="1">
      <alignment vertical="top"/>
    </xf>
    <xf numFmtId="0" fontId="5" fillId="0" borderId="0">
      <alignment vertical="top"/>
    </xf>
    <xf numFmtId="0" fontId="5" fillId="32" borderId="9" applyFill="1" applyBorder="1">
      <alignment vertical="top"/>
    </xf>
  </cellStyleXfs>
  <cellXfs count="79">
    <xf numFmtId="0" fontId="0" fillId="0" borderId="0" xfId="0" applyFont="1"/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0" fontId="5" fillId="0" borderId="0" xfId="28">
      <alignment vertical="top"/>
    </xf>
    <xf numFmtId="0" fontId="5" fillId="0" borderId="0" xfId="29">
      <alignment vertical="top"/>
    </xf>
    <xf numFmtId="0" fontId="5" fillId="0" borderId="0" xfId="30">
      <alignment vertical="top"/>
    </xf>
    <xf numFmtId="0" fontId="6" fillId="0" borderId="0" xfId="31" applyFont="1">
      <alignment vertical="top"/>
    </xf>
    <xf numFmtId="0" fontId="7" fillId="29" borderId="0" xfId="32" applyFont="1" applyFill="1">
      <alignment vertical="top"/>
    </xf>
    <xf numFmtId="0" fontId="8" fillId="0" borderId="3" xfId="33" applyFont="1" applyBorder="1">
      <alignment vertical="top"/>
    </xf>
    <xf numFmtId="0" fontId="9" fillId="0" borderId="4" xfId="34" applyFont="1" applyBorder="1">
      <alignment vertical="top"/>
    </xf>
    <xf numFmtId="0" fontId="10" fillId="0" borderId="5" xfId="35" applyFont="1" applyBorder="1">
      <alignment vertical="top"/>
    </xf>
    <xf numFmtId="0" fontId="10" fillId="0" borderId="0" xfId="36" applyFont="1">
      <alignment vertical="top"/>
    </xf>
    <xf numFmtId="0" fontId="11" fillId="30" borderId="1" xfId="37" applyFont="1" applyFill="1" applyBorder="1">
      <alignment vertical="top"/>
    </xf>
    <xf numFmtId="0" fontId="12" fillId="0" borderId="6" xfId="38" applyFont="1" applyBorder="1">
      <alignment vertical="top"/>
    </xf>
    <xf numFmtId="0" fontId="13" fillId="31" borderId="0" xfId="39" applyFont="1" applyFill="1">
      <alignment vertical="top"/>
    </xf>
    <xf numFmtId="0" fontId="14" fillId="27" borderId="7" xfId="40" applyFont="1" applyFill="1" applyBorder="1">
      <alignment vertical="top"/>
    </xf>
    <xf numFmtId="0" fontId="5" fillId="0" borderId="0" xfId="41">
      <alignment vertical="top"/>
    </xf>
    <xf numFmtId="0" fontId="15" fillId="0" borderId="0" xfId="42" applyFont="1">
      <alignment vertical="top"/>
    </xf>
    <xf numFmtId="0" fontId="16" fillId="0" borderId="8" xfId="43" applyFont="1" applyBorder="1">
      <alignment vertical="top"/>
    </xf>
    <xf numFmtId="0" fontId="17" fillId="0" borderId="0" xfId="44" applyFont="1">
      <alignment vertical="top"/>
    </xf>
    <xf numFmtId="0" fontId="5" fillId="0" borderId="0" xfId="45">
      <alignment vertical="top"/>
    </xf>
    <xf numFmtId="0" fontId="5" fillId="32" borderId="9" xfId="46" applyFill="1" applyBorder="1">
      <alignment vertical="top"/>
    </xf>
    <xf numFmtId="0" fontId="16" fillId="0" borderId="0" xfId="0" applyFont="1"/>
    <xf numFmtId="0" fontId="16" fillId="0" borderId="0" xfId="0" applyFont="1">
      <alignment horizontal="right"/>
    </xf>
    <xf numFmtId="0" fontId="0" fillId="0" borderId="0" xfId="0" applyFont="1">
      <alignment horizontal="center"/>
    </xf>
    <xf numFmtId="44" fontId="0" fillId="0" borderId="0" xfId="0" applyNumberFormat="1" applyFont="1">
      <alignment vertical="center" wrapText="1"/>
    </xf>
    <xf numFmtId="14" fontId="0" fillId="0" borderId="10" xfId="0" applyNumberFormat="1" applyFont="1" applyBorder="1">
      <alignment horizontal="left"/>
    </xf>
    <xf numFmtId="0" fontId="0" fillId="0" borderId="0" xfId="0" applyFont="1">
      <alignment horizontal="left"/>
    </xf>
    <xf numFmtId="14" fontId="0" fillId="0" borderId="11" xfId="0" applyNumberFormat="1" applyFont="1" applyBorder="1">
      <alignment horizontal="left"/>
    </xf>
    <xf numFmtId="14" fontId="0" fillId="0" borderId="0" xfId="0" applyNumberFormat="1" applyFont="1"/>
    <xf numFmtId="165" fontId="0" fillId="0" borderId="0" xfId="0" applyNumberFormat="1" applyFont="1"/>
    <xf numFmtId="0" fontId="18" fillId="0" borderId="0" xfId="0" applyFont="1"/>
    <xf numFmtId="0" fontId="19" fillId="0" borderId="0" xfId="0" applyFont="1">
      <alignment vertical="top" wrapText="1"/>
    </xf>
    <xf numFmtId="0" fontId="0" fillId="0" borderId="11" xfId="0" applyFont="1" applyBorder="1"/>
    <xf numFmtId="0" fontId="0" fillId="0" borderId="10" xfId="0" applyFont="1" applyBorder="1"/>
    <xf numFmtId="0" fontId="0" fillId="0" borderId="0" xfId="0" applyFont="1">
      <alignment horizontal="left"/>
    </xf>
    <xf numFmtId="0" fontId="0" fillId="0" borderId="12" xfId="0" applyFont="1" applyBorder="1"/>
    <xf numFmtId="0" fontId="0" fillId="0" borderId="13" xfId="0" applyFont="1" applyBorder="1"/>
    <xf numFmtId="164" fontId="0" fillId="0" borderId="14" xfId="0" applyNumberFormat="1" applyFont="1" applyBorder="1"/>
    <xf numFmtId="164" fontId="0" fillId="0" borderId="15" xfId="0" applyNumberFormat="1" applyFont="1" applyBorder="1"/>
    <xf numFmtId="0" fontId="0" fillId="0" borderId="16" xfId="0" applyFont="1" applyBorder="1"/>
    <xf numFmtId="0" fontId="16" fillId="0" borderId="12" xfId="0" applyFont="1" applyBorder="1">
      <alignment horizontal="center"/>
    </xf>
    <xf numFmtId="0" fontId="16" fillId="0" borderId="17" xfId="0" applyFont="1" applyBorder="1">
      <alignment horizontal="center"/>
    </xf>
    <xf numFmtId="0" fontId="16" fillId="0" borderId="18" xfId="0" applyFont="1" applyBorder="1">
      <alignment horizontal="center"/>
    </xf>
    <xf numFmtId="164" fontId="0" fillId="0" borderId="19" xfId="0" applyNumberFormat="1" applyFont="1" applyBorder="1"/>
    <xf numFmtId="164" fontId="0" fillId="0" borderId="20" xfId="0" applyNumberFormat="1" applyFont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0" fontId="18" fillId="0" borderId="0" xfId="0" applyFont="1">
      <alignment horizontal="center"/>
    </xf>
    <xf numFmtId="14" fontId="19" fillId="0" borderId="21" xfId="0" applyNumberFormat="1" applyFont="1" applyBorder="1">
      <alignment horizontal="center" vertical="top" wrapText="1"/>
    </xf>
    <xf numFmtId="167" fontId="0" fillId="0" borderId="16" xfId="0" applyNumberFormat="1" applyFont="1" applyBorder="1"/>
    <xf numFmtId="165" fontId="0" fillId="0" borderId="16" xfId="0" applyNumberFormat="1" applyFont="1" applyBorder="1"/>
    <xf numFmtId="165" fontId="0" fillId="0" borderId="19" xfId="0" applyNumberFormat="1" applyFont="1" applyBorder="1"/>
    <xf numFmtId="165" fontId="0" fillId="0" borderId="20" xfId="0" applyNumberFormat="1" applyFont="1" applyBorder="1"/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 [0]" xfId="30" builtinId="7"/>
    <cellStyle name="Explanatory Text" xfId="31" builtinId="53"/>
    <cellStyle name="Good" xfId="32" builtinId="26"/>
    <cellStyle name="Heading 1" xfId="33" builtinId="16"/>
    <cellStyle name="Heading 2" xfId="34" builtinId="17"/>
    <cellStyle name="Heading 3" xfId="35" builtinId="18"/>
    <cellStyle name="Heading 4" xfId="36" builtinId="19"/>
    <cellStyle name="Input" xfId="37" builtinId="20"/>
    <cellStyle name="Linked Cell" xfId="38" builtinId="24"/>
    <cellStyle name="Neutral" xfId="39" builtinId="28"/>
    <cellStyle name="Output" xfId="40" builtinId="21"/>
    <cellStyle name="Percent" xfId="41" builtinId="5"/>
    <cellStyle name="Title" xfId="42" builtinId="15"/>
    <cellStyle name="Total" xfId="43" builtinId="25"/>
    <cellStyle name="Warning Text" xfId="44" builtinId="11"/>
    <cellStyle name="Currency" xfId="45" builtinId="4"/>
    <cellStyle name="Note" xfId="46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1009290</xdr:colOff>
      <xdr:row>0</xdr:row>
      <xdr:rowOff>39719</xdr:rowOff>
    </xdr:from>
    <xdr:to>
      <xdr:col>9</xdr:col>
      <xdr:colOff>107220</xdr:colOff>
      <xdr:row>1</xdr:row>
      <xdr:rowOff>204597</xdr:rowOff>
    </xdr:to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tblAging" displayName="tblAging" ref="C8:I41" totalsRowCount="1">
  <autoFilter ref="C8:I40"/>
  <tableColumns count="7">
    <tableColumn id="1" name="Customer"/>
    <tableColumn id="2" name="Total Outstanding" totalsRowFunction="custom">
      <totalsRowFormula>SUM(tblAging[Total Outstanding])</totalsRowFormula>
    </tableColumn>
    <tableColumn id="6" name="Current" totalsRowFunction="custom">
      <totalsRowFormula>SUM(tblAging[Current])</totalsRowFormula>
    </tableColumn>
    <tableColumn id="7" name="Aged 1-30" totalsRowFunction="custom">
      <totalsRowFormula>SUM(tblAging[Aged 1-30])</totalsRowFormula>
    </tableColumn>
    <tableColumn id="8" name="Aged 31-60 " totalsRowFunction="custom">
      <totalsRowFormula>SUM(tblAging[Aged 31-60 ])</totalsRowFormula>
    </tableColumn>
    <tableColumn id="9" name="Aged 61-90" totalsRowFunction="custom">
      <totalsRowFormula>SUM(tblAging[Aged 61-90])</totalsRowFormula>
    </tableColumn>
    <tableColumn id="10" name="Aged 91+" totalsRowFunction="custom">
      <totalsRowFormula>SUM(tblAging[Aged 91+])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blInvoices" displayName="tblInvoices" ref="A1:J101">
  <autoFilter ref="A1:J101"/>
  <tableColumns count="10">
    <tableColumn id="1" name="CustomerName"/>
    <tableColumn id="2" name="Invoice Number"/>
    <tableColumn id="3" name="Invoice Date"/>
    <tableColumn id="4" name="Due Date"/>
    <tableColumn id="5" name="Invoice Amount"/>
    <tableColumn id="6" name="Current"/>
    <tableColumn id="7" name="Aged 1-30"/>
    <tableColumn id="8" name="Aged 31-60 "/>
    <tableColumn id="9" name="Aged 61-90"/>
    <tableColumn id="10" name="Aged 91+"/>
  </tableColumns>
  <tableStyleInfo name="TableStyleLight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GridLines="0" workbookViewId="0">
      <selection activeCell="C43" sqref="C43"/>
    </sheetView>
  </sheetViews>
  <sheetFormatPr defaultColWidth="8.8515625" customHeight="1" defaultRowHeight="14.25"/>
  <cols>
    <col min="1" max="1" style="0" width="1.7109375" customWidth="1"/>
    <col min="2" max="2" style="0" width="1.58203125" customWidth="1"/>
    <col min="3" max="3" style="0" width="27.57421875" customWidth="1"/>
    <col min="4" max="4" style="0" width="21.421875" customWidth="1"/>
    <col min="5" max="5" style="0" width="13.8125" customWidth="1"/>
    <col min="6" max="6" style="0" width="14.140625" customWidth="1"/>
    <col min="7" max="7" style="0" width="14.421875" customWidth="1"/>
    <col min="8" max="8" style="0" width="15.140625" customWidth="1"/>
    <col min="9" max="9" style="0" width="16.50390625" customWidth="1"/>
    <col min="10" max="13" style="52" width="12.7109375" customWidth="1"/>
  </cols>
  <sheetData>
    <row customHeight="1" ht="28.5">
      <c s="0"/>
      <c s="0"/>
      <c s="73" t="s">
        <v>0</v>
      </c>
      <c s="73"/>
      <c s="73"/>
      <c s="73"/>
      <c s="73"/>
      <c s="73"/>
      <c s="73"/>
      <c s="56"/>
      <c s="56"/>
      <c s="56"/>
      <c s="56"/>
    </row>
    <row customHeight="1" ht="27.75">
      <c s="0"/>
      <c s="0"/>
      <c s="74" t="str">
        <f>AgingDate</f>
        <v>42947</v>
      </c>
      <c s="74"/>
      <c s="74"/>
      <c s="74"/>
      <c s="74"/>
      <c s="74"/>
      <c s="74"/>
      <c s="57"/>
      <c s="57"/>
      <c s="57"/>
      <c s="57"/>
    </row>
    <row customHeight="1" ht="20.25">
      <c s="0"/>
      <c s="0"/>
      <c s="0"/>
      <c s="0"/>
      <c s="0"/>
      <c s="0"/>
      <c s="0"/>
      <c s="0"/>
      <c s="0"/>
      <c s="52"/>
      <c s="52"/>
      <c s="52"/>
      <c s="52"/>
    </row>
    <row customHeight="1" ht="14.25">
      <c s="0"/>
      <c s="0"/>
      <c s="47" t="s">
        <v>1</v>
      </c>
      <c s="58" t="s">
        <v>2</v>
      </c>
      <c s="0"/>
      <c s="0"/>
      <c s="0"/>
      <c s="48" t="s">
        <v>3</v>
      </c>
      <c s="53" t="s">
        <v>4</v>
      </c>
      <c s="60"/>
      <c s="52"/>
      <c s="52"/>
      <c s="52"/>
    </row>
    <row customHeight="1" ht="14.25">
      <c s="0"/>
      <c s="0"/>
      <c s="47" t="s">
        <v>5</v>
      </c>
      <c s="59" t="s">
        <v>6</v>
      </c>
      <c s="59"/>
      <c s="0"/>
      <c s="0"/>
      <c s="48" t="s">
        <v>7</v>
      </c>
      <c s="51">
        <v>42977</v>
      </c>
      <c s="60"/>
      <c s="52"/>
      <c s="52"/>
      <c s="52"/>
    </row>
    <row customHeight="1" ht="14.25">
      <c s="0"/>
      <c s="0"/>
      <c s="47" t="s">
        <v>8</v>
      </c>
      <c s="51" t="str">
        <f>AgingDate</f>
        <v>42947</v>
      </c>
      <c s="59"/>
      <c s="0"/>
      <c s="0"/>
      <c s="0"/>
      <c s="0"/>
      <c s="60"/>
      <c s="52"/>
      <c s="52"/>
      <c s="52"/>
    </row>
    <row customHeight="1" ht="14.25">
      <c s="0"/>
      <c s="0"/>
      <c s="47"/>
      <c s="47"/>
      <c s="49"/>
      <c s="49"/>
      <c s="49"/>
      <c s="0"/>
      <c s="0"/>
      <c s="52"/>
      <c s="52"/>
      <c s="52"/>
      <c s="52"/>
    </row>
    <row customHeight="1" ht="16.5">
      <c s="0"/>
      <c s="0"/>
      <c s="66" t="s">
        <v>9</v>
      </c>
      <c s="66" t="s">
        <v>10</v>
      </c>
      <c s="67" t="s">
        <v>11</v>
      </c>
      <c s="67" t="s">
        <v>12</v>
      </c>
      <c s="67" t="s">
        <v>13</v>
      </c>
      <c s="67" t="s">
        <v>14</v>
      </c>
      <c s="68" t="s">
        <v>15</v>
      </c>
      <c s="0"/>
      <c s="0"/>
      <c s="0"/>
      <c s="0"/>
    </row>
    <row customHeight="1" ht="14.25">
      <c s="0"/>
      <c s="0"/>
      <c s="65" t="s">
        <v>16</v>
      </c>
      <c s="75">
        <f>SUM(tblAging[[#This Row], [Current]:[Aged 91+]])</f>
        <v>1712</v>
      </c>
      <c s="69">
        <f>_xlfn.SUMIFS(tblInvoices[Current],tblInvoices[CustomerName],tblAging[[#This Row], [Customer]])</f>
        <v>856</v>
      </c>
      <c s="69">
        <f>_xlfn.SUMIFS(tblInvoices[Aged 1-30],tblInvoices[CustomerName],tblAging[[#This Row], [Customer]])</f>
        <v>542</v>
      </c>
      <c s="69">
        <f>_xlfn.SUMIFS(tblInvoices[Aged 31-60 ],tblInvoices[CustomerName],tblAging[[#This Row], [Customer]])</f>
        <v>314</v>
      </c>
      <c s="69">
        <f>_xlfn.SUMIFS(tblInvoices[Aged 61-90],tblInvoices[CustomerName],tblAging[[#This Row], [Customer]])</f>
        <v>0</v>
      </c>
      <c s="70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17</v>
      </c>
      <c s="75">
        <f>SUM(tblAging[[#This Row], [Current]:[Aged 91+]])</f>
        <v>1902</v>
      </c>
      <c s="63">
        <f>_xlfn.SUMIFS(tblInvoices[Current],tblInvoices[CustomerName],tblAging[[#This Row], [Customer]])</f>
        <v>951</v>
      </c>
      <c s="63">
        <f>_xlfn.SUMIFS(tblInvoices[Aged 1-30],tblInvoices[CustomerName],tblAging[[#This Row], [Customer]])</f>
        <v>376</v>
      </c>
      <c s="63">
        <f>_xlfn.SUMIFS(tblInvoices[Aged 31-60 ],tblInvoices[CustomerName],tblAging[[#This Row], [Customer]])</f>
        <v>575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18</v>
      </c>
      <c s="75">
        <f>SUM(tblAging[[#This Row], [Current]:[Aged 91+]])</f>
        <v>5242</v>
      </c>
      <c s="63">
        <f>_xlfn.SUMIFS(tblInvoices[Current],tblInvoices[CustomerName],tblAging[[#This Row], [Customer]])</f>
        <v>2621</v>
      </c>
      <c s="63">
        <f>_xlfn.SUMIFS(tblInvoices[Aged 1-30],tblInvoices[CustomerName],tblAging[[#This Row], [Customer]])</f>
        <v>1823</v>
      </c>
      <c s="63">
        <f>_xlfn.SUMIFS(tblInvoices[Aged 31-60 ],tblInvoices[CustomerName],tblAging[[#This Row], [Customer]])</f>
        <v>798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19</v>
      </c>
      <c s="75">
        <f>SUM(tblAging[[#This Row], [Current]:[Aged 91+]])</f>
        <v>1776</v>
      </c>
      <c s="63">
        <f>_xlfn.SUMIFS(tblInvoices[Current],tblInvoices[CustomerName],tblAging[[#This Row], [Customer]])</f>
        <v>888</v>
      </c>
      <c s="63">
        <f>_xlfn.SUMIFS(tblInvoices[Aged 1-30],tblInvoices[CustomerName],tblAging[[#This Row], [Customer]])</f>
        <v>888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20</v>
      </c>
      <c s="75">
        <f>SUM(tblAging[[#This Row], [Current]:[Aged 91+]])</f>
        <v>2850</v>
      </c>
      <c s="63">
        <f>_xlfn.SUMIFS(tblInvoices[Current],tblInvoices[CustomerName],tblAging[[#This Row], [Customer]])</f>
        <v>1425</v>
      </c>
      <c s="63">
        <f>_xlfn.SUMIFS(tblInvoices[Aged 1-30],tblInvoices[CustomerName],tblAging[[#This Row], [Customer]])</f>
        <v>767</v>
      </c>
      <c s="63">
        <f>_xlfn.SUMIFS(tblInvoices[Aged 31-60 ],tblInvoices[CustomerName],tblAging[[#This Row], [Customer]])</f>
        <v>658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21</v>
      </c>
      <c s="75">
        <f>SUM(tblAging[[#This Row], [Current]:[Aged 91+]])</f>
        <v>834</v>
      </c>
      <c s="63">
        <f>_xlfn.SUMIFS(tblInvoices[Current],tblInvoices[CustomerName],tblAging[[#This Row], [Customer]])</f>
        <v>417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417</v>
      </c>
      <c s="0"/>
      <c s="0"/>
      <c s="0"/>
      <c s="0"/>
    </row>
    <row customHeight="1" ht="14.25">
      <c s="0"/>
      <c s="0"/>
      <c s="62" t="s">
        <v>22</v>
      </c>
      <c s="75">
        <f>SUM(tblAging[[#This Row], [Current]:[Aged 91+]])</f>
        <v>2614</v>
      </c>
      <c s="63">
        <f>_xlfn.SUMIFS(tblInvoices[Current],tblInvoices[CustomerName],tblAging[[#This Row], [Customer]])</f>
        <v>1307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836</v>
      </c>
      <c s="63">
        <f>_xlfn.SUMIFS(tblInvoices[Aged 61-90],tblInvoices[CustomerName],tblAging[[#This Row], [Customer]])</f>
        <v>471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23</v>
      </c>
      <c s="75">
        <f>SUM(tblAging[[#This Row], [Current]:[Aged 91+]])</f>
        <v>7822</v>
      </c>
      <c s="63">
        <f>_xlfn.SUMIFS(tblInvoices[Current],tblInvoices[CustomerName],tblAging[[#This Row], [Customer]])</f>
        <v>3911</v>
      </c>
      <c s="63">
        <f>_xlfn.SUMIFS(tblInvoices[Aged 1-30],tblInvoices[CustomerName],tblAging[[#This Row], [Customer]])</f>
        <v>754</v>
      </c>
      <c s="63">
        <f>_xlfn.SUMIFS(tblInvoices[Aged 31-60 ],tblInvoices[CustomerName],tblAging[[#This Row], [Customer]])</f>
        <v>1565</v>
      </c>
      <c s="63">
        <f>_xlfn.SUMIFS(tblInvoices[Aged 61-90],tblInvoices[CustomerName],tblAging[[#This Row], [Customer]])</f>
        <v>1592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24</v>
      </c>
      <c s="75">
        <f>SUM(tblAging[[#This Row], [Current]:[Aged 91+]])</f>
        <v>7874</v>
      </c>
      <c s="63">
        <f>_xlfn.SUMIFS(tblInvoices[Current],tblInvoices[CustomerName],tblAging[[#This Row], [Customer]])</f>
        <v>3937</v>
      </c>
      <c s="63">
        <f>_xlfn.SUMIFS(tblInvoices[Aged 1-30],tblInvoices[CustomerName],tblAging[[#This Row], [Customer]])</f>
        <v>858</v>
      </c>
      <c s="63">
        <f>_xlfn.SUMIFS(tblInvoices[Aged 31-60 ],tblInvoices[CustomerName],tblAging[[#This Row], [Customer]])</f>
        <v>1872</v>
      </c>
      <c s="63">
        <f>_xlfn.SUMIFS(tblInvoices[Aged 61-90],tblInvoices[CustomerName],tblAging[[#This Row], [Customer]])</f>
        <v>374</v>
      </c>
      <c s="64">
        <f>_xlfn.SUMIFS(tblInvoices[Aged 91+],tblInvoices[CustomerName],tblAging[[#This Row], [Customer]])</f>
        <v>833</v>
      </c>
      <c s="0"/>
      <c s="0"/>
      <c s="0"/>
      <c s="0"/>
    </row>
    <row customHeight="1" ht="14.25">
      <c s="0"/>
      <c s="0"/>
      <c s="62" t="s">
        <v>25</v>
      </c>
      <c s="75">
        <f>SUM(tblAging[[#This Row], [Current]:[Aged 91+]])</f>
        <v>4904</v>
      </c>
      <c s="63">
        <f>_xlfn.SUMIFS(tblInvoices[Current],tblInvoices[CustomerName],tblAging[[#This Row], [Customer]])</f>
        <v>2452</v>
      </c>
      <c s="63">
        <f>_xlfn.SUMIFS(tblInvoices[Aged 1-30],tblInvoices[CustomerName],tblAging[[#This Row], [Customer]])</f>
        <v>889</v>
      </c>
      <c s="63">
        <f>_xlfn.SUMIFS(tblInvoices[Aged 31-60 ],tblInvoices[CustomerName],tblAging[[#This Row], [Customer]])</f>
        <v>950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613</v>
      </c>
      <c s="0"/>
      <c s="0"/>
      <c s="0"/>
      <c s="0"/>
    </row>
    <row customHeight="1" ht="14.25">
      <c s="0"/>
      <c s="0"/>
      <c s="62" t="s">
        <v>26</v>
      </c>
      <c s="75">
        <f>SUM(tblAging[[#This Row], [Current]:[Aged 91+]])</f>
        <v>3956</v>
      </c>
      <c s="63">
        <f>_xlfn.SUMIFS(tblInvoices[Current],tblInvoices[CustomerName],tblAging[[#This Row], [Customer]])</f>
        <v>1978</v>
      </c>
      <c s="63">
        <f>_xlfn.SUMIFS(tblInvoices[Aged 1-30],tblInvoices[CustomerName],tblAging[[#This Row], [Customer]])</f>
        <v>682</v>
      </c>
      <c s="63">
        <f>_xlfn.SUMIFS(tblInvoices[Aged 31-60 ],tblInvoices[CustomerName],tblAging[[#This Row], [Customer]])</f>
        <v>1296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27</v>
      </c>
      <c s="75">
        <f>SUM(tblAging[[#This Row], [Current]:[Aged 91+]])</f>
        <v>3414</v>
      </c>
      <c s="63">
        <f>_xlfn.SUMIFS(tblInvoices[Current],tblInvoices[CustomerName],tblAging[[#This Row], [Customer]])</f>
        <v>1707</v>
      </c>
      <c s="63">
        <f>_xlfn.SUMIFS(tblInvoices[Aged 1-30],tblInvoices[CustomerName],tblAging[[#This Row], [Customer]])</f>
        <v>867</v>
      </c>
      <c s="63">
        <f>_xlfn.SUMIFS(tblInvoices[Aged 31-60 ],tblInvoices[CustomerName],tblAging[[#This Row], [Customer]])</f>
        <v>444</v>
      </c>
      <c s="63">
        <f>_xlfn.SUMIFS(tblInvoices[Aged 61-90],tblInvoices[CustomerName],tblAging[[#This Row], [Customer]])</f>
        <v>396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28</v>
      </c>
      <c s="75">
        <f>SUM(tblAging[[#This Row], [Current]:[Aged 91+]])</f>
        <v>3182</v>
      </c>
      <c s="63">
        <f>_xlfn.SUMIFS(tblInvoices[Current],tblInvoices[CustomerName],tblAging[[#This Row], [Customer]])</f>
        <v>1591</v>
      </c>
      <c s="63">
        <f>_xlfn.SUMIFS(tblInvoices[Aged 1-30],tblInvoices[CustomerName],tblAging[[#This Row], [Customer]])</f>
        <v>654</v>
      </c>
      <c s="63">
        <f>_xlfn.SUMIFS(tblInvoices[Aged 31-60 ],tblInvoices[CustomerName],tblAging[[#This Row], [Customer]])</f>
        <v>937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29</v>
      </c>
      <c s="75">
        <f>SUM(tblAging[[#This Row], [Current]:[Aged 91+]])</f>
        <v>3366</v>
      </c>
      <c s="63">
        <f>_xlfn.SUMIFS(tblInvoices[Current],tblInvoices[CustomerName],tblAging[[#This Row], [Customer]])</f>
        <v>1683</v>
      </c>
      <c s="63">
        <f>_xlfn.SUMIFS(tblInvoices[Aged 1-30],tblInvoices[CustomerName],tblAging[[#This Row], [Customer]])</f>
        <v>1683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30</v>
      </c>
      <c s="75">
        <f>SUM(tblAging[[#This Row], [Current]:[Aged 91+]])</f>
        <v>3630</v>
      </c>
      <c s="63">
        <f>_xlfn.SUMIFS(tblInvoices[Current],tblInvoices[CustomerName],tblAging[[#This Row], [Customer]])</f>
        <v>1815</v>
      </c>
      <c s="63">
        <f>_xlfn.SUMIFS(tblInvoices[Aged 1-30],tblInvoices[CustomerName],tblAging[[#This Row], [Customer]])</f>
        <v>1815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31</v>
      </c>
      <c s="75">
        <f>SUM(tblAging[[#This Row], [Current]:[Aged 91+]])</f>
        <v>2736</v>
      </c>
      <c s="63">
        <f>_xlfn.SUMIFS(tblInvoices[Current],tblInvoices[CustomerName],tblAging[[#This Row], [Customer]])</f>
        <v>1368</v>
      </c>
      <c s="63">
        <f>_xlfn.SUMIFS(tblInvoices[Aged 1-30],tblInvoices[CustomerName],tblAging[[#This Row], [Customer]])</f>
        <v>714</v>
      </c>
      <c s="63">
        <f>_xlfn.SUMIFS(tblInvoices[Aged 31-60 ],tblInvoices[CustomerName],tblAging[[#This Row], [Customer]])</f>
        <v>654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32</v>
      </c>
      <c s="75">
        <f>SUM(tblAging[[#This Row], [Current]:[Aged 91+]])</f>
        <v>2592</v>
      </c>
      <c s="63">
        <f>_xlfn.SUMIFS(tblInvoices[Current],tblInvoices[CustomerName],tblAging[[#This Row], [Customer]])</f>
        <v>1296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778</v>
      </c>
      <c s="63">
        <f>_xlfn.SUMIFS(tblInvoices[Aged 61-90],tblInvoices[CustomerName],tblAging[[#This Row], [Customer]])</f>
        <v>518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33</v>
      </c>
      <c s="75">
        <f>SUM(tblAging[[#This Row], [Current]:[Aged 91+]])</f>
        <v>2572</v>
      </c>
      <c s="63">
        <f>_xlfn.SUMIFS(tblInvoices[Current],tblInvoices[CustomerName],tblAging[[#This Row], [Customer]])</f>
        <v>1286</v>
      </c>
      <c s="63">
        <f>_xlfn.SUMIFS(tblInvoices[Aged 1-30],tblInvoices[CustomerName],tblAging[[#This Row], [Customer]])</f>
        <v>841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445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2" t="s">
        <v>34</v>
      </c>
      <c s="75">
        <f>SUM(tblAging[[#This Row], [Current]:[Aged 91+]])</f>
        <v>1774</v>
      </c>
      <c s="63">
        <f>_xlfn.SUMIFS(tblInvoices[Current],tblInvoices[CustomerName],tblAging[[#This Row], [Customer]])</f>
        <v>887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887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2" t="s">
        <v>35</v>
      </c>
      <c s="75">
        <f>SUM(tblAging[[#This Row], [Current]:[Aged 91+]])</f>
        <v>1474</v>
      </c>
      <c s="63">
        <f>_xlfn.SUMIFS(tblInvoices[Current],tblInvoices[CustomerName],tblAging[[#This Row], [Customer]])</f>
        <v>737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737</v>
      </c>
      <c s="0"/>
      <c s="0"/>
      <c s="0"/>
      <c s="0"/>
    </row>
    <row customHeight="1" ht="14.25">
      <c s="0"/>
      <c s="0"/>
      <c s="62" t="s">
        <v>36</v>
      </c>
      <c s="75">
        <f>SUM(tblAging[[#This Row], [Current]:[Aged 91+]])</f>
        <v>6932</v>
      </c>
      <c s="63">
        <f>_xlfn.SUMIFS(tblInvoices[Current],tblInvoices[CustomerName],tblAging[[#This Row], [Customer]])</f>
        <v>3466</v>
      </c>
      <c s="63">
        <f>_xlfn.SUMIFS(tblInvoices[Aged 1-30],tblInvoices[CustomerName],tblAging[[#This Row], [Customer]])</f>
        <v>1344</v>
      </c>
      <c s="63">
        <f>_xlfn.SUMIFS(tblInvoices[Aged 31-60 ],tblInvoices[CustomerName],tblAging[[#This Row], [Customer]])</f>
        <v>2122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62" t="s">
        <v>37</v>
      </c>
      <c s="75">
        <f>SUM(tblAging[[#This Row], [Current]:[Aged 91+]])</f>
        <v>4012</v>
      </c>
      <c s="63">
        <f>_xlfn.SUMIFS(tblInvoices[Current],tblInvoices[CustomerName],tblAging[[#This Row], [Customer]])</f>
        <v>2006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1007</v>
      </c>
      <c s="63">
        <f>_xlfn.SUMIFS(tblInvoices[Aged 61-90],tblInvoices[CustomerName],tblAging[[#This Row], [Customer]])</f>
        <v>999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2" t="s">
        <v>38</v>
      </c>
      <c s="75">
        <f>SUM(tblAging[[#This Row], [Current]:[Aged 91+]])</f>
        <v>2206</v>
      </c>
      <c s="63">
        <f>_xlfn.SUMIFS(tblInvoices[Current],tblInvoices[CustomerName],tblAging[[#This Row], [Customer]])</f>
        <v>1103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603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500</v>
      </c>
      <c s="0"/>
      <c s="0"/>
      <c s="0"/>
      <c s="0"/>
    </row>
    <row customHeight="1" ht="14.25" hidden="1">
      <c s="0"/>
      <c s="0"/>
      <c s="62" t="s">
        <v>39</v>
      </c>
      <c s="75">
        <f>SUM(tblAging[[#This Row], [Current]:[Aged 91+]])</f>
        <v>2894</v>
      </c>
      <c s="63">
        <f>_xlfn.SUMIFS(tblInvoices[Current],tblInvoices[CustomerName],tblAging[[#This Row], [Customer]])</f>
        <v>1447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1447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2" t="s">
        <v>40</v>
      </c>
      <c s="75">
        <f>SUM(tblAging[[#This Row], [Current]:[Aged 91+]])</f>
        <v>2774</v>
      </c>
      <c s="63">
        <f>_xlfn.SUMIFS(tblInvoices[Current],tblInvoices[CustomerName],tblAging[[#This Row], [Customer]])</f>
        <v>1387</v>
      </c>
      <c s="63">
        <f>_xlfn.SUMIFS(tblInvoices[Aged 1-30],tblInvoices[CustomerName],tblAging[[#This Row], [Customer]])</f>
        <v>772</v>
      </c>
      <c s="63">
        <f>_xlfn.SUMIFS(tblInvoices[Aged 31-60 ],tblInvoices[CustomerName],tblAging[[#This Row], [Customer]])</f>
        <v>615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2" t="s">
        <v>41</v>
      </c>
      <c s="75">
        <f>SUM(tblAging[[#This Row], [Current]:[Aged 91+]])</f>
        <v>4332</v>
      </c>
      <c s="63">
        <f>_xlfn.SUMIFS(tblInvoices[Current],tblInvoices[CustomerName],tblAging[[#This Row], [Customer]])</f>
        <v>2166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486</v>
      </c>
      <c s="63">
        <f>_xlfn.SUMIFS(tblInvoices[Aged 61-90],tblInvoices[CustomerName],tblAging[[#This Row], [Customer]])</f>
        <v>826</v>
      </c>
      <c s="64">
        <f>_xlfn.SUMIFS(tblInvoices[Aged 91+],tblInvoices[CustomerName],tblAging[[#This Row], [Customer]])</f>
        <v>854</v>
      </c>
      <c s="0"/>
      <c s="0"/>
      <c s="0"/>
      <c s="0"/>
    </row>
    <row customHeight="1" ht="14.25" hidden="1">
      <c s="0"/>
      <c s="0"/>
      <c s="62" t="s">
        <v>42</v>
      </c>
      <c s="75">
        <f>SUM(tblAging[[#This Row], [Current]:[Aged 91+]])</f>
        <v>4676</v>
      </c>
      <c s="63">
        <f>_xlfn.SUMIFS(tblInvoices[Current],tblInvoices[CustomerName],tblAging[[#This Row], [Customer]])</f>
        <v>2338</v>
      </c>
      <c s="63">
        <f>_xlfn.SUMIFS(tblInvoices[Aged 1-30],tblInvoices[CustomerName],tblAging[[#This Row], [Customer]])</f>
        <v>917</v>
      </c>
      <c s="63">
        <f>_xlfn.SUMIFS(tblInvoices[Aged 31-60 ],tblInvoices[CustomerName],tblAging[[#This Row], [Customer]])</f>
        <v>848</v>
      </c>
      <c s="63">
        <f>_xlfn.SUMIFS(tblInvoices[Aged 61-90],tblInvoices[CustomerName],tblAging[[#This Row], [Customer]])</f>
        <v>573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2" t="s">
        <v>43</v>
      </c>
      <c s="75">
        <f>SUM(tblAging[[#This Row], [Current]:[Aged 91+]])</f>
        <v>904</v>
      </c>
      <c s="63">
        <f>_xlfn.SUMIFS(tblInvoices[Current],tblInvoices[CustomerName],tblAging[[#This Row], [Customer]])</f>
        <v>452</v>
      </c>
      <c s="63">
        <f>_xlfn.SUMIFS(tblInvoices[Aged 1-30],tblInvoices[CustomerName],tblAging[[#This Row], [Customer]])</f>
        <v>0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452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2" t="s">
        <v>44</v>
      </c>
      <c s="75">
        <f>SUM(tblAging[[#This Row], [Current]:[Aged 91+]])</f>
        <v>6368</v>
      </c>
      <c s="63">
        <f>_xlfn.SUMIFS(tblInvoices[Current],tblInvoices[CustomerName],tblAging[[#This Row], [Customer]])</f>
        <v>3184</v>
      </c>
      <c s="63">
        <f>_xlfn.SUMIFS(tblInvoices[Aged 1-30],tblInvoices[CustomerName],tblAging[[#This Row], [Customer]])</f>
        <v>1616</v>
      </c>
      <c s="63">
        <f>_xlfn.SUMIFS(tblInvoices[Aged 31-60 ],tblInvoices[CustomerName],tblAging[[#This Row], [Customer]])</f>
        <v>977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591</v>
      </c>
      <c s="0"/>
      <c s="0"/>
      <c s="0"/>
      <c s="0"/>
    </row>
    <row customHeight="1" ht="14.25" hidden="1">
      <c s="0"/>
      <c s="0"/>
      <c s="62" t="s">
        <v>45</v>
      </c>
      <c s="75">
        <f>SUM(tblAging[[#This Row], [Current]:[Aged 91+]])</f>
        <v>2498</v>
      </c>
      <c s="63">
        <f>_xlfn.SUMIFS(tblInvoices[Current],tblInvoices[CustomerName],tblAging[[#This Row], [Customer]])</f>
        <v>1249</v>
      </c>
      <c s="63">
        <f>_xlfn.SUMIFS(tblInvoices[Aged 1-30],tblInvoices[CustomerName],tblAging[[#This Row], [Customer]])</f>
        <v>881</v>
      </c>
      <c s="63">
        <f>_xlfn.SUMIFS(tblInvoices[Aged 31-60 ],tblInvoices[CustomerName],tblAging[[#This Row], [Customer]])</f>
        <v>0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368</v>
      </c>
      <c s="0"/>
      <c s="0"/>
      <c s="0"/>
      <c s="0"/>
    </row>
    <row customHeight="1" ht="14.25" hidden="1">
      <c s="0"/>
      <c s="0"/>
      <c s="62" t="s">
        <v>46</v>
      </c>
      <c s="75">
        <f>SUM(tblAging[[#This Row], [Current]:[Aged 91+]])</f>
        <v>5516</v>
      </c>
      <c s="63">
        <f>_xlfn.SUMIFS(tblInvoices[Current],tblInvoices[CustomerName],tblAging[[#This Row], [Customer]])</f>
        <v>2758</v>
      </c>
      <c s="63">
        <f>_xlfn.SUMIFS(tblInvoices[Aged 1-30],tblInvoices[CustomerName],tblAging[[#This Row], [Customer]])</f>
        <v>2210</v>
      </c>
      <c s="63">
        <f>_xlfn.SUMIFS(tblInvoices[Aged 31-60 ],tblInvoices[CustomerName],tblAging[[#This Row], [Customer]])</f>
        <v>548</v>
      </c>
      <c s="63">
        <f>_xlfn.SUMIFS(tblInvoices[Aged 61-90],tblInvoices[CustomerName],tblAging[[#This Row], [Customer]])</f>
        <v>0</v>
      </c>
      <c s="64">
        <f>_xlfn.SUMIFS(tblInvoices[Aged 91+],tblInvoices[CustomerName],tblAging[[#This Row], [Customer]])</f>
        <v>0</v>
      </c>
      <c s="0"/>
      <c s="0"/>
      <c s="0"/>
      <c s="0"/>
    </row>
    <row customHeight="1" ht="14.25" hidden="1">
      <c s="0"/>
      <c s="0"/>
      <c s="61" t="s">
        <v>47</v>
      </c>
      <c s="75">
        <f>SUM(tblAging[[#This Row], [Current]:[Aged 91+]])</f>
        <v>3472</v>
      </c>
      <c s="71">
        <f>_xlfn.SUMIFS(tblInvoices[Current],tblInvoices[CustomerName],tblAging[[#This Row], [Customer]])</f>
        <v>1736</v>
      </c>
      <c s="71">
        <f>_xlfn.SUMIFS(tblInvoices[Aged 1-30],tblInvoices[CustomerName],tblAging[[#This Row], [Customer]])</f>
        <v>738</v>
      </c>
      <c s="71">
        <f>_xlfn.SUMIFS(tblInvoices[Aged 31-60 ],tblInvoices[CustomerName],tblAging[[#This Row], [Customer]])</f>
        <v>998</v>
      </c>
      <c s="71">
        <f>_xlfn.SUMIFS(tblInvoices[Aged 61-90],tblInvoices[CustomerName],tblAging[[#This Row], [Customer]])</f>
        <v>0</v>
      </c>
      <c s="72">
        <f>_xlfn.SUMIFS(tblInvoices[Aged 91+],tblInvoices[CustomerName],tblAging[[#This Row], [Customer]])</f>
        <v>0</v>
      </c>
      <c s="0"/>
      <c s="0"/>
      <c s="0"/>
      <c s="0"/>
    </row>
    <row customHeight="1" ht="14.25">
      <c s="0"/>
      <c s="0"/>
      <c s="76"/>
      <c s="77">
        <f>SUM(tblAging[Total Outstanding])</f>
      </c>
      <c s="77">
        <f>SUM(tblAging[Current])</f>
      </c>
      <c s="77">
        <f>SUM(tblAging[Aged 1-30])</f>
      </c>
      <c s="77">
        <f>SUM(tblAging[Aged 31-60 ])</f>
      </c>
      <c s="77">
        <f>SUM(tblAging[Aged 61-90])</f>
      </c>
      <c s="78">
        <f>SUM(tblAging[Aged 91+])</f>
      </c>
      <c s="0"/>
      <c s="0"/>
      <c s="0"/>
      <c s="0"/>
    </row>
    <row customHeight="1" ht="14.25">
      <c s="0"/>
      <c s="0"/>
      <c s="0"/>
      <c s="0"/>
      <c s="0"/>
      <c s="0"/>
      <c s="0"/>
      <c s="0"/>
      <c s="0"/>
      <c s="0"/>
      <c s="0"/>
      <c s="0"/>
      <c s="0"/>
    </row>
    <row customHeight="1" ht="14.25">
      <c s="0"/>
      <c s="0"/>
      <c s="0"/>
      <c s="0"/>
      <c s="0"/>
      <c s="0"/>
      <c s="0"/>
      <c s="0"/>
      <c s="0"/>
      <c s="0"/>
      <c s="0"/>
      <c s="0"/>
      <c s="0"/>
    </row>
    <row customHeight="1" ht="14.25">
      <c s="0"/>
      <c s="0"/>
      <c s="0"/>
      <c s="0"/>
      <c s="0"/>
      <c s="0"/>
      <c s="0"/>
      <c s="0"/>
      <c s="0"/>
      <c s="0"/>
      <c s="0"/>
      <c s="0"/>
      <c s="0"/>
    </row>
  </sheetData>
  <mergeCells count="2">
    <mergeCell ref="C1:I1"/>
    <mergeCell ref="C2:I2"/>
  </mergeCells>
  <conditionalFormatting sqref="C9">
    <cfRule type="iconSet" priority="66">
      <iconSet iconSet="3TrafficLights1">
        <cfvo type="percent" val="0"/>
        <cfvo type="percent" val="33"/>
        <cfvo type="percent" val="67"/>
      </iconSet>
    </cfRule>
  </conditionalFormatting>
  <conditionalFormatting sqref="D9:D40">
    <cfRule type="dataBar" priority="1">
      <dataBar>
        <cfvo type="min" val="(Automatic)"/>
        <cfvo type="max" val="(Automatic)"/>
        <color rgb="FFFFA500"/>
      </dataBar>
      <extLst>
        <ext xmlns:x14="http://schemas.microsoft.com/office/spreadsheetml/2009/9/main" uri="{B025F937-C7B1-47D3-B67F-A62EFF666E3E}">
          <x14:id>{f2569665-5f55-4bda-94c9-ad8ffcac84e9}</x14:id>
        </ext>
      </extLst>
    </cfRule>
  </conditionalFormatting>
  <pageSetup pageOrder="downThenOver" orientation="portrait"/>
  <headerFooter>
    <oddHeader>&amp;L&amp;C&amp;R</oddHeader>
    <oddFooter>&amp;L&amp;C&amp;R</oddFooter>
    <evenHeader>&amp;L&amp;C&amp;R</evenHeader>
    <evenFooter>&amp;L&amp;C&amp;R</even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69665-5f55-4bda-94c9-ad8ffcac84e9}">
            <x14:dataBar minLength="0" maxLength="100" direction="leftToRight">
              <x14:cfvo type="autoMin"/>
              <x14:cfvo type="autoMax"/>
            </x14:dataBar>
          </x14:cfRule>
          <xm:sqref>D9:D40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M1" sqref="M1"/>
    </sheetView>
  </sheetViews>
  <sheetFormatPr defaultColWidth="8.8515625" customHeight="1" defaultRowHeight="14.25"/>
  <cols>
    <col min="1" max="1" style="0" width="22.421875" customWidth="1"/>
    <col min="2" max="2" style="0" width="15.8515625" customWidth="1"/>
    <col min="3" max="3" style="0" width="13.140625" customWidth="1"/>
    <col min="4" max="4" style="0" width="11.28125" customWidth="1"/>
    <col min="5" max="5" style="55" width="15.8515625" customWidth="1"/>
    <col min="6" max="7" style="55" width="11.28125" customWidth="1"/>
    <col min="8" max="8" style="55" width="11.421875" customWidth="1"/>
    <col min="9" max="10" style="55" width="11.28125" customWidth="1"/>
  </cols>
  <sheetData>
    <row customHeight="1" ht="14.25">
      <c s="0" t="s">
        <v>48</v>
      </c>
      <c s="0" t="s">
        <v>49</v>
      </c>
      <c s="0" t="s">
        <v>50</v>
      </c>
      <c s="0" t="s">
        <v>51</v>
      </c>
      <c s="55" t="s">
        <v>52</v>
      </c>
      <c s="55" t="s">
        <v>11</v>
      </c>
      <c s="55" t="s">
        <v>12</v>
      </c>
      <c s="55" t="s">
        <v>13</v>
      </c>
      <c s="55" t="s">
        <v>14</v>
      </c>
      <c s="55" t="s">
        <v>15</v>
      </c>
      <c r="L1" s="0" t="s">
        <v>53</v>
      </c>
      <c s="54">
        <v>42947</v>
      </c>
    </row>
    <row customHeight="1" ht="14.25">
      <c s="0" t="s">
        <v>20</v>
      </c>
      <c s="0">
        <v>101</v>
      </c>
      <c s="54">
        <v>42874</v>
      </c>
      <c s="54">
        <f>tblInvoices[[#This Row], [Invoice Date]]+30</f>
        <v>42904</v>
      </c>
      <c s="55">
        <v>658</v>
      </c>
      <c s="55">
        <f>IF($M$1&gt;tblInvoices[[#This Row], [Due Date]],tblInvoices[[#This Row], [Invoice Amount]],0)</f>
        <v>658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658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  <c r="L2" s="54"/>
    </row>
    <row customHeight="1" ht="14.25">
      <c s="0" t="s">
        <v>25</v>
      </c>
      <c s="0">
        <v>102</v>
      </c>
      <c s="54">
        <v>42821</v>
      </c>
      <c s="54">
        <f>tblInvoices[[#This Row], [Invoice Date]]+30</f>
        <v>42851</v>
      </c>
      <c s="55">
        <v>613</v>
      </c>
      <c s="55">
        <f>IF($M$1&gt;tblInvoices[[#This Row], [Due Date]],tblInvoices[[#This Row], [Invoice Amount]],0)</f>
        <v>613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613</v>
      </c>
    </row>
    <row customHeight="1" ht="14.25">
      <c s="0" t="s">
        <v>38</v>
      </c>
      <c s="0">
        <v>103</v>
      </c>
      <c s="54">
        <v>42810</v>
      </c>
      <c s="54">
        <f>tblInvoices[[#This Row], [Invoice Date]]+30</f>
        <v>42840</v>
      </c>
      <c s="55">
        <v>500</v>
      </c>
      <c s="55">
        <f>IF($M$1&gt;tblInvoices[[#This Row], [Due Date]],tblInvoices[[#This Row], [Invoice Amount]],0)</f>
        <v>500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500</v>
      </c>
      <c r="L4" s="54"/>
    </row>
    <row customHeight="1" ht="14.25">
      <c s="0" t="s">
        <v>24</v>
      </c>
      <c s="0">
        <v>104</v>
      </c>
      <c s="54">
        <v>42804</v>
      </c>
      <c s="54">
        <f>tblInvoices[[#This Row], [Invoice Date]]+30</f>
        <v>42834</v>
      </c>
      <c s="55">
        <v>833</v>
      </c>
      <c s="55">
        <f>IF($M$1&gt;tblInvoices[[#This Row], [Due Date]],tblInvoices[[#This Row], [Invoice Amount]],0)</f>
        <v>833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833</v>
      </c>
    </row>
    <row customHeight="1" ht="14.25">
      <c s="0" t="s">
        <v>43</v>
      </c>
      <c s="0">
        <v>105</v>
      </c>
      <c s="54">
        <v>42847</v>
      </c>
      <c s="54">
        <f>tblInvoices[[#This Row], [Invoice Date]]+30</f>
        <v>42877</v>
      </c>
      <c s="55">
        <v>452</v>
      </c>
      <c s="55">
        <f>IF($M$1&gt;tblInvoices[[#This Row], [Due Date]],tblInvoices[[#This Row], [Invoice Amount]],0)</f>
        <v>452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452</v>
      </c>
      <c s="55">
        <f>IF($M$1-tblInvoices[[#This Row], [Due Date]]&gt;=91,tblInvoices[[#This Row], [Invoice Amount]],0)</f>
        <v>0</v>
      </c>
    </row>
    <row customHeight="1" ht="14.25">
      <c s="0" t="s">
        <v>44</v>
      </c>
      <c s="0">
        <v>106</v>
      </c>
      <c s="54">
        <v>42826</v>
      </c>
      <c s="54">
        <f>tblInvoices[[#This Row], [Invoice Date]]+30</f>
        <v>42856</v>
      </c>
      <c s="55">
        <v>591</v>
      </c>
      <c s="55">
        <f>IF($M$1&gt;tblInvoices[[#This Row], [Due Date]],tblInvoices[[#This Row], [Invoice Amount]],0)</f>
        <v>591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591</v>
      </c>
    </row>
    <row customHeight="1" ht="14.25">
      <c s="0" t="s">
        <v>24</v>
      </c>
      <c s="0">
        <v>107</v>
      </c>
      <c s="54">
        <v>42857</v>
      </c>
      <c s="54">
        <f>tblInvoices[[#This Row], [Invoice Date]]+30</f>
        <v>42887</v>
      </c>
      <c s="55">
        <v>512</v>
      </c>
      <c s="55">
        <f>IF($M$1&gt;tblInvoices[[#This Row], [Due Date]],tblInvoices[[#This Row], [Invoice Amount]],0)</f>
        <v>512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512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54</v>
      </c>
      <c s="0">
        <v>108</v>
      </c>
      <c s="54">
        <v>42809</v>
      </c>
      <c s="54">
        <f>tblInvoices[[#This Row], [Invoice Date]]+30</f>
        <v>42839</v>
      </c>
      <c s="55">
        <v>304</v>
      </c>
      <c s="55">
        <f>IF($M$1&gt;tblInvoices[[#This Row], [Due Date]],tblInvoices[[#This Row], [Invoice Amount]],0)</f>
        <v>304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304</v>
      </c>
    </row>
    <row customHeight="1" ht="14.25">
      <c s="0" t="s">
        <v>24</v>
      </c>
      <c s="0">
        <v>109</v>
      </c>
      <c s="54">
        <v>42843</v>
      </c>
      <c s="54">
        <f>tblInvoices[[#This Row], [Invoice Date]]+30</f>
        <v>42873</v>
      </c>
      <c s="55">
        <v>374</v>
      </c>
      <c s="55">
        <f>IF($M$1&gt;tblInvoices[[#This Row], [Due Date]],tblInvoices[[#This Row], [Invoice Amount]],0)</f>
        <v>374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374</v>
      </c>
      <c s="55">
        <f>IF($M$1-tblInvoices[[#This Row], [Due Date]]&gt;=91,tblInvoices[[#This Row], [Invoice Amount]],0)</f>
        <v>0</v>
      </c>
    </row>
    <row customHeight="1" ht="14.25">
      <c s="0" t="s">
        <v>45</v>
      </c>
      <c s="0">
        <v>110</v>
      </c>
      <c s="54">
        <v>42821</v>
      </c>
      <c s="54">
        <f>tblInvoices[[#This Row], [Invoice Date]]+30</f>
        <v>42851</v>
      </c>
      <c s="55">
        <v>368</v>
      </c>
      <c s="55">
        <f>IF($M$1&gt;tblInvoices[[#This Row], [Due Date]],tblInvoices[[#This Row], [Invoice Amount]],0)</f>
        <v>368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368</v>
      </c>
    </row>
    <row customHeight="1" ht="14.25">
      <c s="0" t="s">
        <v>41</v>
      </c>
      <c s="0">
        <v>111</v>
      </c>
      <c s="54">
        <v>42815</v>
      </c>
      <c s="54">
        <f>tblInvoices[[#This Row], [Invoice Date]]+30</f>
        <v>42845</v>
      </c>
      <c s="55">
        <v>854</v>
      </c>
      <c s="55">
        <f>IF($M$1&gt;tblInvoices[[#This Row], [Due Date]],tblInvoices[[#This Row], [Invoice Amount]],0)</f>
        <v>854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854</v>
      </c>
    </row>
    <row customHeight="1" ht="14.25">
      <c s="0" t="s">
        <v>46</v>
      </c>
      <c s="0">
        <v>112</v>
      </c>
      <c s="54">
        <v>42868</v>
      </c>
      <c s="54">
        <f>tblInvoices[[#This Row], [Invoice Date]]+30</f>
        <v>42898</v>
      </c>
      <c s="55">
        <v>548</v>
      </c>
      <c s="55">
        <f>IF($M$1&gt;tblInvoices[[#This Row], [Due Date]],tblInvoices[[#This Row], [Invoice Amount]],0)</f>
        <v>548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548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21</v>
      </c>
      <c s="0">
        <v>113</v>
      </c>
      <c s="54">
        <v>42803</v>
      </c>
      <c s="54">
        <f>tblInvoices[[#This Row], [Invoice Date]]+30</f>
        <v>42833</v>
      </c>
      <c s="55">
        <v>417</v>
      </c>
      <c s="55">
        <f>IF($M$1&gt;tblInvoices[[#This Row], [Due Date]],tblInvoices[[#This Row], [Invoice Amount]],0)</f>
        <v>417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417</v>
      </c>
    </row>
    <row customHeight="1" ht="14.25">
      <c s="0" t="s">
        <v>24</v>
      </c>
      <c s="0">
        <v>114</v>
      </c>
      <c s="54">
        <v>42892</v>
      </c>
      <c s="54">
        <f>tblInvoices[[#This Row], [Invoice Date]]+30</f>
        <v>42922</v>
      </c>
      <c s="55">
        <v>858</v>
      </c>
      <c s="55">
        <f>IF($M$1&gt;tblInvoices[[#This Row], [Due Date]],tblInvoices[[#This Row], [Invoice Amount]],0)</f>
        <v>858</v>
      </c>
      <c s="55">
        <f>IF(AND($M$1-tblInvoices[[#This Row], [Due Date]]&gt;=1,$M$1-tblInvoices[[#This Row], [Due Date]]&lt;=30),tblInvoices[[#This Row], [Invoice Amount]],0)</f>
        <v>858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37</v>
      </c>
      <c s="0">
        <v>115</v>
      </c>
      <c s="54">
        <v>42862</v>
      </c>
      <c s="54">
        <f>tblInvoices[[#This Row], [Invoice Date]]+30</f>
        <v>42892</v>
      </c>
      <c s="55">
        <v>378</v>
      </c>
      <c s="55">
        <f>IF($M$1&gt;tblInvoices[[#This Row], [Due Date]],tblInvoices[[#This Row], [Invoice Amount]],0)</f>
        <v>378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378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35</v>
      </c>
      <c s="0">
        <v>116</v>
      </c>
      <c s="54">
        <v>42812</v>
      </c>
      <c s="54">
        <f>tblInvoices[[#This Row], [Invoice Date]]+30</f>
        <v>42842</v>
      </c>
      <c s="55">
        <v>737</v>
      </c>
      <c s="55">
        <f>IF($M$1&gt;tblInvoices[[#This Row], [Due Date]],tblInvoices[[#This Row], [Invoice Amount]],0)</f>
        <v>737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737</v>
      </c>
    </row>
    <row customHeight="1" ht="14.25">
      <c s="0" t="s">
        <v>24</v>
      </c>
      <c s="0">
        <v>117</v>
      </c>
      <c s="54">
        <v>42883</v>
      </c>
      <c s="54">
        <f>tblInvoices[[#This Row], [Invoice Date]]+30</f>
        <v>42913</v>
      </c>
      <c s="55">
        <v>970</v>
      </c>
      <c s="55">
        <f>IF($M$1&gt;tblInvoices[[#This Row], [Due Date]],tblInvoices[[#This Row], [Invoice Amount]],0)</f>
        <v>970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970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39</v>
      </c>
      <c s="0">
        <v>118</v>
      </c>
      <c s="54">
        <v>42882</v>
      </c>
      <c s="54">
        <f>tblInvoices[[#This Row], [Invoice Date]]+30</f>
        <v>42912</v>
      </c>
      <c s="55">
        <v>544</v>
      </c>
      <c s="55">
        <f>IF($M$1&gt;tblInvoices[[#This Row], [Due Date]],tblInvoices[[#This Row], [Invoice Amount]],0)</f>
        <v>544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544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33</v>
      </c>
      <c s="0">
        <v>119</v>
      </c>
      <c s="54">
        <v>42839</v>
      </c>
      <c s="54">
        <f>tblInvoices[[#This Row], [Invoice Date]]+30</f>
        <v>42869</v>
      </c>
      <c s="55">
        <v>445</v>
      </c>
      <c s="55">
        <f>IF($M$1&gt;tblInvoices[[#This Row], [Due Date]],tblInvoices[[#This Row], [Invoice Amount]],0)</f>
        <v>445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445</v>
      </c>
      <c s="55">
        <f>IF($M$1-tblInvoices[[#This Row], [Due Date]]&gt;=91,tblInvoices[[#This Row], [Invoice Amount]],0)</f>
        <v>0</v>
      </c>
    </row>
    <row customHeight="1" ht="14.25">
      <c s="0" t="s">
        <v>27</v>
      </c>
      <c s="0">
        <v>120</v>
      </c>
      <c s="54">
        <v>42863</v>
      </c>
      <c s="54">
        <f>tblInvoices[[#This Row], [Invoice Date]]+30</f>
        <v>42893</v>
      </c>
      <c s="55">
        <v>444</v>
      </c>
      <c s="55">
        <f>IF($M$1&gt;tblInvoices[[#This Row], [Due Date]],tblInvoices[[#This Row], [Invoice Amount]],0)</f>
        <v>444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444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18</v>
      </c>
      <c s="0">
        <v>121</v>
      </c>
      <c s="54">
        <v>42857</v>
      </c>
      <c s="54">
        <f>tblInvoices[[#This Row], [Invoice Date]]+30</f>
        <v>42887</v>
      </c>
      <c s="55">
        <v>798</v>
      </c>
      <c s="55">
        <f>IF($M$1&gt;tblInvoices[[#This Row], [Due Date]],tblInvoices[[#This Row], [Invoice Amount]],0)</f>
        <v>798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798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25</v>
      </c>
      <c s="0">
        <v>122</v>
      </c>
      <c s="54">
        <v>42900</v>
      </c>
      <c s="54">
        <f>tblInvoices[[#This Row], [Invoice Date]]+30</f>
        <v>42930</v>
      </c>
      <c s="55">
        <v>569</v>
      </c>
      <c s="55">
        <f>IF($M$1&gt;tblInvoices[[#This Row], [Due Date]],tblInvoices[[#This Row], [Invoice Amount]],0)</f>
        <v>569</v>
      </c>
      <c s="55">
        <f>IF(AND($M$1-tblInvoices[[#This Row], [Due Date]]&gt;=1,$M$1-tblInvoices[[#This Row], [Due Date]]&lt;=30),tblInvoices[[#This Row], [Invoice Amount]],0)</f>
        <v>569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39</v>
      </c>
      <c s="0">
        <v>123</v>
      </c>
      <c s="54">
        <v>42866</v>
      </c>
      <c s="54">
        <f>tblInvoices[[#This Row], [Invoice Date]]+30</f>
        <v>42896</v>
      </c>
      <c s="55">
        <v>903</v>
      </c>
      <c s="55">
        <f>IF($M$1&gt;tblInvoices[[#This Row], [Due Date]],tblInvoices[[#This Row], [Invoice Amount]],0)</f>
        <v>903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903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36</v>
      </c>
      <c s="0">
        <v>124</v>
      </c>
      <c s="54">
        <v>42900</v>
      </c>
      <c s="54">
        <f>tblInvoices[[#This Row], [Invoice Date]]+30</f>
        <v>42930</v>
      </c>
      <c s="55">
        <v>430</v>
      </c>
      <c s="55">
        <f>IF($M$1&gt;tblInvoices[[#This Row], [Due Date]],tblInvoices[[#This Row], [Invoice Amount]],0)</f>
        <v>430</v>
      </c>
      <c s="55">
        <f>IF(AND($M$1-tblInvoices[[#This Row], [Due Date]]&gt;=1,$M$1-tblInvoices[[#This Row], [Due Date]]&lt;=30),tblInvoices[[#This Row], [Invoice Amount]],0)</f>
        <v>430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37</v>
      </c>
      <c s="0">
        <v>125</v>
      </c>
      <c s="54">
        <v>42871</v>
      </c>
      <c s="54">
        <f>tblInvoices[[#This Row], [Invoice Date]]+30</f>
        <v>42901</v>
      </c>
      <c s="55">
        <v>629</v>
      </c>
      <c s="55">
        <f>IF($M$1&gt;tblInvoices[[#This Row], [Due Date]],tblInvoices[[#This Row], [Invoice Amount]],0)</f>
        <v>629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629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17</v>
      </c>
      <c s="0">
        <v>126</v>
      </c>
      <c s="54">
        <v>42891</v>
      </c>
      <c s="54">
        <f>tblInvoices[[#This Row], [Invoice Date]]+30</f>
        <v>42921</v>
      </c>
      <c s="55">
        <v>376</v>
      </c>
      <c s="55">
        <f>IF($M$1&gt;tblInvoices[[#This Row], [Due Date]],tblInvoices[[#This Row], [Invoice Amount]],0)</f>
        <v>376</v>
      </c>
      <c s="55">
        <f>IF(AND($M$1-tblInvoices[[#This Row], [Due Date]]&gt;=1,$M$1-tblInvoices[[#This Row], [Due Date]]&lt;=30),tblInvoices[[#This Row], [Invoice Amount]],0)</f>
        <v>376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41</v>
      </c>
      <c s="0">
        <v>127</v>
      </c>
      <c s="54">
        <v>42844</v>
      </c>
      <c s="54">
        <f>tblInvoices[[#This Row], [Invoice Date]]+30</f>
        <v>42874</v>
      </c>
      <c s="55">
        <v>826</v>
      </c>
      <c s="55">
        <f>IF($M$1&gt;tblInvoices[[#This Row], [Due Date]],tblInvoices[[#This Row], [Invoice Amount]],0)</f>
        <v>826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826</v>
      </c>
      <c s="55">
        <f>IF($M$1-tblInvoices[[#This Row], [Due Date]]&gt;=91,tblInvoices[[#This Row], [Invoice Amount]],0)</f>
        <v>0</v>
      </c>
    </row>
    <row customHeight="1" ht="14.25">
      <c s="0" t="s">
        <v>36</v>
      </c>
      <c s="0">
        <v>128</v>
      </c>
      <c s="54">
        <v>42857</v>
      </c>
      <c s="54">
        <f>tblInvoices[[#This Row], [Invoice Date]]+30</f>
        <v>42887</v>
      </c>
      <c s="55">
        <v>548</v>
      </c>
      <c s="55">
        <f>IF($M$1&gt;tblInvoices[[#This Row], [Due Date]],tblInvoices[[#This Row], [Invoice Amount]],0)</f>
        <v>548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548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23</v>
      </c>
      <c s="0">
        <v>129</v>
      </c>
      <c s="54">
        <v>42856</v>
      </c>
      <c s="54">
        <f>tblInvoices[[#This Row], [Invoice Date]]+30</f>
        <v>42886</v>
      </c>
      <c s="55">
        <v>807</v>
      </c>
      <c s="55">
        <f>IF($M$1&gt;tblInvoices[[#This Row], [Due Date]],tblInvoices[[#This Row], [Invoice Amount]],0)</f>
        <v>807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807</v>
      </c>
      <c s="55">
        <f>IF($M$1-tblInvoices[[#This Row], [Due Date]]&gt;=91,tblInvoices[[#This Row], [Invoice Amount]],0)</f>
        <v>0</v>
      </c>
    </row>
    <row customHeight="1" ht="14.25">
      <c s="0" t="s">
        <v>31</v>
      </c>
      <c s="0">
        <v>130</v>
      </c>
      <c s="54">
        <v>42861</v>
      </c>
      <c s="54">
        <f>tblInvoices[[#This Row], [Invoice Date]]+30</f>
        <v>42891</v>
      </c>
      <c s="55">
        <v>654</v>
      </c>
      <c s="55">
        <f>IF($M$1&gt;tblInvoices[[#This Row], [Due Date]],tblInvoices[[#This Row], [Invoice Amount]],0)</f>
        <v>654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654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27</v>
      </c>
      <c s="0">
        <v>131</v>
      </c>
      <c s="54">
        <v>42850</v>
      </c>
      <c s="54">
        <f>tblInvoices[[#This Row], [Invoice Date]]+30</f>
        <v>42880</v>
      </c>
      <c s="55">
        <v>396</v>
      </c>
      <c s="55">
        <f>IF($M$1&gt;tblInvoices[[#This Row], [Due Date]],tblInvoices[[#This Row], [Invoice Amount]],0)</f>
        <v>396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396</v>
      </c>
      <c s="55">
        <f>IF($M$1-tblInvoices[[#This Row], [Due Date]]&gt;=91,tblInvoices[[#This Row], [Invoice Amount]],0)</f>
        <v>0</v>
      </c>
    </row>
    <row customHeight="1" ht="14.25">
      <c s="0" t="s">
        <v>55</v>
      </c>
      <c s="0">
        <v>132</v>
      </c>
      <c s="54">
        <v>42933</v>
      </c>
      <c s="54">
        <f>tblInvoices[[#This Row], [Invoice Date]]+30</f>
        <v>42963</v>
      </c>
      <c s="55">
        <v>871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36</v>
      </c>
      <c s="0">
        <v>133</v>
      </c>
      <c s="54">
        <v>42910</v>
      </c>
      <c s="54">
        <f>tblInvoices[[#This Row], [Invoice Date]]+30</f>
        <v>42940</v>
      </c>
      <c s="55">
        <v>914</v>
      </c>
      <c s="55">
        <f>IF($M$1&gt;tblInvoices[[#This Row], [Due Date]],tblInvoices[[#This Row], [Invoice Amount]],0)</f>
        <v>914</v>
      </c>
      <c s="55">
        <f>IF(AND($M$1-tblInvoices[[#This Row], [Due Date]]&gt;=1,$M$1-tblInvoices[[#This Row], [Due Date]]&lt;=30),tblInvoices[[#This Row], [Invoice Amount]],0)</f>
        <v>914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40</v>
      </c>
      <c s="0">
        <v>134</v>
      </c>
      <c s="54">
        <v>42897</v>
      </c>
      <c s="54">
        <f>tblInvoices[[#This Row], [Invoice Date]]+30</f>
        <v>42927</v>
      </c>
      <c s="55">
        <v>772</v>
      </c>
      <c s="55">
        <f>IF($M$1&gt;tblInvoices[[#This Row], [Due Date]],tblInvoices[[#This Row], [Invoice Amount]],0)</f>
        <v>772</v>
      </c>
      <c s="55">
        <f>IF(AND($M$1-tblInvoices[[#This Row], [Due Date]]&gt;=1,$M$1-tblInvoices[[#This Row], [Due Date]]&lt;=30),tblInvoices[[#This Row], [Invoice Amount]],0)</f>
        <v>772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44</v>
      </c>
      <c s="0">
        <v>135</v>
      </c>
      <c s="54">
        <v>42909</v>
      </c>
      <c s="54">
        <f>tblInvoices[[#This Row], [Invoice Date]]+30</f>
        <v>42939</v>
      </c>
      <c s="55">
        <v>628</v>
      </c>
      <c s="55">
        <f>IF($M$1&gt;tblInvoices[[#This Row], [Due Date]],tblInvoices[[#This Row], [Invoice Amount]],0)</f>
        <v>628</v>
      </c>
      <c s="55">
        <f>IF(AND($M$1-tblInvoices[[#This Row], [Due Date]]&gt;=1,$M$1-tblInvoices[[#This Row], [Due Date]]&lt;=30),tblInvoices[[#This Row], [Invoice Amount]],0)</f>
        <v>628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36</v>
      </c>
      <c s="0">
        <v>136</v>
      </c>
      <c s="54">
        <v>42927</v>
      </c>
      <c s="54">
        <f>tblInvoices[[#This Row], [Invoice Date]]+30</f>
        <v>42957</v>
      </c>
      <c s="55">
        <v>499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36</v>
      </c>
      <c s="0">
        <v>137</v>
      </c>
      <c s="54">
        <v>42924</v>
      </c>
      <c s="54">
        <f>tblInvoices[[#This Row], [Invoice Date]]+30</f>
        <v>42954</v>
      </c>
      <c s="55">
        <v>777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23</v>
      </c>
      <c s="0">
        <v>138</v>
      </c>
      <c s="54">
        <v>42863</v>
      </c>
      <c s="54">
        <f>tblInvoices[[#This Row], [Invoice Date]]+30</f>
        <v>42893</v>
      </c>
      <c s="55">
        <v>804</v>
      </c>
      <c s="55">
        <f>IF($M$1&gt;tblInvoices[[#This Row], [Due Date]],tblInvoices[[#This Row], [Invoice Amount]],0)</f>
        <v>804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804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17</v>
      </c>
      <c s="0">
        <v>139</v>
      </c>
      <c s="54">
        <v>42866</v>
      </c>
      <c s="54">
        <f>tblInvoices[[#This Row], [Invoice Date]]+30</f>
        <v>42896</v>
      </c>
      <c s="55">
        <v>575</v>
      </c>
      <c s="55">
        <f>IF($M$1&gt;tblInvoices[[#This Row], [Due Date]],tblInvoices[[#This Row], [Invoice Amount]],0)</f>
        <v>575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575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23</v>
      </c>
      <c s="0">
        <v>140</v>
      </c>
      <c s="54">
        <v>42844</v>
      </c>
      <c s="54">
        <f>tblInvoices[[#This Row], [Invoice Date]]+30</f>
        <v>42874</v>
      </c>
      <c s="55">
        <v>785</v>
      </c>
      <c s="55">
        <f>IF($M$1&gt;tblInvoices[[#This Row], [Due Date]],tblInvoices[[#This Row], [Invoice Amount]],0)</f>
        <v>785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785</v>
      </c>
      <c s="55">
        <f>IF($M$1-tblInvoices[[#This Row], [Due Date]]&gt;=91,tblInvoices[[#This Row], [Invoice Amount]],0)</f>
        <v>0</v>
      </c>
    </row>
    <row customHeight="1" ht="14.25">
      <c s="0" t="s">
        <v>16</v>
      </c>
      <c s="0">
        <v>141</v>
      </c>
      <c s="54">
        <v>42890</v>
      </c>
      <c s="54">
        <f>tblInvoices[[#This Row], [Invoice Date]]+30</f>
        <v>42920</v>
      </c>
      <c s="55">
        <v>542</v>
      </c>
      <c s="55">
        <f>IF($M$1&gt;tblInvoices[[#This Row], [Due Date]],tblInvoices[[#This Row], [Invoice Amount]],0)</f>
        <v>542</v>
      </c>
      <c s="55">
        <f>IF(AND($M$1-tblInvoices[[#This Row], [Due Date]]&gt;=1,$M$1-tblInvoices[[#This Row], [Due Date]]&lt;=30),tblInvoices[[#This Row], [Invoice Amount]],0)</f>
        <v>542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39</v>
      </c>
      <c s="0">
        <v>142</v>
      </c>
      <c s="54">
        <v>42931</v>
      </c>
      <c s="54">
        <f>tblInvoices[[#This Row], [Invoice Date]]+30</f>
        <v>42961</v>
      </c>
      <c s="55">
        <v>700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47</v>
      </c>
      <c s="0">
        <v>143</v>
      </c>
      <c s="54">
        <v>42880</v>
      </c>
      <c s="54">
        <f>tblInvoices[[#This Row], [Invoice Date]]+30</f>
        <v>42910</v>
      </c>
      <c s="55">
        <v>998</v>
      </c>
      <c s="55">
        <f>IF($M$1&gt;tblInvoices[[#This Row], [Due Date]],tblInvoices[[#This Row], [Invoice Amount]],0)</f>
        <v>998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998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20</v>
      </c>
      <c s="0">
        <v>144</v>
      </c>
      <c s="54">
        <v>42903</v>
      </c>
      <c s="54">
        <f>tblInvoices[[#This Row], [Invoice Date]]+30</f>
        <v>42933</v>
      </c>
      <c s="55">
        <v>767</v>
      </c>
      <c s="55">
        <f>IF($M$1&gt;tblInvoices[[#This Row], [Due Date]],tblInvoices[[#This Row], [Invoice Amount]],0)</f>
        <v>767</v>
      </c>
      <c s="55">
        <f>IF(AND($M$1-tblInvoices[[#This Row], [Due Date]]&gt;=1,$M$1-tblInvoices[[#This Row], [Due Date]]&lt;=30),tblInvoices[[#This Row], [Invoice Amount]],0)</f>
        <v>767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47</v>
      </c>
      <c s="0">
        <v>145</v>
      </c>
      <c s="54">
        <v>42939</v>
      </c>
      <c s="54">
        <f>tblInvoices[[#This Row], [Invoice Date]]+30</f>
        <v>42969</v>
      </c>
      <c s="55">
        <v>870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56</v>
      </c>
      <c s="0">
        <v>146</v>
      </c>
      <c s="54">
        <v>42918</v>
      </c>
      <c s="54">
        <f>tblInvoices[[#This Row], [Invoice Date]]+30</f>
        <v>42948</v>
      </c>
      <c s="55">
        <v>901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23</v>
      </c>
      <c s="0">
        <v>147</v>
      </c>
      <c s="54">
        <v>42908</v>
      </c>
      <c s="54">
        <f>tblInvoices[[#This Row], [Invoice Date]]+30</f>
        <v>42938</v>
      </c>
      <c s="55">
        <v>754</v>
      </c>
      <c s="55">
        <f>IF($M$1&gt;tblInvoices[[#This Row], [Due Date]],tblInvoices[[#This Row], [Invoice Amount]],0)</f>
        <v>754</v>
      </c>
      <c s="55">
        <f>IF(AND($M$1-tblInvoices[[#This Row], [Due Date]]&gt;=1,$M$1-tblInvoices[[#This Row], [Due Date]]&lt;=30),tblInvoices[[#This Row], [Invoice Amount]],0)</f>
        <v>754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32</v>
      </c>
      <c s="0">
        <v>148</v>
      </c>
      <c s="54">
        <v>42871</v>
      </c>
      <c s="54">
        <f>tblInvoices[[#This Row], [Invoice Date]]+30</f>
        <v>42901</v>
      </c>
      <c s="55">
        <v>778</v>
      </c>
      <c s="55">
        <f>IF($M$1&gt;tblInvoices[[#This Row], [Due Date]],tblInvoices[[#This Row], [Invoice Amount]],0)</f>
        <v>778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778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22</v>
      </c>
      <c s="0">
        <v>149</v>
      </c>
      <c s="54">
        <v>42922</v>
      </c>
      <c s="54">
        <f>tblInvoices[[#This Row], [Invoice Date]]+30</f>
        <v>42952</v>
      </c>
      <c s="55">
        <v>989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36</v>
      </c>
      <c s="0">
        <v>150</v>
      </c>
      <c s="54">
        <v>42872</v>
      </c>
      <c s="54">
        <f>tblInvoices[[#This Row], [Invoice Date]]+30</f>
        <v>42902</v>
      </c>
      <c s="55">
        <v>829</v>
      </c>
      <c s="55">
        <f>IF($M$1&gt;tblInvoices[[#This Row], [Due Date]],tblInvoices[[#This Row], [Invoice Amount]],0)</f>
        <v>829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829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18</v>
      </c>
      <c s="0">
        <v>151</v>
      </c>
      <c s="54">
        <v>42895</v>
      </c>
      <c s="54">
        <f>tblInvoices[[#This Row], [Invoice Date]]+30</f>
        <v>42925</v>
      </c>
      <c s="55">
        <v>928</v>
      </c>
      <c s="55">
        <f>IF($M$1&gt;tblInvoices[[#This Row], [Due Date]],tblInvoices[[#This Row], [Invoice Amount]],0)</f>
        <v>928</v>
      </c>
      <c s="55">
        <f>IF(AND($M$1-tblInvoices[[#This Row], [Due Date]]&gt;=1,$M$1-tblInvoices[[#This Row], [Due Date]]&lt;=30),tblInvoices[[#This Row], [Invoice Amount]],0)</f>
        <v>928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29</v>
      </c>
      <c s="0">
        <v>152</v>
      </c>
      <c s="54">
        <v>42907</v>
      </c>
      <c s="54">
        <f>tblInvoices[[#This Row], [Invoice Date]]+30</f>
        <v>42937</v>
      </c>
      <c s="55">
        <v>920</v>
      </c>
      <c s="55">
        <f>IF($M$1&gt;tblInvoices[[#This Row], [Due Date]],tblInvoices[[#This Row], [Invoice Amount]],0)</f>
        <v>920</v>
      </c>
      <c s="55">
        <f>IF(AND($M$1-tblInvoices[[#This Row], [Due Date]]&gt;=1,$M$1-tblInvoices[[#This Row], [Due Date]]&lt;=30),tblInvoices[[#This Row], [Invoice Amount]],0)</f>
        <v>920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27</v>
      </c>
      <c s="0">
        <v>153</v>
      </c>
      <c s="54">
        <v>42912</v>
      </c>
      <c s="54">
        <f>tblInvoices[[#This Row], [Invoice Date]]+30</f>
        <v>42942</v>
      </c>
      <c s="55">
        <v>867</v>
      </c>
      <c s="55">
        <f>IF($M$1&gt;tblInvoices[[#This Row], [Due Date]],tblInvoices[[#This Row], [Invoice Amount]],0)</f>
        <v>867</v>
      </c>
      <c s="55">
        <f>IF(AND($M$1-tblInvoices[[#This Row], [Due Date]]&gt;=1,$M$1-tblInvoices[[#This Row], [Due Date]]&lt;=30),tblInvoices[[#This Row], [Invoice Amount]],0)</f>
        <v>867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57</v>
      </c>
      <c s="0">
        <v>154</v>
      </c>
      <c s="54">
        <v>42923</v>
      </c>
      <c s="54">
        <f>tblInvoices[[#This Row], [Invoice Date]]+30</f>
        <v>42953</v>
      </c>
      <c s="55">
        <v>843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41</v>
      </c>
      <c s="0">
        <v>155</v>
      </c>
      <c s="54">
        <v>42871</v>
      </c>
      <c s="54">
        <f>tblInvoices[[#This Row], [Invoice Date]]+30</f>
        <v>42901</v>
      </c>
      <c s="55">
        <v>486</v>
      </c>
      <c s="55">
        <f>IF($M$1&gt;tblInvoices[[#This Row], [Due Date]],tblInvoices[[#This Row], [Invoice Amount]],0)</f>
        <v>486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486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29</v>
      </c>
      <c s="0">
        <v>156</v>
      </c>
      <c s="54">
        <v>42924</v>
      </c>
      <c s="54">
        <f>tblInvoices[[#This Row], [Invoice Date]]+30</f>
        <v>42954</v>
      </c>
      <c s="55">
        <v>912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24</v>
      </c>
      <c s="0">
        <v>157</v>
      </c>
      <c s="54">
        <v>42884</v>
      </c>
      <c s="54">
        <f>tblInvoices[[#This Row], [Invoice Date]]+30</f>
        <v>42914</v>
      </c>
      <c s="55">
        <v>390</v>
      </c>
      <c s="55">
        <f>IF($M$1&gt;tblInvoices[[#This Row], [Due Date]],tblInvoices[[#This Row], [Invoice Amount]],0)</f>
        <v>390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390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25</v>
      </c>
      <c s="0">
        <v>158</v>
      </c>
      <c s="54">
        <v>42868</v>
      </c>
      <c s="54">
        <f>tblInvoices[[#This Row], [Invoice Date]]+30</f>
        <v>42898</v>
      </c>
      <c s="55">
        <v>950</v>
      </c>
      <c s="55">
        <f>IF($M$1&gt;tblInvoices[[#This Row], [Due Date]],tblInvoices[[#This Row], [Invoice Amount]],0)</f>
        <v>950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950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18</v>
      </c>
      <c s="0">
        <v>159</v>
      </c>
      <c s="54">
        <v>42910</v>
      </c>
      <c s="54">
        <f>tblInvoices[[#This Row], [Invoice Date]]+30</f>
        <v>42940</v>
      </c>
      <c s="55">
        <v>895</v>
      </c>
      <c s="55">
        <f>IF($M$1&gt;tblInvoices[[#This Row], [Due Date]],tblInvoices[[#This Row], [Invoice Amount]],0)</f>
        <v>895</v>
      </c>
      <c s="55">
        <f>IF(AND($M$1-tblInvoices[[#This Row], [Due Date]]&gt;=1,$M$1-tblInvoices[[#This Row], [Due Date]]&lt;=30),tblInvoices[[#This Row], [Invoice Amount]],0)</f>
        <v>895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30</v>
      </c>
      <c s="0">
        <v>160</v>
      </c>
      <c s="54">
        <v>42898</v>
      </c>
      <c s="54">
        <f>tblInvoices[[#This Row], [Invoice Date]]+30</f>
        <v>42928</v>
      </c>
      <c s="55">
        <v>842</v>
      </c>
      <c s="55">
        <f>IF($M$1&gt;tblInvoices[[#This Row], [Due Date]],tblInvoices[[#This Row], [Invoice Amount]],0)</f>
        <v>842</v>
      </c>
      <c s="55">
        <f>IF(AND($M$1-tblInvoices[[#This Row], [Due Date]]&gt;=1,$M$1-tblInvoices[[#This Row], [Due Date]]&lt;=30),tblInvoices[[#This Row], [Invoice Amount]],0)</f>
        <v>842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38</v>
      </c>
      <c s="0">
        <v>161</v>
      </c>
      <c s="54">
        <v>42869</v>
      </c>
      <c s="54">
        <f>tblInvoices[[#This Row], [Invoice Date]]+30</f>
        <v>42899</v>
      </c>
      <c s="55">
        <v>603</v>
      </c>
      <c s="55">
        <f>IF($M$1&gt;tblInvoices[[#This Row], [Due Date]],tblInvoices[[#This Row], [Invoice Amount]],0)</f>
        <v>603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603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42</v>
      </c>
      <c s="0">
        <v>162</v>
      </c>
      <c s="54">
        <v>42899</v>
      </c>
      <c s="54">
        <f>tblInvoices[[#This Row], [Invoice Date]]+30</f>
        <v>42929</v>
      </c>
      <c s="55">
        <v>917</v>
      </c>
      <c s="55">
        <f>IF($M$1&gt;tblInvoices[[#This Row], [Due Date]],tblInvoices[[#This Row], [Invoice Amount]],0)</f>
        <v>917</v>
      </c>
      <c s="55">
        <f>IF(AND($M$1-tblInvoices[[#This Row], [Due Date]]&gt;=1,$M$1-tblInvoices[[#This Row], [Due Date]]&lt;=30),tblInvoices[[#This Row], [Invoice Amount]],0)</f>
        <v>917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32</v>
      </c>
      <c s="0">
        <v>163</v>
      </c>
      <c s="54">
        <v>42850</v>
      </c>
      <c s="54">
        <f>tblInvoices[[#This Row], [Invoice Date]]+30</f>
        <v>42880</v>
      </c>
      <c s="55">
        <v>518</v>
      </c>
      <c s="55">
        <f>IF($M$1&gt;tblInvoices[[#This Row], [Due Date]],tblInvoices[[#This Row], [Invoice Amount]],0)</f>
        <v>518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518</v>
      </c>
      <c s="55">
        <f>IF($M$1-tblInvoices[[#This Row], [Due Date]]&gt;=91,tblInvoices[[#This Row], [Invoice Amount]],0)</f>
        <v>0</v>
      </c>
    </row>
    <row customHeight="1" ht="14.25">
      <c s="0" t="s">
        <v>25</v>
      </c>
      <c s="0">
        <v>164</v>
      </c>
      <c s="54">
        <v>42908</v>
      </c>
      <c s="54">
        <f>tblInvoices[[#This Row], [Invoice Date]]+30</f>
        <v>42938</v>
      </c>
      <c s="55">
        <v>320</v>
      </c>
      <c s="55">
        <f>IF($M$1&gt;tblInvoices[[#This Row], [Due Date]],tblInvoices[[#This Row], [Invoice Amount]],0)</f>
        <v>320</v>
      </c>
      <c s="55">
        <f>IF(AND($M$1-tblInvoices[[#This Row], [Due Date]]&gt;=1,$M$1-tblInvoices[[#This Row], [Due Date]]&lt;=30),tblInvoices[[#This Row], [Invoice Amount]],0)</f>
        <v>320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36</v>
      </c>
      <c s="0">
        <v>165</v>
      </c>
      <c s="54">
        <v>42861</v>
      </c>
      <c s="54">
        <f>tblInvoices[[#This Row], [Invoice Date]]+30</f>
        <v>42891</v>
      </c>
      <c s="55">
        <v>745</v>
      </c>
      <c s="55">
        <f>IF($M$1&gt;tblInvoices[[#This Row], [Due Date]],tblInvoices[[#This Row], [Invoice Amount]],0)</f>
        <v>745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745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44</v>
      </c>
      <c s="0">
        <v>166</v>
      </c>
      <c s="54">
        <v>42894</v>
      </c>
      <c s="54">
        <f>tblInvoices[[#This Row], [Invoice Date]]+30</f>
        <v>42924</v>
      </c>
      <c s="55">
        <v>373</v>
      </c>
      <c s="55">
        <f>IF($M$1&gt;tblInvoices[[#This Row], [Due Date]],tblInvoices[[#This Row], [Invoice Amount]],0)</f>
        <v>373</v>
      </c>
      <c s="55">
        <f>IF(AND($M$1-tblInvoices[[#This Row], [Due Date]]&gt;=1,$M$1-tblInvoices[[#This Row], [Due Date]]&lt;=30),tblInvoices[[#This Row], [Invoice Amount]],0)</f>
        <v>373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30</v>
      </c>
      <c s="0">
        <v>167</v>
      </c>
      <c s="54">
        <v>42928</v>
      </c>
      <c s="54">
        <f>tblInvoices[[#This Row], [Invoice Date]]+30</f>
        <v>42958</v>
      </c>
      <c s="55">
        <v>321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30</v>
      </c>
      <c s="0">
        <v>168</v>
      </c>
      <c s="54">
        <v>42909</v>
      </c>
      <c s="54">
        <f>tblInvoices[[#This Row], [Invoice Date]]+30</f>
        <v>42939</v>
      </c>
      <c s="55">
        <v>973</v>
      </c>
      <c s="55">
        <f>IF($M$1&gt;tblInvoices[[#This Row], [Due Date]],tblInvoices[[#This Row], [Invoice Amount]],0)</f>
        <v>973</v>
      </c>
      <c s="55">
        <f>IF(AND($M$1-tblInvoices[[#This Row], [Due Date]]&gt;=1,$M$1-tblInvoices[[#This Row], [Due Date]]&lt;=30),tblInvoices[[#This Row], [Invoice Amount]],0)</f>
        <v>973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26</v>
      </c>
      <c s="0">
        <v>169</v>
      </c>
      <c s="54">
        <v>42858</v>
      </c>
      <c s="54">
        <f>tblInvoices[[#This Row], [Invoice Date]]+30</f>
        <v>42888</v>
      </c>
      <c s="55">
        <v>768</v>
      </c>
      <c s="55">
        <f>IF($M$1&gt;tblInvoices[[#This Row], [Due Date]],tblInvoices[[#This Row], [Invoice Amount]],0)</f>
        <v>768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768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22</v>
      </c>
      <c s="0">
        <v>170</v>
      </c>
      <c s="54">
        <v>42854</v>
      </c>
      <c s="54">
        <f>tblInvoices[[#This Row], [Invoice Date]]+30</f>
        <v>42884</v>
      </c>
      <c s="55">
        <v>471</v>
      </c>
      <c s="55">
        <f>IF($M$1&gt;tblInvoices[[#This Row], [Due Date]],tblInvoices[[#This Row], [Invoice Amount]],0)</f>
        <v>471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471</v>
      </c>
      <c s="55">
        <f>IF($M$1-tblInvoices[[#This Row], [Due Date]]&gt;=91,tblInvoices[[#This Row], [Invoice Amount]],0)</f>
        <v>0</v>
      </c>
    </row>
    <row customHeight="1" ht="14.25">
      <c s="0" t="s">
        <v>46</v>
      </c>
      <c s="0">
        <v>171</v>
      </c>
      <c s="54">
        <v>42889</v>
      </c>
      <c s="54">
        <f>tblInvoices[[#This Row], [Invoice Date]]+30</f>
        <v>42919</v>
      </c>
      <c s="55">
        <v>913</v>
      </c>
      <c s="55">
        <f>IF($M$1&gt;tblInvoices[[#This Row], [Due Date]],tblInvoices[[#This Row], [Invoice Amount]],0)</f>
        <v>913</v>
      </c>
      <c s="55">
        <f>IF(AND($M$1-tblInvoices[[#This Row], [Due Date]]&gt;=1,$M$1-tblInvoices[[#This Row], [Due Date]]&lt;=30),tblInvoices[[#This Row], [Invoice Amount]],0)</f>
        <v>913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28</v>
      </c>
      <c s="0">
        <v>172</v>
      </c>
      <c s="54">
        <v>42900</v>
      </c>
      <c s="54">
        <f>tblInvoices[[#This Row], [Invoice Date]]+30</f>
        <v>42930</v>
      </c>
      <c s="55">
        <v>654</v>
      </c>
      <c s="55">
        <f>IF($M$1&gt;tblInvoices[[#This Row], [Due Date]],tblInvoices[[#This Row], [Invoice Amount]],0)</f>
        <v>654</v>
      </c>
      <c s="55">
        <f>IF(AND($M$1-tblInvoices[[#This Row], [Due Date]]&gt;=1,$M$1-tblInvoices[[#This Row], [Due Date]]&lt;=30),tblInvoices[[#This Row], [Invoice Amount]],0)</f>
        <v>654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40</v>
      </c>
      <c s="0">
        <v>173</v>
      </c>
      <c s="54">
        <v>42868</v>
      </c>
      <c s="54">
        <f>tblInvoices[[#This Row], [Invoice Date]]+30</f>
        <v>42898</v>
      </c>
      <c s="55">
        <v>615</v>
      </c>
      <c s="55">
        <f>IF($M$1&gt;tblInvoices[[#This Row], [Due Date]],tblInvoices[[#This Row], [Invoice Amount]],0)</f>
        <v>615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615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42</v>
      </c>
      <c s="0">
        <v>174</v>
      </c>
      <c s="54">
        <v>42885</v>
      </c>
      <c s="54">
        <f>tblInvoices[[#This Row], [Invoice Date]]+30</f>
        <v>42915</v>
      </c>
      <c s="55">
        <v>848</v>
      </c>
      <c s="55">
        <f>IF($M$1&gt;tblInvoices[[#This Row], [Due Date]],tblInvoices[[#This Row], [Invoice Amount]],0)</f>
        <v>848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848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29</v>
      </c>
      <c s="0">
        <v>175</v>
      </c>
      <c s="54">
        <v>42928</v>
      </c>
      <c s="54">
        <f>tblInvoices[[#This Row], [Invoice Date]]+30</f>
        <v>42958</v>
      </c>
      <c s="55">
        <v>374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47</v>
      </c>
      <c s="0">
        <v>176</v>
      </c>
      <c s="54">
        <v>42895</v>
      </c>
      <c s="54">
        <f>tblInvoices[[#This Row], [Invoice Date]]+30</f>
        <v>42925</v>
      </c>
      <c s="55">
        <v>738</v>
      </c>
      <c s="55">
        <f>IF($M$1&gt;tblInvoices[[#This Row], [Due Date]],tblInvoices[[#This Row], [Invoice Amount]],0)</f>
        <v>738</v>
      </c>
      <c s="55">
        <f>IF(AND($M$1-tblInvoices[[#This Row], [Due Date]]&gt;=1,$M$1-tblInvoices[[#This Row], [Due Date]]&lt;=30),tblInvoices[[#This Row], [Invoice Amount]],0)</f>
        <v>738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28</v>
      </c>
      <c s="0">
        <v>177</v>
      </c>
      <c s="54">
        <v>42868</v>
      </c>
      <c s="54">
        <f>tblInvoices[[#This Row], [Invoice Date]]+30</f>
        <v>42898</v>
      </c>
      <c s="55">
        <v>937</v>
      </c>
      <c s="55">
        <f>IF($M$1&gt;tblInvoices[[#This Row], [Due Date]],tblInvoices[[#This Row], [Invoice Amount]],0)</f>
        <v>937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937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26</v>
      </c>
      <c s="0">
        <v>178</v>
      </c>
      <c s="54">
        <v>42902</v>
      </c>
      <c s="54">
        <f>tblInvoices[[#This Row], [Invoice Date]]+30</f>
        <v>42932</v>
      </c>
      <c s="55">
        <v>682</v>
      </c>
      <c s="55">
        <f>IF($M$1&gt;tblInvoices[[#This Row], [Due Date]],tblInvoices[[#This Row], [Invoice Amount]],0)</f>
        <v>682</v>
      </c>
      <c s="55">
        <f>IF(AND($M$1-tblInvoices[[#This Row], [Due Date]]&gt;=1,$M$1-tblInvoices[[#This Row], [Due Date]]&lt;=30),tblInvoices[[#This Row], [Invoice Amount]],0)</f>
        <v>682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58</v>
      </c>
      <c s="0">
        <v>179</v>
      </c>
      <c s="54">
        <v>42924</v>
      </c>
      <c s="54">
        <f>tblInvoices[[#This Row], [Invoice Date]]+30</f>
        <v>42954</v>
      </c>
      <c s="55">
        <v>757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44</v>
      </c>
      <c s="0">
        <v>180</v>
      </c>
      <c s="54">
        <v>42858</v>
      </c>
      <c s="54">
        <f>tblInvoices[[#This Row], [Invoice Date]]+30</f>
        <v>42888</v>
      </c>
      <c s="55">
        <v>977</v>
      </c>
      <c s="55">
        <f>IF($M$1&gt;tblInvoices[[#This Row], [Due Date]],tblInvoices[[#This Row], [Invoice Amount]],0)</f>
        <v>977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977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19</v>
      </c>
      <c s="0">
        <v>181</v>
      </c>
      <c s="54">
        <v>42898</v>
      </c>
      <c s="54">
        <f>tblInvoices[[#This Row], [Invoice Date]]+30</f>
        <v>42928</v>
      </c>
      <c s="55">
        <v>888</v>
      </c>
      <c s="55">
        <f>IF($M$1&gt;tblInvoices[[#This Row], [Due Date]],tblInvoices[[#This Row], [Invoice Amount]],0)</f>
        <v>888</v>
      </c>
      <c s="55">
        <f>IF(AND($M$1-tblInvoices[[#This Row], [Due Date]]&gt;=1,$M$1-tblInvoices[[#This Row], [Due Date]]&lt;=30),tblInvoices[[#This Row], [Invoice Amount]],0)</f>
        <v>888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23</v>
      </c>
      <c s="0">
        <v>182</v>
      </c>
      <c s="54">
        <v>42881</v>
      </c>
      <c s="54">
        <f>tblInvoices[[#This Row], [Invoice Date]]+30</f>
        <v>42911</v>
      </c>
      <c s="55">
        <v>761</v>
      </c>
      <c s="55">
        <f>IF($M$1&gt;tblInvoices[[#This Row], [Due Date]],tblInvoices[[#This Row], [Invoice Amount]],0)</f>
        <v>761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761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42</v>
      </c>
      <c s="0">
        <v>183</v>
      </c>
      <c s="54">
        <v>42845</v>
      </c>
      <c s="54">
        <f>tblInvoices[[#This Row], [Invoice Date]]+30</f>
        <v>42875</v>
      </c>
      <c s="55">
        <v>573</v>
      </c>
      <c s="55">
        <f>IF($M$1&gt;tblInvoices[[#This Row], [Due Date]],tblInvoices[[#This Row], [Invoice Amount]],0)</f>
        <v>573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573</v>
      </c>
      <c s="55">
        <f>IF($M$1-tblInvoices[[#This Row], [Due Date]]&gt;=91,tblInvoices[[#This Row], [Invoice Amount]],0)</f>
        <v>0</v>
      </c>
    </row>
    <row customHeight="1" ht="14.25">
      <c s="0" t="s">
        <v>29</v>
      </c>
      <c s="0">
        <v>184</v>
      </c>
      <c s="54">
        <v>42924</v>
      </c>
      <c s="54">
        <f>tblInvoices[[#This Row], [Invoice Date]]+30</f>
        <v>42954</v>
      </c>
      <c s="55">
        <v>578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55</v>
      </c>
      <c s="0">
        <v>185</v>
      </c>
      <c s="54">
        <v>42930</v>
      </c>
      <c s="54">
        <f>tblInvoices[[#This Row], [Invoice Date]]+30</f>
        <v>42960</v>
      </c>
      <c s="55">
        <v>690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26</v>
      </c>
      <c s="0">
        <v>186</v>
      </c>
      <c s="54">
        <v>42885</v>
      </c>
      <c s="54">
        <f>tblInvoices[[#This Row], [Invoice Date]]+30</f>
        <v>42915</v>
      </c>
      <c s="55">
        <v>528</v>
      </c>
      <c s="55">
        <f>IF($M$1&gt;tblInvoices[[#This Row], [Due Date]],tblInvoices[[#This Row], [Invoice Amount]],0)</f>
        <v>528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528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45</v>
      </c>
      <c s="0">
        <v>187</v>
      </c>
      <c s="54">
        <v>42890</v>
      </c>
      <c s="54">
        <f>tblInvoices[[#This Row], [Invoice Date]]+30</f>
        <v>42920</v>
      </c>
      <c s="55">
        <v>881</v>
      </c>
      <c s="55">
        <f>IF($M$1&gt;tblInvoices[[#This Row], [Due Date]],tblInvoices[[#This Row], [Invoice Amount]],0)</f>
        <v>881</v>
      </c>
      <c s="55">
        <f>IF(AND($M$1-tblInvoices[[#This Row], [Due Date]]&gt;=1,$M$1-tblInvoices[[#This Row], [Due Date]]&lt;=30),tblInvoices[[#This Row], [Invoice Amount]],0)</f>
        <v>881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16</v>
      </c>
      <c s="0">
        <v>188</v>
      </c>
      <c s="54">
        <v>42863</v>
      </c>
      <c s="54">
        <f>tblInvoices[[#This Row], [Invoice Date]]+30</f>
        <v>42893</v>
      </c>
      <c s="55">
        <v>314</v>
      </c>
      <c s="55">
        <f>IF($M$1&gt;tblInvoices[[#This Row], [Due Date]],tblInvoices[[#This Row], [Invoice Amount]],0)</f>
        <v>314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314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46</v>
      </c>
      <c s="0">
        <v>189</v>
      </c>
      <c s="54">
        <v>42902</v>
      </c>
      <c s="54">
        <f>tblInvoices[[#This Row], [Invoice Date]]+30</f>
        <v>42932</v>
      </c>
      <c s="55">
        <v>866</v>
      </c>
      <c s="55">
        <f>IF($M$1&gt;tblInvoices[[#This Row], [Due Date]],tblInvoices[[#This Row], [Invoice Amount]],0)</f>
        <v>866</v>
      </c>
      <c s="55">
        <f>IF(AND($M$1-tblInvoices[[#This Row], [Due Date]]&gt;=1,$M$1-tblInvoices[[#This Row], [Due Date]]&lt;=30),tblInvoices[[#This Row], [Invoice Amount]],0)</f>
        <v>866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39</v>
      </c>
      <c s="0">
        <v>190</v>
      </c>
      <c s="54">
        <v>42940</v>
      </c>
      <c s="54">
        <f>tblInvoices[[#This Row], [Invoice Date]]+30</f>
        <v>42970</v>
      </c>
      <c s="55">
        <v>443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33</v>
      </c>
      <c s="0">
        <v>191</v>
      </c>
      <c s="54">
        <v>42890</v>
      </c>
      <c s="54">
        <f>tblInvoices[[#This Row], [Invoice Date]]+30</f>
        <v>42920</v>
      </c>
      <c s="55">
        <v>841</v>
      </c>
      <c s="55">
        <f>IF($M$1&gt;tblInvoices[[#This Row], [Due Date]],tblInvoices[[#This Row], [Invoice Amount]],0)</f>
        <v>841</v>
      </c>
      <c s="55">
        <f>IF(AND($M$1-tblInvoices[[#This Row], [Due Date]]&gt;=1,$M$1-tblInvoices[[#This Row], [Due Date]]&lt;=30),tblInvoices[[#This Row], [Invoice Amount]],0)</f>
        <v>841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22</v>
      </c>
      <c s="0">
        <v>192</v>
      </c>
      <c s="54">
        <v>42873</v>
      </c>
      <c s="54">
        <f>tblInvoices[[#This Row], [Invoice Date]]+30</f>
        <v>42903</v>
      </c>
      <c s="55">
        <v>836</v>
      </c>
      <c s="55">
        <f>IF($M$1&gt;tblInvoices[[#This Row], [Due Date]],tblInvoices[[#This Row], [Invoice Amount]],0)</f>
        <v>836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836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42</v>
      </c>
      <c s="0">
        <v>193</v>
      </c>
      <c s="54">
        <v>42928</v>
      </c>
      <c s="54">
        <f>tblInvoices[[#This Row], [Invoice Date]]+30</f>
        <v>42958</v>
      </c>
      <c s="55">
        <v>949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32</v>
      </c>
      <c s="0">
        <v>194</v>
      </c>
      <c s="54">
        <v>42928</v>
      </c>
      <c s="54">
        <f>tblInvoices[[#This Row], [Invoice Date]]+30</f>
        <v>42958</v>
      </c>
      <c s="55">
        <v>495</v>
      </c>
      <c s="55">
        <f>IF($M$1&gt;tblInvoices[[#This Row], [Due Date]],tblInvoices[[#This Row], [Invoice Amount]],0)</f>
        <v>0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29</v>
      </c>
      <c s="0">
        <v>195</v>
      </c>
      <c s="54">
        <v>42915</v>
      </c>
      <c s="54">
        <f>tblInvoices[[#This Row], [Invoice Date]]+30</f>
        <v>42945</v>
      </c>
      <c s="55">
        <v>763</v>
      </c>
      <c s="55">
        <f>IF($M$1&gt;tblInvoices[[#This Row], [Due Date]],tblInvoices[[#This Row], [Invoice Amount]],0)</f>
        <v>763</v>
      </c>
      <c s="55">
        <f>IF(AND($M$1-tblInvoices[[#This Row], [Due Date]]&gt;=1,$M$1-tblInvoices[[#This Row], [Due Date]]&lt;=30),tblInvoices[[#This Row], [Invoice Amount]],0)</f>
        <v>763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31</v>
      </c>
      <c s="0">
        <v>196</v>
      </c>
      <c s="54">
        <v>42909</v>
      </c>
      <c s="54">
        <f>tblInvoices[[#This Row], [Invoice Date]]+30</f>
        <v>42939</v>
      </c>
      <c s="55">
        <v>714</v>
      </c>
      <c s="55">
        <f>IF($M$1&gt;tblInvoices[[#This Row], [Due Date]],tblInvoices[[#This Row], [Invoice Amount]],0)</f>
        <v>714</v>
      </c>
      <c s="55">
        <f>IF(AND($M$1-tblInvoices[[#This Row], [Due Date]]&gt;=1,$M$1-tblInvoices[[#This Row], [Due Date]]&lt;=30),tblInvoices[[#This Row], [Invoice Amount]],0)</f>
        <v>714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44</v>
      </c>
      <c s="0">
        <v>197</v>
      </c>
      <c s="54">
        <v>42894</v>
      </c>
      <c s="54">
        <f>tblInvoices[[#This Row], [Invoice Date]]+30</f>
        <v>42924</v>
      </c>
      <c s="55">
        <v>615</v>
      </c>
      <c s="55">
        <f>IF($M$1&gt;tblInvoices[[#This Row], [Due Date]],tblInvoices[[#This Row], [Invoice Amount]],0)</f>
        <v>615</v>
      </c>
      <c s="55">
        <f>IF(AND($M$1-tblInvoices[[#This Row], [Due Date]]&gt;=1,$M$1-tblInvoices[[#This Row], [Due Date]]&lt;=30),tblInvoices[[#This Row], [Invoice Amount]],0)</f>
        <v>615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34</v>
      </c>
      <c s="0">
        <v>198</v>
      </c>
      <c s="54">
        <v>42847</v>
      </c>
      <c s="54">
        <f>tblInvoices[[#This Row], [Invoice Date]]+30</f>
        <v>42877</v>
      </c>
      <c s="55">
        <v>887</v>
      </c>
      <c s="55">
        <f>IF($M$1&gt;tblInvoices[[#This Row], [Due Date]],tblInvoices[[#This Row], [Invoice Amount]],0)</f>
        <v>887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887</v>
      </c>
      <c s="55">
        <f>IF($M$1-tblInvoices[[#This Row], [Due Date]]&gt;=91,tblInvoices[[#This Row], [Invoice Amount]],0)</f>
        <v>0</v>
      </c>
    </row>
    <row customHeight="1" ht="14.25">
      <c s="0" t="s">
        <v>46</v>
      </c>
      <c s="0">
        <v>199</v>
      </c>
      <c s="54">
        <v>42896</v>
      </c>
      <c s="54">
        <f>tblInvoices[[#This Row], [Invoice Date]]+30</f>
        <v>42926</v>
      </c>
      <c s="55">
        <v>431</v>
      </c>
      <c s="55">
        <f>IF($M$1&gt;tblInvoices[[#This Row], [Due Date]],tblInvoices[[#This Row], [Invoice Amount]],0)</f>
        <v>431</v>
      </c>
      <c s="55">
        <f>IF(AND($M$1-tblInvoices[[#This Row], [Due Date]]&gt;=1,$M$1-tblInvoices[[#This Row], [Due Date]]&lt;=30),tblInvoices[[#This Row], [Invoice Amount]],0)</f>
        <v>431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0</v>
      </c>
      <c s="55">
        <f>IF($M$1-tblInvoices[[#This Row], [Due Date]]&gt;=91,tblInvoices[[#This Row], [Invoice Amount]],0)</f>
        <v>0</v>
      </c>
    </row>
    <row customHeight="1" ht="14.25">
      <c s="0" t="s">
        <v>37</v>
      </c>
      <c s="0">
        <v>200</v>
      </c>
      <c s="54">
        <v>42853</v>
      </c>
      <c s="54">
        <f>tblInvoices[[#This Row], [Invoice Date]]+30</f>
        <v>42883</v>
      </c>
      <c s="55">
        <v>999</v>
      </c>
      <c s="55">
        <f>IF($M$1&gt;tblInvoices[[#This Row], [Due Date]],tblInvoices[[#This Row], [Invoice Amount]],0)</f>
        <v>999</v>
      </c>
      <c s="55">
        <f>IF(AND($M$1-tblInvoices[[#This Row], [Due Date]]&gt;=1,$M$1-tblInvoices[[#This Row], [Due Date]]&lt;=30),tblInvoices[[#This Row], [Invoice Amount]],0)</f>
        <v>0</v>
      </c>
      <c s="55">
        <f>IF(AND($M$1-tblInvoices[[#This Row], [Due Date]]&gt;=31,$M$1-tblInvoices[[#This Row], [Due Date]]&lt;=60),tblInvoices[[#This Row], [Invoice Amount]],0)</f>
        <v>0</v>
      </c>
      <c s="55">
        <f>IF(AND($M$1-tblInvoices[[#This Row], [Due Date]]&gt;=61,$M$1-tblInvoices[[#This Row], [Due Date]]&lt;=90),tblInvoices[[#This Row], [Invoice Amount]],0)</f>
        <v>999</v>
      </c>
      <c s="55">
        <f>IF($M$1-tblInvoices[[#This Row], [Due Date]]&gt;=91,tblInvoices[[#This Row], [Invoice Amount]],0)</f>
        <v>0</v>
      </c>
    </row>
    <row customHeight="1" ht="14.25">
      <c s="50"/>
      <c s="0"/>
      <c s="0"/>
      <c s="0"/>
      <c s="55"/>
      <c s="55"/>
      <c s="55"/>
      <c s="55"/>
      <c s="55"/>
      <c s="55"/>
    </row>
    <row customHeight="1" ht="14.25">
      <c s="50"/>
      <c s="0"/>
      <c s="0"/>
      <c s="0"/>
      <c s="55"/>
      <c s="55"/>
      <c s="55"/>
      <c s="55"/>
      <c s="55"/>
      <c s="55"/>
    </row>
    <row customHeight="1" ht="14.25">
      <c s="50"/>
      <c s="0"/>
      <c s="0"/>
      <c s="0"/>
      <c s="55"/>
      <c s="55"/>
      <c s="55"/>
      <c s="55"/>
      <c s="55"/>
      <c s="55"/>
    </row>
    <row customHeight="1" ht="14.25">
      <c s="50"/>
      <c s="0"/>
      <c s="0"/>
      <c s="0"/>
      <c s="55"/>
      <c s="55"/>
      <c s="55"/>
      <c s="55"/>
      <c s="55"/>
      <c s="55"/>
    </row>
    <row customHeight="1" ht="14.25">
      <c s="50"/>
      <c s="0"/>
      <c s="0"/>
      <c s="0"/>
      <c s="55"/>
      <c s="55"/>
      <c s="55"/>
      <c s="55"/>
      <c s="55"/>
      <c s="55"/>
    </row>
    <row customHeight="1" ht="14.25">
      <c s="50"/>
      <c s="0"/>
      <c s="0"/>
      <c s="0"/>
      <c s="55"/>
      <c s="55"/>
      <c s="55"/>
      <c s="55"/>
      <c s="55"/>
      <c s="55"/>
    </row>
    <row customHeight="1" ht="14.25">
      <c s="50"/>
      <c s="0"/>
      <c s="0"/>
      <c s="0"/>
      <c s="55"/>
      <c s="55"/>
      <c s="55"/>
      <c s="55"/>
      <c s="55"/>
      <c s="55"/>
    </row>
    <row customHeight="1" ht="14.25">
      <c s="50"/>
      <c s="0"/>
      <c s="0"/>
      <c s="0"/>
      <c s="55"/>
      <c s="55"/>
      <c s="55"/>
      <c s="55"/>
      <c s="55"/>
      <c s="55"/>
    </row>
  </sheetData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  <tableParts count="1">
    <tablePart r:id="rId1"/>
  </tableParts>
</worksheet>
</file>