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HG SpreadCore\Tests\SpreadCore_TestScript\Resource\IOTestFiles\Excel Templates\"/>
    </mc:Choice>
  </mc:AlternateContent>
  <bookViews>
    <workbookView xWindow="0" yWindow="0" windowWidth="21600" windowHeight="10260" tabRatio="686" activeTab="1"/>
  </bookViews>
  <sheets>
    <sheet name="January" sheetId="4" r:id="rId1"/>
    <sheet name="February" sheetId="5" r:id="rId2"/>
    <sheet name="March" sheetId="6" r:id="rId3"/>
  </sheets>
  <definedNames>
    <definedName name="CalendarYear">January!$AG$2</definedName>
    <definedName name="KeyCustom1">January!$P$18</definedName>
    <definedName name="KeyCustom1Label">January!$Q$18</definedName>
    <definedName name="KeyCustom2">January!$T$18</definedName>
    <definedName name="KeyCustom2Label">January!$U$18</definedName>
    <definedName name="KeyPersonal">January!$I$18</definedName>
    <definedName name="KeyPersonalLabel">January!$J$18</definedName>
    <definedName name="KeySick">January!$M$18</definedName>
    <definedName name="KeySickLabel">January!$N$18</definedName>
    <definedName name="KeyVacation">January!$E$18</definedName>
    <definedName name="KeyVacationLabel">January!$F$18</definedName>
    <definedName name="MonthName" localSheetId="1">February!$A$2</definedName>
    <definedName name="MonthName" localSheetId="0">January!$A$2</definedName>
    <definedName name="MonthName" localSheetId="2">March!$A$2</definedName>
    <definedName name="_xlnm.Print_Titles" localSheetId="1">February!$2:$4</definedName>
    <definedName name="_xlnm.Print_Titles" localSheetId="0">January!$2:$4</definedName>
    <definedName name="_xlnm.Print_Titles" localSheetId="2">March!$2:$4</definedName>
  </definedNames>
  <calcPr calcId="152511"/>
</workbook>
</file>

<file path=xl/calcChain.xml><?xml version="1.0" encoding="utf-8"?>
<calcChain xmlns="http://schemas.openxmlformats.org/spreadsheetml/2006/main">
  <c r="AF3" i="6" l="1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3" i="4"/>
  <c r="AE3" i="4"/>
  <c r="AD3" i="4"/>
  <c r="AC3" i="4"/>
  <c r="AB3" i="4"/>
  <c r="AA3" i="4"/>
  <c r="Z3" i="4"/>
  <c r="Y3" i="4"/>
  <c r="X3" i="4"/>
  <c r="W3" i="4"/>
  <c r="V3" i="4"/>
  <c r="U3" i="4"/>
  <c r="S3" i="4"/>
  <c r="T3" i="4"/>
  <c r="R3" i="4"/>
  <c r="Q3" i="4"/>
  <c r="P3" i="4"/>
  <c r="O3" i="4"/>
  <c r="N3" i="4" l="1"/>
  <c r="M3" i="4"/>
  <c r="L3" i="4"/>
  <c r="K3" i="4" l="1"/>
  <c r="J3" i="4"/>
  <c r="I3" i="4"/>
  <c r="H3" i="4"/>
  <c r="G3" i="4"/>
  <c r="F3" i="4"/>
  <c r="E3" i="4"/>
  <c r="D3" i="4"/>
  <c r="C3" i="4"/>
  <c r="B3" i="4"/>
  <c r="B10" i="4" l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T18" i="6" l="1"/>
  <c r="P18" i="6"/>
  <c r="AF10" i="6"/>
  <c r="AE10" i="6"/>
  <c r="AG5" i="6"/>
  <c r="AG6" i="6"/>
  <c r="AG7" i="6"/>
  <c r="AG8" i="6"/>
  <c r="AG9" i="6"/>
  <c r="AG10" i="6" l="1"/>
  <c r="T18" i="5"/>
  <c r="P18" i="5"/>
  <c r="U18" i="6" l="1"/>
  <c r="U18" i="5"/>
  <c r="Q18" i="6"/>
  <c r="Q18" i="5"/>
  <c r="N18" i="6"/>
  <c r="N18" i="5"/>
  <c r="J18" i="6"/>
  <c r="J18" i="5"/>
  <c r="F18" i="6"/>
  <c r="F18" i="5"/>
  <c r="M18" i="6"/>
  <c r="I18" i="6"/>
  <c r="E18" i="6"/>
  <c r="E18" i="5"/>
  <c r="I18" i="5"/>
  <c r="M18" i="5"/>
  <c r="A10" i="6" l="1"/>
  <c r="A10" i="5"/>
  <c r="A10" i="4"/>
  <c r="B18" i="6" l="1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2" i="6"/>
  <c r="AG9" i="5" l="1"/>
  <c r="AG8" i="5"/>
  <c r="AG7" i="5"/>
  <c r="B18" i="5"/>
  <c r="AG2" i="5"/>
  <c r="AG9" i="4"/>
  <c r="AG8" i="4"/>
  <c r="AG7" i="4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G6" i="5"/>
  <c r="AG5" i="5"/>
  <c r="AG10" i="5" l="1"/>
  <c r="AG5" i="4"/>
  <c r="AG6" i="4"/>
  <c r="AG10" i="4" l="1"/>
</calcChain>
</file>

<file path=xl/sharedStrings.xml><?xml version="1.0" encoding="utf-8"?>
<sst xmlns="http://schemas.openxmlformats.org/spreadsheetml/2006/main" count="178" uniqueCount="54">
  <si>
    <t>Employee Absence Schedule</t>
  </si>
  <si>
    <t>Dates of Absence</t>
  </si>
  <si>
    <t>Employee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</si>
  <si>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</si>
  <si>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</si>
  <si>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</si>
  <si>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</si>
  <si>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</si>
  <si>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</si>
  <si>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</si>
  <si>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</si>
  <si>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</si>
  <si>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</si>
  <si>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</si>
  <si>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</si>
  <si>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</si>
  <si>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</si>
  <si>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</si>
  <si>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</si>
  <si>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</si>
  <si>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</si>
  <si>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</si>
  <si>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</si>
  <si>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</si>
  <si>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</si>
  <si>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</si>
  <si>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</si>
  <si>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</si>
  <si>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</si>
  <si>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</si>
  <si>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</si>
  <si>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</si>
  <si>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</si>
  <si>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</si>
  <si>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Days</t>
  </si>
  <si>
    <t>Employee 1</t>
  </si>
  <si>
    <t>S</t>
  </si>
  <si>
    <t>V</t>
  </si>
  <si>
    <t>Employee 2</t>
  </si>
  <si>
    <t xml:space="preserve"> </t>
  </si>
  <si>
    <t xml:space="preserve">  </t>
  </si>
  <si>
    <t>P</t>
  </si>
  <si>
    <t>January</t>
  </si>
  <si>
    <t>Vacation</t>
  </si>
  <si>
    <t>Personal</t>
  </si>
  <si>
    <t>Sick</t>
  </si>
  <si>
    <t>Custom 1</t>
  </si>
  <si>
    <t>Custom 2</t>
  </si>
  <si>
    <t>Color Key</t>
  </si>
  <si>
    <t>February</t>
  </si>
  <si>
    <t>Employee 3</t>
  </si>
  <si>
    <t>Employee 4</t>
  </si>
  <si>
    <t>Employee 5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</si>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</sst>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name val="Calibri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horizontal="left" vertical="center"/>
    </xf>
    <xf numFmtId="0" fontId="7" fillId="0" borderId="0" applyNumberFormat="0" applyFill="0" applyBorder="0" applyAlignment="0" applyProtection="0"/>
    <xf numFmtId="0" fontId="5" fillId="0" borderId="0" applyNumberFormat="0" applyFill="0" applyBorder="0" applyProtection="0">
      <alignment vertical="top"/>
    </xf>
    <xf numFmtId="0" fontId="6" fillId="2" borderId="0" applyNumberFormat="0" applyBorder="0" applyAlignment="0" applyProtection="0">
      <alignment horizontal="center" vertical="center"/>
    </xf>
    <xf numFmtId="0" fontId="2" fillId="15" borderId="0" applyNumberFormat="0" applyProtection="0">
      <alignment horizontal="left" vertical="center" indent="1"/>
    </xf>
    <xf numFmtId="0" fontId="3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4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6" borderId="0" applyNumberFormat="0" applyBorder="0" applyAlignment="0" applyProtection="0"/>
    <xf numFmtId="0" fontId="1" fillId="8" borderId="0" applyNumberFormat="0" applyBorder="0" applyAlignment="0" applyProtection="0"/>
    <xf numFmtId="0" fontId="4" fillId="16" borderId="0" applyNumberFormat="0" applyBorder="0" applyAlignment="0" applyProtection="0"/>
    <xf numFmtId="0" fontId="1" fillId="19" borderId="0" applyNumberFormat="0" applyBorder="0" applyAlignment="0" applyProtection="0"/>
    <xf numFmtId="0" fontId="2" fillId="18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64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indent="2"/>
      <protection locked="0"/>
    </xf>
  </cellStyleXfs>
  <cellXfs count="43">
    <xf numFmtId="0" fontId="0" fillId="0" borderId="0" xfId="0">
      <alignment horizontal="left" vertical="center"/>
    </xf>
    <xf numFmtId="0" fontId="7" fillId="0" borderId="0" xfId="1" applyAlignment="1" applyProtection="1">
      <alignment vertical="top"/>
      <protection locked="0"/>
    </xf>
    <xf numFmtId="0" fontId="0" fillId="0" borderId="0" xfId="0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16" borderId="0" xfId="12" applyAlignment="1" applyProtection="1">
      <alignment horizontal="center" vertical="center"/>
      <protection locked="0"/>
    </xf>
    <xf numFmtId="0" fontId="1" fillId="2" borderId="0" xfId="21" applyAlignment="1" applyProtection="1">
      <alignment horizontal="left" vertical="center"/>
      <protection locked="0"/>
    </xf>
    <xf numFmtId="0" fontId="2" fillId="13" borderId="0" xfId="23" applyFont="1" applyAlignment="1" applyProtection="1">
      <alignment horizontal="center" vertical="center"/>
      <protection locked="0"/>
    </xf>
    <xf numFmtId="164" fontId="2" fillId="9" borderId="0" xfId="8" applyNumberFormat="1" applyFont="1" applyAlignment="1" applyProtection="1">
      <alignment horizontal="center" vertical="center"/>
      <protection locked="0"/>
    </xf>
    <xf numFmtId="164" fontId="2" fillId="14" borderId="0" xfId="24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21" applyFont="1" applyFill="1" applyBorder="1" applyAlignment="1" applyProtection="1">
      <alignment horizontal="center" vertical="center"/>
      <protection locked="0"/>
    </xf>
    <xf numFmtId="0" fontId="2" fillId="10" borderId="0" xfId="19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 indent="1"/>
      <protection locked="0"/>
    </xf>
    <xf numFmtId="0" fontId="1" fillId="2" borderId="0" xfId="21" applyAlignment="1" applyProtection="1">
      <alignment horizontal="center" vertical="center"/>
      <protection locked="0"/>
    </xf>
    <xf numFmtId="0" fontId="2" fillId="12" borderId="0" xfId="22" applyFont="1" applyAlignment="1" applyProtection="1">
      <alignment horizontal="left" vertical="center"/>
    </xf>
    <xf numFmtId="0" fontId="2" fillId="16" borderId="0" xfId="12" applyAlignment="1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" fillId="10" borderId="0" xfId="19" applyAlignment="1" applyProtection="1">
      <alignment horizontal="center" vertical="center"/>
    </xf>
    <xf numFmtId="0" fontId="2" fillId="13" borderId="0" xfId="23" applyAlignment="1" applyProtection="1">
      <alignment horizontal="center" vertical="center"/>
    </xf>
    <xf numFmtId="164" fontId="2" fillId="9" borderId="0" xfId="8" applyNumberFormat="1" applyAlignment="1" applyProtection="1">
      <alignment horizontal="center" vertical="center"/>
    </xf>
    <xf numFmtId="164" fontId="2" fillId="14" borderId="0" xfId="24" applyNumberFormat="1" applyAlignment="1" applyProtection="1">
      <alignment horizontal="center" vertical="center"/>
    </xf>
    <xf numFmtId="0" fontId="2" fillId="12" borderId="0" xfId="22" applyFont="1" applyAlignment="1" applyProtection="1">
      <alignment horizontal="center" vertical="center"/>
    </xf>
    <xf numFmtId="0" fontId="2" fillId="16" borderId="0" xfId="12" applyFont="1" applyAlignment="1" applyProtection="1">
      <alignment horizontal="center" vertical="center"/>
    </xf>
    <xf numFmtId="0" fontId="2" fillId="10" borderId="0" xfId="19" applyFont="1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4" fontId="2" fillId="9" borderId="0" xfId="8" applyNumberFormat="1" applyFont="1" applyAlignment="1" applyProtection="1">
      <alignment horizontal="center" vertical="center"/>
    </xf>
    <xf numFmtId="164" fontId="2" fillId="14" borderId="0" xfId="24" applyNumberFormat="1" applyFont="1" applyAlignment="1" applyProtection="1">
      <alignment horizontal="center" vertical="center"/>
    </xf>
    <xf numFmtId="0" fontId="0" fillId="0" borderId="0" xfId="0" applyProtection="1">
      <alignment horizontal="left" vertical="center"/>
      <protection locked="0"/>
    </xf>
    <xf numFmtId="0" fontId="1" fillId="0" borderId="0" xfId="26" applyFill="1" applyBorder="1">
      <alignment horizontal="left" vertical="center" indent="2"/>
      <protection locked="0"/>
    </xf>
    <xf numFmtId="164" fontId="1" fillId="0" borderId="0" xfId="25" applyFill="1" applyBorder="1" applyProtection="1">
      <alignment horizontal="center" vertical="center"/>
    </xf>
    <xf numFmtId="164" fontId="1" fillId="0" borderId="0" xfId="25" applyFill="1" applyBorder="1" applyProtection="1">
      <alignment horizontal="center" vertical="center"/>
      <protection locked="0"/>
    </xf>
    <xf numFmtId="164" fontId="1" fillId="0" borderId="0" xfId="25" applyProtection="1">
      <alignment horizontal="center" vertical="center"/>
      <protection locked="0"/>
    </xf>
    <xf numFmtId="0" fontId="2" fillId="12" borderId="0" xfId="22" applyProtection="1">
      <alignment horizontal="left" vertical="center" indent="1"/>
      <protection locked="0"/>
    </xf>
    <xf numFmtId="0" fontId="2" fillId="12" borderId="0" xfId="22" applyProtection="1">
      <alignment horizontal="left" vertical="center" indent="1"/>
    </xf>
    <xf numFmtId="0" fontId="2" fillId="21" borderId="0" xfId="4" applyFill="1" applyProtection="1">
      <alignment horizontal="left" vertical="center" indent="1"/>
      <protection locked="0"/>
    </xf>
    <xf numFmtId="0" fontId="6" fillId="2" borderId="0" xfId="3" applyProtection="1">
      <alignment horizontal="center" vertical="center"/>
      <protection locked="0"/>
    </xf>
    <xf numFmtId="0" fontId="6" fillId="2" borderId="0" xfId="3" applyAlignment="1" applyProtection="1">
      <alignment horizontal="left" vertical="center" indent="1"/>
      <protection locked="0"/>
    </xf>
    <xf numFmtId="0" fontId="6" fillId="2" borderId="0" xfId="3" applyAlignment="1" applyProtection="1">
      <alignment horizontal="right" vertical="center" indent="1"/>
      <protection locked="0"/>
    </xf>
    <xf numFmtId="0" fontId="6" fillId="2" borderId="0" xfId="3" applyAlignment="1" applyProtection="1">
      <alignment horizontal="center" vertical="center"/>
      <protection locked="0"/>
    </xf>
    <xf numFmtId="0" fontId="6" fillId="2" borderId="0" xfId="3" applyAlignment="1" applyProtection="1">
      <alignment horizontal="right" vertical="center" indent="1"/>
    </xf>
  </cellXfs>
  <cellStyles count="27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Employee" xf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25" builtinId="25" customBuiltin="1"/>
  </cellStyles>
  <dxfs count="153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6795556505021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TableStyleMedium2" defaultPivotStyle="PivotStyleLight16">
    <tableStyle name="Employee Absence Table" pivot="0" count="13">
      <tableStyleElement type="wholeTable" dxfId="152"/>
      <tableStyleElement type="headerRow" dxfId="151"/>
      <tableStyleElement type="totalRow" dxfId="150"/>
      <tableStyleElement type="firstColumn" dxfId="149"/>
      <tableStyleElement type="lastColumn" dxfId="148"/>
      <tableStyleElement type="firstRowStripe" dxfId="147"/>
      <tableStyleElement type="secondRowStripe" dxfId="146"/>
      <tableStyleElement type="firstColumnStripe" dxfId="145"/>
      <tableStyleElement type="secondColumnStripe" dxfId="144"/>
      <tableStyleElement type="firstHeaderCell" dxfId="143"/>
      <tableStyleElement type="lastHeaderCell" dxfId="142"/>
      <tableStyleElement type="firstTotalCell" dxfId="141"/>
      <tableStyleElement type="lastTotalCell" dxfId="1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180975</xdr:colOff>
      <xdr:row>0</xdr:row>
      <xdr:rowOff>609600</xdr:rowOff>
    </xdr:from>
    <xdr:to>
      <xdr:col>33</xdr:col>
      <xdr:colOff>104775</xdr:colOff>
      <xdr:row>1</xdr:row>
      <xdr:rowOff>171451</xdr:rowOff>
    </xdr:to>
    <xdr:sp macro="" textlink="">
      <xdr:nvSpPr>
        <xdr:cNvPr id="3" name="Data Entry Note" descr="Enter Year: Type year in cell AG2" title="Data Entry Tip"/>
        <xdr:cNvSpPr txBox="1"/>
      </xdr:nvSpPr>
      <xdr:spPr>
        <a:xfrm>
          <a:off x="10067925" y="609600"/>
          <a:ext cx="828675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1">
                  <a:lumMod val="50000"/>
                </a:schemeClr>
              </a:solidFill>
            </a:rPr>
            <a:t>Enter Year: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3" name="tblJanuary" displayName="tblJanuary" ref="A4:AG10" totalsRowCount="1" headerRowDxfId="139" dataDxfId="138" totalsRowDxfId="137">
  <autoFilter ref="A4:A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Employee Name" totalsRowFunction="custom" totalsRowDxfId="136" dataCellStyle="Employee">
      <totalsRowFormula>MonthName&amp;" Total"</totalsRowFormula>
    </tableColumn>
    <tableColumn id="2" name="1" totalsRowFunction="custom" totalsRowDxfId="135" dataCellStyle="Total">
      <totalsRowFormula>SUBTOTAL(103,January!$B$5:$B$9)</totalsRowFormula>
    </tableColumn>
    <tableColumn id="3" name="2" totalsRowFunction="custom" totalsRowDxfId="134" dataCellStyle="Total">
      <totalsRowFormula>SUBTOTAL(103,January!$C$5:$C$9)</totalsRowFormula>
    </tableColumn>
    <tableColumn id="4" name="3" totalsRowFunction="custom" totalsRowDxfId="133" dataCellStyle="Total">
      <totalsRowFormula>SUBTOTAL(103,January!$D$5:$D$9)</totalsRowFormula>
    </tableColumn>
    <tableColumn id="5" name="4" totalsRowFunction="custom" totalsRowDxfId="132" dataCellStyle="Total">
      <totalsRowFormula>SUBTOTAL(103,January!$E$5:$E$9)</totalsRowFormula>
    </tableColumn>
    <tableColumn id="6" name="5" totalsRowFunction="custom" totalsRowDxfId="131" dataCellStyle="Total">
      <totalsRowFormula>SUBTOTAL(103,January!$F$5:$F$9)</totalsRowFormula>
    </tableColumn>
    <tableColumn id="7" name="6" totalsRowFunction="custom" totalsRowDxfId="130" dataCellStyle="Total">
      <totalsRowFormula>SUBTOTAL(103,January!$G$5:$G$9)</totalsRowFormula>
    </tableColumn>
    <tableColumn id="8" name="7" totalsRowFunction="custom" totalsRowDxfId="129" dataCellStyle="Total">
      <totalsRowFormula>SUBTOTAL(103,January!$H$5:$H$9)</totalsRowFormula>
    </tableColumn>
    <tableColumn id="9" name="8" totalsRowFunction="custom" totalsRowDxfId="128" dataCellStyle="Total">
      <totalsRowFormula>SUBTOTAL(103,January!$I$5:$I$9)</totalsRowFormula>
    </tableColumn>
    <tableColumn id="10" name="9" totalsRowFunction="custom" totalsRowDxfId="127" dataCellStyle="Total">
      <totalsRowFormula>SUBTOTAL(103,January!$J$5:$J$9)</totalsRowFormula>
    </tableColumn>
    <tableColumn id="11" name="10" totalsRowFunction="custom" totalsRowDxfId="126" dataCellStyle="Total">
      <totalsRowFormula>SUBTOTAL(103,January!$K$5:$K$9)</totalsRowFormula>
    </tableColumn>
    <tableColumn id="12" name="11" totalsRowFunction="custom" totalsRowDxfId="125" dataCellStyle="Total">
      <totalsRowFormula>SUBTOTAL(103,January!$L$5:$L$9)</totalsRowFormula>
    </tableColumn>
    <tableColumn id="13" name="12" totalsRowFunction="custom" totalsRowDxfId="124" dataCellStyle="Total">
      <totalsRowFormula>SUBTOTAL(103,January!$M$5:$M$9)</totalsRowFormula>
    </tableColumn>
    <tableColumn id="14" name="13" totalsRowFunction="custom" totalsRowDxfId="123" dataCellStyle="Total">
      <totalsRowFormula>SUBTOTAL(103,January!$N$5:$N$9)</totalsRowFormula>
    </tableColumn>
    <tableColumn id="15" name="14" totalsRowFunction="custom" totalsRowDxfId="122" dataCellStyle="Total">
      <totalsRowFormula>SUBTOTAL(103,January!$O$5:$O$9)</totalsRowFormula>
    </tableColumn>
    <tableColumn id="16" name="15" totalsRowFunction="custom" totalsRowDxfId="121" dataCellStyle="Total">
      <totalsRowFormula>SUBTOTAL(103,January!$P$5:$P$9)</totalsRowFormula>
    </tableColumn>
    <tableColumn id="17" name="16" totalsRowFunction="custom" totalsRowDxfId="120" dataCellStyle="Total">
      <totalsRowFormula>SUBTOTAL(103,January!$Q$5:$Q$9)</totalsRowFormula>
    </tableColumn>
    <tableColumn id="18" name="17" totalsRowFunction="custom" totalsRowDxfId="119" dataCellStyle="Total">
      <totalsRowFormula>SUBTOTAL(103,January!$R$5:$R$9)</totalsRowFormula>
    </tableColumn>
    <tableColumn id="19" name="18" totalsRowFunction="custom" totalsRowDxfId="118" dataCellStyle="Total">
      <totalsRowFormula>SUBTOTAL(103,January!$S$5:$S$9)</totalsRowFormula>
    </tableColumn>
    <tableColumn id="20" name="19" totalsRowFunction="custom" totalsRowDxfId="117" dataCellStyle="Total">
      <totalsRowFormula>SUBTOTAL(103,January!$T$5:$T$9)</totalsRowFormula>
    </tableColumn>
    <tableColumn id="21" name="20" totalsRowFunction="custom" totalsRowDxfId="116" dataCellStyle="Total">
      <totalsRowFormula>SUBTOTAL(103,January!$U$5:$U$9)</totalsRowFormula>
    </tableColumn>
    <tableColumn id="22" name="21" totalsRowFunction="custom" totalsRowDxfId="115" dataCellStyle="Total">
      <totalsRowFormula>SUBTOTAL(103,January!$V$5:$V$9)</totalsRowFormula>
    </tableColumn>
    <tableColumn id="23" name="22" totalsRowFunction="custom" totalsRowDxfId="114" dataCellStyle="Total">
      <totalsRowFormula>SUBTOTAL(103,January!$W$5:$W$9)</totalsRowFormula>
    </tableColumn>
    <tableColumn id="24" name="23" totalsRowFunction="custom" totalsRowDxfId="113" dataCellStyle="Total">
      <totalsRowFormula>SUBTOTAL(103,January!$X$5:$X$9)</totalsRowFormula>
    </tableColumn>
    <tableColumn id="25" name="24" totalsRowFunction="custom" totalsRowDxfId="112" dataCellStyle="Total">
      <totalsRowFormula>SUBTOTAL(103,January!$Y$5:$Y$9)</totalsRowFormula>
    </tableColumn>
    <tableColumn id="26" name="25" totalsRowFunction="custom" totalsRowDxfId="111" dataCellStyle="Total">
      <totalsRowFormula>SUBTOTAL(103,January!$Z$5:$Z$9)</totalsRowFormula>
    </tableColumn>
    <tableColumn id="27" name="26" totalsRowFunction="custom" totalsRowDxfId="110" dataCellStyle="Total">
      <totalsRowFormula>SUBTOTAL(103,January!$AA$5:$AA$9)</totalsRowFormula>
    </tableColumn>
    <tableColumn id="28" name="27" totalsRowFunction="custom" totalsRowDxfId="109" dataCellStyle="Total">
      <totalsRowFormula>SUBTOTAL(103,January!$AB$5:$AB$9)</totalsRowFormula>
    </tableColumn>
    <tableColumn id="29" name="28" totalsRowFunction="custom" totalsRowDxfId="108" dataCellStyle="Total">
      <totalsRowFormula>SUBTOTAL(103,January!$AC$5:$AC$9)</totalsRowFormula>
    </tableColumn>
    <tableColumn id="30" name="29" totalsRowFunction="custom" totalsRowDxfId="107" dataCellStyle="Total">
      <totalsRowFormula>SUBTOTAL(103,January!$AD$5:$AD$9)</totalsRowFormula>
    </tableColumn>
    <tableColumn id="31" name="30" totalsRowFunction="custom" totalsRowDxfId="106" dataCellStyle="Total">
      <totalsRowFormula>SUBTOTAL(103,January!$AE$5:$AE$9)</totalsRowFormula>
    </tableColumn>
    <tableColumn id="32" name="31" totalsRowFunction="custom" totalsRowDxfId="105" dataCellStyle="Total">
      <totalsRowFormula>SUBTOTAL(103,January!$AF$5:$AF$9)</totalsRowFormula>
    </tableColumn>
    <tableColumn id="33" name="Total Days" totalsRowFunction="sum" dataDxfId="104" totalsRowDxfId="103" dataCellStyle="Total">
      <calculatedColumnFormula>COUNTA(January!$B5:$AF5)</calculatedColumnFormula>
    </tableColumn>
  </tableColumns>
  <tableStyleInfo name="Employee Absence Table" showFirstColumn="1" showLastColumn="1" showRowStripes="1" showColumnStripes="0"/>
</table>
</file>

<file path=xl/tables/table2.xml><?xml version="1.0" encoding="utf-8"?>
<table xmlns="http://schemas.openxmlformats.org/spreadsheetml/2006/main" id="2" name="tblFebruary" displayName="tblFebruary" ref="A4:AG10" totalsRowCount="1" headerRowDxfId="102" dataDxfId="101" totalsRowDxfId="100">
  <tableColumns count="33">
    <tableColumn id="1" name="Employee Name" totalsRowFunction="custom" totalsRowDxfId="99" dataCellStyle="Employee">
      <totalsRowFormula>MonthName&amp;" Total"</totalsRowFormula>
    </tableColumn>
    <tableColumn id="2" name="1" totalsRowFunction="count" totalsRowDxfId="98" dataCellStyle="Total"/>
    <tableColumn id="3" name="2" totalsRowFunction="count" totalsRowDxfId="97" dataCellStyle="Total"/>
    <tableColumn id="4" name="3" totalsRowFunction="count" totalsRowDxfId="96" dataCellStyle="Total"/>
    <tableColumn id="5" name="4" totalsRowFunction="count" totalsRowDxfId="95" dataCellStyle="Total"/>
    <tableColumn id="6" name="5" totalsRowFunction="count" totalsRowDxfId="94" dataCellStyle="Total"/>
    <tableColumn id="7" name="6" totalsRowFunction="count" totalsRowDxfId="93" dataCellStyle="Total"/>
    <tableColumn id="8" name="7" totalsRowFunction="count" totalsRowDxfId="92" dataCellStyle="Total"/>
    <tableColumn id="9" name="8" totalsRowFunction="count" totalsRowDxfId="91" dataCellStyle="Total"/>
    <tableColumn id="10" name="9" totalsRowFunction="count" totalsRowDxfId="90" dataCellStyle="Total"/>
    <tableColumn id="11" name="10" totalsRowFunction="count" totalsRowDxfId="89" dataCellStyle="Total"/>
    <tableColumn id="12" name="11" totalsRowFunction="count" totalsRowDxfId="88" dataCellStyle="Total"/>
    <tableColumn id="13" name="12" totalsRowFunction="count" totalsRowDxfId="87" dataCellStyle="Total"/>
    <tableColumn id="14" name="13" totalsRowFunction="count" totalsRowDxfId="86" dataCellStyle="Total"/>
    <tableColumn id="15" name="14" totalsRowFunction="count" totalsRowDxfId="85" dataCellStyle="Total"/>
    <tableColumn id="16" name="15" totalsRowFunction="count" totalsRowDxfId="84" dataCellStyle="Total"/>
    <tableColumn id="17" name="16" totalsRowFunction="count" totalsRowDxfId="83" dataCellStyle="Total"/>
    <tableColumn id="18" name="17" totalsRowFunction="count" totalsRowDxfId="82" dataCellStyle="Total"/>
    <tableColumn id="19" name="18" totalsRowFunction="count" totalsRowDxfId="81" dataCellStyle="Total"/>
    <tableColumn id="20" name="19" totalsRowFunction="count" totalsRowDxfId="80" dataCellStyle="Total"/>
    <tableColumn id="21" name="20" totalsRowFunction="count" totalsRowDxfId="79" dataCellStyle="Total"/>
    <tableColumn id="22" name="21" totalsRowFunction="count" totalsRowDxfId="78" dataCellStyle="Total"/>
    <tableColumn id="23" name="22" totalsRowFunction="count" totalsRowDxfId="77" dataCellStyle="Total"/>
    <tableColumn id="24" name="23" totalsRowFunction="count" totalsRowDxfId="76" dataCellStyle="Total"/>
    <tableColumn id="25" name="24" totalsRowFunction="count" totalsRowDxfId="75" dataCellStyle="Total"/>
    <tableColumn id="26" name="25" totalsRowFunction="count" totalsRowDxfId="74" dataCellStyle="Total"/>
    <tableColumn id="27" name="26" totalsRowFunction="count" totalsRowDxfId="73" dataCellStyle="Total"/>
    <tableColumn id="28" name="27" totalsRowFunction="count" totalsRowDxfId="72" dataCellStyle="Total"/>
    <tableColumn id="29" name="28" totalsRowFunction="count" totalsRowDxfId="71" dataCellStyle="Total"/>
    <tableColumn id="30" name="29" totalsRowFunction="count" totalsRowDxfId="70" dataCellStyle="Total"/>
    <tableColumn id="31" name=" " totalsRowDxfId="69" dataCellStyle="Total"/>
    <tableColumn id="32" name="  " totalsRowDxfId="68" dataCellStyle="Total"/>
    <tableColumn id="33" name="Total Days" totalsRowFunction="sum" dataDxfId="67" dataCellStyle="Total">
      <calculatedColumnFormula>COUNTA(tblFebruary[[#This Row],[1]:[29]])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Februar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3.xml><?xml version="1.0" encoding="utf-8"?>
<table xmlns="http://schemas.openxmlformats.org/spreadsheetml/2006/main" id="1" name="tblMarch" displayName="tblMarch" ref="A4:AG10" totalsRowCount="1" headerRowDxfId="61" dataDxfId="60" totalsRowDxfId="59" headerRowCellStyle="Normal" dataCellStyle="Normal" totalsRowCellStyle="Normal">
  <tableColumns count="33">
    <tableColumn id="1" name="Employee Name" totalsRowFunction="custom" dataDxfId="58" totalsRowDxfId="57" dataCellStyle="Employee">
      <totalsRowFormula>MonthName&amp;" Total"</totalsRowFormula>
    </tableColumn>
    <tableColumn id="2" name="1" totalsRowFunction="count" totalsRowDxfId="56" dataCellStyle="Total"/>
    <tableColumn id="3" name="2" totalsRowFunction="count" totalsRowDxfId="55" dataCellStyle="Total"/>
    <tableColumn id="4" name="3" totalsRowFunction="count" totalsRowDxfId="54" dataCellStyle="Total"/>
    <tableColumn id="5" name="4" totalsRowFunction="count" totalsRowDxfId="53" dataCellStyle="Total"/>
    <tableColumn id="6" name="5" totalsRowFunction="count" totalsRowDxfId="52" dataCellStyle="Total"/>
    <tableColumn id="7" name="6" totalsRowFunction="count" totalsRowDxfId="51" dataCellStyle="Total"/>
    <tableColumn id="8" name="7" totalsRowFunction="count" totalsRowDxfId="50" dataCellStyle="Total"/>
    <tableColumn id="9" name="8" totalsRowFunction="count" totalsRowDxfId="49" dataCellStyle="Total"/>
    <tableColumn id="10" name="9" totalsRowFunction="count" totalsRowDxfId="48" dataCellStyle="Total"/>
    <tableColumn id="11" name="10" totalsRowFunction="count" totalsRowDxfId="47" dataCellStyle="Total"/>
    <tableColumn id="12" name="11" totalsRowFunction="count" totalsRowDxfId="46" dataCellStyle="Total"/>
    <tableColumn id="13" name="12" totalsRowFunction="count" totalsRowDxfId="45" dataCellStyle="Total"/>
    <tableColumn id="14" name="13" totalsRowFunction="count" totalsRowDxfId="44" dataCellStyle="Total"/>
    <tableColumn id="15" name="14" totalsRowFunction="count" totalsRowDxfId="43" dataCellStyle="Total"/>
    <tableColumn id="16" name="15" totalsRowFunction="count" totalsRowDxfId="42" dataCellStyle="Total"/>
    <tableColumn id="17" name="16" totalsRowFunction="count" totalsRowDxfId="41" dataCellStyle="Total"/>
    <tableColumn id="18" name="17" totalsRowFunction="count" totalsRowDxfId="40" dataCellStyle="Total"/>
    <tableColumn id="19" name="18" totalsRowFunction="count" totalsRowDxfId="39" dataCellStyle="Total"/>
    <tableColumn id="20" name="19" totalsRowFunction="count" totalsRowDxfId="38" dataCellStyle="Total"/>
    <tableColumn id="21" name="20" totalsRowFunction="count" totalsRowDxfId="37" dataCellStyle="Total"/>
    <tableColumn id="22" name="21" totalsRowFunction="count" totalsRowDxfId="36" dataCellStyle="Total"/>
    <tableColumn id="23" name="22" totalsRowFunction="count" totalsRowDxfId="35" dataCellStyle="Total"/>
    <tableColumn id="24" name="23" totalsRowFunction="count" totalsRowDxfId="34" dataCellStyle="Total"/>
    <tableColumn id="25" name="24" totalsRowFunction="count" totalsRowDxfId="33" dataCellStyle="Total"/>
    <tableColumn id="26" name="25" totalsRowFunction="count" totalsRowDxfId="32" dataCellStyle="Total"/>
    <tableColumn id="27" name="26" totalsRowFunction="count" totalsRowDxfId="31" dataCellStyle="Total"/>
    <tableColumn id="28" name="27" totalsRowFunction="count" totalsRowDxfId="30" dataCellStyle="Total"/>
    <tableColumn id="29" name="28" totalsRowFunction="count" totalsRowDxfId="29" dataCellStyle="Total"/>
    <tableColumn id="30" name="29" totalsRowFunction="count" totalsRowDxfId="28" dataCellStyle="Total"/>
    <tableColumn id="31" name="30" totalsRowFunction="sum" totalsRowDxfId="27" dataCellStyle="Total"/>
    <tableColumn id="32" name="31" totalsRowFunction="sum" totalsRowDxfId="26" dataCellStyle="Total"/>
    <tableColumn id="33" name="Total Days" totalsRowFunction="sum" dataDxfId="25" totalsRowDxfId="24" dataCellStyle="Total">
      <calculatedColumnFormula>COUNTA(tblMarch[[#This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March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G18"/>
  <sheetViews>
    <sheetView showGridLines="0" zoomScaleNormal="100" workbookViewId="0">
      <selection activeCell="X12" sqref="X12"/>
    </sheetView>
  </sheetViews>
  <sheetFormatPr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39" t="s">
        <v>42</v>
      </c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40">
        <v>2016</v>
      </c>
    </row>
    <row r="3" spans="1:33" ht="15.75" customHeight="1">
      <c r="A3" s="39"/>
      <c r="B3" s="9" t="str">
        <f>TEXT(WEEKDAY(DATE(CalendarYear,1,1),1),"aaa")</f>
        <v>Fri</v>
      </c>
      <c r="C3" s="9" t="str">
        <f>TEXT(WEEKDAY(DATE(CalendarYear,1,2),1),"aaa")</f>
        <v>Sat</v>
      </c>
      <c r="D3" s="9" t="str">
        <f>TEXT(WEEKDAY(DATE(CalendarYear,1,3),1),"aaa")</f>
        <v>Sun</v>
      </c>
      <c r="E3" s="9" t="str">
        <f>TEXT(WEEKDAY(DATE(CalendarYear,1,4),1),"aaa")</f>
        <v>Mon</v>
      </c>
      <c r="F3" s="9" t="str">
        <f>TEXT(WEEKDAY(DATE(CalendarYear,1,5),1),"aaa")</f>
        <v>Tue</v>
      </c>
      <c r="G3" s="9" t="str">
        <f>TEXT(WEEKDAY(DATE(CalendarYear,1,6),1),"aaa")</f>
        <v>Wed</v>
      </c>
      <c r="H3" s="9" t="str">
        <f>TEXT(WEEKDAY(DATE(CalendarYear,1,7),1),"aaa")</f>
        <v>Thu</v>
      </c>
      <c r="I3" s="9" t="str">
        <f>TEXT(WEEKDAY(DATE(CalendarYear,1,8),1),"aaa")</f>
        <v>Fri</v>
      </c>
      <c r="J3" s="9" t="str">
        <f>TEXT(WEEKDAY(DATE(CalendarYear,1,9),1),"aaa")</f>
        <v>Sat</v>
      </c>
      <c r="K3" s="9" t="str">
        <f>TEXT(WEEKDAY(DATE(CalendarYear,1,10),1),"aaa")</f>
        <v>Sun</v>
      </c>
      <c r="L3" s="9" t="str">
        <f>TEXT(WEEKDAY(DATE(CalendarYear,1,11),1),"aaa")</f>
        <v>Mon</v>
      </c>
      <c r="M3" s="9" t="str">
        <f>TEXT(WEEKDAY(DATE(CalendarYear,1,12),1),"aaa")</f>
        <v>Tue</v>
      </c>
      <c r="N3" s="9" t="str">
        <f>TEXT(WEEKDAY(DATE(CalendarYear,1,13),1),"aaa")</f>
        <v>Wed</v>
      </c>
      <c r="O3" s="9" t="str">
        <f>TEXT(WEEKDAY(DATE(CalendarYear,1,14),1),"aaa")</f>
        <v>Thu</v>
      </c>
      <c r="P3" s="9" t="str">
        <f>TEXT(WEEKDAY(DATE(CalendarYear,1,15),1),"aaa")</f>
        <v>Fri</v>
      </c>
      <c r="Q3" s="9" t="str">
        <f>TEXT(WEEKDAY(DATE(CalendarYear,1,16),1),"aaa")</f>
        <v>Sat</v>
      </c>
      <c r="R3" s="9" t="str">
        <f>TEXT(WEEKDAY(DATE(CalendarYear,1,17),1),"aaa")</f>
        <v>Sun</v>
      </c>
      <c r="S3" s="9" t="str">
        <f>TEXT(WEEKDAY(DATE(CalendarYear,1,18),1),"aaa")</f>
        <v>Mon</v>
      </c>
      <c r="T3" s="9" t="str">
        <f>TEXT(WEEKDAY(DATE(CalendarYear,1,19),1),"aaa")</f>
        <v>Tue</v>
      </c>
      <c r="U3" s="9" t="str">
        <f>TEXT(WEEKDAY(DATE(CalendarYear,1,20),1),"aaa")</f>
        <v>Wed</v>
      </c>
      <c r="V3" s="9" t="str">
        <f>TEXT(WEEKDAY(DATE(CalendarYear,1,21),1),"aaa")</f>
        <v>Thu</v>
      </c>
      <c r="W3" s="9" t="str">
        <f>TEXT(WEEKDAY(DATE(CalendarYear,1,22),1),"aaa")</f>
        <v>Fri</v>
      </c>
      <c r="X3" s="9" t="str">
        <f>TEXT(WEEKDAY(DATE(CalendarYear,1,23),1),"aaa")</f>
        <v>Sat</v>
      </c>
      <c r="Y3" s="9" t="str">
        <f>TEXT(WEEKDAY(DATE(CalendarYear,1,24),1),"aaa")</f>
        <v>Sun</v>
      </c>
      <c r="Z3" s="9" t="str">
        <f>TEXT(WEEKDAY(DATE(CalendarYear,1,25),1),"aaa")</f>
        <v>Mon</v>
      </c>
      <c r="AA3" s="9" t="str">
        <f>TEXT(WEEKDAY(DATE(CalendarYear,1,26),1),"aaa")</f>
        <v>Tue</v>
      </c>
      <c r="AB3" s="9" t="str">
        <f>TEXT(WEEKDAY(DATE(CalendarYear,1,27),1),"aaa")</f>
        <v>Wed</v>
      </c>
      <c r="AC3" s="9" t="str">
        <f>TEXT(WEEKDAY(DATE(CalendarYear,1,28),1),"aaa")</f>
        <v>Thu</v>
      </c>
      <c r="AD3" s="9" t="str">
        <f>TEXT(WEEKDAY(DATE(CalendarYear,1,29),1),"aaa")</f>
        <v>Fri</v>
      </c>
      <c r="AE3" s="9" t="str">
        <f>TEXT(WEEKDAY(DATE(CalendarYear,1,30),1),"aaa")</f>
        <v>Sat</v>
      </c>
      <c r="AF3" s="9" t="str">
        <f>TEXT(WEEKDAY(DATE(CalendarYear,1,31),1),"aaa")</f>
        <v>Sun</v>
      </c>
      <c r="AG3" s="40"/>
    </row>
    <row r="4" spans="1:33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2" t="s">
        <v>34</v>
      </c>
    </row>
    <row r="5" spans="1:33">
      <c r="A5" s="31" t="s">
        <v>35</v>
      </c>
      <c r="B5" s="11"/>
      <c r="C5" s="11"/>
      <c r="D5" s="11" t="s">
        <v>37</v>
      </c>
      <c r="E5" s="11" t="s">
        <v>37</v>
      </c>
      <c r="F5" s="11" t="s">
        <v>37</v>
      </c>
      <c r="G5" s="11" t="s">
        <v>37</v>
      </c>
      <c r="H5" s="11"/>
      <c r="I5" s="11"/>
      <c r="J5" s="11"/>
      <c r="K5" s="11"/>
      <c r="L5" s="11"/>
      <c r="M5" s="11"/>
      <c r="N5" s="11" t="s">
        <v>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32">
        <f>COUNTA(January!$B5:$AF5)</f>
        <v>5</v>
      </c>
    </row>
    <row r="6" spans="1:33">
      <c r="A6" s="31" t="s">
        <v>38</v>
      </c>
      <c r="B6" s="11"/>
      <c r="C6" s="11"/>
      <c r="D6" s="11"/>
      <c r="E6" s="11"/>
      <c r="F6" s="11" t="s">
        <v>36</v>
      </c>
      <c r="G6" s="11" t="s">
        <v>36</v>
      </c>
      <c r="H6" s="11"/>
      <c r="I6" s="11"/>
      <c r="J6" s="11"/>
      <c r="K6" s="11"/>
      <c r="L6" s="11" t="s">
        <v>41</v>
      </c>
      <c r="M6" s="11"/>
      <c r="N6" s="11"/>
      <c r="O6" s="11"/>
      <c r="P6" s="11"/>
      <c r="Q6" s="11"/>
      <c r="R6" s="11"/>
      <c r="S6" s="11"/>
      <c r="T6" s="11"/>
      <c r="U6" s="11" t="s">
        <v>36</v>
      </c>
      <c r="V6" s="11"/>
      <c r="W6" s="11"/>
      <c r="X6" s="11"/>
      <c r="Y6" s="11"/>
      <c r="Z6" s="11" t="s">
        <v>37</v>
      </c>
      <c r="AA6" s="11" t="s">
        <v>37</v>
      </c>
      <c r="AB6" s="11" t="s">
        <v>37</v>
      </c>
      <c r="AC6" s="11"/>
      <c r="AD6" s="11"/>
      <c r="AE6" s="11"/>
      <c r="AF6" s="11"/>
      <c r="AG6" s="32">
        <f>COUNTA(January!$B6:$AF6)</f>
        <v>7</v>
      </c>
    </row>
    <row r="7" spans="1:33">
      <c r="A7" s="31" t="s">
        <v>50</v>
      </c>
      <c r="B7" s="11"/>
      <c r="C7" s="11"/>
      <c r="D7" s="11" t="s">
        <v>41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36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 t="s">
        <v>36</v>
      </c>
      <c r="AE7" s="11"/>
      <c r="AF7" s="11"/>
      <c r="AG7" s="32">
        <f>COUNTA(January!$B7:$AF7)</f>
        <v>3</v>
      </c>
    </row>
    <row r="8" spans="1:33">
      <c r="A8" s="31" t="s">
        <v>51</v>
      </c>
      <c r="B8" s="11"/>
      <c r="C8" s="11"/>
      <c r="D8" s="11"/>
      <c r="E8" s="11"/>
      <c r="F8" s="11"/>
      <c r="G8" s="11"/>
      <c r="H8" s="11" t="s">
        <v>41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 t="s">
        <v>37</v>
      </c>
      <c r="U8" s="11" t="s">
        <v>37</v>
      </c>
      <c r="V8" s="11" t="s">
        <v>37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32">
        <f>COUNTA(January!$B8:$AF8)</f>
        <v>4</v>
      </c>
    </row>
    <row r="9" spans="1:33">
      <c r="A9" s="31" t="s">
        <v>52</v>
      </c>
      <c r="B9" s="11"/>
      <c r="C9" s="11"/>
      <c r="D9" s="11"/>
      <c r="E9" s="11" t="s">
        <v>36</v>
      </c>
      <c r="F9" s="11" t="s">
        <v>37</v>
      </c>
      <c r="G9" s="11" t="s">
        <v>37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36</v>
      </c>
      <c r="S9" s="11"/>
      <c r="T9" s="11"/>
      <c r="U9" s="11"/>
      <c r="V9" s="11"/>
      <c r="W9" s="11"/>
      <c r="X9" s="11"/>
      <c r="Y9" s="11" t="s">
        <v>36</v>
      </c>
      <c r="Z9" s="11"/>
      <c r="AA9" s="11"/>
      <c r="AB9" s="11"/>
      <c r="AC9" s="11"/>
      <c r="AD9" s="11"/>
      <c r="AE9" s="11"/>
      <c r="AF9" s="11" t="s">
        <v>37</v>
      </c>
      <c r="AG9" s="32">
        <f>COUNTA(January!$B9:$AF9)</f>
        <v>6</v>
      </c>
    </row>
    <row r="10" spans="1:33" ht="15" customHeight="1">
      <c r="A10" s="10" t="str">
        <f>MonthName&amp;" Total"</f>
        <v>January Total</v>
      </c>
      <c r="B10" s="33">
        <f>SUBTOTAL(103,January!$B$5:$B$9)</f>
        <v>0</v>
      </c>
      <c r="C10" s="33">
        <f>SUBTOTAL(103,January!$C$5:$C$9)</f>
        <v>0</v>
      </c>
      <c r="D10" s="33">
        <f>SUBTOTAL(103,January!$D$5:$D$9)</f>
        <v>2</v>
      </c>
      <c r="E10" s="33">
        <f>SUBTOTAL(103,January!$E$5:$E$9)</f>
        <v>2</v>
      </c>
      <c r="F10" s="33">
        <f>SUBTOTAL(103,January!$F$5:$F$9)</f>
        <v>3</v>
      </c>
      <c r="G10" s="33">
        <f>SUBTOTAL(103,January!$G$5:$G$9)</f>
        <v>3</v>
      </c>
      <c r="H10" s="33">
        <f>SUBTOTAL(103,January!$H$5:$H$9)</f>
        <v>1</v>
      </c>
      <c r="I10" s="33">
        <f>SUBTOTAL(103,January!$I$5:$I$9)</f>
        <v>0</v>
      </c>
      <c r="J10" s="33">
        <f>SUBTOTAL(103,January!$J$5:$J$9)</f>
        <v>0</v>
      </c>
      <c r="K10" s="33">
        <f>SUBTOTAL(103,January!$K$5:$K$9)</f>
        <v>0</v>
      </c>
      <c r="L10" s="33">
        <f>SUBTOTAL(103,January!$L$5:$L$9)</f>
        <v>1</v>
      </c>
      <c r="M10" s="33">
        <f>SUBTOTAL(103,January!$M$5:$M$9)</f>
        <v>0</v>
      </c>
      <c r="N10" s="33">
        <f>SUBTOTAL(103,January!$N$5:$N$9)</f>
        <v>1</v>
      </c>
      <c r="O10" s="33">
        <f>SUBTOTAL(103,January!$O$5:$O$9)</f>
        <v>1</v>
      </c>
      <c r="P10" s="33">
        <f>SUBTOTAL(103,January!$P$5:$P$9)</f>
        <v>0</v>
      </c>
      <c r="Q10" s="33">
        <f>SUBTOTAL(103,January!$Q$5:$Q$9)</f>
        <v>0</v>
      </c>
      <c r="R10" s="33">
        <f>SUBTOTAL(103,January!$R$5:$R$9)</f>
        <v>1</v>
      </c>
      <c r="S10" s="33">
        <f>SUBTOTAL(103,January!$S$5:$S$9)</f>
        <v>0</v>
      </c>
      <c r="T10" s="33">
        <f>SUBTOTAL(103,January!$T$5:$T$9)</f>
        <v>1</v>
      </c>
      <c r="U10" s="33">
        <f>SUBTOTAL(103,January!$U$5:$U$9)</f>
        <v>2</v>
      </c>
      <c r="V10" s="33">
        <f>SUBTOTAL(103,January!$V$5:$V$9)</f>
        <v>1</v>
      </c>
      <c r="W10" s="33">
        <f>SUBTOTAL(103,January!$W$5:$W$9)</f>
        <v>0</v>
      </c>
      <c r="X10" s="33">
        <f>SUBTOTAL(103,January!$X$5:$X$9)</f>
        <v>0</v>
      </c>
      <c r="Y10" s="33">
        <f>SUBTOTAL(103,January!$Y$5:$Y$9)</f>
        <v>1</v>
      </c>
      <c r="Z10" s="33">
        <f>SUBTOTAL(103,January!$Z$5:$Z$9)</f>
        <v>1</v>
      </c>
      <c r="AA10" s="33">
        <f>SUBTOTAL(103,January!$AA$5:$AA$9)</f>
        <v>1</v>
      </c>
      <c r="AB10" s="33">
        <f>SUBTOTAL(103,January!$AB$5:$AB$9)</f>
        <v>1</v>
      </c>
      <c r="AC10" s="33">
        <f>SUBTOTAL(103,January!$AC$5:$AC$9)</f>
        <v>0</v>
      </c>
      <c r="AD10" s="33">
        <f>SUBTOTAL(103,January!$AD$5:$AD$9)</f>
        <v>1</v>
      </c>
      <c r="AE10" s="33">
        <f>SUBTOTAL(103,January!$AE$5:$AE$9)</f>
        <v>0</v>
      </c>
      <c r="AF10" s="33">
        <f>SUBTOTAL(103,January!$AF$5:$AF$9)</f>
        <v>1</v>
      </c>
      <c r="AG10" s="32">
        <f>SUBTOTAL(109,tblJanuary[Total Days])</f>
        <v>25</v>
      </c>
    </row>
    <row r="12" spans="1:33" s="30" customFormat="1" ht="15" customHeight="1"/>
    <row r="13" spans="1:33" s="30" customFormat="1" ht="15" customHeight="1"/>
    <row r="14" spans="1:33" s="30" customFormat="1" ht="15" customHeight="1"/>
    <row r="18" spans="2:23" ht="15" customHeight="1">
      <c r="B18" s="35" t="s">
        <v>48</v>
      </c>
      <c r="C18" s="37"/>
      <c r="D18" s="37"/>
      <c r="E18" s="4" t="s">
        <v>37</v>
      </c>
      <c r="F18" s="5" t="s">
        <v>43</v>
      </c>
      <c r="G18" s="5"/>
      <c r="H18" s="5"/>
      <c r="I18" s="13" t="s">
        <v>41</v>
      </c>
      <c r="J18" s="5" t="s">
        <v>44</v>
      </c>
      <c r="K18" s="5"/>
      <c r="L18" s="5"/>
      <c r="M18" s="6" t="s">
        <v>36</v>
      </c>
      <c r="N18" s="5" t="s">
        <v>45</v>
      </c>
      <c r="O18" s="5"/>
      <c r="P18" s="7"/>
      <c r="Q18" s="5" t="s">
        <v>46</v>
      </c>
      <c r="R18" s="5"/>
      <c r="S18" s="5"/>
      <c r="T18" s="8"/>
      <c r="U18" s="5" t="s">
        <v>47</v>
      </c>
      <c r="V18" s="5"/>
      <c r="W18" s="5"/>
    </row>
  </sheetData>
  <mergeCells count="3">
    <mergeCell ref="B2:AF2"/>
    <mergeCell ref="A2:A3"/>
    <mergeCell ref="AG2:AG3"/>
  </mergeCells>
  <phoneticPr fontId="8" type="noConversion"/>
  <conditionalFormatting sqref="B5:AF9">
    <cfRule type="expression" priority="1" stopIfTrue="1">
      <formula>B5=""</formula>
    </cfRule>
    <cfRule type="expression" dxfId="23" priority="6" stopIfTrue="1">
      <formula>B5=KeyCustom2</formula>
    </cfRule>
    <cfRule type="expression" dxfId="22" priority="7" stopIfTrue="1">
      <formula>B5=KeyCustom1</formula>
    </cfRule>
    <cfRule type="expression" dxfId="21" priority="8" stopIfTrue="1">
      <formula>B5=KeySick</formula>
    </cfRule>
    <cfRule type="expression" dxfId="20" priority="9" stopIfTrue="1">
      <formula>B5=KeyPersonal</formula>
    </cfRule>
    <cfRule type="expression" dxfId="19" priority="10" stopIfTrue="1">
      <formula>B5=KeyVacation</formula>
    </cfRule>
  </conditionalFormatting>
  <conditionalFormatting sqref="AG5:AG9">
    <cfRule type="dataBar" priority="168">
      <dataBar>
        <cfvo type="min"/>
        <cfvo type="num" val="31"/>
        <color rgb="FF92D050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G18"/>
  <sheetViews>
    <sheetView showGridLines="0" tabSelected="1" zoomScaleNormal="100" workbookViewId="0">
      <selection activeCell="AC13" sqref="AC13"/>
    </sheetView>
  </sheetViews>
  <sheetFormatPr defaultColWidth="7.5703125"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7.5703125" style="2"/>
  </cols>
  <sheetData>
    <row r="1" spans="1:33" ht="50.25" customHeight="1">
      <c r="A1" s="1" t="s">
        <v>0</v>
      </c>
    </row>
    <row r="2" spans="1:33" ht="30" customHeight="1">
      <c r="A2" s="39" t="s">
        <v>49</v>
      </c>
      <c r="B2" s="41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>
        <f>CalendarYear</f>
        <v>2016</v>
      </c>
    </row>
    <row r="3" spans="1:33" ht="15.75" customHeight="1">
      <c r="A3" s="39"/>
      <c r="B3" s="9" t="str">
        <f>TEXT(WEEKDAY(DATE(CalendarYear,2,1),1),"aaa")</f>
        <v>Mon</v>
      </c>
      <c r="C3" s="9" t="str">
        <f>TEXT(WEEKDAY(DATE(CalendarYear,2,2),1),"aaa")</f>
        <v>Tue</v>
      </c>
      <c r="D3" s="9" t="str">
        <f>TEXT(WEEKDAY(DATE(CalendarYear,2,3),1),"aaa")</f>
        <v>Wed</v>
      </c>
      <c r="E3" s="9" t="str">
        <f>TEXT(WEEKDAY(DATE(CalendarYear,2,4),1),"aaa")</f>
        <v>Thu</v>
      </c>
      <c r="F3" s="9" t="str">
        <f>TEXT(WEEKDAY(DATE(CalendarYear,2,5),1),"aaa")</f>
        <v>Fri</v>
      </c>
      <c r="G3" s="9" t="str">
        <f>TEXT(WEEKDAY(DATE(CalendarYear,2,6),1),"aaa")</f>
        <v>Sat</v>
      </c>
      <c r="H3" s="9" t="str">
        <f>TEXT(WEEKDAY(DATE(CalendarYear,2,7),1),"aaa")</f>
        <v>Sun</v>
      </c>
      <c r="I3" s="9" t="str">
        <f>TEXT(WEEKDAY(DATE(CalendarYear,2,8),1),"aaa")</f>
        <v>Mon</v>
      </c>
      <c r="J3" s="9" t="str">
        <f>TEXT(WEEKDAY(DATE(CalendarYear,2,9),1),"aaa")</f>
        <v>Tue</v>
      </c>
      <c r="K3" s="9" t="str">
        <f>TEXT(WEEKDAY(DATE(CalendarYear,2,10),1),"aaa")</f>
        <v>Wed</v>
      </c>
      <c r="L3" s="9" t="str">
        <f>TEXT(WEEKDAY(DATE(CalendarYear,2,11),1),"aaa")</f>
        <v>Thu</v>
      </c>
      <c r="M3" s="9" t="str">
        <f>TEXT(WEEKDAY(DATE(CalendarYear,2,12),1),"aaa")</f>
        <v>Fri</v>
      </c>
      <c r="N3" s="9" t="str">
        <f>TEXT(WEEKDAY(DATE(CalendarYear,2,13),1),"aaa")</f>
        <v>Sat</v>
      </c>
      <c r="O3" s="9" t="str">
        <f>TEXT(WEEKDAY(DATE(CalendarYear,2,14),1),"aaa")</f>
        <v>Sun</v>
      </c>
      <c r="P3" s="9" t="str">
        <f>TEXT(WEEKDAY(DATE(CalendarYear,2,15),1),"aaa")</f>
        <v>Mon</v>
      </c>
      <c r="Q3" s="9" t="str">
        <f>TEXT(WEEKDAY(DATE(CalendarYear,2,16),1),"aaa")</f>
        <v>Tue</v>
      </c>
      <c r="R3" s="9" t="str">
        <f>TEXT(WEEKDAY(DATE(CalendarYear,2,17),1),"aaa")</f>
        <v>Wed</v>
      </c>
      <c r="S3" s="9" t="str">
        <f>TEXT(WEEKDAY(DATE(CalendarYear,2,18),1),"aaa")</f>
        <v>Thu</v>
      </c>
      <c r="T3" s="9" t="str">
        <f>TEXT(WEEKDAY(DATE(CalendarYear,2,19),1),"aaa")</f>
        <v>Fri</v>
      </c>
      <c r="U3" s="9" t="str">
        <f>TEXT(WEEKDAY(DATE(CalendarYear,2,20),1),"aaa")</f>
        <v>Sat</v>
      </c>
      <c r="V3" s="9" t="str">
        <f>TEXT(WEEKDAY(DATE(CalendarYear,2,21),1),"aaa")</f>
        <v>Sun</v>
      </c>
      <c r="W3" s="9" t="str">
        <f>TEXT(WEEKDAY(DATE(CalendarYear,2,22),1),"aaa")</f>
        <v>Mon</v>
      </c>
      <c r="X3" s="9" t="str">
        <f>TEXT(WEEKDAY(DATE(CalendarYear,2,23),1),"aaa")</f>
        <v>Tue</v>
      </c>
      <c r="Y3" s="9" t="str">
        <f>TEXT(WEEKDAY(DATE(CalendarYear,2,24),1),"aaa")</f>
        <v>Wed</v>
      </c>
      <c r="Z3" s="9" t="str">
        <f>TEXT(WEEKDAY(DATE(CalendarYear,2,25),1),"aaa")</f>
        <v>Thu</v>
      </c>
      <c r="AA3" s="9" t="str">
        <f>TEXT(WEEKDAY(DATE(CalendarYear,2,26),1),"aaa")</f>
        <v>Fri</v>
      </c>
      <c r="AB3" s="9" t="str">
        <f>TEXT(WEEKDAY(DATE(CalendarYear,2,27),1),"aaa")</f>
        <v>Sat</v>
      </c>
      <c r="AC3" s="9" t="str">
        <f>TEXT(WEEKDAY(DATE(CalendarYear,2,28),1),"aaa")</f>
        <v>Sun</v>
      </c>
      <c r="AD3" s="9" t="str">
        <f>TEXT(WEEKDAY(DATE(CalendarYear,2,29),1),"aaa")</f>
        <v>Mon</v>
      </c>
      <c r="AE3" s="9"/>
      <c r="AF3" s="9"/>
      <c r="AG3" s="42"/>
    </row>
    <row r="4" spans="1:33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39</v>
      </c>
      <c r="AF4" s="14" t="s">
        <v>40</v>
      </c>
      <c r="AG4" s="12" t="s">
        <v>34</v>
      </c>
    </row>
    <row r="5" spans="1:33">
      <c r="A5" s="31" t="s">
        <v>35</v>
      </c>
      <c r="B5" s="11"/>
      <c r="C5" s="11"/>
      <c r="D5" s="11" t="s">
        <v>37</v>
      </c>
      <c r="E5" s="11" t="s">
        <v>37</v>
      </c>
      <c r="F5" s="11" t="s">
        <v>37</v>
      </c>
      <c r="G5" s="11" t="s">
        <v>37</v>
      </c>
      <c r="H5" s="11"/>
      <c r="I5" s="11"/>
      <c r="J5" s="11"/>
      <c r="K5" s="11"/>
      <c r="L5" s="11"/>
      <c r="M5" s="11"/>
      <c r="N5" s="11" t="s">
        <v>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32">
        <f>COUNTA(tblFebruary[[#This Row],[1]:[29]])</f>
        <v>5</v>
      </c>
    </row>
    <row r="6" spans="1:33">
      <c r="A6" s="31" t="s">
        <v>38</v>
      </c>
      <c r="B6" s="11"/>
      <c r="C6" s="11"/>
      <c r="D6" s="11"/>
      <c r="E6" s="11"/>
      <c r="F6" s="11" t="s">
        <v>36</v>
      </c>
      <c r="G6" s="11" t="s">
        <v>36</v>
      </c>
      <c r="H6" s="11"/>
      <c r="I6" s="11"/>
      <c r="J6" s="11"/>
      <c r="K6" s="11"/>
      <c r="L6" s="11" t="s">
        <v>41</v>
      </c>
      <c r="M6" s="11"/>
      <c r="N6" s="11"/>
      <c r="O6" s="11"/>
      <c r="P6" s="11"/>
      <c r="Q6" s="11"/>
      <c r="R6" s="11"/>
      <c r="S6" s="11"/>
      <c r="T6" s="11"/>
      <c r="U6" s="11" t="s">
        <v>36</v>
      </c>
      <c r="V6" s="11"/>
      <c r="W6" s="11"/>
      <c r="X6" s="11"/>
      <c r="Y6" s="11"/>
      <c r="Z6" s="11" t="s">
        <v>37</v>
      </c>
      <c r="AA6" s="11" t="s">
        <v>37</v>
      </c>
      <c r="AB6" s="11" t="s">
        <v>37</v>
      </c>
      <c r="AC6" s="11"/>
      <c r="AD6" s="11"/>
      <c r="AE6" s="11"/>
      <c r="AF6" s="11"/>
      <c r="AG6" s="32">
        <f>COUNTA(tblFebruary[[#This Row],[1]:[29]])</f>
        <v>7</v>
      </c>
    </row>
    <row r="7" spans="1:33" ht="15" customHeight="1">
      <c r="A7" s="31" t="s">
        <v>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32">
        <f>COUNTA(tblFebruary[[#This Row],[1]:[29]])</f>
        <v>0</v>
      </c>
    </row>
    <row r="8" spans="1:33" ht="15" customHeight="1">
      <c r="A8" s="31" t="s">
        <v>51</v>
      </c>
      <c r="B8" s="11"/>
      <c r="C8" s="11"/>
      <c r="D8" s="11" t="s">
        <v>36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36</v>
      </c>
      <c r="P8" s="11"/>
      <c r="Q8" s="11"/>
      <c r="R8" s="11"/>
      <c r="S8" s="11" t="s">
        <v>41</v>
      </c>
      <c r="T8" s="11"/>
      <c r="U8" s="11"/>
      <c r="V8" s="11"/>
      <c r="W8" s="11"/>
      <c r="X8" s="11"/>
      <c r="Y8" s="11"/>
      <c r="Z8" s="11"/>
      <c r="AA8" s="11"/>
      <c r="AB8" s="11"/>
      <c r="AC8" s="11" t="s">
        <v>36</v>
      </c>
      <c r="AD8" s="11"/>
      <c r="AE8" s="11"/>
      <c r="AF8" s="11"/>
      <c r="AG8" s="32">
        <f>COUNTA(tblFebruary[[#This Row],[1]:[29]])</f>
        <v>4</v>
      </c>
    </row>
    <row r="9" spans="1:33" ht="15" customHeight="1">
      <c r="A9" s="31" t="s">
        <v>52</v>
      </c>
      <c r="B9" s="11"/>
      <c r="C9" s="11"/>
      <c r="D9" s="11"/>
      <c r="E9" s="11"/>
      <c r="F9" s="11"/>
      <c r="G9" s="11"/>
      <c r="H9" s="11"/>
      <c r="I9" s="11" t="s">
        <v>37</v>
      </c>
      <c r="J9" s="11" t="s">
        <v>37</v>
      </c>
      <c r="K9" s="11" t="s">
        <v>37</v>
      </c>
      <c r="L9" s="11" t="s">
        <v>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 t="s">
        <v>36</v>
      </c>
      <c r="Z9" s="11"/>
      <c r="AA9" s="11"/>
      <c r="AB9" s="11"/>
      <c r="AC9" s="11"/>
      <c r="AD9" s="11"/>
      <c r="AE9" s="11"/>
      <c r="AF9" s="11"/>
      <c r="AG9" s="32">
        <f>COUNTA(tblFebruary[[#This Row],[1]:[29]])</f>
        <v>5</v>
      </c>
    </row>
    <row r="10" spans="1:33" ht="15" customHeight="1">
      <c r="A10" s="10" t="str">
        <f>MonthName&amp;" Total"</f>
        <v>February Total</v>
      </c>
      <c r="B10" s="33">
        <f>SUBTOTAL(103,tblFebruary[1])</f>
        <v>0</v>
      </c>
      <c r="C10" s="33">
        <f>SUBTOTAL(103,tblFebruary[2])</f>
        <v>0</v>
      </c>
      <c r="D10" s="33">
        <f>SUBTOTAL(103,tblFebruary[3])</f>
        <v>2</v>
      </c>
      <c r="E10" s="33">
        <f>SUBTOTAL(103,tblFebruary[4])</f>
        <v>1</v>
      </c>
      <c r="F10" s="33">
        <f>SUBTOTAL(103,tblFebruary[5])</f>
        <v>2</v>
      </c>
      <c r="G10" s="33">
        <f>SUBTOTAL(103,tblFebruary[6])</f>
        <v>2</v>
      </c>
      <c r="H10" s="33">
        <f>SUBTOTAL(103,tblFebruary[7])</f>
        <v>0</v>
      </c>
      <c r="I10" s="33">
        <f>SUBTOTAL(103,tblFebruary[8])</f>
        <v>1</v>
      </c>
      <c r="J10" s="33">
        <f>SUBTOTAL(103,tblFebruary[9])</f>
        <v>1</v>
      </c>
      <c r="K10" s="33">
        <f>SUBTOTAL(103,tblFebruary[10])</f>
        <v>1</v>
      </c>
      <c r="L10" s="33">
        <f>SUBTOTAL(103,tblFebruary[11])</f>
        <v>2</v>
      </c>
      <c r="M10" s="33">
        <f>SUBTOTAL(103,tblFebruary[12])</f>
        <v>0</v>
      </c>
      <c r="N10" s="33">
        <f>SUBTOTAL(103,tblFebruary[13])</f>
        <v>1</v>
      </c>
      <c r="O10" s="33">
        <f>SUBTOTAL(103,tblFebruary[14])</f>
        <v>1</v>
      </c>
      <c r="P10" s="33">
        <f>SUBTOTAL(103,tblFebruary[15])</f>
        <v>0</v>
      </c>
      <c r="Q10" s="33">
        <f>SUBTOTAL(103,tblFebruary[16])</f>
        <v>0</v>
      </c>
      <c r="R10" s="33">
        <f>SUBTOTAL(103,tblFebruary[17])</f>
        <v>0</v>
      </c>
      <c r="S10" s="33">
        <f>SUBTOTAL(103,tblFebruary[18])</f>
        <v>1</v>
      </c>
      <c r="T10" s="33">
        <f>SUBTOTAL(103,tblFebruary[19])</f>
        <v>0</v>
      </c>
      <c r="U10" s="33">
        <f>SUBTOTAL(103,tblFebruary[20])</f>
        <v>1</v>
      </c>
      <c r="V10" s="33">
        <f>SUBTOTAL(103,tblFebruary[21])</f>
        <v>0</v>
      </c>
      <c r="W10" s="33">
        <f>SUBTOTAL(103,tblFebruary[22])</f>
        <v>0</v>
      </c>
      <c r="X10" s="33">
        <f>SUBTOTAL(103,tblFebruary[23])</f>
        <v>0</v>
      </c>
      <c r="Y10" s="33">
        <f>SUBTOTAL(103,tblFebruary[24])</f>
        <v>1</v>
      </c>
      <c r="Z10" s="33">
        <f>SUBTOTAL(103,tblFebruary[25])</f>
        <v>1</v>
      </c>
      <c r="AA10" s="33">
        <f>SUBTOTAL(103,tblFebruary[26])</f>
        <v>1</v>
      </c>
      <c r="AB10" s="33">
        <f>SUBTOTAL(103,tblFebruary[27])</f>
        <v>1</v>
      </c>
      <c r="AC10" s="33">
        <f>SUBTOTAL(103,tblFebruary[28])</f>
        <v>1</v>
      </c>
      <c r="AD10" s="33">
        <f>SUBTOTAL(103,tblFebruary[29])</f>
        <v>0</v>
      </c>
      <c r="AE10" s="33"/>
      <c r="AF10" s="33"/>
      <c r="AG10" s="32">
        <f>SUBTOTAL(109,tblFebruary[Total Days])</f>
        <v>21</v>
      </c>
    </row>
    <row r="15" spans="1:33" s="30" customFormat="1" ht="15" customHeight="1"/>
    <row r="18" spans="2:23" ht="15" customHeight="1">
      <c r="B18" s="36" t="str">
        <f>January!B18</f>
        <v>Color Key</v>
      </c>
      <c r="C18" s="17"/>
      <c r="D18" s="17"/>
      <c r="E18" s="18" t="str">
        <f>KeyVacation</f>
        <v>V</v>
      </c>
      <c r="F18" s="19" t="str">
        <f>KeyVacationLabel</f>
        <v>Vacation</v>
      </c>
      <c r="G18" s="19"/>
      <c r="H18" s="19"/>
      <c r="I18" s="20" t="str">
        <f>KeyPersonal</f>
        <v>P</v>
      </c>
      <c r="J18" s="19" t="str">
        <f>KeyPersonalLabel</f>
        <v>Personal</v>
      </c>
      <c r="K18" s="19"/>
      <c r="L18" s="19"/>
      <c r="M18" s="21" t="str">
        <f>KeySick</f>
        <v>S</v>
      </c>
      <c r="N18" s="19" t="str">
        <f>KeySickLabel</f>
        <v>Sick</v>
      </c>
      <c r="O18" s="19"/>
      <c r="P18" s="22">
        <f>KeyCustom1</f>
        <v>0</v>
      </c>
      <c r="Q18" s="19" t="str">
        <f>KeyCustom1Label</f>
        <v>Custom 1</v>
      </c>
      <c r="R18" s="19"/>
      <c r="S18" s="19"/>
      <c r="T18" s="23">
        <f>KeyCustom2</f>
        <v>0</v>
      </c>
      <c r="U18" s="19" t="str">
        <f>KeyCustom2Label</f>
        <v>Custom 2</v>
      </c>
      <c r="V18" s="19"/>
      <c r="W18" s="19"/>
    </row>
  </sheetData>
  <mergeCells count="3">
    <mergeCell ref="B2:AF2"/>
    <mergeCell ref="A2:A3"/>
    <mergeCell ref="AG2:AG3"/>
  </mergeCells>
  <phoneticPr fontId="8" type="noConversion"/>
  <conditionalFormatting sqref="AD4">
    <cfRule type="expression" dxfId="13" priority="16">
      <formula>MONTH(DATE(CalendarYear,2,29))&lt;&gt;2</formula>
    </cfRule>
  </conditionalFormatting>
  <conditionalFormatting sqref="AD3">
    <cfRule type="expression" dxfId="12" priority="15">
      <formula>MONTH(DATE(CalendarYear,2,29))&lt;&gt;2</formula>
    </cfRule>
  </conditionalFormatting>
  <conditionalFormatting sqref="B5:AF9">
    <cfRule type="expression" priority="2" stopIfTrue="1">
      <formula>B5=""</formula>
    </cfRule>
    <cfRule type="expression" dxfId="11" priority="3" stopIfTrue="1">
      <formula>B5=KeyCustom2</formula>
    </cfRule>
  </conditionalFormatting>
  <conditionalFormatting sqref="B5:AF9">
    <cfRule type="expression" dxfId="10" priority="5" stopIfTrue="1">
      <formula>B5=KeyCustom1</formula>
    </cfRule>
    <cfRule type="expression" dxfId="9" priority="6" stopIfTrue="1">
      <formula>B5=KeySick</formula>
    </cfRule>
    <cfRule type="expression" dxfId="8" priority="7" stopIfTrue="1">
      <formula>B5=KeyPersonal</formula>
    </cfRule>
    <cfRule type="expression" dxfId="7" priority="8" stopIfTrue="1">
      <formula>B5=KeyVacation</formula>
    </cfRule>
  </conditionalFormatting>
  <conditionalFormatting sqref="AG5:AG9">
    <cfRule type="dataBar" priority="153">
      <dataBar>
        <cfvo type="min"/>
        <cfvo type="formula" val="DATEDIF(DATE(CalendarYear,2,1),DATE(CalendarYear,3,1),&quot;d&quot;)"/>
        <color rgb="FF92D050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G18"/>
  <sheetViews>
    <sheetView showGridLines="0" zoomScaleNormal="100" workbookViewId="0">
      <selection activeCell="AE14" sqref="AE14"/>
    </sheetView>
  </sheetViews>
  <sheetFormatPr defaultRowHeight="15" customHeight="1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>
      <c r="A1" s="1" t="s">
        <v>0</v>
      </c>
    </row>
    <row r="2" spans="1:33" ht="30" customHeight="1">
      <c r="A2" s="39" t="s">
        <v>53</v>
      </c>
      <c r="B2" s="41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>
        <f>CalendarYear</f>
        <v>2016</v>
      </c>
    </row>
    <row r="3" spans="1:33" ht="15.75" customHeight="1">
      <c r="A3" s="39"/>
      <c r="B3" s="9" t="str">
        <f>TEXT(WEEKDAY(DATE(CalendarYear,3,1),1),"aaa")</f>
        <v>Tue</v>
      </c>
      <c r="C3" s="9" t="str">
        <f>TEXT(WEEKDAY(DATE(CalendarYear,3,2),1),"aaa")</f>
        <v>Wed</v>
      </c>
      <c r="D3" s="9" t="str">
        <f>TEXT(WEEKDAY(DATE(CalendarYear,3,3),1),"aaa")</f>
        <v>Thu</v>
      </c>
      <c r="E3" s="9" t="str">
        <f>TEXT(WEEKDAY(DATE(CalendarYear,3,4),1),"aaa")</f>
        <v>Fri</v>
      </c>
      <c r="F3" s="9" t="str">
        <f>TEXT(WEEKDAY(DATE(CalendarYear,3,5),1),"aaa")</f>
        <v>Sat</v>
      </c>
      <c r="G3" s="9" t="str">
        <f>TEXT(WEEKDAY(DATE(CalendarYear,3,6),1),"aaa")</f>
        <v>Sun</v>
      </c>
      <c r="H3" s="9" t="str">
        <f>TEXT(WEEKDAY(DATE(CalendarYear,3,7),1),"aaa")</f>
        <v>Mon</v>
      </c>
      <c r="I3" s="9" t="str">
        <f>TEXT(WEEKDAY(DATE(CalendarYear,3,8),1),"aaa")</f>
        <v>Tue</v>
      </c>
      <c r="J3" s="9" t="str">
        <f>TEXT(WEEKDAY(DATE(CalendarYear,3,9),1),"aaa")</f>
        <v>Wed</v>
      </c>
      <c r="K3" s="9" t="str">
        <f>TEXT(WEEKDAY(DATE(CalendarYear,3,10),1),"aaa")</f>
        <v>Thu</v>
      </c>
      <c r="L3" s="9" t="str">
        <f>TEXT(WEEKDAY(DATE(CalendarYear,3,11),1),"aaa")</f>
        <v>Fri</v>
      </c>
      <c r="M3" s="9" t="str">
        <f>TEXT(WEEKDAY(DATE(CalendarYear,3,12),1),"aaa")</f>
        <v>Sat</v>
      </c>
      <c r="N3" s="9" t="str">
        <f>TEXT(WEEKDAY(DATE(CalendarYear,3,13),1),"aaa")</f>
        <v>Sun</v>
      </c>
      <c r="O3" s="9" t="str">
        <f>TEXT(WEEKDAY(DATE(CalendarYear,3,14),1),"aaa")</f>
        <v>Mon</v>
      </c>
      <c r="P3" s="9" t="str">
        <f>TEXT(WEEKDAY(DATE(CalendarYear,3,15),1),"aaa")</f>
        <v>Tue</v>
      </c>
      <c r="Q3" s="9" t="str">
        <f>TEXT(WEEKDAY(DATE(CalendarYear,3,16),1),"aaa")</f>
        <v>Wed</v>
      </c>
      <c r="R3" s="9" t="str">
        <f>TEXT(WEEKDAY(DATE(CalendarYear,3,17),1),"aaa")</f>
        <v>Thu</v>
      </c>
      <c r="S3" s="9" t="str">
        <f>TEXT(WEEKDAY(DATE(CalendarYear,3,18),1),"aaa")</f>
        <v>Fri</v>
      </c>
      <c r="T3" s="9" t="str">
        <f>TEXT(WEEKDAY(DATE(CalendarYear,3,19),1),"aaa")</f>
        <v>Sat</v>
      </c>
      <c r="U3" s="9" t="str">
        <f>TEXT(WEEKDAY(DATE(CalendarYear,3,20),1),"aaa")</f>
        <v>Sun</v>
      </c>
      <c r="V3" s="9" t="str">
        <f>TEXT(WEEKDAY(DATE(CalendarYear,3,21),1),"aaa")</f>
        <v>Mon</v>
      </c>
      <c r="W3" s="9" t="str">
        <f>TEXT(WEEKDAY(DATE(CalendarYear,3,22),1),"aaa")</f>
        <v>Tue</v>
      </c>
      <c r="X3" s="9" t="str">
        <f>TEXT(WEEKDAY(DATE(CalendarYear,3,23),1),"aaa")</f>
        <v>Wed</v>
      </c>
      <c r="Y3" s="9" t="str">
        <f>TEXT(WEEKDAY(DATE(CalendarYear,3,24),1),"aaa")</f>
        <v>Thu</v>
      </c>
      <c r="Z3" s="9" t="str">
        <f>TEXT(WEEKDAY(DATE(CalendarYear,3,25),1),"aaa")</f>
        <v>Fri</v>
      </c>
      <c r="AA3" s="9" t="str">
        <f>TEXT(WEEKDAY(DATE(CalendarYear,3,26),1),"aaa")</f>
        <v>Sat</v>
      </c>
      <c r="AB3" s="9" t="str">
        <f>TEXT(WEEKDAY(DATE(CalendarYear,3,27),1),"aaa")</f>
        <v>Sun</v>
      </c>
      <c r="AC3" s="9" t="str">
        <f>TEXT(WEEKDAY(DATE(CalendarYear,3,28),1),"aaa")</f>
        <v>Mon</v>
      </c>
      <c r="AD3" s="9" t="str">
        <f>TEXT(WEEKDAY(DATE(CalendarYear,3,29),1),"aaa")</f>
        <v>Tue</v>
      </c>
      <c r="AE3" s="9" t="str">
        <f>TEXT(WEEKDAY(DATE(CalendarYear,3,30),1),"aaa")</f>
        <v>Wed</v>
      </c>
      <c r="AF3" s="9" t="str">
        <f>TEXT(WEEKDAY(DATE(CalendarYear,3,31),1),"aaa")</f>
        <v>Thu</v>
      </c>
      <c r="AG3" s="42"/>
    </row>
    <row r="4" spans="1:33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6" t="s">
        <v>34</v>
      </c>
    </row>
    <row r="5" spans="1:33">
      <c r="A5" s="31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2">
        <f>COUNTA(tblMarch[[#This Row],[1]:[31]])</f>
        <v>0</v>
      </c>
    </row>
    <row r="6" spans="1:33">
      <c r="A6" s="31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2">
        <f>COUNTA(tblMarch[[#This Row],[1]:[31]])</f>
        <v>0</v>
      </c>
    </row>
    <row r="7" spans="1:33" ht="15" customHeight="1">
      <c r="A7" s="31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2">
        <f>COUNTA(tblMarch[[#This Row],[1]:[31]])</f>
        <v>0</v>
      </c>
    </row>
    <row r="8" spans="1:33" ht="15" customHeight="1">
      <c r="A8" s="31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2">
        <f>COUNTA(tblMarch[[#This Row],[1]:[31]])</f>
        <v>0</v>
      </c>
    </row>
    <row r="9" spans="1:33" ht="15" customHeight="1">
      <c r="A9" s="31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2">
        <f>COUNTA(tblMarch[[#This Row],[1]:[31]])</f>
        <v>0</v>
      </c>
    </row>
    <row r="10" spans="1:33" ht="15" customHeight="1">
      <c r="A10" s="15" t="str">
        <f>MonthName&amp;" Total"</f>
        <v>March Total</v>
      </c>
      <c r="B10" s="34">
        <f>SUBTOTAL(103,tblMarch[1])</f>
        <v>0</v>
      </c>
      <c r="C10" s="34">
        <f>SUBTOTAL(103,tblMarch[2])</f>
        <v>0</v>
      </c>
      <c r="D10" s="34">
        <f>SUBTOTAL(103,tblMarch[3])</f>
        <v>0</v>
      </c>
      <c r="E10" s="34">
        <f>SUBTOTAL(103,tblMarch[4])</f>
        <v>0</v>
      </c>
      <c r="F10" s="34">
        <f>SUBTOTAL(103,tblMarch[5])</f>
        <v>0</v>
      </c>
      <c r="G10" s="34">
        <f>SUBTOTAL(103,tblMarch[6])</f>
        <v>0</v>
      </c>
      <c r="H10" s="34">
        <f>SUBTOTAL(103,tblMarch[7])</f>
        <v>0</v>
      </c>
      <c r="I10" s="34">
        <f>SUBTOTAL(103,tblMarch[8])</f>
        <v>0</v>
      </c>
      <c r="J10" s="34">
        <f>SUBTOTAL(103,tblMarch[9])</f>
        <v>0</v>
      </c>
      <c r="K10" s="34">
        <f>SUBTOTAL(103,tblMarch[10])</f>
        <v>0</v>
      </c>
      <c r="L10" s="34">
        <f>SUBTOTAL(103,tblMarch[11])</f>
        <v>0</v>
      </c>
      <c r="M10" s="34">
        <f>SUBTOTAL(103,tblMarch[12])</f>
        <v>0</v>
      </c>
      <c r="N10" s="34">
        <f>SUBTOTAL(103,tblMarch[13])</f>
        <v>0</v>
      </c>
      <c r="O10" s="34">
        <f>SUBTOTAL(103,tblMarch[14])</f>
        <v>0</v>
      </c>
      <c r="P10" s="34">
        <f>SUBTOTAL(103,tblMarch[15])</f>
        <v>0</v>
      </c>
      <c r="Q10" s="34">
        <f>SUBTOTAL(103,tblMarch[16])</f>
        <v>0</v>
      </c>
      <c r="R10" s="34">
        <f>SUBTOTAL(103,tblMarch[17])</f>
        <v>0</v>
      </c>
      <c r="S10" s="34">
        <f>SUBTOTAL(103,tblMarch[18])</f>
        <v>0</v>
      </c>
      <c r="T10" s="34">
        <f>SUBTOTAL(103,tblMarch[19])</f>
        <v>0</v>
      </c>
      <c r="U10" s="34">
        <f>SUBTOTAL(103,tblMarch[20])</f>
        <v>0</v>
      </c>
      <c r="V10" s="34">
        <f>SUBTOTAL(103,tblMarch[21])</f>
        <v>0</v>
      </c>
      <c r="W10" s="34">
        <f>SUBTOTAL(103,tblMarch[22])</f>
        <v>0</v>
      </c>
      <c r="X10" s="34">
        <f>SUBTOTAL(103,tblMarch[23])</f>
        <v>0</v>
      </c>
      <c r="Y10" s="34">
        <f>SUBTOTAL(103,tblMarch[24])</f>
        <v>0</v>
      </c>
      <c r="Z10" s="34">
        <f>SUBTOTAL(103,tblMarch[25])</f>
        <v>0</v>
      </c>
      <c r="AA10" s="34">
        <f>SUBTOTAL(103,tblMarch[26])</f>
        <v>0</v>
      </c>
      <c r="AB10" s="34">
        <f>SUBTOTAL(103,tblMarch[27])</f>
        <v>0</v>
      </c>
      <c r="AC10" s="34">
        <f>SUBTOTAL(103,tblMarch[28])</f>
        <v>0</v>
      </c>
      <c r="AD10" s="34">
        <f>SUBTOTAL(103,tblMarch[29])</f>
        <v>0</v>
      </c>
      <c r="AE10" s="34">
        <f>SUBTOTAL(109,tblMarch[30])</f>
        <v>0</v>
      </c>
      <c r="AF10" s="34">
        <f>SUBTOTAL(109,tblMarch[31])</f>
        <v>0</v>
      </c>
      <c r="AG10" s="32">
        <f>SUBTOTAL(109,tblMarch[Total Days])</f>
        <v>0</v>
      </c>
    </row>
    <row r="18" spans="2:23" ht="15" customHeight="1">
      <c r="B18" s="36" t="str">
        <f>January!B18</f>
        <v>Color Key</v>
      </c>
      <c r="C18" s="24"/>
      <c r="D18" s="24"/>
      <c r="E18" s="25" t="str">
        <f>KeyVacation</f>
        <v>V</v>
      </c>
      <c r="F18" s="19" t="str">
        <f>KeyVacationLabel</f>
        <v>Vacation</v>
      </c>
      <c r="G18" s="19"/>
      <c r="H18" s="19"/>
      <c r="I18" s="26" t="str">
        <f>KeyPersonal</f>
        <v>P</v>
      </c>
      <c r="J18" s="19" t="str">
        <f>KeyPersonalLabel</f>
        <v>Personal</v>
      </c>
      <c r="K18" s="19"/>
      <c r="L18" s="19"/>
      <c r="M18" s="27" t="str">
        <f>KeySick</f>
        <v>S</v>
      </c>
      <c r="N18" s="19" t="str">
        <f>KeySickLabel</f>
        <v>Sick</v>
      </c>
      <c r="O18" s="19"/>
      <c r="P18" s="28">
        <f>KeyCustom1</f>
        <v>0</v>
      </c>
      <c r="Q18" s="19" t="str">
        <f>KeyCustom1Label</f>
        <v>Custom 1</v>
      </c>
      <c r="R18" s="19"/>
      <c r="S18" s="19"/>
      <c r="T18" s="29">
        <f>KeyCustom2</f>
        <v>0</v>
      </c>
      <c r="U18" s="19" t="str">
        <f>KeyCustom2Label</f>
        <v>Custom 2</v>
      </c>
      <c r="V18" s="19"/>
      <c r="W18" s="19"/>
    </row>
  </sheetData>
  <mergeCells count="3">
    <mergeCell ref="A2:A3"/>
    <mergeCell ref="B2:AF2"/>
    <mergeCell ref="AG2:AG3"/>
  </mergeCells>
  <phoneticPr fontId="8" type="noConversion"/>
  <conditionalFormatting sqref="B5:AF9">
    <cfRule type="expression" priority="2" stopIfTrue="1">
      <formula>B5=""</formula>
    </cfRule>
  </conditionalFormatting>
  <conditionalFormatting sqref="B5:AF9">
    <cfRule type="expression" dxfId="66" priority="3" stopIfTrue="1">
      <formula>B5=KeyCustom2</formula>
    </cfRule>
    <cfRule type="expression" dxfId="65" priority="4" stopIfTrue="1">
      <formula>B5=KeyCustom1</formula>
    </cfRule>
    <cfRule type="expression" dxfId="64" priority="5" stopIfTrue="1">
      <formula>B5=KeySick</formula>
    </cfRule>
    <cfRule type="expression" dxfId="63" priority="6" stopIfTrue="1">
      <formula>B5=KeyPersonal</formula>
    </cfRule>
    <cfRule type="expression" dxfId="62" priority="7" stopIfTrue="1">
      <formula>B5=KeyVacation</formula>
    </cfRule>
  </conditionalFormatting>
  <conditionalFormatting sqref="AG5:AG9">
    <cfRule type="dataBar" priority="1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{9EBE03E1-EF8D-4ECF-8CE1-C60D204252EB}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BE03E1-EF8D-4ECF-8CE1-C60D204252EB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January</vt:lpstr>
      <vt:lpstr>February</vt:lpstr>
      <vt:lpstr>March</vt:lpstr>
      <vt:lpstr>CalendarYear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February!MonthName</vt:lpstr>
      <vt:lpstr>January!MonthName</vt:lpstr>
      <vt:lpstr>March!MonthName</vt:lpstr>
      <vt:lpstr>February!Print_Titles</vt:lpstr>
      <vt:lpstr>January!Print_Titles</vt:lpstr>
      <vt:lpstr>March!Print_Titles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Bai Yuan</dc:creator>
  <cp:lastModifiedBy>Cao Youni</cp:lastModifiedBy>
  <dcterms:created xsi:type="dcterms:W3CDTF">2015-08-27T21:55:46Z</dcterms:created>
  <dcterms:modified xsi:type="dcterms:W3CDTF">2016-10-26T02:20:49Z</dcterms:modified>
</cp:coreProperties>
</file>