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Code\SpreadCore\Source\Demos\ExamplesDemo\Examples\Resource\xlsx\"/>
    </mc:Choice>
  </mc:AlternateContent>
  <bookViews>
    <workbookView xWindow="0" yWindow="0" windowWidth="28800" windowHeight="11910" xr2:uid="{00000000-000D-0000-FFFF-FFFF00000000}"/>
  </bookViews>
  <sheets>
    <sheet name="PROJECT PARAMETERS" sheetId="1" r:id="rId1"/>
    <sheet name="PROJECT DETAILS" sheetId="2" r:id="rId2"/>
  </sheets>
  <definedNames>
    <definedName name="_xlnm.Print_Titles" localSheetId="1">'PROJECT DETAILS'!$6:$6</definedName>
    <definedName name="ProjectType">tblParameters[PROJECT TYPE]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K14" i="2"/>
  <c r="K18" i="2"/>
  <c r="K22" i="2"/>
  <c r="K26" i="2"/>
  <c r="W7" i="2"/>
  <c r="H19" i="1" s="1"/>
  <c r="H21" i="1" s="1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B2" i="2"/>
  <c r="K7" i="2"/>
  <c r="K8" i="2"/>
  <c r="K9" i="2"/>
  <c r="K11" i="2"/>
  <c r="K12" i="2"/>
  <c r="K13" i="2"/>
  <c r="K15" i="2"/>
  <c r="K16" i="2"/>
  <c r="K17" i="2"/>
  <c r="K19" i="2"/>
  <c r="K20" i="2"/>
  <c r="K21" i="2"/>
  <c r="K23" i="2"/>
  <c r="K24" i="2"/>
  <c r="K25" i="2"/>
  <c r="K27" i="2"/>
  <c r="K28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I29" i="2"/>
  <c r="H29" i="2"/>
  <c r="I8" i="1"/>
  <c r="I9" i="1"/>
  <c r="I10" i="1"/>
  <c r="I11" i="1"/>
  <c r="I12" i="1"/>
  <c r="I13" i="1"/>
  <c r="D19" i="1" l="1"/>
  <c r="D21" i="1" s="1"/>
  <c r="E19" i="1"/>
  <c r="E21" i="1" s="1"/>
  <c r="F19" i="1"/>
  <c r="F21" i="1" s="1"/>
  <c r="G19" i="1"/>
  <c r="G21" i="1" s="1"/>
  <c r="F18" i="1"/>
  <c r="F20" i="1" s="1"/>
  <c r="E18" i="1"/>
  <c r="E20" i="1" s="1"/>
  <c r="C19" i="1"/>
  <c r="C21" i="1" s="1"/>
  <c r="D18" i="1"/>
  <c r="D20" i="1" s="1"/>
  <c r="H18" i="1"/>
  <c r="H20" i="1" s="1"/>
  <c r="C18" i="1"/>
  <c r="C20" i="1" s="1"/>
  <c r="G18" i="1"/>
  <c r="G20" i="1" s="1"/>
  <c r="J29" i="2"/>
  <c r="K29" i="2"/>
</calcChain>
</file>

<file path=xl/sharedStrings.xml><?xml version="1.0" encoding="utf-8"?>
<sst xmlns="http://schemas.openxmlformats.org/spreadsheetml/2006/main" count="100" uniqueCount="63">
  <si>
    <t>[Company Name]</t>
  </si>
  <si>
    <t>Event Management Project Tracker</t>
  </si>
  <si>
    <t>Company Confidential</t>
  </si>
  <si>
    <t>Shaded cells are calculated for you. You do not need to enter anything into them.</t>
  </si>
  <si>
    <t>Total</t>
  </si>
  <si>
    <t>Event strategy development</t>
  </si>
  <si>
    <t>Event planning</t>
  </si>
  <si>
    <t>Event design</t>
  </si>
  <si>
    <t>Event logistics</t>
  </si>
  <si>
    <t>Event staffing</t>
  </si>
  <si>
    <t>Event assessment</t>
  </si>
  <si>
    <t>Blended rates</t>
  </si>
  <si>
    <t>A. Datum Corporation</t>
  </si>
  <si>
    <t>Adventure Works</t>
  </si>
  <si>
    <t>Alpine Ski House</t>
  </si>
  <si>
    <t>Baldwin Museum of Science</t>
  </si>
  <si>
    <t>Blue Yonder Airlines</t>
  </si>
  <si>
    <t>City Power &amp; Light</t>
  </si>
  <si>
    <t>Coho Vineyard</t>
  </si>
  <si>
    <t>Coho Winery</t>
  </si>
  <si>
    <t>Coho Vineyard &amp; Winery</t>
  </si>
  <si>
    <t>Contoso, Ltd.</t>
  </si>
  <si>
    <t>Contoso Pharmaceuticals</t>
  </si>
  <si>
    <t>Consolidated Messenger</t>
  </si>
  <si>
    <t>Fabrikam, Inc.</t>
  </si>
  <si>
    <t>Fourth Coffee</t>
  </si>
  <si>
    <t>Graphic Design Institute</t>
  </si>
  <si>
    <t>Humongous Insurance</t>
  </si>
  <si>
    <t>Litware, Inc.</t>
  </si>
  <si>
    <t>Lucerne Publishing</t>
  </si>
  <si>
    <t>Margie's Travel</t>
  </si>
  <si>
    <t>Northwind Traders</t>
  </si>
  <si>
    <t>Proseware, Inc.</t>
  </si>
  <si>
    <t>School of Fine Art</t>
  </si>
  <si>
    <t>TOTAL</t>
  </si>
  <si>
    <t>ACTUAL START</t>
  </si>
  <si>
    <t>ACTUAL FINISH</t>
  </si>
  <si>
    <t>PROJECT NAME</t>
  </si>
  <si>
    <t>PROJECT TYPE</t>
  </si>
  <si>
    <t>ESTIMATED START</t>
  </si>
  <si>
    <t>ESTIMATED FINISH</t>
  </si>
  <si>
    <t>ESTIMATED WORK</t>
  </si>
  <si>
    <t>ESTIMATED DURATION</t>
  </si>
  <si>
    <t>ACTUAL WORK</t>
  </si>
  <si>
    <t>ACTUAL DURATION</t>
  </si>
  <si>
    <t>ACCOUNT MANAGER</t>
  </si>
  <si>
    <t>PROJECT MANAGER</t>
  </si>
  <si>
    <t>STRATEGY MANAGER</t>
  </si>
  <si>
    <t>DESIGN SPECIALIST</t>
  </si>
  <si>
    <t>EVENT STAFF</t>
  </si>
  <si>
    <t>ADMIN STAFF</t>
  </si>
  <si>
    <t>PLANNING</t>
  </si>
  <si>
    <t>ACTUALS</t>
  </si>
  <si>
    <t xml:space="preserve">ACCOUNT MANAGER </t>
  </si>
  <si>
    <t xml:space="preserve">PROJECT MANAGER </t>
  </si>
  <si>
    <t xml:space="preserve">STRATEGY MANAGER </t>
  </si>
  <si>
    <t xml:space="preserve">DESIGN SPECIALIST </t>
  </si>
  <si>
    <t xml:space="preserve">ADMIN STAFF </t>
  </si>
  <si>
    <t xml:space="preserve">EVENT STAFF </t>
  </si>
  <si>
    <t>PLANNED COST</t>
  </si>
  <si>
    <t>PLANNED HOURS</t>
  </si>
  <si>
    <t>ACTUAL COST</t>
  </si>
  <si>
    <t>ACTUAL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</si>
</sst>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1" x14ac:knownFonts="1">
    <font>
      <sz val="10"/>
      <color theme="1" tint="0.24994659260841701"/>
      <name val="Cambria"/>
      <family val="2"/>
      <scheme val="minor"/>
    </font>
    <font>
      <sz val="11"/>
      <color theme="1"/>
      <name val="Cambria"/>
      <family val="1"/>
      <scheme val="minor"/>
    </font>
    <font>
      <sz val="20"/>
      <color theme="1" tint="0.24994659260841701"/>
      <name val="Tahoma"/>
      <family val="2"/>
      <scheme val="major"/>
    </font>
    <font>
      <sz val="16"/>
      <color theme="1" tint="0.34998626667073579"/>
      <name val="Tahoma"/>
      <family val="2"/>
      <scheme val="major"/>
    </font>
    <font>
      <sz val="12"/>
      <color theme="1" tint="0.24994659260841701"/>
      <name val="Tahoma"/>
      <family val="2"/>
      <scheme val="major"/>
    </font>
    <font>
      <sz val="11"/>
      <color theme="1"/>
      <name val="Cambria"/>
      <family val="1"/>
      <scheme val="minor"/>
    </font>
    <font>
      <i/>
      <sz val="10"/>
      <color theme="1"/>
      <name val="Tahoma"/>
      <family val="2"/>
      <scheme val="major"/>
    </font>
    <font>
      <sz val="10"/>
      <color theme="1"/>
      <name val="Tahoma"/>
      <family val="2"/>
      <scheme val="major"/>
    </font>
    <font>
      <sz val="10"/>
      <color theme="1"/>
      <name val="Tahoma"/>
      <family val="2"/>
      <scheme val="major"/>
    </font>
    <font>
      <sz val="11"/>
      <color theme="0"/>
      <name val="Cambria"/>
      <family val="1"/>
      <scheme val="minor"/>
    </font>
    <font>
      <sz val="11"/>
      <color theme="1" tint="0.14999847407452621"/>
      <name val="Cambria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1" xfId="1"/>
    <xf numFmtId="0" fontId="3" fillId="0" borderId="0" xfId="2"/>
    <xf numFmtId="0" fontId="4" fillId="0" borderId="0" xfId="3"/>
    <xf numFmtId="0" fontId="5" fillId="0" borderId="0" xfId="0" applyFont="1"/>
    <xf numFmtId="9" fontId="5" fillId="0" borderId="0" xfId="0" applyNumberFormat="1" applyFont="1"/>
    <xf numFmtId="164" fontId="5" fillId="0" borderId="0" xfId="0" applyNumberFormat="1" applyFont="1"/>
    <xf numFmtId="9" fontId="5" fillId="2" borderId="0" xfId="0" applyNumberFormat="1" applyFont="1" applyFill="1"/>
    <xf numFmtId="0" fontId="6" fillId="0" borderId="0" xfId="0" applyFont="1"/>
    <xf numFmtId="0" fontId="7" fillId="0" borderId="0" xfId="0" applyFont="1" applyAlignment="1">
      <alignment wrapText="1"/>
    </xf>
    <xf numFmtId="14" fontId="0" fillId="0" borderId="0" xfId="0" applyNumberFormat="1"/>
    <xf numFmtId="0" fontId="8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Alignment="1">
      <alignment wrapText="1"/>
    </xf>
    <xf numFmtId="0" fontId="9" fillId="0" borderId="0" xfId="0" applyFont="1"/>
    <xf numFmtId="165" fontId="9" fillId="0" borderId="0" xfId="0" applyNumberFormat="1" applyFont="1"/>
    <xf numFmtId="4" fontId="9" fillId="0" borderId="0" xfId="0" applyNumberFormat="1" applyFont="1"/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aj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  <fill>
        <patternFill patternType="solid">
          <fgColor indexed="64"/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scheme val="minor"/>
      </font>
    </dxf>
    <dxf>
      <alignment horizontal="general" vertical="bottom" textRotation="0" wrapText="1" indent="0" justifyLastLine="0" shrinkToFit="0" readingOrder="0"/>
    </dxf>
  </dxfs>
  <tableStyles count="0" defaultTableStyle="TableStyleMedium3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 vs. ACTUAL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PARAMETERS'!$B$18</c:f>
              <c:strCache>
                <c:ptCount val="1"/>
                <c:pt idx="0">
                  <c:v>PLANNED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PARAMETERS'!$C$17:$H$17</c:f>
              <c:strCache>
                <c:ptCount val="6"/>
                <c:pt idx="0">
                  <c:v>ACCOUNT MANAGER</c:v>
                </c:pt>
                <c:pt idx="1">
                  <c:v>PROJECT MANAGER</c:v>
                </c:pt>
                <c:pt idx="2">
                  <c:v>STRATEGY MANAGER</c:v>
                </c:pt>
                <c:pt idx="3">
                  <c:v>DESIGN SPECIALIST</c:v>
                </c:pt>
                <c:pt idx="4">
                  <c:v>EVENT STAFF</c:v>
                </c:pt>
                <c:pt idx="5">
                  <c:v>ADMIN STAFF</c:v>
                </c:pt>
              </c:strCache>
            </c:strRef>
          </c:cat>
          <c:val>
            <c:numRef>
              <c:f>'PROJECT PARAMETERS'!$C$18:$H$18</c:f>
              <c:numCache>
                <c:formatCode>"$"#,##0.00</c:formatCode>
                <c:ptCount val="6"/>
                <c:pt idx="0">
                  <c:v>272340</c:v>
                </c:pt>
                <c:pt idx="1">
                  <c:v>319320</c:v>
                </c:pt>
                <c:pt idx="2">
                  <c:v>123450</c:v>
                </c:pt>
                <c:pt idx="3">
                  <c:v>106000</c:v>
                </c:pt>
                <c:pt idx="4">
                  <c:v>49320</c:v>
                </c:pt>
                <c:pt idx="5">
                  <c:v>53490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B-4E6C-83AD-033C4F92FCE1}"/>
            </c:ext>
          </c:extLst>
        </c:ser>
        <c:ser>
          <c:idx val="1"/>
          <c:order val="1"/>
          <c:tx>
            <c:strRef>
              <c:f>'PROJECT PARAMETERS'!$B$19</c:f>
              <c:strCache>
                <c:ptCount val="1"/>
                <c:pt idx="0">
                  <c:v>ACTUAL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PARAMETERS'!$C$17:$H$17</c:f>
              <c:strCache>
                <c:ptCount val="6"/>
                <c:pt idx="0">
                  <c:v>ACCOUNT MANAGER</c:v>
                </c:pt>
                <c:pt idx="1">
                  <c:v>PROJECT MANAGER</c:v>
                </c:pt>
                <c:pt idx="2">
                  <c:v>STRATEGY MANAGER</c:v>
                </c:pt>
                <c:pt idx="3">
                  <c:v>DESIGN SPECIALIST</c:v>
                </c:pt>
                <c:pt idx="4">
                  <c:v>EVENT STAFF</c:v>
                </c:pt>
                <c:pt idx="5">
                  <c:v>ADMIN STAFF</c:v>
                </c:pt>
              </c:strCache>
            </c:strRef>
          </c:cat>
          <c:val>
            <c:numRef>
              <c:f>'PROJECT PARAMETERS'!$C$19:$H$19</c:f>
              <c:numCache>
                <c:formatCode>"$"#,##0.00</c:formatCode>
                <c:ptCount val="6"/>
                <c:pt idx="0">
                  <c:v>273960</c:v>
                </c:pt>
                <c:pt idx="1">
                  <c:v>324540</c:v>
                </c:pt>
                <c:pt idx="2">
                  <c:v>126150</c:v>
                </c:pt>
                <c:pt idx="3">
                  <c:v>104950</c:v>
                </c:pt>
                <c:pt idx="4">
                  <c:v>48160</c:v>
                </c:pt>
                <c:pt idx="5">
                  <c:v>53460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B-4E6C-83AD-033C4F92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35542680"/>
        <c:axId val="235555352"/>
      </c:barChart>
      <c:catAx>
        <c:axId val="2355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55352"/>
        <c:crosses val="autoZero"/>
        <c:auto val="1"/>
        <c:lblAlgn val="ctr"/>
        <c:lblOffset val="100"/>
        <c:noMultiLvlLbl val="0"/>
      </c:catAx>
      <c:valAx>
        <c:axId val="2355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 vs. ACTUAL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PARAMETERS'!$B$20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PARAMETERS'!$C$17:$H$17</c:f>
              <c:strCache>
                <c:ptCount val="6"/>
                <c:pt idx="0">
                  <c:v>ACCOUNT MANAGER</c:v>
                </c:pt>
                <c:pt idx="1">
                  <c:v>PROJECT MANAGER</c:v>
                </c:pt>
                <c:pt idx="2">
                  <c:v>STRATEGY MANAGER</c:v>
                </c:pt>
                <c:pt idx="3">
                  <c:v>DESIGN SPECIALIST</c:v>
                </c:pt>
                <c:pt idx="4">
                  <c:v>EVENT STAFF</c:v>
                </c:pt>
                <c:pt idx="5">
                  <c:v>ADMIN STAFF</c:v>
                </c:pt>
              </c:strCache>
            </c:strRef>
          </c:cat>
          <c:val>
            <c:numRef>
              <c:f>'PROJECT PARAMETERS'!$C$20:$H$20</c:f>
              <c:numCache>
                <c:formatCode>#,##0.00</c:formatCode>
                <c:ptCount val="6"/>
                <c:pt idx="0">
                  <c:v>1513</c:v>
                </c:pt>
                <c:pt idx="1">
                  <c:v>1774</c:v>
                </c:pt>
                <c:pt idx="2">
                  <c:v>685.83333333333337</c:v>
                </c:pt>
                <c:pt idx="3">
                  <c:v>588.88888888888891</c:v>
                </c:pt>
                <c:pt idx="4">
                  <c:v>274</c:v>
                </c:pt>
                <c:pt idx="5">
                  <c:v>297.16666666666669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595-8567-22693A8D0694}"/>
            </c:ext>
          </c:extLst>
        </c:ser>
        <c:ser>
          <c:idx val="1"/>
          <c:order val="1"/>
          <c:tx>
            <c:strRef>
              <c:f>'PROJECT PARAMETERS'!$B$21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PARAMETERS'!$C$17:$H$17</c:f>
              <c:strCache>
                <c:ptCount val="6"/>
                <c:pt idx="0">
                  <c:v>ACCOUNT MANAGER</c:v>
                </c:pt>
                <c:pt idx="1">
                  <c:v>PROJECT MANAGER</c:v>
                </c:pt>
                <c:pt idx="2">
                  <c:v>STRATEGY MANAGER</c:v>
                </c:pt>
                <c:pt idx="3">
                  <c:v>DESIGN SPECIALIST</c:v>
                </c:pt>
                <c:pt idx="4">
                  <c:v>EVENT STAFF</c:v>
                </c:pt>
                <c:pt idx="5">
                  <c:v>ADMIN STAFF</c:v>
                </c:pt>
              </c:strCache>
            </c:strRef>
          </c:cat>
          <c:val>
            <c:numRef>
              <c:f>'PROJECT PARAMETERS'!$C$21:$H$21</c:f>
              <c:numCache>
                <c:formatCode>#,##0.00</c:formatCode>
                <c:ptCount val="6"/>
                <c:pt idx="0">
                  <c:v>1522</c:v>
                </c:pt>
                <c:pt idx="1">
                  <c:v>1803</c:v>
                </c:pt>
                <c:pt idx="2">
                  <c:v>700.83333333333337</c:v>
                </c:pt>
                <c:pt idx="3">
                  <c:v>583.05555555555554</c:v>
                </c:pt>
                <c:pt idx="4">
                  <c:v>267.55555555555554</c:v>
                </c:pt>
                <c:pt idx="5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C-4595-8567-22693A8D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35519648"/>
        <c:axId val="235697816"/>
      </c:barChart>
      <c:catAx>
        <c:axId val="2355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97816"/>
        <c:crosses val="autoZero"/>
        <c:auto val="1"/>
        <c:lblAlgn val="ctr"/>
        <c:lblOffset val="100"/>
        <c:noMultiLvlLbl val="0"/>
      </c:catAx>
      <c:valAx>
        <c:axId val="2356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180974</xdr:rowOff>
    </xdr:from>
    <xdr:to>
      <xdr:col>4</xdr:col>
      <xdr:colOff>238125</xdr:colOff>
      <xdr:row>44</xdr:row>
      <xdr:rowOff>76200</xdr:rowOff>
    </xdr:to>
    <xdr:graphicFrame macro="">
      <xdr:nvGraphicFramePr>
        <xdr:cNvPr id="7" name="Chart 6" descr="Column chart showing planned versus actual cost." title="Cost 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14</xdr:row>
      <xdr:rowOff>180974</xdr:rowOff>
    </xdr:from>
    <xdr:to>
      <xdr:col>8</xdr:col>
      <xdr:colOff>495300</xdr:colOff>
      <xdr:row>44</xdr:row>
      <xdr:rowOff>76200</xdr:rowOff>
    </xdr:to>
    <xdr:graphicFrame macro="">
      <xdr:nvGraphicFramePr>
        <xdr:cNvPr id="8" name="Chart 7" descr="Column chart showing planned versus actual hours." title="Hours 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arameters" displayName="tblParameters" ref="B7:I13" totalsRowShown="0" headerRowDxfId="50" dataDxfId="49">
  <autoFilter ref="B7:I1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PROJECT TYPE" dataDxfId="48"/>
    <tableColumn id="2" xr3:uid="{00000000-0010-0000-0000-000002000000}" name="ACCOUNT MANAGER" dataDxfId="47"/>
    <tableColumn id="3" xr3:uid="{00000000-0010-0000-0000-000003000000}" name="PROJECT MANAGER" dataDxfId="46"/>
    <tableColumn id="4" xr3:uid="{00000000-0010-0000-0000-000004000000}" name="STRATEGY MANAGER" dataDxfId="45"/>
    <tableColumn id="5" xr3:uid="{00000000-0010-0000-0000-000005000000}" name="DESIGN SPECIALIST" dataDxfId="44"/>
    <tableColumn id="6" xr3:uid="{00000000-0010-0000-0000-000006000000}" name="EVENT STAFF" dataDxfId="43"/>
    <tableColumn id="7" xr3:uid="{00000000-0010-0000-0000-000007000000}" name="ADMIN STAFF" dataDxfId="42"/>
    <tableColumn id="8" xr3:uid="{00000000-0010-0000-0000-000008000000}" name="Total" dataDxfId="41">
      <calculatedColumnFormula>SUM(tblParameters[[#This Row],[ACCOUNT MANAGER]:[ADMIN STAFF]])</calculatedColumnFormula>
    </tableColumn>
  </tableColumns>
  <tableStyleInfo name="TableStyleLight11" showFirstColumn="0" showLastColumn="0" showRowStripes="1" showColumnStripes="0"/>
  <extLst>
    <ext xmlns:x14="http://schemas.microsoft.com/office/spreadsheetml/2009/9/main" uri="{504A1905-F514-4f6f-8877-14C23A59335A}">
      <x14:table altText="Project parameters table" altTextSummary="Enter project parameter information in this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Details" displayName="tblDetails" ref="B6:W29" totalsRowCount="1" headerRowDxfId="40" dataCellStyle="Normal">
  <autoFilter ref="B6:W28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22">
    <tableColumn id="1" xr3:uid="{00000000-0010-0000-0100-000001000000}" name="PROJECT NAME" totalsRowLabel="TOTAL" totalsRowDxfId="39" dataCellStyle="Normal"/>
    <tableColumn id="2" xr3:uid="{00000000-0010-0000-0100-000002000000}" name="PROJECT TYPE" totalsRowDxfId="38" dataCellStyle="Normal"/>
    <tableColumn id="3" xr3:uid="{00000000-0010-0000-0100-000003000000}" name="ESTIMATED START" dataDxfId="37" totalsRowDxfId="36" dataCellStyle="Normal"/>
    <tableColumn id="4" xr3:uid="{00000000-0010-0000-0100-000004000000}" name="ESTIMATED FINISH" dataDxfId="35" totalsRowDxfId="34" dataCellStyle="Normal"/>
    <tableColumn id="7" xr3:uid="{00000000-0010-0000-0100-000007000000}" name="ACTUAL START" dataDxfId="33" totalsRowDxfId="32" dataCellStyle="Normal"/>
    <tableColumn id="8" xr3:uid="{00000000-0010-0000-0100-000008000000}" name="ACTUAL FINISH" dataDxfId="31" totalsRowDxfId="30" dataCellStyle="Normal"/>
    <tableColumn id="5" xr3:uid="{00000000-0010-0000-0100-000005000000}" name="ESTIMATED WORK" totalsRowFunction="sum" totalsRowDxfId="29" dataCellStyle="Normal"/>
    <tableColumn id="9" xr3:uid="{00000000-0010-0000-0100-000009000000}" name="ACTUAL WORK" totalsRowFunction="sum" totalsRowDxfId="28" dataCellStyle="Normal"/>
    <tableColumn id="6" xr3:uid="{00000000-0010-0000-0100-000006000000}" name="ESTIMATED DURATION" totalsRowFunction="sum" dataDxfId="27" totalsRowDxfId="26" dataCellStyle="Normal">
      <calculatedColumnFormula>DAYS360(tblDetails[[#This Row],[ESTIMATED START]],tblDetails[[#This Row],[ESTIMATED FINISH]],FALSE)</calculatedColumnFormula>
    </tableColumn>
    <tableColumn id="10" xr3:uid="{00000000-0010-0000-0100-00000A000000}" name="ACTUAL DURATION" totalsRowFunction="sum" dataDxfId="25" totalsRowDxfId="24" dataCellStyle="Normal">
      <calculatedColumnFormula>DAYS360(tblDetails[[#This Row],[ACTUAL START]],tblDetails[[#This Row],[ACTUAL FINISH]],FALSE)</calculatedColumnFormula>
    </tableColumn>
    <tableColumn id="11" xr3:uid="{00000000-0010-0000-0100-00000B000000}" name="ACCOUNT MANAGER" dataDxfId="23" totalsRowDxfId="22" dataCellStyle="Normal">
      <calculatedColumnFormula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calculatedColumnFormula>
    </tableColumn>
    <tableColumn id="12" xr3:uid="{00000000-0010-0000-0100-00000C000000}" name="PROJECT MANAGER" dataDxfId="21" totalsRowDxfId="20" dataCellStyle="Normal">
      <calculatedColumnFormula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calculatedColumnFormula>
    </tableColumn>
    <tableColumn id="13" xr3:uid="{00000000-0010-0000-0100-00000D000000}" name="STRATEGY MANAGER" dataDxfId="19" totalsRowDxfId="18" dataCellStyle="Normal">
      <calculatedColumnFormula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calculatedColumnFormula>
    </tableColumn>
    <tableColumn id="14" xr3:uid="{00000000-0010-0000-0100-00000E000000}" name="DESIGN SPECIALIST" dataDxfId="17" totalsRowDxfId="16" dataCellStyle="Normal">
      <calculatedColumnFormula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calculatedColumnFormula>
    </tableColumn>
    <tableColumn id="15" xr3:uid="{00000000-0010-0000-0100-00000F000000}" name="EVENT STAFF" dataDxfId="15" totalsRowDxfId="14" dataCellStyle="Normal">
      <calculatedColumnFormula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calculatedColumnFormula>
    </tableColumn>
    <tableColumn id="16" xr3:uid="{00000000-0010-0000-0100-000010000000}" name="ADMIN STAFF" dataDxfId="13" totalsRowDxfId="12" dataCellStyle="Normal">
      <calculatedColumnFormula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calculatedColumnFormula>
    </tableColumn>
    <tableColumn id="17" xr3:uid="{00000000-0010-0000-0100-000011000000}" name="ACCOUNT MANAGER " dataDxfId="11" totalsRowDxfId="10" dataCellStyle="Normal">
      <calculatedColumnFormula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calculatedColumnFormula>
    </tableColumn>
    <tableColumn id="18" xr3:uid="{00000000-0010-0000-0100-000012000000}" name="PROJECT MANAGER " dataDxfId="9" totalsRowDxfId="8" dataCellStyle="Normal">
      <calculatedColumnFormula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calculatedColumnFormula>
    </tableColumn>
    <tableColumn id="19" xr3:uid="{00000000-0010-0000-0100-000013000000}" name="STRATEGY MANAGER " dataDxfId="7" totalsRowDxfId="6" dataCellStyle="Normal">
      <calculatedColumnFormula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calculatedColumnFormula>
    </tableColumn>
    <tableColumn id="20" xr3:uid="{00000000-0010-0000-0100-000014000000}" name="DESIGN SPECIALIST " dataDxfId="5" totalsRowDxfId="4" dataCellStyle="Normal">
      <calculatedColumnFormula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calculatedColumnFormula>
    </tableColumn>
    <tableColumn id="21" xr3:uid="{00000000-0010-0000-0100-000015000000}" name="EVENT STAFF " dataDxfId="3" totalsRowDxfId="2" dataCellStyle="Normal">
      <calculatedColumnFormula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calculatedColumnFormula>
    </tableColumn>
    <tableColumn id="22" xr3:uid="{00000000-0010-0000-0100-000016000000}" name="ADMIN STAFF " dataDxfId="1" totalsRowDxfId="0" dataCellStyle="Normal">
      <calculatedColumnFormula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calculatedColumnFormula>
    </tableColumn>
  </tableColumns>
  <tableStyleInfo name="TableStyleMedium3" showFirstColumn="0" showLastColumn="0" showRowStripes="1" showColumnStripes="0"/>
  <extLst>
    <ext xmlns:x14="http://schemas.microsoft.com/office/spreadsheetml/2009/9/main" uri="{504A1905-F514-4f6f-8877-14C23A59335A}">
      <x14:table altText="Project details table" altTextSummary="Enter project names, type, estimated and actual start/finish dates, work hours, and durations wil be calculated for you."/>
    </ext>
  </extLst>
</table>
</file>

<file path=xl/theme/theme1.xml><?xml version="1.0" encoding="utf-8"?>
<a:theme xmlns:a="http://schemas.openxmlformats.org/drawingml/2006/main" name="MarketingProjectPlan">
  <a:themeElements>
    <a:clrScheme name="MarketingProjectPlan_colors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BE870E"/>
      </a:accent1>
      <a:accent2>
        <a:srgbClr val="1A86B6"/>
      </a:accent2>
      <a:accent3>
        <a:srgbClr val="5F781B"/>
      </a:accent3>
      <a:accent4>
        <a:srgbClr val="C45808"/>
      </a:accent4>
      <a:accent5>
        <a:srgbClr val="6B3489"/>
      </a:accent5>
      <a:accent6>
        <a:srgbClr val="C2344E"/>
      </a:accent6>
      <a:hlink>
        <a:srgbClr val="3778A9"/>
      </a:hlink>
      <a:folHlink>
        <a:srgbClr val="6B3489"/>
      </a:folHlink>
    </a:clrScheme>
    <a:fontScheme name="Invoice with Sales Tax">
      <a:majorFont>
        <a:latin typeface="Tahom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/>
    <pageSetUpPr autoPageBreaks="0" fitToPage="1"/>
  </sheetPr>
  <dimension ref="B1:I21"/>
  <sheetViews>
    <sheetView showGridLines="0" tabSelected="1" workbookViewId="0">
      <selection activeCell="F62" sqref="F62"/>
    </sheetView>
  </sheetViews>
  <sheetFormatPr defaultRowHeight="14.25" x14ac:dyDescent="0.2"/>
  <cols>
    <col min="1" max="1" width="1.7109375" style="5" customWidth="1"/>
    <col min="2" max="2" width="29.28515625" style="5" customWidth="1"/>
    <col min="3" max="3" width="21.42578125" style="5" bestFit="1" customWidth="1"/>
    <col min="4" max="4" width="20.85546875" style="5" bestFit="1" customWidth="1"/>
    <col min="5" max="5" width="22.42578125" style="5" bestFit="1" customWidth="1"/>
    <col min="6" max="6" width="21" style="5" bestFit="1" customWidth="1"/>
    <col min="7" max="7" width="14.5703125" style="5" bestFit="1" customWidth="1"/>
    <col min="8" max="8" width="15.42578125" style="5" bestFit="1" customWidth="1"/>
    <col min="9" max="9" width="7.85546875" style="5" bestFit="1" customWidth="1"/>
    <col min="10" max="16384" width="9.140625" style="5"/>
  </cols>
  <sheetData>
    <row r="1" spans="2:9" ht="9.9499999999999993" customHeight="1" x14ac:dyDescent="0.2"/>
    <row r="2" spans="2:9" ht="25.5" x14ac:dyDescent="0.35">
      <c r="B2" s="2" t="s">
        <v>0</v>
      </c>
      <c r="C2" s="2"/>
      <c r="D2" s="2"/>
      <c r="E2" s="2"/>
      <c r="F2" s="2"/>
      <c r="G2" s="2"/>
      <c r="H2" s="2"/>
      <c r="I2" s="2"/>
    </row>
    <row r="3" spans="2:9" ht="19.5" x14ac:dyDescent="0.25">
      <c r="B3" s="3" t="s">
        <v>1</v>
      </c>
      <c r="C3" s="3"/>
      <c r="D3" s="3"/>
      <c r="E3" s="3"/>
      <c r="F3" s="3"/>
      <c r="G3" s="3"/>
      <c r="H3" s="3"/>
      <c r="I3" s="3"/>
    </row>
    <row r="4" spans="2:9" ht="15" x14ac:dyDescent="0.2">
      <c r="B4" s="4" t="s">
        <v>2</v>
      </c>
      <c r="C4" s="4"/>
      <c r="D4" s="4"/>
      <c r="E4" s="4"/>
      <c r="F4" s="4"/>
      <c r="G4" s="4"/>
      <c r="H4" s="4"/>
      <c r="I4" s="4"/>
    </row>
    <row r="6" spans="2:9" x14ac:dyDescent="0.2">
      <c r="B6" s="9" t="s">
        <v>3</v>
      </c>
    </row>
    <row r="7" spans="2:9" x14ac:dyDescent="0.2">
      <c r="B7" s="14" t="s">
        <v>38</v>
      </c>
      <c r="C7" s="14" t="s">
        <v>45</v>
      </c>
      <c r="D7" s="14" t="s">
        <v>46</v>
      </c>
      <c r="E7" s="14" t="s">
        <v>47</v>
      </c>
      <c r="F7" s="14" t="s">
        <v>48</v>
      </c>
      <c r="G7" s="14" t="s">
        <v>49</v>
      </c>
      <c r="H7" s="14" t="s">
        <v>50</v>
      </c>
      <c r="I7" s="14" t="s">
        <v>4</v>
      </c>
    </row>
    <row r="8" spans="2:9" x14ac:dyDescent="0.2">
      <c r="B8" s="5" t="s">
        <v>5</v>
      </c>
      <c r="C8" s="6">
        <v>0.2</v>
      </c>
      <c r="D8" s="6">
        <v>0.1</v>
      </c>
      <c r="E8" s="6">
        <v>0.6</v>
      </c>
      <c r="F8" s="6">
        <v>0</v>
      </c>
      <c r="G8" s="6">
        <v>0</v>
      </c>
      <c r="H8" s="6">
        <v>0.1</v>
      </c>
      <c r="I8" s="8">
        <f>SUM(tblParameters[[#This Row],[ACCOUNT MANAGER]:[ADMIN STAFF]])</f>
        <v>1</v>
      </c>
    </row>
    <row r="9" spans="2:9" x14ac:dyDescent="0.2">
      <c r="B9" s="5" t="s">
        <v>6</v>
      </c>
      <c r="C9" s="6">
        <v>0.2</v>
      </c>
      <c r="D9" s="6">
        <v>0.5</v>
      </c>
      <c r="E9" s="6">
        <v>0.1</v>
      </c>
      <c r="F9" s="6">
        <v>0.1</v>
      </c>
      <c r="G9" s="6">
        <v>0</v>
      </c>
      <c r="H9" s="6">
        <v>0.1</v>
      </c>
      <c r="I9" s="8">
        <f>SUM(tblParameters[[#This Row],[ACCOUNT MANAGER]:[ADMIN STAFF]])</f>
        <v>0.99999999999999989</v>
      </c>
    </row>
    <row r="10" spans="2:9" x14ac:dyDescent="0.2">
      <c r="B10" s="5" t="s">
        <v>7</v>
      </c>
      <c r="C10" s="6">
        <v>0.2</v>
      </c>
      <c r="D10" s="6">
        <v>0.2</v>
      </c>
      <c r="E10" s="6">
        <v>0</v>
      </c>
      <c r="F10" s="6">
        <v>0.5</v>
      </c>
      <c r="G10" s="6">
        <v>0</v>
      </c>
      <c r="H10" s="6">
        <v>0.1</v>
      </c>
      <c r="I10" s="8">
        <f>SUM(tblParameters[[#This Row],[ACCOUNT MANAGER]:[ADMIN STAFF]])</f>
        <v>1</v>
      </c>
    </row>
    <row r="11" spans="2:9" x14ac:dyDescent="0.2">
      <c r="B11" s="5" t="s">
        <v>8</v>
      </c>
      <c r="C11" s="6">
        <v>0.2</v>
      </c>
      <c r="D11" s="6">
        <v>0.6</v>
      </c>
      <c r="E11" s="6">
        <v>0</v>
      </c>
      <c r="F11" s="6">
        <v>0</v>
      </c>
      <c r="G11" s="6">
        <v>0.1</v>
      </c>
      <c r="H11" s="6">
        <v>0.1</v>
      </c>
      <c r="I11" s="8">
        <f>SUM(tblParameters[[#This Row],[ACCOUNT MANAGER]:[ADMIN STAFF]])</f>
        <v>1</v>
      </c>
    </row>
    <row r="12" spans="2:9" x14ac:dyDescent="0.2">
      <c r="B12" s="5" t="s">
        <v>9</v>
      </c>
      <c r="C12" s="6">
        <v>0.2</v>
      </c>
      <c r="D12" s="6">
        <v>0.1</v>
      </c>
      <c r="E12" s="6">
        <v>0</v>
      </c>
      <c r="F12" s="6">
        <v>0</v>
      </c>
      <c r="G12" s="6">
        <v>0.6</v>
      </c>
      <c r="H12" s="6">
        <v>0.1</v>
      </c>
      <c r="I12" s="8">
        <f>SUM(tblParameters[[#This Row],[ACCOUNT MANAGER]:[ADMIN STAFF]])</f>
        <v>1</v>
      </c>
    </row>
    <row r="13" spans="2:9" x14ac:dyDescent="0.2">
      <c r="B13" s="5" t="s">
        <v>10</v>
      </c>
      <c r="C13" s="6">
        <v>0.2</v>
      </c>
      <c r="D13" s="6">
        <v>0.2</v>
      </c>
      <c r="E13" s="6">
        <v>0.2</v>
      </c>
      <c r="F13" s="6">
        <v>0.2</v>
      </c>
      <c r="G13" s="6">
        <v>0</v>
      </c>
      <c r="H13" s="6">
        <v>0.2</v>
      </c>
      <c r="I13" s="8">
        <f>SUM(tblParameters[[#This Row],[ACCOUNT MANAGER]:[ADMIN STAFF]])</f>
        <v>1</v>
      </c>
    </row>
    <row r="14" spans="2:9" x14ac:dyDescent="0.2">
      <c r="B14" s="5" t="s">
        <v>11</v>
      </c>
      <c r="C14" s="7">
        <v>180</v>
      </c>
      <c r="D14" s="7">
        <v>120</v>
      </c>
      <c r="E14" s="7">
        <v>150</v>
      </c>
      <c r="F14" s="7">
        <v>100</v>
      </c>
      <c r="G14" s="7">
        <v>80</v>
      </c>
      <c r="H14" s="7">
        <v>60</v>
      </c>
      <c r="I14" s="6"/>
    </row>
    <row r="17" spans="2:8" x14ac:dyDescent="0.2">
      <c r="B17" s="15"/>
      <c r="C17" s="15" t="s">
        <v>45</v>
      </c>
      <c r="D17" s="15" t="s">
        <v>46</v>
      </c>
      <c r="E17" s="15" t="s">
        <v>47</v>
      </c>
      <c r="F17" s="15" t="s">
        <v>48</v>
      </c>
      <c r="G17" s="15" t="s">
        <v>49</v>
      </c>
      <c r="H17" s="15" t="s">
        <v>50</v>
      </c>
    </row>
    <row r="18" spans="2:8" x14ac:dyDescent="0.2">
      <c r="B18" s="15" t="s">
        <v>59</v>
      </c>
      <c r="C18" s="16">
        <f>SUBTOTAL(109,tblDetails[ACCOUNT MANAGER])</f>
        <v>272340</v>
      </c>
      <c r="D18" s="16">
        <f>SUBTOTAL(109,tblDetails[PROJECT MANAGER])</f>
        <v>319320</v>
      </c>
      <c r="E18" s="16">
        <f>SUBTOTAL(109,tblDetails[STRATEGY MANAGER])</f>
        <v>123450</v>
      </c>
      <c r="F18" s="16">
        <f>SUBTOTAL(109,tblDetails[DESIGN SPECIALIST])</f>
        <v>106000</v>
      </c>
      <c r="G18" s="16">
        <f>SUBTOTAL(109,tblDetails[EVENT STAFF])</f>
        <v>49320</v>
      </c>
      <c r="H18" s="16">
        <f>SUBTOTAL(109,tblDetails[ADMIN STAFF])</f>
        <v>53490</v>
      </c>
    </row>
    <row r="19" spans="2:8" x14ac:dyDescent="0.2">
      <c r="B19" s="15" t="s">
        <v>61</v>
      </c>
      <c r="C19" s="16">
        <f>SUBTOTAL(109,tblDetails[[ACCOUNT MANAGER ]])</f>
        <v>273960</v>
      </c>
      <c r="D19" s="16">
        <f>SUBTOTAL(109,tblDetails[[PROJECT MANAGER ]])</f>
        <v>324540</v>
      </c>
      <c r="E19" s="16">
        <f>SUBTOTAL(109,tblDetails[[STRATEGY MANAGER ]])</f>
        <v>126150</v>
      </c>
      <c r="F19" s="16">
        <f>SUBTOTAL(109,tblDetails[[DESIGN SPECIALIST ]])</f>
        <v>104950</v>
      </c>
      <c r="G19" s="16">
        <f>SUBTOTAL(109,tblDetails[[EVENT STAFF ]])</f>
        <v>48160</v>
      </c>
      <c r="H19" s="16">
        <f>SUBTOTAL(109,tblDetails[[ADMIN STAFF ]])</f>
        <v>53460</v>
      </c>
    </row>
    <row r="20" spans="2:8" x14ac:dyDescent="0.2">
      <c r="B20" s="15" t="s">
        <v>60</v>
      </c>
      <c r="C20" s="17">
        <f>C18/$C$14</f>
        <v>1513</v>
      </c>
      <c r="D20" s="17">
        <f t="shared" ref="D20:H20" si="0">D18/$C$14</f>
        <v>1774</v>
      </c>
      <c r="E20" s="17">
        <f t="shared" si="0"/>
        <v>685.83333333333337</v>
      </c>
      <c r="F20" s="17">
        <f t="shared" si="0"/>
        <v>588.88888888888891</v>
      </c>
      <c r="G20" s="17">
        <f t="shared" si="0"/>
        <v>274</v>
      </c>
      <c r="H20" s="17">
        <f t="shared" si="0"/>
        <v>297.16666666666669</v>
      </c>
    </row>
    <row r="21" spans="2:8" x14ac:dyDescent="0.2">
      <c r="B21" s="15" t="s">
        <v>62</v>
      </c>
      <c r="C21" s="17">
        <f>C19/$C$14</f>
        <v>1522</v>
      </c>
      <c r="D21" s="17">
        <f>D19/$C$14</f>
        <v>1803</v>
      </c>
      <c r="E21" s="17">
        <f>E19/$C$14</f>
        <v>700.83333333333337</v>
      </c>
      <c r="F21" s="17">
        <f>F19/$C$14</f>
        <v>583.05555555555554</v>
      </c>
      <c r="G21" s="17">
        <f>G19/$C$14</f>
        <v>267.55555555555554</v>
      </c>
      <c r="H21" s="17">
        <f>H19/$C$14</f>
        <v>297</v>
      </c>
    </row>
  </sheetData>
  <printOptions horizontalCentered="1"/>
  <pageMargins left="0.4" right="0.4" top="0.4" bottom="0.4" header="0.3" footer="0.3"/>
  <pageSetup scale="85" orientation="landscape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  <pageSetUpPr fitToPage="1"/>
  </sheetPr>
  <dimension ref="B1:W29"/>
  <sheetViews>
    <sheetView showGridLines="0" workbookViewId="0">
      <selection activeCell="AE13" sqref="AE13"/>
    </sheetView>
  </sheetViews>
  <sheetFormatPr defaultRowHeight="14.25" x14ac:dyDescent="0.2"/>
  <cols>
    <col min="1" max="1" width="1.7109375" style="1" customWidth="1"/>
    <col min="2" max="2" width="25.5703125" style="1" customWidth="1"/>
    <col min="3" max="3" width="23.85546875" style="1" customWidth="1"/>
    <col min="4" max="7" width="11.85546875" style="1" customWidth="1"/>
    <col min="8" max="8" width="11.140625" style="1" bestFit="1" customWidth="1"/>
    <col min="9" max="9" width="8.140625" style="1" bestFit="1" customWidth="1"/>
    <col min="10" max="10" width="11.140625" style="1" bestFit="1" customWidth="1"/>
    <col min="11" max="11" width="10.28515625" style="1" bestFit="1" customWidth="1"/>
    <col min="12" max="13" width="10" style="1" hidden="1" customWidth="1"/>
    <col min="14" max="14" width="10.28515625" style="1" hidden="1" customWidth="1"/>
    <col min="15" max="15" width="11.42578125" style="1" hidden="1" customWidth="1"/>
    <col min="16" max="16" width="7.42578125" style="1" hidden="1" customWidth="1"/>
    <col min="17" max="17" width="7.140625" style="1" hidden="1" customWidth="1"/>
    <col min="18" max="19" width="12.28515625" style="1" hidden="1" customWidth="1"/>
    <col min="20" max="20" width="12.5703125" style="1" hidden="1" customWidth="1"/>
    <col min="21" max="21" width="13.7109375" style="1" hidden="1" customWidth="1"/>
    <col min="22" max="22" width="14.5703125" style="1" hidden="1" customWidth="1"/>
    <col min="23" max="23" width="15.42578125" style="1" hidden="1" customWidth="1"/>
    <col min="24" max="16384" width="9.140625" style="1"/>
  </cols>
  <sheetData>
    <row r="1" spans="2:23" ht="9.9499999999999993" customHeight="1" x14ac:dyDescent="0.2"/>
    <row r="2" spans="2:23" ht="25.5" x14ac:dyDescent="0.35">
      <c r="B2" s="2" t="str">
        <f>'PROJECT PARAMETERS'!B2</f>
        <v>[Company Name]</v>
      </c>
      <c r="C2" s="2"/>
      <c r="D2" s="2"/>
      <c r="E2" s="2"/>
      <c r="F2" s="2"/>
      <c r="G2" s="2"/>
      <c r="H2" s="2"/>
      <c r="I2" s="2"/>
      <c r="J2" s="2"/>
      <c r="K2" s="2"/>
    </row>
    <row r="3" spans="2:23" ht="19.5" x14ac:dyDescent="0.25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</row>
    <row r="4" spans="2:23" ht="15" x14ac:dyDescent="0.2">
      <c r="B4" s="4" t="s">
        <v>2</v>
      </c>
      <c r="C4" s="4"/>
      <c r="D4" s="4"/>
      <c r="E4" s="4"/>
      <c r="F4" s="4"/>
      <c r="G4" s="4"/>
      <c r="H4" s="4"/>
      <c r="I4" s="4"/>
      <c r="J4" s="4"/>
      <c r="K4" s="4"/>
    </row>
    <row r="5" spans="2:23" x14ac:dyDescent="0.2">
      <c r="L5" s="18" t="s">
        <v>51</v>
      </c>
      <c r="M5" s="19"/>
      <c r="N5" s="19"/>
      <c r="O5" s="19"/>
      <c r="P5" s="19"/>
      <c r="Q5" s="20"/>
      <c r="R5" s="18" t="s">
        <v>52</v>
      </c>
      <c r="S5" s="19"/>
      <c r="T5" s="19"/>
      <c r="U5" s="19"/>
      <c r="V5" s="19"/>
      <c r="W5" s="20"/>
    </row>
    <row r="6" spans="2:23" ht="25.5" x14ac:dyDescent="0.2">
      <c r="B6" s="14" t="s">
        <v>37</v>
      </c>
      <c r="C6" s="14" t="s">
        <v>38</v>
      </c>
      <c r="D6" s="14" t="s">
        <v>39</v>
      </c>
      <c r="E6" s="14" t="s">
        <v>40</v>
      </c>
      <c r="F6" s="14" t="s">
        <v>35</v>
      </c>
      <c r="G6" s="14" t="s">
        <v>36</v>
      </c>
      <c r="H6" s="14" t="s">
        <v>41</v>
      </c>
      <c r="I6" s="14" t="s">
        <v>43</v>
      </c>
      <c r="J6" s="14" t="s">
        <v>42</v>
      </c>
      <c r="K6" s="14" t="s">
        <v>44</v>
      </c>
      <c r="L6" s="12" t="s">
        <v>45</v>
      </c>
      <c r="M6" s="12" t="s">
        <v>46</v>
      </c>
      <c r="N6" s="12" t="s">
        <v>47</v>
      </c>
      <c r="O6" s="12" t="s">
        <v>48</v>
      </c>
      <c r="P6" s="12" t="s">
        <v>49</v>
      </c>
      <c r="Q6" s="12" t="s">
        <v>50</v>
      </c>
      <c r="R6" s="10" t="s">
        <v>53</v>
      </c>
      <c r="S6" s="10" t="s">
        <v>54</v>
      </c>
      <c r="T6" s="10" t="s">
        <v>55</v>
      </c>
      <c r="U6" s="10" t="s">
        <v>56</v>
      </c>
      <c r="V6" s="10" t="s">
        <v>58</v>
      </c>
      <c r="W6" s="10" t="s">
        <v>57</v>
      </c>
    </row>
    <row r="7" spans="2:23" x14ac:dyDescent="0.2">
      <c r="B7" t="s">
        <v>12</v>
      </c>
      <c r="C7" t="s">
        <v>5</v>
      </c>
      <c r="D7" s="11">
        <v>41434</v>
      </c>
      <c r="E7" s="11">
        <v>41493</v>
      </c>
      <c r="F7" s="11">
        <v>41454</v>
      </c>
      <c r="G7" s="11">
        <v>41520</v>
      </c>
      <c r="H7">
        <v>200</v>
      </c>
      <c r="I7">
        <v>220</v>
      </c>
      <c r="J7">
        <f>DAYS360(tblDetails[[#This Row],[ESTIMATED START]],tblDetails[[#This Row],[ESTIMATED FINISH]],FALSE)</f>
        <v>58</v>
      </c>
      <c r="K7">
        <f>DAYS360(tblDetails[[#This Row],[ACTUAL START]],tblDetails[[#This Row],[ACTUAL FINISH]],FALSE)</f>
        <v>64</v>
      </c>
      <c r="L7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7200</v>
      </c>
      <c r="M7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2400</v>
      </c>
      <c r="N7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18000</v>
      </c>
      <c r="O7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7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7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1200</v>
      </c>
      <c r="R7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7920</v>
      </c>
      <c r="S7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2640</v>
      </c>
      <c r="T7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19800</v>
      </c>
      <c r="U7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7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7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1320</v>
      </c>
    </row>
    <row r="8" spans="2:23" x14ac:dyDescent="0.2">
      <c r="B8" t="s">
        <v>13</v>
      </c>
      <c r="C8" t="s">
        <v>6</v>
      </c>
      <c r="D8" s="11">
        <v>41450</v>
      </c>
      <c r="E8" s="11">
        <v>41482</v>
      </c>
      <c r="F8" s="11">
        <v>41470</v>
      </c>
      <c r="G8" s="11">
        <v>41511</v>
      </c>
      <c r="H8">
        <v>400</v>
      </c>
      <c r="I8">
        <v>390</v>
      </c>
      <c r="J8">
        <f>DAYS360(tblDetails[[#This Row],[ESTIMATED START]],tblDetails[[#This Row],[ESTIMATED FINISH]],FALSE)</f>
        <v>32</v>
      </c>
      <c r="K8">
        <f>DAYS360(tblDetails[[#This Row],[ACTUAL START]],tblDetails[[#This Row],[ACTUAL FINISH]],FALSE)</f>
        <v>40</v>
      </c>
      <c r="L8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14400</v>
      </c>
      <c r="M8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24000</v>
      </c>
      <c r="N8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6000</v>
      </c>
      <c r="O8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4000</v>
      </c>
      <c r="P8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8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2400</v>
      </c>
      <c r="R8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14040</v>
      </c>
      <c r="S8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23400</v>
      </c>
      <c r="T8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5850</v>
      </c>
      <c r="U8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3900</v>
      </c>
      <c r="V8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8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2340</v>
      </c>
    </row>
    <row r="9" spans="2:23" x14ac:dyDescent="0.2">
      <c r="B9" t="s">
        <v>14</v>
      </c>
      <c r="C9" t="s">
        <v>7</v>
      </c>
      <c r="D9" s="11">
        <v>41467</v>
      </c>
      <c r="E9" s="11">
        <v>41536</v>
      </c>
      <c r="F9" s="11">
        <v>41493</v>
      </c>
      <c r="G9" s="11">
        <v>41557</v>
      </c>
      <c r="H9">
        <v>500</v>
      </c>
      <c r="I9">
        <v>500</v>
      </c>
      <c r="J9">
        <f>DAYS360(tblDetails[[#This Row],[ESTIMATED START]],tblDetails[[#This Row],[ESTIMATED FINISH]],FALSE)</f>
        <v>67</v>
      </c>
      <c r="K9">
        <f>DAYS360(tblDetails[[#This Row],[ACTUAL START]],tblDetails[[#This Row],[ACTUAL FINISH]],FALSE)</f>
        <v>63</v>
      </c>
      <c r="L9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18000</v>
      </c>
      <c r="M9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12000</v>
      </c>
      <c r="N9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9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25000</v>
      </c>
      <c r="P9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9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3000</v>
      </c>
      <c r="R9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18000</v>
      </c>
      <c r="S9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12000</v>
      </c>
      <c r="T9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9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25000</v>
      </c>
      <c r="V9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9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3000</v>
      </c>
    </row>
    <row r="10" spans="2:23" x14ac:dyDescent="0.2">
      <c r="B10" t="s">
        <v>15</v>
      </c>
      <c r="C10" t="s">
        <v>8</v>
      </c>
      <c r="D10" s="11">
        <v>41485</v>
      </c>
      <c r="E10" s="11">
        <v>41545</v>
      </c>
      <c r="F10" s="11">
        <v>41531</v>
      </c>
      <c r="G10" s="11">
        <v>41591</v>
      </c>
      <c r="H10">
        <v>150</v>
      </c>
      <c r="I10">
        <v>145</v>
      </c>
      <c r="J10">
        <f>DAYS360(tblDetails[[#This Row],[ESTIMATED START]],tblDetails[[#This Row],[ESTIMATED FINISH]],FALSE)</f>
        <v>58</v>
      </c>
      <c r="K10">
        <f>DAYS360(tblDetails[[#This Row],[ACTUAL START]],tblDetails[[#This Row],[ACTUAL FINISH]],FALSE)</f>
        <v>59</v>
      </c>
      <c r="L10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5400</v>
      </c>
      <c r="M10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10800</v>
      </c>
      <c r="N10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10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10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1200</v>
      </c>
      <c r="Q10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900</v>
      </c>
      <c r="R10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5220</v>
      </c>
      <c r="S10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10440</v>
      </c>
      <c r="T10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10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10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1160</v>
      </c>
      <c r="W10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870</v>
      </c>
    </row>
    <row r="11" spans="2:23" x14ac:dyDescent="0.2">
      <c r="B11" t="s">
        <v>16</v>
      </c>
      <c r="C11" t="s">
        <v>9</v>
      </c>
      <c r="D11" s="11">
        <v>41497</v>
      </c>
      <c r="E11" s="11">
        <v>41507</v>
      </c>
      <c r="F11" s="11">
        <v>41531</v>
      </c>
      <c r="G11" s="11">
        <v>41542</v>
      </c>
      <c r="H11">
        <v>250</v>
      </c>
      <c r="I11">
        <v>255</v>
      </c>
      <c r="J11">
        <f>DAYS360(tblDetails[[#This Row],[ESTIMATED START]],tblDetails[[#This Row],[ESTIMATED FINISH]],FALSE)</f>
        <v>10</v>
      </c>
      <c r="K11">
        <f>DAYS360(tblDetails[[#This Row],[ACTUAL START]],tblDetails[[#This Row],[ACTUAL FINISH]],FALSE)</f>
        <v>11</v>
      </c>
      <c r="L11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9000</v>
      </c>
      <c r="M11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3000</v>
      </c>
      <c r="N11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11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11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12000</v>
      </c>
      <c r="Q11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1500</v>
      </c>
      <c r="R11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9180</v>
      </c>
      <c r="S11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3060</v>
      </c>
      <c r="T11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11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11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12240</v>
      </c>
      <c r="W11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1530</v>
      </c>
    </row>
    <row r="12" spans="2:23" x14ac:dyDescent="0.2">
      <c r="B12" t="s">
        <v>17</v>
      </c>
      <c r="C12" t="s">
        <v>10</v>
      </c>
      <c r="D12" s="11">
        <v>41508</v>
      </c>
      <c r="E12" s="11">
        <v>41549</v>
      </c>
      <c r="F12" s="11">
        <v>41545</v>
      </c>
      <c r="G12" s="11">
        <v>41574</v>
      </c>
      <c r="H12">
        <v>300</v>
      </c>
      <c r="I12">
        <v>310</v>
      </c>
      <c r="J12">
        <f>DAYS360(tblDetails[[#This Row],[ESTIMATED START]],tblDetails[[#This Row],[ESTIMATED FINISH]],FALSE)</f>
        <v>40</v>
      </c>
      <c r="K12">
        <f>DAYS360(tblDetails[[#This Row],[ACTUAL START]],tblDetails[[#This Row],[ACTUAL FINISH]],FALSE)</f>
        <v>29</v>
      </c>
      <c r="L12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10800</v>
      </c>
      <c r="M12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7200</v>
      </c>
      <c r="N12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9000</v>
      </c>
      <c r="O12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6000</v>
      </c>
      <c r="P12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12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3600</v>
      </c>
      <c r="R12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11160</v>
      </c>
      <c r="S12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7440</v>
      </c>
      <c r="T12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9300</v>
      </c>
      <c r="U12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6200</v>
      </c>
      <c r="V12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12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3720</v>
      </c>
    </row>
    <row r="13" spans="2:23" x14ac:dyDescent="0.2">
      <c r="B13" t="s">
        <v>18</v>
      </c>
      <c r="C13" t="s">
        <v>6</v>
      </c>
      <c r="D13" s="11">
        <v>41530</v>
      </c>
      <c r="E13" s="11">
        <v>41540</v>
      </c>
      <c r="F13" s="11">
        <v>41573</v>
      </c>
      <c r="G13" s="11">
        <v>41560</v>
      </c>
      <c r="H13">
        <v>500</v>
      </c>
      <c r="I13">
        <v>510</v>
      </c>
      <c r="J13">
        <f>DAYS360(tblDetails[[#This Row],[ESTIMATED START]],tblDetails[[#This Row],[ESTIMATED FINISH]],FALSE)</f>
        <v>10</v>
      </c>
      <c r="K13">
        <f>DAYS360(tblDetails[[#This Row],[ACTUAL START]],tblDetails[[#This Row],[ACTUAL FINISH]],FALSE)</f>
        <v>-13</v>
      </c>
      <c r="L13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18000</v>
      </c>
      <c r="M13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30000</v>
      </c>
      <c r="N13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7500</v>
      </c>
      <c r="O13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5000</v>
      </c>
      <c r="P13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13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3000</v>
      </c>
      <c r="R13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18360</v>
      </c>
      <c r="S13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30600</v>
      </c>
      <c r="T13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7650</v>
      </c>
      <c r="U13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5100</v>
      </c>
      <c r="V13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13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3060</v>
      </c>
    </row>
    <row r="14" spans="2:23" x14ac:dyDescent="0.2">
      <c r="B14" t="s">
        <v>19</v>
      </c>
      <c r="C14" t="s">
        <v>8</v>
      </c>
      <c r="D14" s="11">
        <v>41538</v>
      </c>
      <c r="E14" s="11">
        <v>41562</v>
      </c>
      <c r="F14" s="11">
        <v>41570</v>
      </c>
      <c r="G14" s="11">
        <v>41596</v>
      </c>
      <c r="H14">
        <v>750</v>
      </c>
      <c r="I14">
        <v>790</v>
      </c>
      <c r="J14">
        <f>DAYS360(tblDetails[[#This Row],[ESTIMATED START]],tblDetails[[#This Row],[ESTIMATED FINISH]],FALSE)</f>
        <v>24</v>
      </c>
      <c r="K14">
        <f>DAYS360(tblDetails[[#This Row],[ACTUAL START]],tblDetails[[#This Row],[ACTUAL FINISH]],FALSE)</f>
        <v>25</v>
      </c>
      <c r="L14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27000</v>
      </c>
      <c r="M14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54000</v>
      </c>
      <c r="N14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14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14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6000</v>
      </c>
      <c r="Q14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4500</v>
      </c>
      <c r="R14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28440</v>
      </c>
      <c r="S14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56880</v>
      </c>
      <c r="T14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14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14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6320</v>
      </c>
      <c r="W14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4740</v>
      </c>
    </row>
    <row r="15" spans="2:23" x14ac:dyDescent="0.2">
      <c r="B15" t="s">
        <v>20</v>
      </c>
      <c r="C15" t="s">
        <v>10</v>
      </c>
      <c r="D15" s="11">
        <v>41562</v>
      </c>
      <c r="E15" s="11">
        <v>41603</v>
      </c>
      <c r="F15" s="11">
        <v>41608</v>
      </c>
      <c r="G15" s="11">
        <v>41649</v>
      </c>
      <c r="H15">
        <v>450</v>
      </c>
      <c r="I15">
        <v>430</v>
      </c>
      <c r="J15">
        <f>DAYS360(tblDetails[[#This Row],[ESTIMATED START]],tblDetails[[#This Row],[ESTIMATED FINISH]],FALSE)</f>
        <v>40</v>
      </c>
      <c r="K15">
        <f>DAYS360(tblDetails[[#This Row],[ACTUAL START]],tblDetails[[#This Row],[ACTUAL FINISH]],FALSE)</f>
        <v>40</v>
      </c>
      <c r="L15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16200</v>
      </c>
      <c r="M15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10800</v>
      </c>
      <c r="N15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13500</v>
      </c>
      <c r="O15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9000</v>
      </c>
      <c r="P15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15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5400</v>
      </c>
      <c r="R15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15480</v>
      </c>
      <c r="S15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10320</v>
      </c>
      <c r="T15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12900</v>
      </c>
      <c r="U15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8600</v>
      </c>
      <c r="V15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15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5160</v>
      </c>
    </row>
    <row r="16" spans="2:23" x14ac:dyDescent="0.2">
      <c r="B16" t="s">
        <v>21</v>
      </c>
      <c r="C16" t="s">
        <v>9</v>
      </c>
      <c r="D16" s="11">
        <v>41573</v>
      </c>
      <c r="E16" s="11">
        <v>41632</v>
      </c>
      <c r="F16" s="11">
        <v>41604</v>
      </c>
      <c r="G16" s="11">
        <v>41658</v>
      </c>
      <c r="H16">
        <v>250</v>
      </c>
      <c r="I16">
        <v>235</v>
      </c>
      <c r="J16">
        <f>DAYS360(tblDetails[[#This Row],[ESTIMATED START]],tblDetails[[#This Row],[ESTIMATED FINISH]],FALSE)</f>
        <v>58</v>
      </c>
      <c r="K16">
        <f>DAYS360(tblDetails[[#This Row],[ACTUAL START]],tblDetails[[#This Row],[ACTUAL FINISH]],FALSE)</f>
        <v>53</v>
      </c>
      <c r="L16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9000</v>
      </c>
      <c r="M16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3000</v>
      </c>
      <c r="N16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16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16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12000</v>
      </c>
      <c r="Q16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1500</v>
      </c>
      <c r="R16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8460</v>
      </c>
      <c r="S16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2820</v>
      </c>
      <c r="T16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16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16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11280</v>
      </c>
      <c r="W16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1410</v>
      </c>
    </row>
    <row r="17" spans="2:23" x14ac:dyDescent="0.2">
      <c r="B17" t="s">
        <v>22</v>
      </c>
      <c r="C17" t="s">
        <v>6</v>
      </c>
      <c r="D17" s="11">
        <v>41595</v>
      </c>
      <c r="E17" s="11">
        <v>41654</v>
      </c>
      <c r="F17" s="11">
        <v>41636</v>
      </c>
      <c r="G17" s="11">
        <v>41696</v>
      </c>
      <c r="H17">
        <v>200</v>
      </c>
      <c r="I17">
        <v>235</v>
      </c>
      <c r="J17">
        <f>DAYS360(tblDetails[[#This Row],[ESTIMATED START]],tblDetails[[#This Row],[ESTIMATED FINISH]],FALSE)</f>
        <v>58</v>
      </c>
      <c r="K17">
        <f>DAYS360(tblDetails[[#This Row],[ACTUAL START]],tblDetails[[#This Row],[ACTUAL FINISH]],FALSE)</f>
        <v>58</v>
      </c>
      <c r="L17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7200</v>
      </c>
      <c r="M17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12000</v>
      </c>
      <c r="N17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3000</v>
      </c>
      <c r="O17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2000</v>
      </c>
      <c r="P17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17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1200</v>
      </c>
      <c r="R17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8460</v>
      </c>
      <c r="S17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14100</v>
      </c>
      <c r="T17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3525</v>
      </c>
      <c r="U17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2350</v>
      </c>
      <c r="V17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17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1410</v>
      </c>
    </row>
    <row r="18" spans="2:23" x14ac:dyDescent="0.2">
      <c r="B18" t="s">
        <v>23</v>
      </c>
      <c r="C18" t="s">
        <v>5</v>
      </c>
      <c r="D18" s="11">
        <v>41611</v>
      </c>
      <c r="E18" s="11">
        <v>41672</v>
      </c>
      <c r="F18" s="11">
        <v>41653</v>
      </c>
      <c r="G18" s="11">
        <v>41700</v>
      </c>
      <c r="H18">
        <v>180</v>
      </c>
      <c r="I18">
        <v>190</v>
      </c>
      <c r="J18">
        <f>DAYS360(tblDetails[[#This Row],[ESTIMATED START]],tblDetails[[#This Row],[ESTIMATED FINISH]],FALSE)</f>
        <v>59</v>
      </c>
      <c r="K18">
        <f>DAYS360(tblDetails[[#This Row],[ACTUAL START]],tblDetails[[#This Row],[ACTUAL FINISH]],FALSE)</f>
        <v>48</v>
      </c>
      <c r="L18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6480</v>
      </c>
      <c r="M18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2160</v>
      </c>
      <c r="N18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16200</v>
      </c>
      <c r="O18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18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18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1080</v>
      </c>
      <c r="R18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6840</v>
      </c>
      <c r="S18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2280</v>
      </c>
      <c r="T18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17100</v>
      </c>
      <c r="U18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18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18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1140</v>
      </c>
    </row>
    <row r="19" spans="2:23" x14ac:dyDescent="0.2">
      <c r="B19" t="s">
        <v>24</v>
      </c>
      <c r="C19" t="s">
        <v>9</v>
      </c>
      <c r="D19" s="11">
        <v>41446</v>
      </c>
      <c r="E19" s="11">
        <v>41657</v>
      </c>
      <c r="F19" s="11">
        <v>41491</v>
      </c>
      <c r="G19" s="11">
        <v>41702</v>
      </c>
      <c r="H19">
        <v>250</v>
      </c>
      <c r="I19">
        <v>230</v>
      </c>
      <c r="J19">
        <f>DAYS360(tblDetails[[#This Row],[ESTIMATED START]],tblDetails[[#This Row],[ESTIMATED FINISH]],FALSE)</f>
        <v>207</v>
      </c>
      <c r="K19">
        <f>DAYS360(tblDetails[[#This Row],[ACTUAL START]],tblDetails[[#This Row],[ACTUAL FINISH]],FALSE)</f>
        <v>209</v>
      </c>
      <c r="L19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9000</v>
      </c>
      <c r="M19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3000</v>
      </c>
      <c r="N19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19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19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12000</v>
      </c>
      <c r="Q19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1500</v>
      </c>
      <c r="R19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8280</v>
      </c>
      <c r="S19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2760</v>
      </c>
      <c r="T19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19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19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11040</v>
      </c>
      <c r="W19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1380</v>
      </c>
    </row>
    <row r="20" spans="2:23" x14ac:dyDescent="0.2">
      <c r="B20" t="s">
        <v>25</v>
      </c>
      <c r="C20" t="s">
        <v>8</v>
      </c>
      <c r="D20" s="11">
        <v>41628</v>
      </c>
      <c r="E20" s="11">
        <v>41674</v>
      </c>
      <c r="F20" s="11">
        <v>41666</v>
      </c>
      <c r="G20" s="11">
        <v>41723</v>
      </c>
      <c r="H20">
        <v>240</v>
      </c>
      <c r="I20">
        <v>225</v>
      </c>
      <c r="J20">
        <f>DAYS360(tblDetails[[#This Row],[ESTIMATED START]],tblDetails[[#This Row],[ESTIMATED FINISH]],FALSE)</f>
        <v>44</v>
      </c>
      <c r="K20">
        <f>DAYS360(tblDetails[[#This Row],[ACTUAL START]],tblDetails[[#This Row],[ACTUAL FINISH]],FALSE)</f>
        <v>58</v>
      </c>
      <c r="L20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8640</v>
      </c>
      <c r="M20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17280</v>
      </c>
      <c r="N20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20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20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1920</v>
      </c>
      <c r="Q20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1440</v>
      </c>
      <c r="R20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8100</v>
      </c>
      <c r="S20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16200</v>
      </c>
      <c r="T20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20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20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1800</v>
      </c>
      <c r="W20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1350</v>
      </c>
    </row>
    <row r="21" spans="2:23" x14ac:dyDescent="0.2">
      <c r="B21" t="s">
        <v>26</v>
      </c>
      <c r="C21" t="s">
        <v>7</v>
      </c>
      <c r="D21" s="11">
        <v>41636</v>
      </c>
      <c r="E21" s="11">
        <v>41703</v>
      </c>
      <c r="F21" s="11">
        <v>41656</v>
      </c>
      <c r="G21" s="11">
        <v>41739</v>
      </c>
      <c r="H21">
        <v>320</v>
      </c>
      <c r="I21">
        <v>305</v>
      </c>
      <c r="J21">
        <f>DAYS360(tblDetails[[#This Row],[ESTIMATED START]],tblDetails[[#This Row],[ESTIMATED FINISH]],FALSE)</f>
        <v>67</v>
      </c>
      <c r="K21">
        <f>DAYS360(tblDetails[[#This Row],[ACTUAL START]],tblDetails[[#This Row],[ACTUAL FINISH]],FALSE)</f>
        <v>83</v>
      </c>
      <c r="L21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11520</v>
      </c>
      <c r="M21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7680</v>
      </c>
      <c r="N21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21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16000</v>
      </c>
      <c r="P21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21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1920</v>
      </c>
      <c r="R21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10980</v>
      </c>
      <c r="S21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7320</v>
      </c>
      <c r="T21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21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15250</v>
      </c>
      <c r="V21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21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1830</v>
      </c>
    </row>
    <row r="22" spans="2:23" x14ac:dyDescent="0.2">
      <c r="B22" t="s">
        <v>27</v>
      </c>
      <c r="C22" t="s">
        <v>6</v>
      </c>
      <c r="D22" s="11">
        <v>41643</v>
      </c>
      <c r="E22" s="11">
        <v>41704</v>
      </c>
      <c r="F22" s="11">
        <v>41673</v>
      </c>
      <c r="G22" s="11">
        <v>41735</v>
      </c>
      <c r="H22">
        <v>550</v>
      </c>
      <c r="I22">
        <v>565</v>
      </c>
      <c r="J22">
        <f>DAYS360(tblDetails[[#This Row],[ESTIMATED START]],tblDetails[[#This Row],[ESTIMATED FINISH]],FALSE)</f>
        <v>62</v>
      </c>
      <c r="K22">
        <f>DAYS360(tblDetails[[#This Row],[ACTUAL START]],tblDetails[[#This Row],[ACTUAL FINISH]],FALSE)</f>
        <v>63</v>
      </c>
      <c r="L22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19800</v>
      </c>
      <c r="M22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33000</v>
      </c>
      <c r="N22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8250</v>
      </c>
      <c r="O22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5500</v>
      </c>
      <c r="P22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22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3300</v>
      </c>
      <c r="R22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20340</v>
      </c>
      <c r="S22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33900</v>
      </c>
      <c r="T22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8475</v>
      </c>
      <c r="U22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5650</v>
      </c>
      <c r="V22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22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3390</v>
      </c>
    </row>
    <row r="23" spans="2:23" x14ac:dyDescent="0.2">
      <c r="B23" t="s">
        <v>28</v>
      </c>
      <c r="C23" t="s">
        <v>7</v>
      </c>
      <c r="D23" s="11">
        <v>41662</v>
      </c>
      <c r="E23" s="11">
        <v>41705</v>
      </c>
      <c r="F23" s="11">
        <v>41705</v>
      </c>
      <c r="G23" s="11">
        <v>41737</v>
      </c>
      <c r="H23">
        <v>350</v>
      </c>
      <c r="I23">
        <v>350</v>
      </c>
      <c r="J23">
        <f>DAYS360(tblDetails[[#This Row],[ESTIMATED START]],tblDetails[[#This Row],[ESTIMATED FINISH]],FALSE)</f>
        <v>44</v>
      </c>
      <c r="K23">
        <f>DAYS360(tblDetails[[#This Row],[ACTUAL START]],tblDetails[[#This Row],[ACTUAL FINISH]],FALSE)</f>
        <v>31</v>
      </c>
      <c r="L23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12600</v>
      </c>
      <c r="M23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8400</v>
      </c>
      <c r="N23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23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17500</v>
      </c>
      <c r="P23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23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2100</v>
      </c>
      <c r="R23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12600</v>
      </c>
      <c r="S23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8400</v>
      </c>
      <c r="T23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23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17500</v>
      </c>
      <c r="V23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23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2100</v>
      </c>
    </row>
    <row r="24" spans="2:23" x14ac:dyDescent="0.2">
      <c r="B24" t="s">
        <v>29</v>
      </c>
      <c r="C24" t="s">
        <v>5</v>
      </c>
      <c r="D24" s="11">
        <v>41675</v>
      </c>
      <c r="E24" s="11">
        <v>41746</v>
      </c>
      <c r="F24" s="11">
        <v>41705</v>
      </c>
      <c r="G24" s="11">
        <v>41793</v>
      </c>
      <c r="H24">
        <v>200</v>
      </c>
      <c r="I24">
        <v>205</v>
      </c>
      <c r="J24">
        <f>DAYS360(tblDetails[[#This Row],[ESTIMATED START]],tblDetails[[#This Row],[ESTIMATED FINISH]],FALSE)</f>
        <v>72</v>
      </c>
      <c r="K24">
        <f>DAYS360(tblDetails[[#This Row],[ACTUAL START]],tblDetails[[#This Row],[ACTUAL FINISH]],FALSE)</f>
        <v>86</v>
      </c>
      <c r="L24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7200</v>
      </c>
      <c r="M24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2400</v>
      </c>
      <c r="N24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18000</v>
      </c>
      <c r="O24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24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24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1200</v>
      </c>
      <c r="R24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7380</v>
      </c>
      <c r="S24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2460</v>
      </c>
      <c r="T24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18450</v>
      </c>
      <c r="U24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24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24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1230</v>
      </c>
    </row>
    <row r="25" spans="2:23" x14ac:dyDescent="0.2">
      <c r="B25" t="s">
        <v>30</v>
      </c>
      <c r="C25" t="s">
        <v>6</v>
      </c>
      <c r="D25" s="11">
        <v>41685</v>
      </c>
      <c r="E25" s="11">
        <v>41759</v>
      </c>
      <c r="F25" s="11">
        <v>41724</v>
      </c>
      <c r="G25" s="11">
        <v>41799</v>
      </c>
      <c r="H25">
        <v>220</v>
      </c>
      <c r="I25">
        <v>230</v>
      </c>
      <c r="J25">
        <f>DAYS360(tblDetails[[#This Row],[ESTIMATED START]],tblDetails[[#This Row],[ESTIMATED FINISH]],FALSE)</f>
        <v>75</v>
      </c>
      <c r="K25">
        <f>DAYS360(tblDetails[[#This Row],[ACTUAL START]],tblDetails[[#This Row],[ACTUAL FINISH]],FALSE)</f>
        <v>73</v>
      </c>
      <c r="L25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7920</v>
      </c>
      <c r="M25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13200</v>
      </c>
      <c r="N25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3300</v>
      </c>
      <c r="O25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2200</v>
      </c>
      <c r="P25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25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1320</v>
      </c>
      <c r="R25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8280</v>
      </c>
      <c r="S25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13800</v>
      </c>
      <c r="T25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3450</v>
      </c>
      <c r="U25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2300</v>
      </c>
      <c r="V25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25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1380</v>
      </c>
    </row>
    <row r="26" spans="2:23" x14ac:dyDescent="0.2">
      <c r="B26" t="s">
        <v>31</v>
      </c>
      <c r="C26" t="s">
        <v>10</v>
      </c>
      <c r="D26" s="11">
        <v>41715</v>
      </c>
      <c r="E26" s="11">
        <v>41784</v>
      </c>
      <c r="F26" s="11">
        <v>41758</v>
      </c>
      <c r="G26" s="11">
        <v>41821</v>
      </c>
      <c r="H26">
        <v>600</v>
      </c>
      <c r="I26">
        <v>560</v>
      </c>
      <c r="J26">
        <f>DAYS360(tblDetails[[#This Row],[ESTIMATED START]],tblDetails[[#This Row],[ESTIMATED FINISH]],FALSE)</f>
        <v>68</v>
      </c>
      <c r="K26">
        <f>DAYS360(tblDetails[[#This Row],[ACTUAL START]],tblDetails[[#This Row],[ACTUAL FINISH]],FALSE)</f>
        <v>62</v>
      </c>
      <c r="L26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21600</v>
      </c>
      <c r="M26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14400</v>
      </c>
      <c r="N26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18000</v>
      </c>
      <c r="O26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12000</v>
      </c>
      <c r="P26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26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7200</v>
      </c>
      <c r="R26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20160</v>
      </c>
      <c r="S26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13440</v>
      </c>
      <c r="T26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16800</v>
      </c>
      <c r="U26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11200</v>
      </c>
      <c r="V26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26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6720</v>
      </c>
    </row>
    <row r="27" spans="2:23" x14ac:dyDescent="0.2">
      <c r="B27" t="s">
        <v>32</v>
      </c>
      <c r="C27" t="s">
        <v>8</v>
      </c>
      <c r="D27" s="11">
        <v>41727</v>
      </c>
      <c r="E27" s="11">
        <v>41778</v>
      </c>
      <c r="F27" s="11">
        <v>41777</v>
      </c>
      <c r="G27" s="11">
        <v>41809</v>
      </c>
      <c r="H27">
        <v>525</v>
      </c>
      <c r="I27">
        <v>540</v>
      </c>
      <c r="J27">
        <f>DAYS360(tblDetails[[#This Row],[ESTIMATED START]],tblDetails[[#This Row],[ESTIMATED FINISH]],FALSE)</f>
        <v>50</v>
      </c>
      <c r="K27">
        <f>DAYS360(tblDetails[[#This Row],[ACTUAL START]],tblDetails[[#This Row],[ACTUAL FINISH]],FALSE)</f>
        <v>31</v>
      </c>
      <c r="L27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18900</v>
      </c>
      <c r="M27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37800</v>
      </c>
      <c r="N27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0</v>
      </c>
      <c r="O27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0</v>
      </c>
      <c r="P27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4200</v>
      </c>
      <c r="Q27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3150</v>
      </c>
      <c r="R27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19440</v>
      </c>
      <c r="S27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38880</v>
      </c>
      <c r="T27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0</v>
      </c>
      <c r="U27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0</v>
      </c>
      <c r="V27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4320</v>
      </c>
      <c r="W27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3240</v>
      </c>
    </row>
    <row r="28" spans="2:23" x14ac:dyDescent="0.2">
      <c r="B28" t="s">
        <v>33</v>
      </c>
      <c r="C28" t="s">
        <v>6</v>
      </c>
      <c r="D28" s="11">
        <v>41738</v>
      </c>
      <c r="E28" s="11">
        <v>41758</v>
      </c>
      <c r="F28" s="11">
        <v>41761</v>
      </c>
      <c r="G28" s="11">
        <v>41794</v>
      </c>
      <c r="H28">
        <v>180</v>
      </c>
      <c r="I28">
        <v>190</v>
      </c>
      <c r="J28">
        <f>DAYS360(tblDetails[[#This Row],[ESTIMATED START]],tblDetails[[#This Row],[ESTIMATED FINISH]],FALSE)</f>
        <v>20</v>
      </c>
      <c r="K28">
        <f>DAYS360(tblDetails[[#This Row],[ACTUAL START]],tblDetails[[#This Row],[ACTUAL FINISH]],FALSE)</f>
        <v>32</v>
      </c>
      <c r="L28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Row],[ESTIMATED WORK]]</f>
        <v>6480</v>
      </c>
      <c r="M28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Row],[ESTIMATED WORK]]</f>
        <v>10800</v>
      </c>
      <c r="N28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Row],[ESTIMATED WORK]]</f>
        <v>2700</v>
      </c>
      <c r="O28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Row],[ESTIMATED WORK]]</f>
        <v>1800</v>
      </c>
      <c r="P28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Row],[ESTIMATED WORK]]</f>
        <v>0</v>
      </c>
      <c r="Q28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Row],[ESTIMATED WORK]]</f>
        <v>1080</v>
      </c>
      <c r="R28" s="13">
        <f>INDEX(tblParameters[],MATCH(tblDetails[[#This Row],[PROJECT TYPE]],tblParameters[PROJECT TYPE],0),MATCH(tblDetails[[#Headers],[ACCOUNT MANAGER]],tblParameters[#Headers],0))*INDEX('PROJECT PARAMETERS'!$B$14:$H$14,1,MATCH(tblDetails[[#Headers],[ACCOUNT MANAGER]],tblParameters[#Headers],0))*tblDetails[[#This Row],[ACTUAL WORK]]</f>
        <v>6840</v>
      </c>
      <c r="S28" s="13">
        <f>INDEX(tblParameters[],MATCH(tblDetails[[#This Row],[PROJECT TYPE]],tblParameters[PROJECT TYPE],0),MATCH(tblDetails[[#Headers],[PROJECT MANAGER]],tblParameters[#Headers],0))*INDEX('PROJECT PARAMETERS'!$B$14:$H$14,1,MATCH(tblDetails[[#Headers],[PROJECT MANAGER]],tblParameters[#Headers],0))*tblDetails[[#This Row],[ACTUAL WORK]]</f>
        <v>11400</v>
      </c>
      <c r="T28" s="13">
        <f>INDEX(tblParameters[],MATCH(tblDetails[[#This Row],[PROJECT TYPE]],tblParameters[PROJECT TYPE],0),MATCH(tblDetails[[#Headers],[STRATEGY MANAGER]],tblParameters[#Headers],0))*INDEX('PROJECT PARAMETERS'!$B$14:$H$14,1,MATCH(tblDetails[[#Headers],[STRATEGY MANAGER]],tblParameters[#Headers],0))*tblDetails[[#This Row],[ACTUAL WORK]]</f>
        <v>2850</v>
      </c>
      <c r="U28" s="13">
        <f>INDEX(tblParameters[],MATCH(tblDetails[[#This Row],[PROJECT TYPE]],tblParameters[PROJECT TYPE],0),MATCH(tblDetails[[#Headers],[DESIGN SPECIALIST]],tblParameters[#Headers],0))*INDEX('PROJECT PARAMETERS'!$B$14:$H$14,1,MATCH(tblDetails[[#Headers],[DESIGN SPECIALIST]],tblParameters[#Headers],0))*tblDetails[[#This Row],[ACTUAL WORK]]</f>
        <v>1900</v>
      </c>
      <c r="V28" s="13">
        <f>INDEX(tblParameters[],MATCH(tblDetails[[#This Row],[PROJECT TYPE]],tblParameters[PROJECT TYPE],0),MATCH(tblDetails[[#Headers],[EVENT STAFF]],tblParameters[#Headers],0))*INDEX('PROJECT PARAMETERS'!$B$14:$H$14,1,MATCH(tblDetails[[#Headers],[EVENT STAFF]],tblParameters[#Headers],0))*tblDetails[[#This Row],[ACTUAL WORK]]</f>
        <v>0</v>
      </c>
      <c r="W28" s="13">
        <f>INDEX(tblParameters[],MATCH(tblDetails[[#This Row],[PROJECT TYPE]],tblParameters[PROJECT TYPE],0),MATCH(tblDetails[[#Headers],[ADMIN STAFF]],tblParameters[#Headers],0))*INDEX('PROJECT PARAMETERS'!$B$14:$H$14,1,MATCH(tblDetails[[#Headers],[ADMIN STAFF]],tblParameters[#Headers],0))*tblDetails[[#This Row],[ACTUAL WORK]]</f>
        <v>1140</v>
      </c>
    </row>
    <row r="29" spans="2:23" x14ac:dyDescent="0.2">
      <c r="B29" s="5" t="s">
        <v>34</v>
      </c>
      <c r="C29" s="5"/>
      <c r="D29" s="5"/>
      <c r="E29" s="5"/>
      <c r="F29" s="5"/>
      <c r="G29" s="5"/>
      <c r="H29" s="5">
        <f>SUBTOTAL(109,tblDetails[ESTIMATED WORK])</f>
        <v>7565</v>
      </c>
      <c r="I29" s="5">
        <f>SUBTOTAL(109,tblDetails[ACTUAL WORK])</f>
        <v>7610</v>
      </c>
      <c r="J29" s="5">
        <f>SUBTOTAL(109,tblDetails[ESTIMATED DURATION])</f>
        <v>1223</v>
      </c>
      <c r="K29" s="5">
        <f>SUBTOTAL(109,tblDetails[ACTUAL DURATION])</f>
        <v>1205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</sheetData>
  <mergeCells count="2">
    <mergeCell ref="L5:Q5"/>
    <mergeCell ref="R5:W5"/>
  </mergeCells>
  <dataValidations count="1">
    <dataValidation type="list" allowBlank="1" showInputMessage="1" showErrorMessage="1" sqref="C7:C28" xr:uid="{00000000-0002-0000-0100-000000000000}">
      <formula1>ProjectType</formula1>
    </dataValidation>
  </dataValidations>
  <printOptions horizontalCentered="1"/>
  <pageMargins left="0.4" right="0.4" top="0.4" bottom="0.4" header="0.3" footer="0.3"/>
  <pageSetup scale="95" fitToHeight="0" orientation="landscape" horizontalDpi="4294967293" verticalDpi="0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97C8123-92DA-43CB-B0E3-9E20E1E393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 PARAMETERS</vt:lpstr>
      <vt:lpstr>PROJECT DETAILS</vt:lpstr>
      <vt:lpstr>'PROJECT DETAILS'!Print_Titles</vt:lpstr>
      <vt:lpstr>ProjectType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 PeiXu</dc:creator>
  <cp:keywords/>
  <cp:lastModifiedBy>Lv JiaHao</cp:lastModifiedBy>
  <dcterms:created xsi:type="dcterms:W3CDTF">2017-11-15T08:27:10Z</dcterms:created>
  <dcterms:modified xsi:type="dcterms:W3CDTF">2017-11-16T09:24:43Z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TC040991709991</vt:lpwstr>
  </property>
</Properties>
</file>