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\Documents\GitHub\finance\Finance Universe\"/>
    </mc:Choice>
  </mc:AlternateContent>
  <xr:revisionPtr revIDLastSave="0" documentId="13_ncr:1_{EAA75AA6-BDB3-4F61-9606-27DDCB43EBFE}" xr6:coauthVersionLast="47" xr6:coauthVersionMax="47" xr10:uidLastSave="{00000000-0000-0000-0000-000000000000}"/>
  <bookViews>
    <workbookView xWindow="7710" yWindow="2415" windowWidth="30690" windowHeight="18585" activeTab="1" xr2:uid="{26859212-7170-437F-A3C2-9125627FEB4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7" i="1" l="1"/>
  <c r="N40" i="1"/>
  <c r="N26" i="1"/>
  <c r="N29" i="1"/>
  <c r="N25" i="1"/>
  <c r="N24" i="1"/>
  <c r="N23" i="1"/>
  <c r="N22" i="1"/>
  <c r="N21" i="1"/>
  <c r="N19" i="1"/>
  <c r="N9" i="1"/>
  <c r="N7" i="1"/>
  <c r="N6" i="1"/>
  <c r="N5" i="1"/>
  <c r="N4" i="1"/>
  <c r="N58" i="1" l="1"/>
  <c r="M58" i="1"/>
  <c r="L58" i="1"/>
  <c r="K58" i="1"/>
  <c r="J58" i="1"/>
  <c r="I58" i="1"/>
  <c r="H58" i="1"/>
  <c r="G58" i="1"/>
  <c r="F58" i="1"/>
  <c r="E58" i="1"/>
  <c r="D58" i="1"/>
  <c r="C58" i="1"/>
  <c r="O58" i="1"/>
  <c r="P58" i="1"/>
  <c r="Q12" i="1"/>
  <c r="M12" i="1"/>
  <c r="C12" i="1"/>
  <c r="D12" i="1"/>
  <c r="E12" i="1"/>
  <c r="F12" i="1"/>
  <c r="G12" i="1"/>
  <c r="H12" i="1"/>
  <c r="I12" i="1"/>
  <c r="J12" i="1"/>
  <c r="K12" i="1"/>
  <c r="L12" i="1"/>
  <c r="N12" i="1"/>
  <c r="O12" i="1"/>
  <c r="P12" i="1"/>
  <c r="D28" i="1"/>
  <c r="D30" i="1" s="1"/>
  <c r="D31" i="1" s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J35" i="1"/>
  <c r="Q58" i="1"/>
  <c r="Q46" i="1"/>
  <c r="P46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Q60" i="1"/>
  <c r="Q35" i="1" s="1"/>
  <c r="P60" i="1"/>
  <c r="P35" i="1" s="1"/>
  <c r="O60" i="1"/>
  <c r="O35" i="1" s="1"/>
  <c r="N60" i="1"/>
  <c r="N35" i="1" s="1"/>
  <c r="M60" i="1"/>
  <c r="M35" i="1" s="1"/>
  <c r="L60" i="1"/>
  <c r="L35" i="1" s="1"/>
  <c r="K60" i="1"/>
  <c r="K35" i="1" s="1"/>
  <c r="J60" i="1"/>
  <c r="I60" i="1"/>
  <c r="I35" i="1" s="1"/>
  <c r="H60" i="1"/>
  <c r="H35" i="1" s="1"/>
  <c r="G60" i="1"/>
  <c r="G35" i="1" s="1"/>
  <c r="F60" i="1"/>
  <c r="F35" i="1" s="1"/>
  <c r="E60" i="1"/>
  <c r="E35" i="1" s="1"/>
  <c r="D60" i="1"/>
  <c r="D35" i="1" s="1"/>
  <c r="C60" i="1"/>
  <c r="C35" i="1" s="1"/>
  <c r="C71" i="1"/>
  <c r="C66" i="1"/>
  <c r="F28" i="1"/>
  <c r="F30" i="1" s="1"/>
  <c r="F31" i="1" s="1"/>
  <c r="E28" i="1"/>
  <c r="E30" i="1" s="1"/>
  <c r="E31" i="1" s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28" i="1" s="1"/>
  <c r="C30" i="1" s="1"/>
  <c r="C31" i="1" s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Q27" i="1"/>
  <c r="Q18" i="1"/>
  <c r="Q8" i="1"/>
  <c r="C3" i="2"/>
  <c r="C7" i="2"/>
  <c r="N28" i="1" l="1"/>
  <c r="N30" i="1" s="1"/>
  <c r="N31" i="1" s="1"/>
  <c r="O28" i="1"/>
  <c r="O30" i="1" s="1"/>
  <c r="O31" i="1" s="1"/>
  <c r="Q28" i="1"/>
  <c r="Q30" i="1" s="1"/>
  <c r="Q31" i="1" s="1"/>
  <c r="K28" i="1"/>
  <c r="K30" i="1" s="1"/>
  <c r="K31" i="1" s="1"/>
  <c r="H28" i="1"/>
  <c r="H30" i="1" s="1"/>
  <c r="H31" i="1" s="1"/>
  <c r="I28" i="1"/>
  <c r="I30" i="1" s="1"/>
  <c r="I31" i="1" s="1"/>
  <c r="J28" i="1"/>
  <c r="J30" i="1" s="1"/>
  <c r="J31" i="1" s="1"/>
  <c r="L28" i="1"/>
  <c r="L30" i="1" s="1"/>
  <c r="L31" i="1" s="1"/>
  <c r="G28" i="1"/>
  <c r="G30" i="1" s="1"/>
  <c r="G31" i="1" s="1"/>
  <c r="P28" i="1"/>
  <c r="P30" i="1" s="1"/>
  <c r="P31" i="1" s="1"/>
  <c r="M28" i="1"/>
  <c r="M30" i="1" s="1"/>
  <c r="M31" i="1" s="1"/>
</calcChain>
</file>

<file path=xl/sharedStrings.xml><?xml version="1.0" encoding="utf-8"?>
<sst xmlns="http://schemas.openxmlformats.org/spreadsheetml/2006/main" count="90" uniqueCount="85">
  <si>
    <t>Price</t>
  </si>
  <si>
    <t>Shares</t>
  </si>
  <si>
    <t>MC</t>
  </si>
  <si>
    <t>Cash</t>
  </si>
  <si>
    <t>Debt</t>
  </si>
  <si>
    <t>EV</t>
  </si>
  <si>
    <t>Income Statement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</si>
  <si>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</si>
  <si>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</si>
  <si>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</si>
  <si>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</si>
  <si>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</si>
  <si>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</si>
  <si>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</si>
  <si>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</si>
  <si>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</si>
  <si>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</si>
  <si>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</si>
  <si>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</si>
  <si>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</si>
  <si>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</si>
  <si>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</si>
  <si>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</si>
  <si>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main</t>
  </si>
  <si>
    <t>Mining</t>
  </si>
  <si>
    <t>Lending and Trading</t>
  </si>
  <si>
    <t>Hotel Operations</t>
  </si>
  <si>
    <t>Revenue</t>
  </si>
  <si>
    <t>Cost of Revenue</t>
  </si>
  <si>
    <t>Cost of Mining</t>
  </si>
  <si>
    <t>Cost of Hotel</t>
  </si>
  <si>
    <t>COGS</t>
  </si>
  <si>
    <t>R&amp;D</t>
  </si>
  <si>
    <t>Selling and Marketing</t>
  </si>
  <si>
    <t>Gernal and Admin</t>
  </si>
  <si>
    <t>Impairment of deposit (vendor)</t>
  </si>
  <si>
    <t>Impairment of Mining</t>
  </si>
  <si>
    <t>Expenses</t>
  </si>
  <si>
    <t>Interest and other Income</t>
  </si>
  <si>
    <t>Accretion of Discount on Receivables</t>
  </si>
  <si>
    <t>Interest Expense</t>
  </si>
  <si>
    <t>Change in fair value of assets</t>
  </si>
  <si>
    <t>Realized gain on digital currencies</t>
  </si>
  <si>
    <t xml:space="preserve">Loss from investment </t>
  </si>
  <si>
    <t>gain on extuingment of debt</t>
  </si>
  <si>
    <t xml:space="preserve">change in fair value of warranty </t>
  </si>
  <si>
    <t>EBIDTA</t>
  </si>
  <si>
    <t>Net Income</t>
  </si>
  <si>
    <t>Taxes</t>
  </si>
  <si>
    <t>Total Revenue</t>
  </si>
  <si>
    <t>EPS</t>
  </si>
  <si>
    <t>Total Other (losses)</t>
  </si>
  <si>
    <t>Balance Sheet</t>
  </si>
  <si>
    <t>Restricted Cash</t>
  </si>
  <si>
    <t>Marketable Securities</t>
  </si>
  <si>
    <t>Digital Currencies</t>
  </si>
  <si>
    <t xml:space="preserve">Accounts Receivable </t>
  </si>
  <si>
    <t>Accrued Revenue</t>
  </si>
  <si>
    <t>Inventories</t>
  </si>
  <si>
    <t>Investment Promisory Notes</t>
  </si>
  <si>
    <t>Loan Receivable, Current</t>
  </si>
  <si>
    <t>Prepaid Expenses</t>
  </si>
  <si>
    <t>Assets</t>
  </si>
  <si>
    <t>Total Cash</t>
  </si>
  <si>
    <t>Total Current</t>
  </si>
  <si>
    <t>Cash+Marketable Securities in Trust</t>
  </si>
  <si>
    <t>Intangibles</t>
  </si>
  <si>
    <t>Goodwill</t>
  </si>
  <si>
    <t>PP&amp;E</t>
  </si>
  <si>
    <t>Right-Of-Use Assets</t>
  </si>
  <si>
    <t>Investments in Common Stock</t>
  </si>
  <si>
    <t>Investments in Other Equity</t>
  </si>
  <si>
    <t>Investment in Unconsolidated Entity</t>
  </si>
  <si>
    <t>Loan Receivable, Non-Current</t>
  </si>
  <si>
    <t>Other</t>
  </si>
  <si>
    <t>Accounts Payable</t>
  </si>
  <si>
    <t>Investment in Margin account</t>
  </si>
  <si>
    <t>Operating Lease Liablilty</t>
  </si>
  <si>
    <t>Notes Payable</t>
  </si>
  <si>
    <t>Convertible Notes Payable, Current</t>
  </si>
  <si>
    <t>Operating Lease Liablilty, non-current</t>
  </si>
  <si>
    <t>Convertible Notes Payable</t>
  </si>
  <si>
    <t>Deferred Underwriting Commissions of "Ault Disruptive" subsidiary</t>
  </si>
  <si>
    <t>Liabilities</t>
  </si>
  <si>
    <t>Investment in Promisory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</si>
</sst>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4" fontId="0" fillId="0" borderId="0" xfId="0" applyNumberFormat="1"/>
    <xf numFmtId="0" fontId="3" fillId="0" borderId="0" xfId="0" applyFont="1"/>
    <xf numFmtId="0" fontId="4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nancial%20Univers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86735-78BE-4594-A130-CACF680543EA}">
  <dimension ref="A1:R71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2" max="2" width="29.7109375" bestFit="1" customWidth="1"/>
  </cols>
  <sheetData>
    <row r="1" spans="1:18" x14ac:dyDescent="0.25">
      <c r="A1" s="7" t="s">
        <v>23</v>
      </c>
    </row>
    <row r="2" spans="1:18" x14ac:dyDescent="0.25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s="8" t="s">
        <v>18</v>
      </c>
      <c r="O2" t="s">
        <v>19</v>
      </c>
      <c r="P2" t="s">
        <v>20</v>
      </c>
      <c r="Q2" t="s">
        <v>21</v>
      </c>
      <c r="R2" t="s">
        <v>22</v>
      </c>
    </row>
    <row r="3" spans="1:18" x14ac:dyDescent="0.25">
      <c r="B3" s="4" t="s">
        <v>6</v>
      </c>
    </row>
    <row r="4" spans="1:18" x14ac:dyDescent="0.25">
      <c r="B4" t="s">
        <v>27</v>
      </c>
      <c r="K4">
        <v>7.9050000000000002</v>
      </c>
      <c r="L4">
        <v>8.5640000000000001</v>
      </c>
      <c r="M4">
        <v>7.8029999999999999</v>
      </c>
      <c r="N4">
        <f>32.096-M4-L4-K4</f>
        <v>7.8239999999999954</v>
      </c>
      <c r="O4">
        <v>8.6590000000000007</v>
      </c>
      <c r="P4">
        <v>7.8490000000000002</v>
      </c>
      <c r="Q4">
        <v>27.030999999999999</v>
      </c>
    </row>
    <row r="5" spans="1:18" x14ac:dyDescent="0.25">
      <c r="B5" t="s">
        <v>24</v>
      </c>
      <c r="K5">
        <v>0.13</v>
      </c>
      <c r="L5">
        <v>0.29099999999999998</v>
      </c>
      <c r="M5">
        <v>0.27200000000000002</v>
      </c>
      <c r="N5">
        <f>3.45-M5-L5-K5</f>
        <v>2.7570000000000001</v>
      </c>
      <c r="O5">
        <v>3.548</v>
      </c>
      <c r="P5">
        <v>3.976</v>
      </c>
      <c r="Q5">
        <v>3.8740000000000001</v>
      </c>
    </row>
    <row r="6" spans="1:18" x14ac:dyDescent="0.25">
      <c r="B6" t="s">
        <v>26</v>
      </c>
      <c r="K6">
        <v>0</v>
      </c>
      <c r="L6">
        <v>0</v>
      </c>
      <c r="M6">
        <v>0</v>
      </c>
      <c r="N6">
        <f>0-M6-L6-K6</f>
        <v>0</v>
      </c>
      <c r="O6">
        <v>2.698</v>
      </c>
      <c r="P6">
        <v>4.5979999999999999</v>
      </c>
      <c r="Q6">
        <v>5.5129999999999999</v>
      </c>
    </row>
    <row r="7" spans="1:18" x14ac:dyDescent="0.25">
      <c r="B7" t="s">
        <v>25</v>
      </c>
      <c r="K7">
        <v>5.21</v>
      </c>
      <c r="L7">
        <v>53.274000000000001</v>
      </c>
      <c r="M7">
        <v>-38.869</v>
      </c>
      <c r="N7">
        <f>16.854-M7-L7-K7</f>
        <v>-2.7610000000000019</v>
      </c>
      <c r="O7">
        <v>17.920999999999999</v>
      </c>
      <c r="P7">
        <v>0.94299999999999995</v>
      </c>
      <c r="Q7">
        <v>13.36</v>
      </c>
    </row>
    <row r="8" spans="1:18" x14ac:dyDescent="0.25">
      <c r="B8" s="2" t="s">
        <v>49</v>
      </c>
      <c r="C8" s="2">
        <f t="shared" ref="C8:P8" si="0">SUM(C4:C7)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13.245000000000001</v>
      </c>
      <c r="L8" s="2">
        <f t="shared" si="0"/>
        <v>62.129000000000005</v>
      </c>
      <c r="M8" s="2">
        <f t="shared" si="0"/>
        <v>-30.794</v>
      </c>
      <c r="N8" s="2">
        <f t="shared" si="0"/>
        <v>7.8199999999999941</v>
      </c>
      <c r="O8" s="2">
        <f t="shared" si="0"/>
        <v>32.826000000000001</v>
      </c>
      <c r="P8" s="2">
        <f t="shared" si="0"/>
        <v>17.366</v>
      </c>
      <c r="Q8" s="2">
        <f>SUM(Q4:Q7)</f>
        <v>49.777999999999999</v>
      </c>
    </row>
    <row r="9" spans="1:18" x14ac:dyDescent="0.25">
      <c r="B9" t="s">
        <v>28</v>
      </c>
      <c r="K9">
        <v>5.1079999999999997</v>
      </c>
      <c r="L9">
        <v>6.2779999999999996</v>
      </c>
      <c r="M9">
        <v>5.0110000000000001</v>
      </c>
      <c r="N9">
        <f>23.858-M9-L9-K9</f>
        <v>7.461000000000003</v>
      </c>
      <c r="O9">
        <v>10.494</v>
      </c>
      <c r="P9">
        <v>12.369</v>
      </c>
      <c r="Q9">
        <v>20.193000000000001</v>
      </c>
    </row>
    <row r="10" spans="1:18" x14ac:dyDescent="0.25">
      <c r="B10" t="s">
        <v>29</v>
      </c>
      <c r="K10">
        <v>0</v>
      </c>
      <c r="L10">
        <v>0</v>
      </c>
      <c r="M10">
        <v>0.26</v>
      </c>
      <c r="N10">
        <v>0</v>
      </c>
      <c r="O10">
        <v>0</v>
      </c>
      <c r="P10">
        <v>0</v>
      </c>
      <c r="Q10">
        <v>5.2549999999999999</v>
      </c>
    </row>
    <row r="11" spans="1:18" x14ac:dyDescent="0.25">
      <c r="B11" t="s">
        <v>30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3.23</v>
      </c>
    </row>
    <row r="12" spans="1:18" x14ac:dyDescent="0.25">
      <c r="B12" s="2" t="s">
        <v>31</v>
      </c>
      <c r="C12" s="2">
        <f t="shared" ref="C12:Q12" si="1">SUM(C9:C11)</f>
        <v>0</v>
      </c>
      <c r="D12" s="2">
        <f t="shared" si="1"/>
        <v>0</v>
      </c>
      <c r="E12" s="2">
        <f t="shared" si="1"/>
        <v>0</v>
      </c>
      <c r="F12" s="2">
        <f t="shared" si="1"/>
        <v>0</v>
      </c>
      <c r="G12" s="2">
        <f t="shared" si="1"/>
        <v>0</v>
      </c>
      <c r="H12" s="2">
        <f t="shared" si="1"/>
        <v>0</v>
      </c>
      <c r="I12" s="2">
        <f t="shared" si="1"/>
        <v>0</v>
      </c>
      <c r="J12" s="2">
        <f t="shared" si="1"/>
        <v>0</v>
      </c>
      <c r="K12" s="2">
        <f t="shared" si="1"/>
        <v>5.1079999999999997</v>
      </c>
      <c r="L12" s="2">
        <f t="shared" si="1"/>
        <v>6.2779999999999996</v>
      </c>
      <c r="M12" s="2">
        <f t="shared" si="1"/>
        <v>5.2709999999999999</v>
      </c>
      <c r="N12" s="2">
        <f t="shared" si="1"/>
        <v>7.461000000000003</v>
      </c>
      <c r="O12" s="2">
        <f t="shared" si="1"/>
        <v>10.494</v>
      </c>
      <c r="P12" s="2">
        <f t="shared" si="1"/>
        <v>12.369</v>
      </c>
      <c r="Q12" s="2">
        <f t="shared" si="1"/>
        <v>28.678000000000001</v>
      </c>
    </row>
    <row r="13" spans="1:18" x14ac:dyDescent="0.25">
      <c r="B13" t="s">
        <v>32</v>
      </c>
      <c r="K13">
        <v>0.60199999999999998</v>
      </c>
      <c r="L13">
        <v>0.53100000000000003</v>
      </c>
      <c r="M13">
        <v>0.52400000000000002</v>
      </c>
      <c r="N13">
        <v>0</v>
      </c>
      <c r="O13">
        <v>0.69499999999999995</v>
      </c>
      <c r="P13">
        <v>0.72899999999999998</v>
      </c>
      <c r="Q13">
        <v>0.52100000000000002</v>
      </c>
    </row>
    <row r="14" spans="1:18" x14ac:dyDescent="0.25">
      <c r="B14" t="s">
        <v>33</v>
      </c>
      <c r="K14">
        <v>1.242</v>
      </c>
      <c r="L14">
        <v>1.5049999999999999</v>
      </c>
      <c r="M14">
        <v>1.9930000000000001</v>
      </c>
      <c r="N14">
        <v>0</v>
      </c>
      <c r="O14">
        <v>6.4809999999999999</v>
      </c>
      <c r="P14">
        <v>6.9790000000000001</v>
      </c>
      <c r="Q14">
        <v>7.4279999999999999</v>
      </c>
    </row>
    <row r="15" spans="1:18" x14ac:dyDescent="0.25">
      <c r="B15" t="s">
        <v>34</v>
      </c>
      <c r="K15">
        <v>5.0919999999999996</v>
      </c>
      <c r="L15">
        <v>7.992</v>
      </c>
      <c r="M15">
        <v>11.292</v>
      </c>
      <c r="N15">
        <v>0</v>
      </c>
      <c r="O15">
        <v>13.686999999999999</v>
      </c>
      <c r="P15">
        <v>19.032</v>
      </c>
      <c r="Q15">
        <v>15.946999999999999</v>
      </c>
    </row>
    <row r="16" spans="1:18" x14ac:dyDescent="0.25">
      <c r="B16" t="s">
        <v>35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</row>
    <row r="17" spans="2:17" x14ac:dyDescent="0.25">
      <c r="B17" t="s">
        <v>36</v>
      </c>
      <c r="K17">
        <v>0</v>
      </c>
      <c r="L17">
        <v>0</v>
      </c>
      <c r="M17">
        <v>0</v>
      </c>
      <c r="N17">
        <v>0</v>
      </c>
      <c r="O17">
        <v>0.439</v>
      </c>
      <c r="P17">
        <v>1.976</v>
      </c>
      <c r="Q17">
        <v>0.51500000000000001</v>
      </c>
    </row>
    <row r="18" spans="2:17" x14ac:dyDescent="0.25">
      <c r="B18" s="2" t="s">
        <v>37</v>
      </c>
      <c r="C18" s="2">
        <f t="shared" ref="C18:P18" si="2">SUM(C13:C17)</f>
        <v>0</v>
      </c>
      <c r="D18" s="2">
        <f t="shared" si="2"/>
        <v>0</v>
      </c>
      <c r="E18" s="2">
        <f t="shared" si="2"/>
        <v>0</v>
      </c>
      <c r="F18" s="2">
        <f t="shared" si="2"/>
        <v>0</v>
      </c>
      <c r="G18" s="2">
        <f t="shared" si="2"/>
        <v>0</v>
      </c>
      <c r="H18" s="2">
        <f t="shared" si="2"/>
        <v>0</v>
      </c>
      <c r="I18" s="2">
        <f t="shared" si="2"/>
        <v>0</v>
      </c>
      <c r="J18" s="2">
        <f t="shared" si="2"/>
        <v>0</v>
      </c>
      <c r="K18" s="2">
        <f t="shared" si="2"/>
        <v>6.9359999999999999</v>
      </c>
      <c r="L18" s="2">
        <f t="shared" si="2"/>
        <v>10.028</v>
      </c>
      <c r="M18" s="2">
        <f t="shared" si="2"/>
        <v>13.809000000000001</v>
      </c>
      <c r="N18" s="2">
        <f t="shared" si="2"/>
        <v>0</v>
      </c>
      <c r="O18" s="2">
        <f t="shared" si="2"/>
        <v>21.302</v>
      </c>
      <c r="P18" s="2">
        <f t="shared" si="2"/>
        <v>28.716000000000001</v>
      </c>
      <c r="Q18" s="2">
        <f>SUM(Q13:Q17)</f>
        <v>26.411000000000001</v>
      </c>
    </row>
    <row r="19" spans="2:17" x14ac:dyDescent="0.25">
      <c r="B19" t="s">
        <v>38</v>
      </c>
      <c r="K19">
        <v>3.6999999999999998E-2</v>
      </c>
      <c r="L19">
        <v>1.4E-2</v>
      </c>
      <c r="M19">
        <v>0.125</v>
      </c>
      <c r="N19">
        <f>0.808-M19-L19-K19</f>
        <v>0.63200000000000001</v>
      </c>
      <c r="O19">
        <v>0.44900000000000001</v>
      </c>
      <c r="P19">
        <v>8.1000000000000003E-2</v>
      </c>
      <c r="Q19">
        <v>0.72499999999999998</v>
      </c>
    </row>
    <row r="20" spans="2:17" x14ac:dyDescent="0.25">
      <c r="B20" t="s">
        <v>39</v>
      </c>
      <c r="K20">
        <v>0</v>
      </c>
      <c r="L20">
        <v>0</v>
      </c>
      <c r="M20">
        <v>4.21</v>
      </c>
      <c r="N20">
        <v>0</v>
      </c>
      <c r="O20">
        <v>0</v>
      </c>
      <c r="P20">
        <v>0</v>
      </c>
      <c r="Q20">
        <v>0</v>
      </c>
    </row>
    <row r="21" spans="2:17" x14ac:dyDescent="0.25">
      <c r="B21" t="s">
        <v>40</v>
      </c>
      <c r="K21">
        <v>-0.314</v>
      </c>
      <c r="L21">
        <v>-2.1999999999999999E-2</v>
      </c>
      <c r="M21">
        <v>-0.14000000000000001</v>
      </c>
      <c r="N21">
        <f>-1.871-M21-L21-K21</f>
        <v>-1.3949999999999998</v>
      </c>
      <c r="O21">
        <v>-29.824000000000002</v>
      </c>
      <c r="P21">
        <v>-2.0310000000000001</v>
      </c>
      <c r="Q21">
        <v>-3.972</v>
      </c>
    </row>
    <row r="22" spans="2:17" x14ac:dyDescent="0.25">
      <c r="B22" t="s">
        <v>41</v>
      </c>
      <c r="K22">
        <v>1.96</v>
      </c>
      <c r="L22">
        <v>-1.915</v>
      </c>
      <c r="M22">
        <v>-0.75</v>
      </c>
      <c r="N22">
        <f>-1.327-M22-L22-K22</f>
        <v>-0.62199999999999989</v>
      </c>
      <c r="O22">
        <v>0</v>
      </c>
      <c r="P22">
        <v>0.24099999999999999</v>
      </c>
      <c r="Q22">
        <v>0.114</v>
      </c>
    </row>
    <row r="23" spans="2:17" x14ac:dyDescent="0.25">
      <c r="B23" t="s">
        <v>42</v>
      </c>
      <c r="K23">
        <v>0.39700000000000002</v>
      </c>
      <c r="L23">
        <v>0</v>
      </c>
      <c r="M23">
        <v>0.03</v>
      </c>
      <c r="N23">
        <f>1.924-M23-L23-K23</f>
        <v>1.4969999999999999</v>
      </c>
      <c r="O23">
        <v>0.109</v>
      </c>
      <c r="P23">
        <v>-4.2999999999999997E-2</v>
      </c>
      <c r="Q23">
        <v>0.59499999999999997</v>
      </c>
    </row>
    <row r="24" spans="2:17" x14ac:dyDescent="0.25">
      <c r="B24" t="s">
        <v>43</v>
      </c>
      <c r="K24">
        <v>0</v>
      </c>
      <c r="L24">
        <v>0</v>
      </c>
      <c r="M24">
        <v>0</v>
      </c>
      <c r="N24">
        <f>-0.311-M24-L24-K24</f>
        <v>-0.311</v>
      </c>
      <c r="O24">
        <v>-0.53300000000000003</v>
      </c>
      <c r="P24">
        <v>-0.39100000000000001</v>
      </c>
      <c r="Q24">
        <v>0</v>
      </c>
    </row>
    <row r="25" spans="2:17" x14ac:dyDescent="0.25">
      <c r="B25" t="s">
        <v>44</v>
      </c>
      <c r="K25">
        <v>0.48199999999999998</v>
      </c>
      <c r="L25">
        <v>0.44700000000000001</v>
      </c>
      <c r="M25">
        <v>0</v>
      </c>
      <c r="N25">
        <f>0.929-M25-L25-K25</f>
        <v>0</v>
      </c>
      <c r="O25">
        <v>0</v>
      </c>
      <c r="P25">
        <v>0</v>
      </c>
      <c r="Q25">
        <v>0</v>
      </c>
    </row>
    <row r="26" spans="2:17" x14ac:dyDescent="0.25">
      <c r="B26" t="s">
        <v>45</v>
      </c>
      <c r="K26">
        <v>-0.67900000000000005</v>
      </c>
      <c r="L26">
        <v>0.28999999999999998</v>
      </c>
      <c r="M26">
        <v>0.25900000000000001</v>
      </c>
      <c r="N26">
        <f>-0.542-M26-L26-K26</f>
        <v>-0.41199999999999992</v>
      </c>
      <c r="O26">
        <v>-1.7999999999999999E-2</v>
      </c>
      <c r="P26">
        <v>-6.0000000000000001E-3</v>
      </c>
      <c r="Q26">
        <v>-3.0000000000000001E-3</v>
      </c>
    </row>
    <row r="27" spans="2:17" x14ac:dyDescent="0.25">
      <c r="B27" s="2" t="s">
        <v>51</v>
      </c>
      <c r="C27" s="2">
        <f t="shared" ref="C27:P27" si="3">SUM(C19:C26)</f>
        <v>0</v>
      </c>
      <c r="D27" s="2">
        <f t="shared" si="3"/>
        <v>0</v>
      </c>
      <c r="E27" s="2">
        <f t="shared" si="3"/>
        <v>0</v>
      </c>
      <c r="F27" s="2">
        <f t="shared" si="3"/>
        <v>0</v>
      </c>
      <c r="G27" s="2">
        <f t="shared" si="3"/>
        <v>0</v>
      </c>
      <c r="H27" s="2">
        <f t="shared" si="3"/>
        <v>0</v>
      </c>
      <c r="I27" s="2">
        <f t="shared" si="3"/>
        <v>0</v>
      </c>
      <c r="J27" s="2">
        <f t="shared" si="3"/>
        <v>0</v>
      </c>
      <c r="K27" s="2">
        <f t="shared" si="3"/>
        <v>1.8830000000000002</v>
      </c>
      <c r="L27" s="2">
        <f t="shared" si="3"/>
        <v>-1.1859999999999999</v>
      </c>
      <c r="M27" s="2">
        <f t="shared" si="3"/>
        <v>3.734</v>
      </c>
      <c r="N27" s="2">
        <f t="shared" si="3"/>
        <v>-0.61099999999999977</v>
      </c>
      <c r="O27" s="2">
        <f t="shared" si="3"/>
        <v>-29.817</v>
      </c>
      <c r="P27" s="2">
        <f t="shared" si="3"/>
        <v>-2.1489999999999996</v>
      </c>
      <c r="Q27" s="2">
        <f>SUM(Q19:Q26)</f>
        <v>-2.5410000000000004</v>
      </c>
    </row>
    <row r="28" spans="2:17" x14ac:dyDescent="0.25">
      <c r="B28" s="2" t="s">
        <v>46</v>
      </c>
      <c r="C28" s="2">
        <f t="shared" ref="C28:Q28" si="4">C8-C12-C18+C27</f>
        <v>0</v>
      </c>
      <c r="D28" s="2">
        <f t="shared" si="4"/>
        <v>0</v>
      </c>
      <c r="E28" s="2">
        <f t="shared" si="4"/>
        <v>0</v>
      </c>
      <c r="F28" s="2">
        <f t="shared" si="4"/>
        <v>0</v>
      </c>
      <c r="G28" s="2">
        <f t="shared" si="4"/>
        <v>0</v>
      </c>
      <c r="H28" s="2">
        <f t="shared" si="4"/>
        <v>0</v>
      </c>
      <c r="I28" s="2">
        <f t="shared" si="4"/>
        <v>0</v>
      </c>
      <c r="J28" s="2">
        <f t="shared" si="4"/>
        <v>0</v>
      </c>
      <c r="K28" s="2">
        <f t="shared" si="4"/>
        <v>3.0840000000000005</v>
      </c>
      <c r="L28" s="2">
        <f t="shared" si="4"/>
        <v>44.637000000000008</v>
      </c>
      <c r="M28" s="2">
        <f t="shared" si="4"/>
        <v>-46.139999999999993</v>
      </c>
      <c r="N28" s="2">
        <f t="shared" si="4"/>
        <v>-0.25200000000000866</v>
      </c>
      <c r="O28" s="2">
        <f t="shared" si="4"/>
        <v>-28.786999999999999</v>
      </c>
      <c r="P28" s="2">
        <f t="shared" si="4"/>
        <v>-25.868000000000002</v>
      </c>
      <c r="Q28" s="2">
        <f t="shared" si="4"/>
        <v>-7.8520000000000039</v>
      </c>
    </row>
    <row r="29" spans="2:17" x14ac:dyDescent="0.25">
      <c r="B29" t="s">
        <v>48</v>
      </c>
      <c r="K29">
        <v>6.0000000000000001E-3</v>
      </c>
      <c r="L29">
        <v>3.504</v>
      </c>
      <c r="M29">
        <v>-3.3660000000000001</v>
      </c>
      <c r="N29">
        <f>0.13-M29-L29-K29</f>
        <v>-1.4000000000000007E-2</v>
      </c>
      <c r="O29">
        <v>0</v>
      </c>
      <c r="P29">
        <v>0.217</v>
      </c>
      <c r="Q29">
        <v>0.14399999999999999</v>
      </c>
    </row>
    <row r="30" spans="2:17" x14ac:dyDescent="0.25">
      <c r="B30" s="2" t="s">
        <v>47</v>
      </c>
      <c r="C30" s="2">
        <f t="shared" ref="C30:P30" si="5">C28-C29</f>
        <v>0</v>
      </c>
      <c r="D30" s="2">
        <f t="shared" si="5"/>
        <v>0</v>
      </c>
      <c r="E30" s="2">
        <f t="shared" si="5"/>
        <v>0</v>
      </c>
      <c r="F30" s="2">
        <f t="shared" si="5"/>
        <v>0</v>
      </c>
      <c r="G30" s="2">
        <f t="shared" si="5"/>
        <v>0</v>
      </c>
      <c r="H30" s="2">
        <f t="shared" si="5"/>
        <v>0</v>
      </c>
      <c r="I30" s="2">
        <f t="shared" si="5"/>
        <v>0</v>
      </c>
      <c r="J30" s="2">
        <f t="shared" si="5"/>
        <v>0</v>
      </c>
      <c r="K30" s="2">
        <f t="shared" si="5"/>
        <v>3.0780000000000007</v>
      </c>
      <c r="L30" s="2">
        <f t="shared" si="5"/>
        <v>41.13300000000001</v>
      </c>
      <c r="M30" s="2">
        <f t="shared" si="5"/>
        <v>-42.773999999999994</v>
      </c>
      <c r="N30" s="2">
        <f t="shared" si="5"/>
        <v>-0.23800000000000865</v>
      </c>
      <c r="O30" s="2">
        <f t="shared" si="5"/>
        <v>-28.786999999999999</v>
      </c>
      <c r="P30" s="2">
        <f t="shared" si="5"/>
        <v>-26.085000000000001</v>
      </c>
      <c r="Q30" s="2">
        <f>Q28-Q29</f>
        <v>-7.996000000000004</v>
      </c>
    </row>
    <row r="31" spans="2:17" x14ac:dyDescent="0.25">
      <c r="B31" t="s">
        <v>50</v>
      </c>
      <c r="C31" s="5" t="e">
        <f t="shared" ref="C31:P31" si="6">C30/C32</f>
        <v>#DIV/0!</v>
      </c>
      <c r="D31" s="5" t="e">
        <f t="shared" si="6"/>
        <v>#DIV/0!</v>
      </c>
      <c r="E31" s="5" t="e">
        <f t="shared" si="6"/>
        <v>#DIV/0!</v>
      </c>
      <c r="F31" s="5" t="e">
        <f t="shared" si="6"/>
        <v>#DIV/0!</v>
      </c>
      <c r="G31" s="5" t="e">
        <f t="shared" si="6"/>
        <v>#DIV/0!</v>
      </c>
      <c r="H31" s="5" t="e">
        <f t="shared" si="6"/>
        <v>#DIV/0!</v>
      </c>
      <c r="I31" s="5" t="e">
        <f t="shared" si="6"/>
        <v>#DIV/0!</v>
      </c>
      <c r="J31" s="5" t="e">
        <f t="shared" si="6"/>
        <v>#DIV/0!</v>
      </c>
      <c r="K31" s="5">
        <f t="shared" si="6"/>
        <v>7.8408396168738556E-2</v>
      </c>
      <c r="L31" s="5">
        <f t="shared" si="6"/>
        <v>0.80997577929622133</v>
      </c>
      <c r="M31" s="5">
        <f t="shared" si="6"/>
        <v>-0.72514282808076347</v>
      </c>
      <c r="N31" s="5">
        <f t="shared" si="6"/>
        <v>-2.8000000000001019E-3</v>
      </c>
      <c r="O31" s="5">
        <f t="shared" si="6"/>
        <v>-0.316441503336228</v>
      </c>
      <c r="P31" s="5">
        <f t="shared" si="6"/>
        <v>-9.0050125659366445E-2</v>
      </c>
      <c r="Q31" s="5">
        <f>Q30/Q32</f>
        <v>-2.7184241571219257E-2</v>
      </c>
    </row>
    <row r="32" spans="2:17" x14ac:dyDescent="0.25">
      <c r="B32" s="2" t="s">
        <v>1</v>
      </c>
      <c r="C32" s="2"/>
      <c r="D32" s="2"/>
      <c r="E32" s="2"/>
      <c r="F32" s="2"/>
      <c r="G32" s="2"/>
      <c r="H32" s="2"/>
      <c r="I32" s="2"/>
      <c r="J32" s="2"/>
      <c r="K32" s="2">
        <v>39.256</v>
      </c>
      <c r="L32" s="2">
        <v>50.783000000000001</v>
      </c>
      <c r="M32" s="2">
        <v>58.987000000000002</v>
      </c>
      <c r="N32" s="2">
        <v>85</v>
      </c>
      <c r="O32" s="2">
        <v>90.971000000000004</v>
      </c>
      <c r="P32" s="2">
        <v>289.67200000000003</v>
      </c>
      <c r="Q32" s="2">
        <v>294.14100000000002</v>
      </c>
    </row>
    <row r="34" spans="2:17" x14ac:dyDescent="0.25">
      <c r="B34" s="4" t="s">
        <v>52</v>
      </c>
    </row>
    <row r="35" spans="2:17" x14ac:dyDescent="0.25">
      <c r="B35" s="6" t="s">
        <v>63</v>
      </c>
      <c r="C35">
        <f t="shared" ref="C35" si="7">C36-C60</f>
        <v>0</v>
      </c>
      <c r="D35">
        <f t="shared" ref="D35" si="8">D36-D60</f>
        <v>0</v>
      </c>
      <c r="E35">
        <f t="shared" ref="E35" si="9">E36-E60</f>
        <v>0</v>
      </c>
      <c r="F35">
        <f t="shared" ref="F35" si="10">F36-F60</f>
        <v>0</v>
      </c>
      <c r="G35">
        <f t="shared" ref="G35" si="11">G36-G60</f>
        <v>0</v>
      </c>
      <c r="H35">
        <f t="shared" ref="H35" si="12">H36-H60</f>
        <v>0</v>
      </c>
      <c r="I35">
        <f t="shared" ref="I35" si="13">I36-I60</f>
        <v>0</v>
      </c>
      <c r="J35">
        <f t="shared" ref="J35" si="14">J36-J60</f>
        <v>0</v>
      </c>
      <c r="K35">
        <f t="shared" ref="K35" si="15">K36-K60</f>
        <v>0</v>
      </c>
      <c r="L35">
        <f t="shared" ref="L35" si="16">L36-L60</f>
        <v>0</v>
      </c>
      <c r="M35">
        <f t="shared" ref="M35" si="17">M36-M60</f>
        <v>0</v>
      </c>
      <c r="N35">
        <f t="shared" ref="N35" si="18">N36-N60</f>
        <v>-63.436</v>
      </c>
      <c r="O35">
        <f t="shared" ref="O35" si="19">O36-O60</f>
        <v>-43.592000000000013</v>
      </c>
      <c r="P35">
        <f t="shared" ref="P35:Q35" si="20">P36-P60</f>
        <v>-98.372</v>
      </c>
      <c r="Q35">
        <f t="shared" si="20"/>
        <v>-131.27000000000001</v>
      </c>
    </row>
    <row r="36" spans="2:17" x14ac:dyDescent="0.25">
      <c r="B36" t="s">
        <v>3</v>
      </c>
      <c r="N36">
        <v>15.912000000000001</v>
      </c>
      <c r="O36">
        <v>39.445999999999998</v>
      </c>
      <c r="P36">
        <v>24.132999999999999</v>
      </c>
      <c r="Q36">
        <v>10.125999999999999</v>
      </c>
    </row>
    <row r="37" spans="2:17" x14ac:dyDescent="0.25">
      <c r="B37" t="s">
        <v>53</v>
      </c>
      <c r="N37">
        <v>5.3209999999999997</v>
      </c>
      <c r="O37">
        <v>4.6950000000000003</v>
      </c>
      <c r="P37">
        <v>4.6719999999999997</v>
      </c>
      <c r="Q37">
        <v>4.617</v>
      </c>
    </row>
    <row r="38" spans="2:17" x14ac:dyDescent="0.25">
      <c r="B38" t="s">
        <v>54</v>
      </c>
      <c r="N38">
        <v>40.380000000000003</v>
      </c>
      <c r="O38">
        <v>16.158000000000001</v>
      </c>
      <c r="P38">
        <v>17.466999999999999</v>
      </c>
      <c r="Q38">
        <v>8.5609999999999999</v>
      </c>
    </row>
    <row r="39" spans="2:17" x14ac:dyDescent="0.25">
      <c r="B39" t="s">
        <v>55</v>
      </c>
      <c r="N39">
        <v>2.165</v>
      </c>
      <c r="O39">
        <v>0.745</v>
      </c>
      <c r="P39">
        <v>2.7450000000000001</v>
      </c>
      <c r="Q39">
        <v>2.0920000000000001</v>
      </c>
    </row>
    <row r="40" spans="2:17" x14ac:dyDescent="0.25">
      <c r="B40" t="s">
        <v>56</v>
      </c>
      <c r="N40">
        <f>5.259+1.196</f>
        <v>6.4550000000000001</v>
      </c>
      <c r="O40">
        <v>6.9770000000000003</v>
      </c>
      <c r="P40">
        <v>18.076000000000001</v>
      </c>
      <c r="Q40">
        <v>19.234000000000002</v>
      </c>
    </row>
    <row r="41" spans="2:17" x14ac:dyDescent="0.25">
      <c r="B41" t="s">
        <v>57</v>
      </c>
      <c r="N41">
        <v>1.169</v>
      </c>
      <c r="O41">
        <v>2.7229999999999999</v>
      </c>
      <c r="P41">
        <v>2.177</v>
      </c>
      <c r="Q41">
        <v>2.4740000000000002</v>
      </c>
    </row>
    <row r="42" spans="2:17" x14ac:dyDescent="0.25">
      <c r="B42" t="s">
        <v>58</v>
      </c>
      <c r="N42">
        <v>2.2829999999999999</v>
      </c>
      <c r="O42">
        <v>7.1440000000000001</v>
      </c>
      <c r="P42">
        <v>20.832999999999998</v>
      </c>
      <c r="Q42">
        <v>28.847999999999999</v>
      </c>
    </row>
    <row r="43" spans="2:17" x14ac:dyDescent="0.25">
      <c r="B43" t="s">
        <v>59</v>
      </c>
      <c r="N43">
        <v>5.4820000000000002</v>
      </c>
      <c r="O43">
        <v>0</v>
      </c>
      <c r="P43">
        <v>2.77</v>
      </c>
      <c r="Q43">
        <v>2.8180000000000001</v>
      </c>
    </row>
    <row r="44" spans="2:17" x14ac:dyDescent="0.25">
      <c r="B44" t="s">
        <v>60</v>
      </c>
      <c r="N44">
        <v>0</v>
      </c>
      <c r="O44">
        <v>0</v>
      </c>
      <c r="P44">
        <v>0</v>
      </c>
      <c r="Q44">
        <v>6.8609999999999998</v>
      </c>
    </row>
    <row r="45" spans="2:17" x14ac:dyDescent="0.25">
      <c r="B45" t="s">
        <v>61</v>
      </c>
      <c r="N45">
        <v>15.436</v>
      </c>
      <c r="O45">
        <v>7.9950000000000001</v>
      </c>
      <c r="P45">
        <v>13.734</v>
      </c>
      <c r="Q45">
        <v>14.441000000000001</v>
      </c>
    </row>
    <row r="46" spans="2:17" x14ac:dyDescent="0.25">
      <c r="B46" s="2" t="s">
        <v>64</v>
      </c>
      <c r="C46" s="2">
        <f t="shared" ref="C46" si="21">SUM(C36:C45)</f>
        <v>0</v>
      </c>
      <c r="D46" s="2">
        <f t="shared" ref="D46" si="22">SUM(D36:D45)</f>
        <v>0</v>
      </c>
      <c r="E46" s="2">
        <f t="shared" ref="E46" si="23">SUM(E36:E45)</f>
        <v>0</v>
      </c>
      <c r="F46" s="2">
        <f t="shared" ref="F46" si="24">SUM(F36:F45)</f>
        <v>0</v>
      </c>
      <c r="G46" s="2">
        <f t="shared" ref="G46" si="25">SUM(G36:G45)</f>
        <v>0</v>
      </c>
      <c r="H46" s="2">
        <f t="shared" ref="H46" si="26">SUM(H36:H45)</f>
        <v>0</v>
      </c>
      <c r="I46" s="2">
        <f t="shared" ref="I46" si="27">SUM(I36:I45)</f>
        <v>0</v>
      </c>
      <c r="J46" s="2">
        <f t="shared" ref="J46" si="28">SUM(J36:J45)</f>
        <v>0</v>
      </c>
      <c r="K46" s="2">
        <f t="shared" ref="K46" si="29">SUM(K36:K45)</f>
        <v>0</v>
      </c>
      <c r="L46" s="2">
        <f t="shared" ref="L46" si="30">SUM(L36:L45)</f>
        <v>0</v>
      </c>
      <c r="M46" s="2">
        <f t="shared" ref="M46" si="31">SUM(M36:M45)</f>
        <v>0</v>
      </c>
      <c r="N46" s="2">
        <f>SUM(N36:N45)</f>
        <v>94.603000000000009</v>
      </c>
      <c r="O46" s="2">
        <f>SUM(O36:O45)</f>
        <v>85.88300000000001</v>
      </c>
      <c r="P46" s="2">
        <f>SUM(P36:P45)</f>
        <v>106.60699999999999</v>
      </c>
      <c r="Q46" s="2">
        <f t="shared" ref="Q46" si="32">SUM(Q36:Q45)</f>
        <v>100.072</v>
      </c>
    </row>
    <row r="47" spans="2:17" x14ac:dyDescent="0.25">
      <c r="B47" t="s">
        <v>65</v>
      </c>
      <c r="N47">
        <v>116.72499999999999</v>
      </c>
      <c r="O47">
        <v>116.73699999999999</v>
      </c>
      <c r="P47">
        <v>116.895</v>
      </c>
      <c r="Q47">
        <v>117.42100000000001</v>
      </c>
    </row>
    <row r="48" spans="2:17" x14ac:dyDescent="0.25">
      <c r="B48" t="s">
        <v>66</v>
      </c>
      <c r="N48">
        <v>4.0350000000000001</v>
      </c>
      <c r="O48">
        <v>3.8690000000000002</v>
      </c>
      <c r="P48">
        <v>8.0839999999999996</v>
      </c>
      <c r="Q48">
        <v>14.095000000000001</v>
      </c>
    </row>
    <row r="49" spans="2:17" x14ac:dyDescent="0.25">
      <c r="B49" t="s">
        <v>67</v>
      </c>
      <c r="N49">
        <v>10.09</v>
      </c>
      <c r="O49">
        <v>9.9440000000000008</v>
      </c>
      <c r="P49">
        <v>55.322000000000003</v>
      </c>
      <c r="Q49">
        <v>54.543999999999997</v>
      </c>
    </row>
    <row r="50" spans="2:17" x14ac:dyDescent="0.25">
      <c r="B50" t="s">
        <v>68</v>
      </c>
      <c r="N50">
        <v>174.02500000000001</v>
      </c>
      <c r="O50">
        <v>206.797</v>
      </c>
      <c r="P50">
        <v>245.98699999999999</v>
      </c>
      <c r="Q50">
        <v>253.98400000000001</v>
      </c>
    </row>
    <row r="51" spans="2:17" x14ac:dyDescent="0.25">
      <c r="B51" t="s">
        <v>69</v>
      </c>
      <c r="N51">
        <v>5.2430000000000003</v>
      </c>
      <c r="O51">
        <v>7.0490000000000004</v>
      </c>
      <c r="P51">
        <v>7.7350000000000003</v>
      </c>
      <c r="Q51">
        <v>7.4039999999999999</v>
      </c>
    </row>
    <row r="52" spans="2:17" x14ac:dyDescent="0.25">
      <c r="B52" t="s">
        <v>84</v>
      </c>
      <c r="N52">
        <v>2.8420000000000001</v>
      </c>
      <c r="O52">
        <v>2.653</v>
      </c>
      <c r="P52">
        <v>0</v>
      </c>
      <c r="Q52">
        <v>0</v>
      </c>
    </row>
    <row r="53" spans="2:17" x14ac:dyDescent="0.25">
      <c r="B53" t="s">
        <v>70</v>
      </c>
      <c r="N53">
        <v>13.23</v>
      </c>
      <c r="O53">
        <v>8.7289999999999992</v>
      </c>
      <c r="P53">
        <v>8.8450000000000006</v>
      </c>
      <c r="Q53">
        <v>12.394</v>
      </c>
    </row>
    <row r="54" spans="2:17" x14ac:dyDescent="0.25">
      <c r="B54" t="s">
        <v>71</v>
      </c>
      <c r="N54">
        <v>30.481999999999999</v>
      </c>
      <c r="O54">
        <v>37.091000000000001</v>
      </c>
      <c r="P54">
        <v>38.494999999999997</v>
      </c>
      <c r="Q54">
        <v>45.555999999999997</v>
      </c>
    </row>
    <row r="55" spans="2:17" x14ac:dyDescent="0.25">
      <c r="B55" t="s">
        <v>72</v>
      </c>
      <c r="N55">
        <v>22.13</v>
      </c>
      <c r="O55">
        <v>22.297000000000001</v>
      </c>
      <c r="P55">
        <v>0</v>
      </c>
      <c r="Q55">
        <v>0</v>
      </c>
    </row>
    <row r="56" spans="2:17" x14ac:dyDescent="0.25">
      <c r="B56" t="s">
        <v>73</v>
      </c>
      <c r="N56">
        <v>14.337</v>
      </c>
      <c r="O56">
        <v>13.358000000000001</v>
      </c>
      <c r="P56">
        <v>4.3520000000000003</v>
      </c>
      <c r="Q56">
        <v>0.5</v>
      </c>
    </row>
    <row r="57" spans="2:17" x14ac:dyDescent="0.25">
      <c r="B57" t="s">
        <v>74</v>
      </c>
      <c r="N57">
        <f>1.844+1.869</f>
        <v>3.7130000000000001</v>
      </c>
      <c r="O57">
        <v>4.49</v>
      </c>
      <c r="P57">
        <v>3.9489999999999998</v>
      </c>
      <c r="Q57">
        <v>4.9349999999999996</v>
      </c>
    </row>
    <row r="58" spans="2:17" x14ac:dyDescent="0.25">
      <c r="B58" s="2" t="s">
        <v>62</v>
      </c>
      <c r="C58" s="2">
        <f t="shared" ref="C58:N58" si="33">SUM(C47:C57)+SUM(C36:C45)</f>
        <v>0</v>
      </c>
      <c r="D58" s="2">
        <f t="shared" si="33"/>
        <v>0</v>
      </c>
      <c r="E58" s="2">
        <f t="shared" si="33"/>
        <v>0</v>
      </c>
      <c r="F58" s="2">
        <f t="shared" si="33"/>
        <v>0</v>
      </c>
      <c r="G58" s="2">
        <f t="shared" si="33"/>
        <v>0</v>
      </c>
      <c r="H58" s="2">
        <f t="shared" si="33"/>
        <v>0</v>
      </c>
      <c r="I58" s="2">
        <f t="shared" si="33"/>
        <v>0</v>
      </c>
      <c r="J58" s="2">
        <f t="shared" si="33"/>
        <v>0</v>
      </c>
      <c r="K58" s="2">
        <f t="shared" si="33"/>
        <v>0</v>
      </c>
      <c r="L58" s="2">
        <f t="shared" si="33"/>
        <v>0</v>
      </c>
      <c r="M58" s="2">
        <f t="shared" si="33"/>
        <v>0</v>
      </c>
      <c r="N58" s="2">
        <f>SUM(N47:N57)+SUM(N36:N45)</f>
        <v>491.45500000000004</v>
      </c>
      <c r="O58" s="2">
        <f>SUM(O47:O57)+SUM(O36:O45)</f>
        <v>518.89700000000005</v>
      </c>
      <c r="P58" s="2">
        <f>SUM(P47:P57)+SUM(P36:P45)</f>
        <v>596.27100000000007</v>
      </c>
      <c r="Q58" s="2">
        <f>SUM(Q47:Q57)+SUM(Q36:Q45)</f>
        <v>610.90499999999997</v>
      </c>
    </row>
    <row r="60" spans="2:17" x14ac:dyDescent="0.25">
      <c r="B60" s="6" t="s">
        <v>4</v>
      </c>
      <c r="C60" s="6">
        <f>C61+C64+C65+C68+C69</f>
        <v>0</v>
      </c>
      <c r="D60" s="6">
        <f t="shared" ref="D60:Q60" si="34">D61+D64+D65+D68+D69</f>
        <v>0</v>
      </c>
      <c r="E60" s="6">
        <f t="shared" si="34"/>
        <v>0</v>
      </c>
      <c r="F60" s="6">
        <f t="shared" si="34"/>
        <v>0</v>
      </c>
      <c r="G60" s="6">
        <f t="shared" si="34"/>
        <v>0</v>
      </c>
      <c r="H60" s="6">
        <f t="shared" si="34"/>
        <v>0</v>
      </c>
      <c r="I60" s="6">
        <f t="shared" si="34"/>
        <v>0</v>
      </c>
      <c r="J60" s="6">
        <f t="shared" si="34"/>
        <v>0</v>
      </c>
      <c r="K60" s="6">
        <f t="shared" si="34"/>
        <v>0</v>
      </c>
      <c r="L60" s="6">
        <f t="shared" si="34"/>
        <v>0</v>
      </c>
      <c r="M60" s="6">
        <f t="shared" si="34"/>
        <v>0</v>
      </c>
      <c r="N60" s="6">
        <f t="shared" si="34"/>
        <v>79.347999999999999</v>
      </c>
      <c r="O60" s="6">
        <f t="shared" si="34"/>
        <v>83.038000000000011</v>
      </c>
      <c r="P60" s="6">
        <f t="shared" si="34"/>
        <v>122.505</v>
      </c>
      <c r="Q60" s="6">
        <f t="shared" si="34"/>
        <v>141.39600000000002</v>
      </c>
    </row>
    <row r="61" spans="2:17" x14ac:dyDescent="0.25">
      <c r="B61" t="s">
        <v>75</v>
      </c>
      <c r="N61">
        <v>22.702000000000002</v>
      </c>
      <c r="O61">
        <v>27.239000000000001</v>
      </c>
      <c r="P61">
        <v>43.524999999999999</v>
      </c>
      <c r="Q61">
        <v>50.606999999999999</v>
      </c>
    </row>
    <row r="62" spans="2:17" x14ac:dyDescent="0.25">
      <c r="B62" t="s">
        <v>76</v>
      </c>
      <c r="N62">
        <v>5.2999999999999999E-2</v>
      </c>
      <c r="O62">
        <v>0</v>
      </c>
      <c r="P62">
        <v>0</v>
      </c>
      <c r="Q62">
        <v>2.3769999999999998</v>
      </c>
    </row>
    <row r="63" spans="2:17" x14ac:dyDescent="0.25">
      <c r="B63" t="s">
        <v>77</v>
      </c>
      <c r="N63">
        <v>18.488</v>
      </c>
      <c r="O63">
        <v>1.742</v>
      </c>
      <c r="P63">
        <v>2.484</v>
      </c>
      <c r="Q63">
        <v>2.8250000000000002</v>
      </c>
    </row>
    <row r="64" spans="2:17" x14ac:dyDescent="0.25">
      <c r="B64" t="s">
        <v>78</v>
      </c>
      <c r="N64">
        <v>1.123</v>
      </c>
      <c r="O64">
        <v>1.3120000000000001</v>
      </c>
      <c r="P64">
        <v>7.34</v>
      </c>
      <c r="Q64">
        <v>17.132000000000001</v>
      </c>
    </row>
    <row r="65" spans="2:17" x14ac:dyDescent="0.25">
      <c r="B65" t="s">
        <v>79</v>
      </c>
      <c r="N65">
        <v>0</v>
      </c>
      <c r="O65">
        <v>0</v>
      </c>
      <c r="P65">
        <v>1.8839999999999999</v>
      </c>
      <c r="Q65">
        <v>1.4690000000000001</v>
      </c>
    </row>
    <row r="66" spans="2:17" x14ac:dyDescent="0.25">
      <c r="B66" s="2" t="s">
        <v>64</v>
      </c>
      <c r="C66" s="2">
        <f>SUM(C61:C65)</f>
        <v>0</v>
      </c>
      <c r="D66" s="2">
        <f t="shared" ref="D66:Q66" si="35">SUM(D61:D65)</f>
        <v>0</v>
      </c>
      <c r="E66" s="2">
        <f t="shared" si="35"/>
        <v>0</v>
      </c>
      <c r="F66" s="2">
        <f t="shared" si="35"/>
        <v>0</v>
      </c>
      <c r="G66" s="2">
        <f t="shared" si="35"/>
        <v>0</v>
      </c>
      <c r="H66" s="2">
        <f t="shared" si="35"/>
        <v>0</v>
      </c>
      <c r="I66" s="2">
        <f t="shared" si="35"/>
        <v>0</v>
      </c>
      <c r="J66" s="2">
        <f t="shared" si="35"/>
        <v>0</v>
      </c>
      <c r="K66" s="2">
        <f t="shared" si="35"/>
        <v>0</v>
      </c>
      <c r="L66" s="2">
        <f t="shared" si="35"/>
        <v>0</v>
      </c>
      <c r="M66" s="2">
        <f t="shared" si="35"/>
        <v>0</v>
      </c>
      <c r="N66" s="2">
        <f t="shared" si="35"/>
        <v>42.366</v>
      </c>
      <c r="O66" s="2">
        <f t="shared" si="35"/>
        <v>30.293000000000003</v>
      </c>
      <c r="P66" s="2">
        <f t="shared" si="35"/>
        <v>55.233000000000004</v>
      </c>
      <c r="Q66" s="2">
        <f t="shared" si="35"/>
        <v>74.41</v>
      </c>
    </row>
    <row r="67" spans="2:17" x14ac:dyDescent="0.25">
      <c r="B67" t="s">
        <v>80</v>
      </c>
      <c r="N67">
        <v>4.2130000000000001</v>
      </c>
      <c r="O67">
        <v>5.5110000000000001</v>
      </c>
      <c r="P67">
        <v>5.5380000000000003</v>
      </c>
      <c r="Q67">
        <v>4.9800000000000004</v>
      </c>
    </row>
    <row r="68" spans="2:17" x14ac:dyDescent="0.25">
      <c r="B68" t="s">
        <v>78</v>
      </c>
      <c r="N68">
        <v>55.055</v>
      </c>
      <c r="O68">
        <v>53.999000000000002</v>
      </c>
      <c r="P68">
        <v>55.546999999999997</v>
      </c>
      <c r="Q68">
        <v>58.31</v>
      </c>
    </row>
    <row r="69" spans="2:17" x14ac:dyDescent="0.25">
      <c r="B69" t="s">
        <v>81</v>
      </c>
      <c r="N69">
        <v>0.46800000000000003</v>
      </c>
      <c r="O69">
        <v>0.48799999999999999</v>
      </c>
      <c r="P69">
        <v>14.209</v>
      </c>
      <c r="Q69">
        <v>13.878</v>
      </c>
    </row>
    <row r="70" spans="2:17" x14ac:dyDescent="0.25">
      <c r="B70" t="s">
        <v>82</v>
      </c>
      <c r="N70">
        <v>3.45</v>
      </c>
      <c r="O70">
        <v>3.45</v>
      </c>
      <c r="P70">
        <v>3.45</v>
      </c>
      <c r="Q70">
        <v>3.45</v>
      </c>
    </row>
    <row r="71" spans="2:17" x14ac:dyDescent="0.25">
      <c r="B71" s="2" t="s">
        <v>83</v>
      </c>
      <c r="C71" s="2">
        <f>SUM(C67:C70)+SUM(C61:C65)</f>
        <v>0</v>
      </c>
      <c r="D71" s="2">
        <f t="shared" ref="D71:Q71" si="36">SUM(D67:D70)+SUM(D61:D65)</f>
        <v>0</v>
      </c>
      <c r="E71" s="2">
        <f t="shared" si="36"/>
        <v>0</v>
      </c>
      <c r="F71" s="2">
        <f t="shared" si="36"/>
        <v>0</v>
      </c>
      <c r="G71" s="2">
        <f t="shared" si="36"/>
        <v>0</v>
      </c>
      <c r="H71" s="2">
        <f t="shared" si="36"/>
        <v>0</v>
      </c>
      <c r="I71" s="2">
        <f t="shared" si="36"/>
        <v>0</v>
      </c>
      <c r="J71" s="2">
        <f t="shared" si="36"/>
        <v>0</v>
      </c>
      <c r="K71" s="2">
        <f t="shared" si="36"/>
        <v>0</v>
      </c>
      <c r="L71" s="2">
        <f t="shared" si="36"/>
        <v>0</v>
      </c>
      <c r="M71" s="2">
        <f t="shared" si="36"/>
        <v>0</v>
      </c>
      <c r="N71" s="2">
        <f t="shared" si="36"/>
        <v>105.55200000000001</v>
      </c>
      <c r="O71" s="2">
        <f t="shared" si="36"/>
        <v>93.741000000000014</v>
      </c>
      <c r="P71" s="2">
        <f t="shared" si="36"/>
        <v>133.977</v>
      </c>
      <c r="Q71" s="2">
        <f t="shared" si="36"/>
        <v>155.02800000000002</v>
      </c>
    </row>
  </sheetData>
  <hyperlinks>
    <hyperlink ref="A1" r:id="rId1" xr:uid="{3078C05E-BD5A-40B4-A46B-F34212DC4837}"/>
  </hyperlinks>
  <pageMargins left="0.7" right="0.7" top="0.75" bottom="0.75" header="0.3" footer="0.3"/>
  <pageSetup orientation="landscape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11DD-5CDE-4F68-8A47-23FCD7E76A65}">
  <dimension ref="B2:C7"/>
  <sheetViews>
    <sheetView tabSelected="1" workbookViewId="0">
      <selection activeCell="K12" sqref="K12"/>
    </sheetView>
  </sheetViews>
  <sheetFormatPr defaultRowHeight="15" x14ac:dyDescent="0.25"/>
  <sheetData>
    <row r="2" spans="2:3" x14ac:dyDescent="0.25">
      <c r="B2" t="s">
        <v>0</v>
      </c>
      <c r="C2">
        <v>0.14599999999999999</v>
      </c>
    </row>
    <row r="3" spans="2:3" x14ac:dyDescent="0.25">
      <c r="B3" t="s">
        <v>1</v>
      </c>
      <c r="C3" s="1">
        <f>C4/C2</f>
        <v>339.04109589041099</v>
      </c>
    </row>
    <row r="4" spans="2:3" x14ac:dyDescent="0.25">
      <c r="B4" t="s">
        <v>2</v>
      </c>
      <c r="C4" s="1">
        <v>49.5</v>
      </c>
    </row>
    <row r="5" spans="2:3" x14ac:dyDescent="0.25">
      <c r="B5" t="s">
        <v>3</v>
      </c>
      <c r="C5" s="1">
        <v>-131.27000000000001</v>
      </c>
    </row>
    <row r="6" spans="2:3" x14ac:dyDescent="0.25">
      <c r="B6" t="s">
        <v>4</v>
      </c>
      <c r="C6" s="1">
        <v>141.38999999999999</v>
      </c>
    </row>
    <row r="7" spans="2:3" x14ac:dyDescent="0.25">
      <c r="B7" s="2" t="s">
        <v>5</v>
      </c>
      <c r="C7" s="3">
        <f>C4+C5-C6</f>
        <v>-223.16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2022-11-26T16:48:12Z</dcterms:created>
  <dcterms:modified xsi:type="dcterms:W3CDTF">2022-11-27T02:07:31Z</dcterms:modified>
</cp:coreProperties>
</file>