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game\Documents\GitHub\finance\Finance Universe\"/>
    </mc:Choice>
  </mc:AlternateContent>
  <xr:revisionPtr revIDLastSave="0" documentId="13_ncr:1_{0504AFCE-904B-4333-8455-649146A5744A}" xr6:coauthVersionLast="47" xr6:coauthVersionMax="47" xr10:uidLastSave="{00000000-0000-0000-0000-000000000000}"/>
  <bookViews>
    <workbookView xWindow="-120" yWindow="-120" windowWidth="38640" windowHeight="21240" activeTab="1" xr2:uid="{F5E62390-CF29-422E-AECC-B0896D6FBA8B}"/>
  </bookViews>
  <sheets>
    <sheet name="Universe" sheetId="1" r:id="rId1"/>
    <sheet name="DB" sheetId="2" r:id="rId2"/>
    <sheet name="Technology" sheetId="3" r:id="rId3"/>
    <sheet name="Healthcare" sheetId="4" r:id="rId4"/>
    <sheet name="Financial" sheetId="5" r:id="rId5"/>
    <sheet name="Realestate" sheetId="6" r:id="rId6"/>
    <sheet name="Energy" sheetId="7" r:id="rId7"/>
    <sheet name="Materials" sheetId="8" r:id="rId8"/>
    <sheet name="Consumer Discretionary" sheetId="9" r:id="rId9"/>
    <sheet name="Industrials" sheetId="10" r:id="rId10"/>
    <sheet name="Utilities" sheetId="11" r:id="rId11"/>
    <sheet name="Consumer Staple" sheetId="12" r:id="rId12"/>
    <sheet name="Communications" sheetId="13" r:id="rId13"/>
    <sheet name="Crypto"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0" i="5" l="1" a="1"/>
  <c r="C200" i="5" s="1"/>
  <c r="C199" i="5" a="1"/>
  <c r="C199" i="5" s="1"/>
  <c r="C198" i="5" a="1"/>
  <c r="C198" i="5" s="1"/>
  <c r="C197" i="5" a="1"/>
  <c r="C197" i="5" s="1"/>
  <c r="C196" i="5" a="1"/>
  <c r="C196" i="5" s="1"/>
  <c r="C195" i="5" a="1"/>
  <c r="C195" i="5" s="1"/>
  <c r="C194" i="5" a="1"/>
  <c r="C194" i="5" s="1"/>
  <c r="C193" i="5" a="1"/>
  <c r="C193" i="5" s="1"/>
  <c r="C192" i="5" a="1"/>
  <c r="C192" i="5" s="1"/>
  <c r="C191" i="5" a="1"/>
  <c r="C191" i="5" s="1"/>
  <c r="C190" i="5" a="1"/>
  <c r="C190" i="5" s="1"/>
  <c r="C189" i="5" a="1"/>
  <c r="C189" i="5" s="1"/>
  <c r="C188" i="5" a="1"/>
  <c r="C188" i="5" s="1"/>
  <c r="C187" i="5" a="1"/>
  <c r="C187" i="5" s="1"/>
  <c r="C186" i="5" a="1"/>
  <c r="C186" i="5" s="1"/>
  <c r="C185" i="5" a="1"/>
  <c r="C185" i="5" s="1"/>
  <c r="C184" i="5" a="1"/>
  <c r="C184" i="5" s="1"/>
  <c r="C183" i="5" a="1"/>
  <c r="C183" i="5" s="1"/>
  <c r="C182" i="5" a="1"/>
  <c r="C182" i="5" s="1"/>
  <c r="C181" i="5" a="1"/>
  <c r="C181" i="5" s="1"/>
  <c r="C180" i="5" a="1"/>
  <c r="C180" i="5" s="1"/>
  <c r="C179" i="5" a="1"/>
  <c r="C179" i="5" s="1"/>
  <c r="C178" i="5" a="1"/>
  <c r="C178" i="5" s="1"/>
  <c r="C177" i="5" a="1"/>
  <c r="C177" i="5" s="1"/>
  <c r="C176" i="5" a="1"/>
  <c r="C176" i="5" s="1"/>
  <c r="C175" i="5" a="1"/>
  <c r="C175" i="5" s="1"/>
  <c r="C174" i="5" a="1"/>
  <c r="C174" i="5" s="1"/>
  <c r="C173" i="5" a="1"/>
  <c r="C173" i="5" s="1"/>
  <c r="C172" i="5" a="1"/>
  <c r="C172" i="5" s="1"/>
  <c r="C171" i="5" a="1"/>
  <c r="C171" i="5" s="1"/>
  <c r="C170" i="5" a="1"/>
  <c r="C170" i="5" s="1"/>
  <c r="C169" i="5" a="1"/>
  <c r="C169" i="5" s="1"/>
  <c r="C168" i="5" a="1"/>
  <c r="C168" i="5" s="1"/>
  <c r="C167" i="5" a="1"/>
  <c r="C167" i="5" s="1"/>
  <c r="C166" i="5" a="1"/>
  <c r="C166" i="5" s="1"/>
  <c r="C165" i="5" a="1"/>
  <c r="C165" i="5" s="1"/>
  <c r="C164" i="5" a="1"/>
  <c r="C164" i="5" s="1"/>
  <c r="C163" i="5" a="1"/>
  <c r="C163" i="5" s="1"/>
  <c r="C162" i="5" a="1"/>
  <c r="C162" i="5" s="1"/>
  <c r="C161" i="5" a="1"/>
  <c r="C161" i="5" s="1"/>
  <c r="C160" i="5" a="1"/>
  <c r="C160" i="5" s="1"/>
  <c r="C159" i="5" a="1"/>
  <c r="C159" i="5" s="1"/>
  <c r="C158" i="5" a="1"/>
  <c r="C158" i="5" s="1"/>
  <c r="C157" i="5" a="1"/>
  <c r="C157" i="5" s="1"/>
  <c r="C156" i="5" a="1"/>
  <c r="C156" i="5" s="1"/>
  <c r="C155" i="5" a="1"/>
  <c r="C155" i="5" s="1"/>
  <c r="C154" i="5" a="1"/>
  <c r="C154" i="5" s="1"/>
  <c r="C153" i="5" a="1"/>
  <c r="C153" i="5" s="1"/>
  <c r="C152" i="5" a="1"/>
  <c r="C152" i="5" s="1"/>
  <c r="C151" i="5" a="1"/>
  <c r="C151" i="5" s="1"/>
  <c r="C150" i="5" a="1"/>
  <c r="C150" i="5" s="1"/>
  <c r="C149" i="5" a="1"/>
  <c r="C149" i="5" s="1"/>
  <c r="C148" i="5" a="1"/>
  <c r="C148" i="5" s="1"/>
  <c r="C147" i="5" a="1"/>
  <c r="C147" i="5" s="1"/>
  <c r="C146" i="5" a="1"/>
  <c r="C146" i="5" s="1"/>
  <c r="C145" i="5" a="1"/>
  <c r="C145" i="5" s="1"/>
  <c r="C144" i="5" a="1"/>
  <c r="C144" i="5" s="1"/>
  <c r="C143" i="5" a="1"/>
  <c r="C143" i="5" s="1"/>
  <c r="C142" i="5" a="1"/>
  <c r="C142" i="5" s="1"/>
  <c r="C141" i="5" a="1"/>
  <c r="C141" i="5" s="1"/>
  <c r="C140" i="5" a="1"/>
  <c r="C140" i="5" s="1"/>
  <c r="C139" i="5" a="1"/>
  <c r="C139" i="5" s="1"/>
  <c r="C138" i="5" a="1"/>
  <c r="C138" i="5" s="1"/>
  <c r="C137" i="5" a="1"/>
  <c r="C137" i="5" s="1"/>
  <c r="C136" i="5" a="1"/>
  <c r="C136" i="5" s="1"/>
  <c r="C135" i="5" a="1"/>
  <c r="C135" i="5" s="1"/>
  <c r="C134" i="5" a="1"/>
  <c r="C134" i="5" s="1"/>
  <c r="C133" i="5" a="1"/>
  <c r="C133" i="5" s="1"/>
  <c r="C132" i="5" a="1"/>
  <c r="C132" i="5" s="1"/>
  <c r="C131" i="5" a="1"/>
  <c r="C131" i="5" s="1"/>
  <c r="C130" i="5" a="1"/>
  <c r="C130" i="5" s="1"/>
  <c r="C129" i="5" a="1"/>
  <c r="C129" i="5" s="1"/>
  <c r="C128" i="5" a="1"/>
  <c r="C128" i="5" s="1"/>
  <c r="C127" i="5" a="1"/>
  <c r="C127" i="5" s="1"/>
  <c r="C126" i="5" a="1"/>
  <c r="C126" i="5" s="1"/>
  <c r="C125" i="5" a="1"/>
  <c r="C125" i="5" s="1"/>
  <c r="C124" i="5" a="1"/>
  <c r="C124" i="5" s="1"/>
  <c r="C123" i="5" a="1"/>
  <c r="C123" i="5" s="1"/>
  <c r="C122" i="5" a="1"/>
  <c r="C122" i="5" s="1"/>
  <c r="C121" i="5" a="1"/>
  <c r="C121" i="5" s="1"/>
  <c r="C120" i="5" a="1"/>
  <c r="C120" i="5" s="1"/>
  <c r="C119" i="5" a="1"/>
  <c r="C119" i="5" s="1"/>
  <c r="C118" i="5" a="1"/>
  <c r="C118" i="5" s="1"/>
  <c r="C117" i="5" a="1"/>
  <c r="C117" i="5" s="1"/>
  <c r="C116" i="5" a="1"/>
  <c r="C116" i="5" s="1"/>
  <c r="C115" i="5" a="1"/>
  <c r="C115" i="5" s="1"/>
  <c r="C114" i="5" a="1"/>
  <c r="C114" i="5" s="1"/>
  <c r="C113" i="5" a="1"/>
  <c r="C113" i="5" s="1"/>
  <c r="C112" i="5" a="1"/>
  <c r="C112" i="5" s="1"/>
  <c r="C111" i="5" a="1"/>
  <c r="C111" i="5" s="1"/>
  <c r="C110" i="5" a="1"/>
  <c r="C110" i="5" s="1"/>
  <c r="C109" i="5" a="1"/>
  <c r="C109" i="5" s="1"/>
  <c r="C108" i="5" a="1"/>
  <c r="C108" i="5" s="1"/>
  <c r="C107" i="5" a="1"/>
  <c r="C107" i="5" s="1"/>
  <c r="C106" i="5" a="1"/>
  <c r="C106" i="5" s="1"/>
  <c r="C105" i="5" a="1"/>
  <c r="C105" i="5" s="1"/>
  <c r="C104" i="5" a="1"/>
  <c r="C104" i="5" s="1"/>
  <c r="C103" i="5" a="1"/>
  <c r="C103" i="5" s="1"/>
  <c r="C102" i="5" a="1"/>
  <c r="C102" i="5" s="1"/>
  <c r="C101" i="5" a="1"/>
  <c r="C101" i="5" s="1"/>
  <c r="C100" i="5" a="1"/>
  <c r="C100" i="5" s="1"/>
  <c r="C99" i="5" a="1"/>
  <c r="C99" i="5" s="1"/>
  <c r="C98" i="5" a="1"/>
  <c r="C98" i="5" s="1"/>
  <c r="C97" i="5" a="1"/>
  <c r="C97" i="5" s="1"/>
  <c r="C96" i="5" a="1"/>
  <c r="C96" i="5" s="1"/>
  <c r="C95" i="5" a="1"/>
  <c r="C95" i="5" s="1"/>
  <c r="C94" i="5" a="1"/>
  <c r="C94" i="5" s="1"/>
  <c r="C93" i="5" a="1"/>
  <c r="C93" i="5" s="1"/>
  <c r="C92" i="5" a="1"/>
  <c r="C92" i="5" s="1"/>
  <c r="C91" i="5" a="1"/>
  <c r="C91" i="5" s="1"/>
  <c r="C90" i="5" a="1"/>
  <c r="C90" i="5" s="1"/>
  <c r="C89" i="5" a="1"/>
  <c r="C89" i="5" s="1"/>
  <c r="C88" i="5" a="1"/>
  <c r="C88" i="5" s="1"/>
  <c r="C87" i="5" a="1"/>
  <c r="C87" i="5" s="1"/>
  <c r="C86" i="5" a="1"/>
  <c r="C86" i="5" s="1"/>
  <c r="C85" i="5" a="1"/>
  <c r="C85" i="5" s="1"/>
  <c r="C84" i="5" a="1"/>
  <c r="C84" i="5" s="1"/>
  <c r="C83" i="5" a="1"/>
  <c r="C83" i="5" s="1"/>
  <c r="C82" i="5" a="1"/>
  <c r="C82" i="5" s="1"/>
  <c r="C81" i="5" a="1"/>
  <c r="C81" i="5" s="1"/>
  <c r="C80" i="5" a="1"/>
  <c r="C80" i="5" s="1"/>
  <c r="C79" i="5" a="1"/>
  <c r="C79" i="5" s="1"/>
  <c r="C78" i="5" a="1"/>
  <c r="C78" i="5" s="1"/>
  <c r="C77" i="5" a="1"/>
  <c r="C77" i="5" s="1"/>
  <c r="C76" i="5" a="1"/>
  <c r="C76" i="5" s="1"/>
  <c r="C75" i="5" a="1"/>
  <c r="C75" i="5" s="1"/>
  <c r="C74" i="5" a="1"/>
  <c r="C74" i="5" s="1"/>
  <c r="C73" i="5" a="1"/>
  <c r="C73" i="5" s="1"/>
  <c r="C72" i="5" a="1"/>
  <c r="C72" i="5" s="1"/>
  <c r="C71" i="5" a="1"/>
  <c r="C71" i="5" s="1"/>
  <c r="C70" i="5" a="1"/>
  <c r="C70" i="5" s="1"/>
  <c r="C69" i="5" a="1"/>
  <c r="C69" i="5" s="1"/>
  <c r="C68" i="5" a="1"/>
  <c r="C68" i="5" s="1"/>
  <c r="C67" i="5" a="1"/>
  <c r="C67" i="5" s="1"/>
  <c r="C66" i="5" a="1"/>
  <c r="C66" i="5" s="1"/>
  <c r="C65" i="5" a="1"/>
  <c r="C65" i="5" s="1"/>
  <c r="C64" i="5" a="1"/>
  <c r="C64" i="5" s="1"/>
  <c r="C63" i="5" a="1"/>
  <c r="C63" i="5" s="1"/>
  <c r="C62" i="5" a="1"/>
  <c r="C62" i="5" s="1"/>
  <c r="C61" i="5" a="1"/>
  <c r="C61" i="5" s="1"/>
  <c r="C60" i="5" a="1"/>
  <c r="C60" i="5" s="1"/>
  <c r="C59" i="5" a="1"/>
  <c r="C59" i="5" s="1"/>
  <c r="C58" i="5" a="1"/>
  <c r="C58" i="5" s="1"/>
  <c r="C57" i="5" a="1"/>
  <c r="C57" i="5" s="1"/>
  <c r="C56" i="5" a="1"/>
  <c r="C56" i="5" s="1"/>
  <c r="C55" i="5" a="1"/>
  <c r="C55" i="5" s="1"/>
  <c r="C54" i="5" a="1"/>
  <c r="C54" i="5" s="1"/>
  <c r="C53" i="5" a="1"/>
  <c r="C53" i="5" s="1"/>
  <c r="C52" i="5" a="1"/>
  <c r="C52" i="5" s="1"/>
  <c r="C51" i="5" a="1"/>
  <c r="C51" i="5" s="1"/>
  <c r="C50" i="5" a="1"/>
  <c r="C50" i="5" s="1"/>
  <c r="C49" i="5" a="1"/>
  <c r="C49" i="5" s="1"/>
  <c r="C48" i="5" a="1"/>
  <c r="C48" i="5" s="1"/>
  <c r="C47" i="5" a="1"/>
  <c r="C47" i="5" s="1"/>
  <c r="C46" i="5" a="1"/>
  <c r="C46" i="5" s="1"/>
  <c r="C45" i="5" a="1"/>
  <c r="C45" i="5" s="1"/>
  <c r="C44" i="5" a="1"/>
  <c r="C44" i="5" s="1"/>
  <c r="C43" i="5" a="1"/>
  <c r="C43" i="5" s="1"/>
  <c r="C42" i="5" a="1"/>
  <c r="C42" i="5" s="1"/>
  <c r="C41" i="5" a="1"/>
  <c r="C41" i="5" s="1"/>
  <c r="C40" i="5" a="1"/>
  <c r="C40" i="5" s="1"/>
  <c r="C39" i="5" a="1"/>
  <c r="C39" i="5" s="1"/>
  <c r="C38" i="5" a="1"/>
  <c r="C38" i="5" s="1"/>
  <c r="C37" i="5" a="1"/>
  <c r="C37" i="5" s="1"/>
  <c r="C36" i="5" a="1"/>
  <c r="C36" i="5" s="1"/>
  <c r="C35" i="5" a="1"/>
  <c r="C35" i="5" s="1"/>
  <c r="C34" i="5" a="1"/>
  <c r="C34" i="5" s="1"/>
  <c r="C33" i="5" a="1"/>
  <c r="C33" i="5" s="1"/>
  <c r="C32" i="5" a="1"/>
  <c r="C32" i="5" s="1"/>
  <c r="C31" i="5" a="1"/>
  <c r="C31" i="5" s="1"/>
  <c r="C30" i="5" a="1"/>
  <c r="C30" i="5" s="1"/>
  <c r="C29" i="5" a="1"/>
  <c r="C29" i="5" s="1"/>
  <c r="C28" i="5" a="1"/>
  <c r="C28" i="5" s="1"/>
  <c r="C27" i="5" a="1"/>
  <c r="C27" i="5" s="1"/>
  <c r="C26" i="5" a="1"/>
  <c r="C26" i="5" s="1"/>
  <c r="C25" i="5" a="1"/>
  <c r="C25" i="5" s="1"/>
  <c r="C24" i="5" a="1"/>
  <c r="C24" i="5" s="1"/>
  <c r="C23" i="5" a="1"/>
  <c r="C23" i="5" s="1"/>
  <c r="C8" i="5" a="1"/>
  <c r="C8" i="5" s="1"/>
  <c r="C200" i="14" a="1"/>
  <c r="C200" i="14" s="1"/>
  <c r="C199" i="14" a="1"/>
  <c r="C199" i="14" s="1"/>
  <c r="C198" i="14" a="1"/>
  <c r="C198" i="14" s="1"/>
  <c r="C197" i="14" a="1"/>
  <c r="C197" i="14" s="1"/>
  <c r="C196" i="14" a="1"/>
  <c r="C196" i="14" s="1"/>
  <c r="C195" i="14" a="1"/>
  <c r="C195" i="14" s="1"/>
  <c r="C194" i="14" a="1"/>
  <c r="C194" i="14" s="1"/>
  <c r="C193" i="14" a="1"/>
  <c r="C193" i="14" s="1"/>
  <c r="C192" i="14" a="1"/>
  <c r="C192" i="14" s="1"/>
  <c r="C191" i="14" a="1"/>
  <c r="C191" i="14" s="1"/>
  <c r="C190" i="14" a="1"/>
  <c r="C190" i="14" s="1"/>
  <c r="C189" i="14" a="1"/>
  <c r="C189" i="14" s="1"/>
  <c r="C188" i="14" a="1"/>
  <c r="C188" i="14" s="1"/>
  <c r="C187" i="14" a="1"/>
  <c r="C187" i="14" s="1"/>
  <c r="C186" i="14" a="1"/>
  <c r="C186" i="14" s="1"/>
  <c r="C185" i="14" a="1"/>
  <c r="C185" i="14" s="1"/>
  <c r="C184" i="14" a="1"/>
  <c r="C184" i="14" s="1"/>
  <c r="C183" i="14" a="1"/>
  <c r="C183" i="14" s="1"/>
  <c r="C182" i="14" a="1"/>
  <c r="C182" i="14" s="1"/>
  <c r="C181" i="14" a="1"/>
  <c r="C181" i="14" s="1"/>
  <c r="C180" i="14" a="1"/>
  <c r="C180" i="14" s="1"/>
  <c r="C179" i="14" a="1"/>
  <c r="C179" i="14" s="1"/>
  <c r="C178" i="14" a="1"/>
  <c r="C178" i="14" s="1"/>
  <c r="C177" i="14" a="1"/>
  <c r="C177" i="14" s="1"/>
  <c r="C176" i="14" a="1"/>
  <c r="C176" i="14" s="1"/>
  <c r="C175" i="14" a="1"/>
  <c r="C175" i="14" s="1"/>
  <c r="C174" i="14" a="1"/>
  <c r="C174" i="14" s="1"/>
  <c r="C173" i="14" a="1"/>
  <c r="C173" i="14" s="1"/>
  <c r="C172" i="14" a="1"/>
  <c r="C172" i="14" s="1"/>
  <c r="C171" i="14" a="1"/>
  <c r="C171" i="14" s="1"/>
  <c r="C170" i="14" a="1"/>
  <c r="C170" i="14" s="1"/>
  <c r="C169" i="14" a="1"/>
  <c r="C169" i="14" s="1"/>
  <c r="C168" i="14" a="1"/>
  <c r="C168" i="14" s="1"/>
  <c r="C167" i="14" a="1"/>
  <c r="C167" i="14" s="1"/>
  <c r="C166" i="14" a="1"/>
  <c r="C166" i="14" s="1"/>
  <c r="C165" i="14" a="1"/>
  <c r="C165" i="14" s="1"/>
  <c r="C164" i="14" a="1"/>
  <c r="C164" i="14" s="1"/>
  <c r="C163" i="14" a="1"/>
  <c r="C163" i="14" s="1"/>
  <c r="C162" i="14" a="1"/>
  <c r="C162" i="14" s="1"/>
  <c r="C161" i="14" a="1"/>
  <c r="C161" i="14" s="1"/>
  <c r="C160" i="14" a="1"/>
  <c r="C160" i="14" s="1"/>
  <c r="C159" i="14" a="1"/>
  <c r="C159" i="14" s="1"/>
  <c r="C158" i="14" a="1"/>
  <c r="C158" i="14" s="1"/>
  <c r="C157" i="14" a="1"/>
  <c r="C157" i="14" s="1"/>
  <c r="C156" i="14" a="1"/>
  <c r="C156" i="14" s="1"/>
  <c r="C155" i="14" a="1"/>
  <c r="C155" i="14" s="1"/>
  <c r="C154" i="14" a="1"/>
  <c r="C154" i="14" s="1"/>
  <c r="C153" i="14" a="1"/>
  <c r="C153" i="14" s="1"/>
  <c r="C152" i="14" a="1"/>
  <c r="C152" i="14" s="1"/>
  <c r="C151" i="14" a="1"/>
  <c r="C151" i="14" s="1"/>
  <c r="C150" i="14" a="1"/>
  <c r="C150" i="14" s="1"/>
  <c r="C149" i="14" a="1"/>
  <c r="C149" i="14" s="1"/>
  <c r="C148" i="14" a="1"/>
  <c r="C148" i="14" s="1"/>
  <c r="C147" i="14" a="1"/>
  <c r="C147" i="14" s="1"/>
  <c r="C146" i="14" a="1"/>
  <c r="C146" i="14" s="1"/>
  <c r="C145" i="14" a="1"/>
  <c r="C145" i="14" s="1"/>
  <c r="C144" i="14" a="1"/>
  <c r="C144" i="14" s="1"/>
  <c r="C143" i="14" a="1"/>
  <c r="C143" i="14" s="1"/>
  <c r="C142" i="14" a="1"/>
  <c r="C142" i="14" s="1"/>
  <c r="C141" i="14" a="1"/>
  <c r="C141" i="14" s="1"/>
  <c r="C140" i="14" a="1"/>
  <c r="C140" i="14" s="1"/>
  <c r="C139" i="14" a="1"/>
  <c r="C139" i="14" s="1"/>
  <c r="C138" i="14" a="1"/>
  <c r="C138" i="14" s="1"/>
  <c r="C137" i="14" a="1"/>
  <c r="C137" i="14" s="1"/>
  <c r="C136" i="14" a="1"/>
  <c r="C136" i="14" s="1"/>
  <c r="C135" i="14" a="1"/>
  <c r="C135" i="14" s="1"/>
  <c r="C134" i="14" a="1"/>
  <c r="C134" i="14" s="1"/>
  <c r="C133" i="14" a="1"/>
  <c r="C133" i="14" s="1"/>
  <c r="C132" i="14" a="1"/>
  <c r="C132" i="14" s="1"/>
  <c r="C131" i="14" a="1"/>
  <c r="C131" i="14" s="1"/>
  <c r="C130" i="14" a="1"/>
  <c r="C130" i="14" s="1"/>
  <c r="C129" i="14" a="1"/>
  <c r="C129" i="14" s="1"/>
  <c r="C128" i="14" a="1"/>
  <c r="C128" i="14" s="1"/>
  <c r="C127" i="14" a="1"/>
  <c r="C127" i="14" s="1"/>
  <c r="C126" i="14" a="1"/>
  <c r="C126" i="14" s="1"/>
  <c r="C125" i="14" a="1"/>
  <c r="C125" i="14" s="1"/>
  <c r="C124" i="14" a="1"/>
  <c r="C124" i="14" s="1"/>
  <c r="C123" i="14" a="1"/>
  <c r="C123" i="14" s="1"/>
  <c r="C122" i="14" a="1"/>
  <c r="C122" i="14" s="1"/>
  <c r="C121" i="14" a="1"/>
  <c r="C121" i="14" s="1"/>
  <c r="C120" i="14" a="1"/>
  <c r="C120" i="14" s="1"/>
  <c r="C119" i="14" a="1"/>
  <c r="C119" i="14" s="1"/>
  <c r="C118" i="14" a="1"/>
  <c r="C118" i="14" s="1"/>
  <c r="C117" i="14" a="1"/>
  <c r="C117" i="14" s="1"/>
  <c r="C116" i="14" a="1"/>
  <c r="C116" i="14" s="1"/>
  <c r="C115" i="14" a="1"/>
  <c r="C115" i="14" s="1"/>
  <c r="C114" i="14" a="1"/>
  <c r="C114" i="14" s="1"/>
  <c r="C113" i="14" a="1"/>
  <c r="C113" i="14" s="1"/>
  <c r="C112" i="14" a="1"/>
  <c r="C112" i="14" s="1"/>
  <c r="C111" i="14" a="1"/>
  <c r="C111" i="14" s="1"/>
  <c r="C110" i="14" a="1"/>
  <c r="C110" i="14" s="1"/>
  <c r="C109" i="14" a="1"/>
  <c r="C109" i="14" s="1"/>
  <c r="C108" i="14" a="1"/>
  <c r="C108" i="14" s="1"/>
  <c r="C107" i="14" a="1"/>
  <c r="C107" i="14" s="1"/>
  <c r="C106" i="14" a="1"/>
  <c r="C106" i="14" s="1"/>
  <c r="C105" i="14" a="1"/>
  <c r="C105" i="14" s="1"/>
  <c r="C104" i="14" a="1"/>
  <c r="C104" i="14" s="1"/>
  <c r="C103" i="14" a="1"/>
  <c r="C103" i="14" s="1"/>
  <c r="C102" i="14" a="1"/>
  <c r="C102" i="14" s="1"/>
  <c r="C101" i="14" a="1"/>
  <c r="C101" i="14" s="1"/>
  <c r="C100" i="14" a="1"/>
  <c r="C100" i="14" s="1"/>
  <c r="C99" i="14" a="1"/>
  <c r="C99" i="14" s="1"/>
  <c r="C98" i="14" a="1"/>
  <c r="C98" i="14" s="1"/>
  <c r="C97" i="14" a="1"/>
  <c r="C97" i="14" s="1"/>
  <c r="C96" i="14" a="1"/>
  <c r="C96" i="14" s="1"/>
  <c r="C95" i="14" a="1"/>
  <c r="C95" i="14" s="1"/>
  <c r="C94" i="14" a="1"/>
  <c r="C94" i="14" s="1"/>
  <c r="C93" i="14" a="1"/>
  <c r="C93" i="14" s="1"/>
  <c r="C92" i="14" a="1"/>
  <c r="C92" i="14" s="1"/>
  <c r="C91" i="14" a="1"/>
  <c r="C91" i="14" s="1"/>
  <c r="C90" i="14" a="1"/>
  <c r="C90" i="14" s="1"/>
  <c r="C89" i="14" a="1"/>
  <c r="C89" i="14" s="1"/>
  <c r="C88" i="14" a="1"/>
  <c r="C88" i="14" s="1"/>
  <c r="C87" i="14" a="1"/>
  <c r="C87" i="14" s="1"/>
  <c r="C86" i="14" a="1"/>
  <c r="C86" i="14" s="1"/>
  <c r="C85" i="14" a="1"/>
  <c r="C85" i="14" s="1"/>
  <c r="C84" i="14" a="1"/>
  <c r="C84" i="14" s="1"/>
  <c r="C83" i="14" a="1"/>
  <c r="C83" i="14" s="1"/>
  <c r="C82" i="14" a="1"/>
  <c r="C82" i="14" s="1"/>
  <c r="C81" i="14" a="1"/>
  <c r="C81" i="14" s="1"/>
  <c r="C80" i="14" a="1"/>
  <c r="C80" i="14" s="1"/>
  <c r="C79" i="14" a="1"/>
  <c r="C79" i="14" s="1"/>
  <c r="C78" i="14" a="1"/>
  <c r="C78" i="14" s="1"/>
  <c r="C77" i="14" a="1"/>
  <c r="C77" i="14" s="1"/>
  <c r="C76" i="14" a="1"/>
  <c r="C76" i="14" s="1"/>
  <c r="C75" i="14" a="1"/>
  <c r="C75" i="14" s="1"/>
  <c r="C74" i="14" a="1"/>
  <c r="C74" i="14" s="1"/>
  <c r="C73" i="14" a="1"/>
  <c r="C73" i="14" s="1"/>
  <c r="C72" i="14" a="1"/>
  <c r="C72" i="14" s="1"/>
  <c r="C71" i="14" a="1"/>
  <c r="C71" i="14" s="1"/>
  <c r="C70" i="14" a="1"/>
  <c r="C70" i="14" s="1"/>
  <c r="C69" i="14" a="1"/>
  <c r="C69" i="14" s="1"/>
  <c r="C68" i="14" a="1"/>
  <c r="C68" i="14" s="1"/>
  <c r="C67" i="14" a="1"/>
  <c r="C67" i="14" s="1"/>
  <c r="C66" i="14" a="1"/>
  <c r="C66" i="14" s="1"/>
  <c r="C65" i="14" a="1"/>
  <c r="C65" i="14" s="1"/>
  <c r="C64" i="14" a="1"/>
  <c r="C64" i="14" s="1"/>
  <c r="C63" i="14" a="1"/>
  <c r="C63" i="14" s="1"/>
  <c r="C62" i="14" a="1"/>
  <c r="C62" i="14" s="1"/>
  <c r="C61" i="14" a="1"/>
  <c r="C61" i="14" s="1"/>
  <c r="C60" i="14" a="1"/>
  <c r="C60" i="14" s="1"/>
  <c r="C59" i="14" a="1"/>
  <c r="C59" i="14" s="1"/>
  <c r="C58" i="14" a="1"/>
  <c r="C58" i="14" s="1"/>
  <c r="C57" i="14" a="1"/>
  <c r="C57" i="14" s="1"/>
  <c r="C56" i="14" a="1"/>
  <c r="C56" i="14" s="1"/>
  <c r="C55" i="14" a="1"/>
  <c r="C55" i="14" s="1"/>
  <c r="C54" i="14" a="1"/>
  <c r="C54" i="14" s="1"/>
  <c r="C53" i="14" a="1"/>
  <c r="C53" i="14" s="1"/>
  <c r="C52" i="14" a="1"/>
  <c r="C52" i="14" s="1"/>
  <c r="C51" i="14" a="1"/>
  <c r="C51" i="14" s="1"/>
  <c r="C50" i="14" a="1"/>
  <c r="C50" i="14" s="1"/>
  <c r="C49" i="14" a="1"/>
  <c r="C49" i="14" s="1"/>
  <c r="C48" i="14" a="1"/>
  <c r="C48" i="14" s="1"/>
  <c r="C47" i="14" a="1"/>
  <c r="C47" i="14" s="1"/>
  <c r="C46" i="14" a="1"/>
  <c r="C46" i="14" s="1"/>
  <c r="C45" i="14" a="1"/>
  <c r="C45" i="14" s="1"/>
  <c r="C44" i="14" a="1"/>
  <c r="C44" i="14" s="1"/>
  <c r="C43" i="14" a="1"/>
  <c r="C43" i="14" s="1"/>
  <c r="C42" i="14" a="1"/>
  <c r="C42" i="14" s="1"/>
  <c r="C41" i="14" a="1"/>
  <c r="C41" i="14" s="1"/>
  <c r="C40" i="14" a="1"/>
  <c r="C40" i="14" s="1"/>
  <c r="C39" i="14" a="1"/>
  <c r="C39" i="14" s="1"/>
  <c r="C38" i="14" a="1"/>
  <c r="C38" i="14" s="1"/>
  <c r="C37" i="14" a="1"/>
  <c r="C37" i="14" s="1"/>
  <c r="C36" i="14" a="1"/>
  <c r="C36" i="14" s="1"/>
  <c r="C35" i="14" a="1"/>
  <c r="C35" i="14" s="1"/>
  <c r="C34" i="14" a="1"/>
  <c r="C34" i="14" s="1"/>
  <c r="C33" i="14" a="1"/>
  <c r="C33" i="14" s="1"/>
  <c r="C32" i="14" a="1"/>
  <c r="C32" i="14" s="1"/>
  <c r="C31" i="14" a="1"/>
  <c r="C31" i="14" s="1"/>
  <c r="C30" i="14" a="1"/>
  <c r="C30" i="14" s="1"/>
  <c r="C29" i="14" a="1"/>
  <c r="C29" i="14" s="1"/>
  <c r="C28" i="14" a="1"/>
  <c r="C28" i="14" s="1"/>
  <c r="C27" i="14" a="1"/>
  <c r="C27" i="14" s="1"/>
  <c r="C26" i="14" a="1"/>
  <c r="C26" i="14" s="1"/>
  <c r="C25" i="14" a="1"/>
  <c r="C25" i="14" s="1"/>
  <c r="C24" i="14" a="1"/>
  <c r="C24" i="14" s="1"/>
  <c r="C23" i="14" a="1"/>
  <c r="C23" i="14" s="1"/>
  <c r="C22" i="14" a="1"/>
  <c r="C22" i="14" s="1"/>
  <c r="C21" i="14" a="1"/>
  <c r="C21" i="14" s="1"/>
  <c r="C20" i="14" a="1"/>
  <c r="C20" i="14" s="1"/>
  <c r="C19" i="14" a="1"/>
  <c r="C19" i="14" s="1"/>
  <c r="C18" i="14" a="1"/>
  <c r="C18" i="14" s="1"/>
  <c r="C17" i="14" a="1"/>
  <c r="C17" i="14" s="1"/>
  <c r="C16" i="14" a="1"/>
  <c r="C16" i="14" s="1"/>
  <c r="C15" i="14" a="1"/>
  <c r="C15" i="14" s="1"/>
  <c r="H2" i="13"/>
  <c r="H2" i="12"/>
  <c r="H2" i="11"/>
  <c r="H2" i="10"/>
  <c r="H2" i="9"/>
  <c r="H2" i="8"/>
  <c r="H2" i="7"/>
  <c r="H2" i="6"/>
  <c r="C200" i="3" a="1"/>
  <c r="C200" i="3" s="1"/>
  <c r="C199" i="3" a="1"/>
  <c r="C199" i="3" s="1"/>
  <c r="C198" i="3" a="1"/>
  <c r="C198" i="3" s="1"/>
  <c r="C197" i="3" a="1"/>
  <c r="C197" i="3" s="1"/>
  <c r="C196" i="3" a="1"/>
  <c r="C196" i="3" s="1"/>
  <c r="C195" i="3" a="1"/>
  <c r="C195" i="3" s="1"/>
  <c r="C194" i="3" a="1"/>
  <c r="C194" i="3" s="1"/>
  <c r="C193" i="3" a="1"/>
  <c r="C193" i="3" s="1"/>
  <c r="C192" i="3" a="1"/>
  <c r="C192" i="3" s="1"/>
  <c r="C191" i="3" a="1"/>
  <c r="C191" i="3" s="1"/>
  <c r="C190" i="3" a="1"/>
  <c r="C190" i="3" s="1"/>
  <c r="C189" i="3" a="1"/>
  <c r="C189" i="3" s="1"/>
  <c r="C188" i="3" a="1"/>
  <c r="C188" i="3" s="1"/>
  <c r="C187" i="3" a="1"/>
  <c r="C187" i="3" s="1"/>
  <c r="C186" i="3" a="1"/>
  <c r="C186" i="3" s="1"/>
  <c r="C185" i="3" a="1"/>
  <c r="C185" i="3" s="1"/>
  <c r="C184" i="3" a="1"/>
  <c r="C184" i="3" s="1"/>
  <c r="C183" i="3" a="1"/>
  <c r="C183" i="3" s="1"/>
  <c r="C182" i="3" a="1"/>
  <c r="C182" i="3" s="1"/>
  <c r="C181" i="3" a="1"/>
  <c r="C181" i="3" s="1"/>
  <c r="C180" i="3" a="1"/>
  <c r="C180" i="3" s="1"/>
  <c r="C179" i="3" a="1"/>
  <c r="C179" i="3" s="1"/>
  <c r="C178" i="3" a="1"/>
  <c r="C178" i="3" s="1"/>
  <c r="C177" i="3" a="1"/>
  <c r="C177" i="3" s="1"/>
  <c r="C176" i="3" a="1"/>
  <c r="C176" i="3" s="1"/>
  <c r="C175" i="3" a="1"/>
  <c r="C175" i="3" s="1"/>
  <c r="C174" i="3" a="1"/>
  <c r="C174" i="3" s="1"/>
  <c r="C173" i="3" a="1"/>
  <c r="C173" i="3" s="1"/>
  <c r="C172" i="3" a="1"/>
  <c r="C172" i="3" s="1"/>
  <c r="C171" i="3" a="1"/>
  <c r="C171" i="3" s="1"/>
  <c r="C170" i="3" a="1"/>
  <c r="C170" i="3" s="1"/>
  <c r="C169" i="3" a="1"/>
  <c r="C169" i="3" s="1"/>
  <c r="C168" i="3" a="1"/>
  <c r="C168" i="3" s="1"/>
  <c r="C167" i="3" a="1"/>
  <c r="C167" i="3" s="1"/>
  <c r="C166" i="3" a="1"/>
  <c r="C166" i="3" s="1"/>
  <c r="C165" i="3" a="1"/>
  <c r="C165" i="3" s="1"/>
  <c r="C164" i="3" a="1"/>
  <c r="C164" i="3" s="1"/>
  <c r="C163" i="3" a="1"/>
  <c r="C163" i="3" s="1"/>
  <c r="C162" i="3" a="1"/>
  <c r="C162" i="3" s="1"/>
  <c r="C161" i="3" a="1"/>
  <c r="C161" i="3" s="1"/>
  <c r="C160" i="3" a="1"/>
  <c r="C160" i="3" s="1"/>
  <c r="C159" i="3" a="1"/>
  <c r="C159" i="3" s="1"/>
  <c r="C158" i="3" a="1"/>
  <c r="C158" i="3" s="1"/>
  <c r="C157" i="3" a="1"/>
  <c r="C157" i="3" s="1"/>
  <c r="C156" i="3" a="1"/>
  <c r="C156" i="3" s="1"/>
  <c r="C155" i="3" a="1"/>
  <c r="C155" i="3" s="1"/>
  <c r="C154" i="3" a="1"/>
  <c r="C154" i="3" s="1"/>
  <c r="C153" i="3" a="1"/>
  <c r="C153" i="3" s="1"/>
  <c r="C152" i="3" a="1"/>
  <c r="C152" i="3" s="1"/>
  <c r="C151" i="3" a="1"/>
  <c r="C151" i="3" s="1"/>
  <c r="C150" i="3" a="1"/>
  <c r="C150" i="3" s="1"/>
  <c r="C149" i="3" a="1"/>
  <c r="C149" i="3" s="1"/>
  <c r="C148" i="3" a="1"/>
  <c r="C148" i="3" s="1"/>
  <c r="C147" i="3" a="1"/>
  <c r="C147" i="3" s="1"/>
  <c r="C146" i="3" a="1"/>
  <c r="C146" i="3" s="1"/>
  <c r="C145" i="3" a="1"/>
  <c r="C145" i="3" s="1"/>
  <c r="C144" i="3" a="1"/>
  <c r="C144" i="3" s="1"/>
  <c r="C143" i="3" a="1"/>
  <c r="C143" i="3" s="1"/>
  <c r="C142" i="3" a="1"/>
  <c r="C142" i="3" s="1"/>
  <c r="C141" i="3" a="1"/>
  <c r="C141" i="3" s="1"/>
  <c r="C140" i="3" a="1"/>
  <c r="C140" i="3" s="1"/>
  <c r="C139" i="3" a="1"/>
  <c r="C139" i="3" s="1"/>
  <c r="C138" i="3" a="1"/>
  <c r="C138" i="3" s="1"/>
  <c r="C137" i="3" a="1"/>
  <c r="C137" i="3" s="1"/>
  <c r="C136" i="3" a="1"/>
  <c r="C136" i="3" s="1"/>
  <c r="C135" i="3" a="1"/>
  <c r="C135" i="3" s="1"/>
  <c r="C134" i="3" a="1"/>
  <c r="C134" i="3" s="1"/>
  <c r="C133" i="3" a="1"/>
  <c r="C133" i="3" s="1"/>
  <c r="C132" i="3" a="1"/>
  <c r="C132" i="3" s="1"/>
  <c r="C131" i="3" a="1"/>
  <c r="C131" i="3" s="1"/>
  <c r="C130" i="3" a="1"/>
  <c r="C130" i="3" s="1"/>
  <c r="C129" i="3" a="1"/>
  <c r="C129" i="3" s="1"/>
  <c r="C128" i="3" a="1"/>
  <c r="C128" i="3" s="1"/>
  <c r="C127" i="3" a="1"/>
  <c r="C127" i="3" s="1"/>
  <c r="C126" i="3" a="1"/>
  <c r="C126" i="3" s="1"/>
  <c r="C125" i="3" a="1"/>
  <c r="C125" i="3" s="1"/>
  <c r="C124" i="3" a="1"/>
  <c r="C124" i="3" s="1"/>
  <c r="C123" i="3" a="1"/>
  <c r="C123" i="3" s="1"/>
  <c r="C122" i="3" a="1"/>
  <c r="C122" i="3" s="1"/>
  <c r="C121" i="3" a="1"/>
  <c r="C121" i="3" s="1"/>
  <c r="C120" i="3" a="1"/>
  <c r="C120" i="3" s="1"/>
  <c r="C119" i="3" a="1"/>
  <c r="C119" i="3" s="1"/>
  <c r="C118" i="3" a="1"/>
  <c r="C118" i="3" s="1"/>
  <c r="C117" i="3" a="1"/>
  <c r="C117" i="3" s="1"/>
  <c r="C116" i="3" a="1"/>
  <c r="C116" i="3" s="1"/>
  <c r="C115" i="3" a="1"/>
  <c r="C115" i="3" s="1"/>
  <c r="C114" i="3" a="1"/>
  <c r="C114" i="3" s="1"/>
  <c r="C113" i="3" a="1"/>
  <c r="C113" i="3" s="1"/>
  <c r="C112" i="3" a="1"/>
  <c r="C112" i="3" s="1"/>
  <c r="C111" i="3" a="1"/>
  <c r="C111" i="3" s="1"/>
  <c r="C110" i="3" a="1"/>
  <c r="C110" i="3" s="1"/>
  <c r="C109" i="3" a="1"/>
  <c r="C109" i="3" s="1"/>
  <c r="C108" i="3" a="1"/>
  <c r="C108" i="3" s="1"/>
  <c r="C107" i="3" a="1"/>
  <c r="C107" i="3" s="1"/>
  <c r="C106" i="3" a="1"/>
  <c r="C106" i="3" s="1"/>
  <c r="C105" i="3" a="1"/>
  <c r="C105" i="3" s="1"/>
  <c r="C104" i="3" a="1"/>
  <c r="C104" i="3" s="1"/>
  <c r="C103" i="3" a="1"/>
  <c r="C103" i="3" s="1"/>
  <c r="C102" i="3" a="1"/>
  <c r="C102" i="3" s="1"/>
  <c r="C101" i="3" a="1"/>
  <c r="C101" i="3" s="1"/>
  <c r="C100" i="3" a="1"/>
  <c r="C100" i="3" s="1"/>
  <c r="C99" i="3" a="1"/>
  <c r="C99" i="3" s="1"/>
  <c r="C98" i="3" a="1"/>
  <c r="C98" i="3" s="1"/>
  <c r="C97" i="3" a="1"/>
  <c r="C97" i="3" s="1"/>
  <c r="C96" i="3" a="1"/>
  <c r="C96" i="3" s="1"/>
  <c r="C95" i="3" a="1"/>
  <c r="C95" i="3" s="1"/>
  <c r="C94" i="3" a="1"/>
  <c r="C94" i="3" s="1"/>
  <c r="C93" i="3" a="1"/>
  <c r="C93" i="3" s="1"/>
  <c r="C92" i="3" a="1"/>
  <c r="C92" i="3" s="1"/>
  <c r="C91" i="3" a="1"/>
  <c r="C91" i="3" s="1"/>
  <c r="C90" i="3" a="1"/>
  <c r="C90" i="3" s="1"/>
  <c r="C89" i="3" a="1"/>
  <c r="C89" i="3" s="1"/>
  <c r="C88" i="3" a="1"/>
  <c r="C88" i="3" s="1"/>
  <c r="C87" i="3" a="1"/>
  <c r="C87" i="3" s="1"/>
  <c r="C86" i="3" a="1"/>
  <c r="C86" i="3" s="1"/>
  <c r="C85" i="3" a="1"/>
  <c r="C85" i="3" s="1"/>
  <c r="C84" i="3" a="1"/>
  <c r="C84" i="3" s="1"/>
  <c r="C83" i="3" a="1"/>
  <c r="C83" i="3" s="1"/>
  <c r="C82" i="3" a="1"/>
  <c r="C82" i="3" s="1"/>
  <c r="C81" i="3" a="1"/>
  <c r="C81" i="3" s="1"/>
  <c r="C80" i="3" a="1"/>
  <c r="C80" i="3" s="1"/>
  <c r="C79" i="3" a="1"/>
  <c r="C79" i="3" s="1"/>
  <c r="C78" i="3" a="1"/>
  <c r="C78" i="3" s="1"/>
  <c r="C77" i="3" a="1"/>
  <c r="C77" i="3" s="1"/>
  <c r="C76" i="3" a="1"/>
  <c r="C76" i="3" s="1"/>
  <c r="C75" i="3" a="1"/>
  <c r="C75" i="3" s="1"/>
  <c r="C74" i="3" a="1"/>
  <c r="C74" i="3" s="1"/>
  <c r="C73" i="3" a="1"/>
  <c r="C73" i="3" s="1"/>
  <c r="C72" i="3" a="1"/>
  <c r="C72" i="3" s="1"/>
  <c r="C71" i="3" a="1"/>
  <c r="C71" i="3" s="1"/>
  <c r="C70" i="3" a="1"/>
  <c r="C70" i="3" s="1"/>
  <c r="C69" i="3" a="1"/>
  <c r="C69" i="3" s="1"/>
  <c r="C68" i="3" a="1"/>
  <c r="C68" i="3" s="1"/>
  <c r="C67" i="3" a="1"/>
  <c r="C67" i="3" s="1"/>
  <c r="C66" i="3" a="1"/>
  <c r="C66" i="3" s="1"/>
  <c r="C65" i="3" a="1"/>
  <c r="C65" i="3" s="1"/>
  <c r="C64" i="3" a="1"/>
  <c r="C64" i="3" s="1"/>
  <c r="C63" i="3" a="1"/>
  <c r="C63" i="3" s="1"/>
  <c r="C62" i="3" a="1"/>
  <c r="C62" i="3" s="1"/>
  <c r="C61" i="3" a="1"/>
  <c r="C61" i="3" s="1"/>
  <c r="C60" i="3" a="1"/>
  <c r="C60" i="3" s="1"/>
  <c r="C59" i="3" a="1"/>
  <c r="C59" i="3" s="1"/>
  <c r="C58" i="3" a="1"/>
  <c r="C58" i="3" s="1"/>
  <c r="C57" i="3" a="1"/>
  <c r="C57" i="3" s="1"/>
  <c r="C56" i="3" a="1"/>
  <c r="C56" i="3" s="1"/>
  <c r="C55" i="3" a="1"/>
  <c r="C55" i="3" s="1"/>
  <c r="C54" i="3" a="1"/>
  <c r="C54" i="3" s="1"/>
  <c r="C53" i="3" a="1"/>
  <c r="C53" i="3" s="1"/>
  <c r="C52" i="3" a="1"/>
  <c r="C52" i="3" s="1"/>
  <c r="C51" i="3" a="1"/>
  <c r="C51" i="3" s="1"/>
  <c r="C50" i="3" a="1"/>
  <c r="C50" i="3" s="1"/>
  <c r="C49" i="3" a="1"/>
  <c r="C49" i="3" s="1"/>
  <c r="C48" i="3" a="1"/>
  <c r="C48" i="3" s="1"/>
  <c r="C47" i="3" a="1"/>
  <c r="C47" i="3" s="1"/>
  <c r="C46" i="3" a="1"/>
  <c r="C46" i="3" s="1"/>
  <c r="C45" i="3" a="1"/>
  <c r="C45" i="3" s="1"/>
  <c r="C44" i="3" a="1"/>
  <c r="C44" i="3" s="1"/>
  <c r="C43" i="3" a="1"/>
  <c r="C43" i="3" s="1"/>
  <c r="C42" i="3" a="1"/>
  <c r="C42" i="3" s="1"/>
  <c r="C41" i="3" a="1"/>
  <c r="C41" i="3" s="1"/>
  <c r="C40" i="3" a="1"/>
  <c r="C40" i="3" s="1"/>
  <c r="C39" i="3" a="1"/>
  <c r="C39" i="3" s="1"/>
  <c r="C38" i="3" a="1"/>
  <c r="C38" i="3" s="1"/>
  <c r="C37" i="3" a="1"/>
  <c r="C37" i="3" s="1"/>
  <c r="C36" i="3" a="1"/>
  <c r="C36" i="3" s="1"/>
  <c r="C35" i="3" a="1"/>
  <c r="C35" i="3" s="1"/>
  <c r="C34" i="3" a="1"/>
  <c r="C34" i="3" s="1"/>
  <c r="C33" i="3" a="1"/>
  <c r="C33" i="3" s="1"/>
  <c r="C32" i="3" a="1"/>
  <c r="C32" i="3" s="1"/>
  <c r="C31" i="3" a="1"/>
  <c r="C31" i="3" s="1"/>
  <c r="C30" i="3" a="1"/>
  <c r="C30" i="3" s="1"/>
  <c r="C29" i="3" a="1"/>
  <c r="C29" i="3" s="1"/>
  <c r="C28" i="3" a="1"/>
  <c r="C28" i="3" s="1"/>
  <c r="C27" i="3" a="1"/>
  <c r="C27" i="3" s="1"/>
  <c r="C26" i="3" a="1"/>
  <c r="C26" i="3" s="1"/>
  <c r="C25" i="3" a="1"/>
  <c r="C25" i="3" s="1"/>
  <c r="C24" i="3" a="1"/>
  <c r="C24" i="3" s="1"/>
  <c r="C200" i="4" a="1"/>
  <c r="C200" i="4" s="1"/>
  <c r="C199" i="4" a="1"/>
  <c r="C199" i="4" s="1"/>
  <c r="C198" i="4" a="1"/>
  <c r="C198" i="4" s="1"/>
  <c r="C197" i="4" a="1"/>
  <c r="C197" i="4" s="1"/>
  <c r="C196" i="4" a="1"/>
  <c r="C196" i="4" s="1"/>
  <c r="C195" i="4" a="1"/>
  <c r="C195" i="4" s="1"/>
  <c r="C194" i="4" a="1"/>
  <c r="C194" i="4" s="1"/>
  <c r="C193" i="4" a="1"/>
  <c r="C193" i="4" s="1"/>
  <c r="C192" i="4" a="1"/>
  <c r="C192" i="4" s="1"/>
  <c r="C191" i="4" a="1"/>
  <c r="C191" i="4" s="1"/>
  <c r="C190" i="4" a="1"/>
  <c r="C190" i="4" s="1"/>
  <c r="C189" i="4" a="1"/>
  <c r="C189" i="4" s="1"/>
  <c r="C188" i="4" a="1"/>
  <c r="C188" i="4" s="1"/>
  <c r="C187" i="4" a="1"/>
  <c r="C187" i="4" s="1"/>
  <c r="C186" i="4" a="1"/>
  <c r="C186" i="4" s="1"/>
  <c r="C185" i="4" a="1"/>
  <c r="C185" i="4" s="1"/>
  <c r="C184" i="4" a="1"/>
  <c r="C184" i="4" s="1"/>
  <c r="C183" i="4" a="1"/>
  <c r="C183" i="4" s="1"/>
  <c r="C182" i="4" a="1"/>
  <c r="C182" i="4" s="1"/>
  <c r="C181" i="4" a="1"/>
  <c r="C181" i="4" s="1"/>
  <c r="C180" i="4" a="1"/>
  <c r="C180" i="4" s="1"/>
  <c r="C179" i="4" a="1"/>
  <c r="C179" i="4" s="1"/>
  <c r="C178" i="4" a="1"/>
  <c r="C178" i="4" s="1"/>
  <c r="C177" i="4" a="1"/>
  <c r="C177" i="4" s="1"/>
  <c r="C176" i="4" a="1"/>
  <c r="C176" i="4" s="1"/>
  <c r="C175" i="4" a="1"/>
  <c r="C175" i="4" s="1"/>
  <c r="C174" i="4" a="1"/>
  <c r="C174" i="4" s="1"/>
  <c r="C173" i="4" a="1"/>
  <c r="C173" i="4" s="1"/>
  <c r="C172" i="4" a="1"/>
  <c r="C172" i="4" s="1"/>
  <c r="C171" i="4" a="1"/>
  <c r="C171" i="4" s="1"/>
  <c r="C170" i="4" a="1"/>
  <c r="C170" i="4" s="1"/>
  <c r="C169" i="4" a="1"/>
  <c r="C169" i="4" s="1"/>
  <c r="C168" i="4" a="1"/>
  <c r="C168" i="4" s="1"/>
  <c r="C167" i="4" a="1"/>
  <c r="C167" i="4" s="1"/>
  <c r="C166" i="4" a="1"/>
  <c r="C166" i="4" s="1"/>
  <c r="C165" i="4" a="1"/>
  <c r="C165" i="4" s="1"/>
  <c r="C164" i="4" a="1"/>
  <c r="C164" i="4" s="1"/>
  <c r="C163" i="4" a="1"/>
  <c r="C163" i="4" s="1"/>
  <c r="C162" i="4" a="1"/>
  <c r="C162" i="4" s="1"/>
  <c r="C161" i="4" a="1"/>
  <c r="C161" i="4" s="1"/>
  <c r="C160" i="4" a="1"/>
  <c r="C160" i="4" s="1"/>
  <c r="C159" i="4" a="1"/>
  <c r="C159" i="4" s="1"/>
  <c r="C158" i="4" a="1"/>
  <c r="C158" i="4" s="1"/>
  <c r="C157" i="4" a="1"/>
  <c r="C157" i="4" s="1"/>
  <c r="C156" i="4" a="1"/>
  <c r="C156" i="4" s="1"/>
  <c r="C155" i="4" a="1"/>
  <c r="C155" i="4" s="1"/>
  <c r="C154" i="4" a="1"/>
  <c r="C154" i="4" s="1"/>
  <c r="C153" i="4" a="1"/>
  <c r="C153" i="4" s="1"/>
  <c r="C152" i="4" a="1"/>
  <c r="C152" i="4" s="1"/>
  <c r="C151" i="4" a="1"/>
  <c r="C151" i="4" s="1"/>
  <c r="C150" i="4" a="1"/>
  <c r="C150" i="4" s="1"/>
  <c r="C149" i="4" a="1"/>
  <c r="C149" i="4" s="1"/>
  <c r="C148" i="4" a="1"/>
  <c r="C148" i="4" s="1"/>
  <c r="C147" i="4" a="1"/>
  <c r="C147" i="4" s="1"/>
  <c r="C146" i="4" a="1"/>
  <c r="C146" i="4" s="1"/>
  <c r="C145" i="4" a="1"/>
  <c r="C145" i="4" s="1"/>
  <c r="C144" i="4" a="1"/>
  <c r="C144" i="4" s="1"/>
  <c r="C143" i="4" a="1"/>
  <c r="C143" i="4" s="1"/>
  <c r="C142" i="4" a="1"/>
  <c r="C142" i="4" s="1"/>
  <c r="C141" i="4" a="1"/>
  <c r="C141" i="4" s="1"/>
  <c r="C140" i="4" a="1"/>
  <c r="C140" i="4" s="1"/>
  <c r="C139" i="4" a="1"/>
  <c r="C139" i="4" s="1"/>
  <c r="C138" i="4" a="1"/>
  <c r="C138" i="4" s="1"/>
  <c r="C137" i="4" a="1"/>
  <c r="C137" i="4" s="1"/>
  <c r="C136" i="4" a="1"/>
  <c r="C136" i="4" s="1"/>
  <c r="C135" i="4" a="1"/>
  <c r="C135" i="4" s="1"/>
  <c r="C134" i="4" a="1"/>
  <c r="C134" i="4" s="1"/>
  <c r="C133" i="4" a="1"/>
  <c r="C133" i="4" s="1"/>
  <c r="C132" i="4" a="1"/>
  <c r="C132" i="4" s="1"/>
  <c r="C131" i="4" a="1"/>
  <c r="C131" i="4" s="1"/>
  <c r="C130" i="4" a="1"/>
  <c r="C130" i="4" s="1"/>
  <c r="C129" i="4" a="1"/>
  <c r="C129" i="4" s="1"/>
  <c r="C128" i="4" a="1"/>
  <c r="C128" i="4" s="1"/>
  <c r="C127" i="4" a="1"/>
  <c r="C127" i="4" s="1"/>
  <c r="C126" i="4" a="1"/>
  <c r="C126" i="4" s="1"/>
  <c r="C125" i="4" a="1"/>
  <c r="C125" i="4" s="1"/>
  <c r="C124" i="4" a="1"/>
  <c r="C124" i="4" s="1"/>
  <c r="C123" i="4" a="1"/>
  <c r="C123" i="4" s="1"/>
  <c r="C122" i="4" a="1"/>
  <c r="C122" i="4" s="1"/>
  <c r="C121" i="4" a="1"/>
  <c r="C121" i="4" s="1"/>
  <c r="C120" i="4" a="1"/>
  <c r="C120" i="4" s="1"/>
  <c r="C119" i="4" a="1"/>
  <c r="C119" i="4" s="1"/>
  <c r="C118" i="4" a="1"/>
  <c r="C118" i="4" s="1"/>
  <c r="C117" i="4" a="1"/>
  <c r="C117" i="4" s="1"/>
  <c r="C116" i="4" a="1"/>
  <c r="C116" i="4" s="1"/>
  <c r="C115" i="4" a="1"/>
  <c r="C115" i="4" s="1"/>
  <c r="C114" i="4" a="1"/>
  <c r="C114" i="4" s="1"/>
  <c r="C113" i="4" a="1"/>
  <c r="C113" i="4" s="1"/>
  <c r="C112" i="4" a="1"/>
  <c r="C112" i="4" s="1"/>
  <c r="C111" i="4" a="1"/>
  <c r="C111" i="4" s="1"/>
  <c r="C110" i="4" a="1"/>
  <c r="C110" i="4" s="1"/>
  <c r="C109" i="4" a="1"/>
  <c r="C109" i="4" s="1"/>
  <c r="C108" i="4" a="1"/>
  <c r="C108" i="4" s="1"/>
  <c r="C107" i="4" a="1"/>
  <c r="C107" i="4" s="1"/>
  <c r="C106" i="4" a="1"/>
  <c r="C106" i="4" s="1"/>
  <c r="C105" i="4" a="1"/>
  <c r="C105" i="4" s="1"/>
  <c r="C104" i="4" a="1"/>
  <c r="C104" i="4" s="1"/>
  <c r="C103" i="4" a="1"/>
  <c r="C103" i="4" s="1"/>
  <c r="C102" i="4" a="1"/>
  <c r="C102" i="4" s="1"/>
  <c r="C101" i="4" a="1"/>
  <c r="C101" i="4" s="1"/>
  <c r="C100" i="4" a="1"/>
  <c r="C100" i="4" s="1"/>
  <c r="C99" i="4" a="1"/>
  <c r="C99" i="4" s="1"/>
  <c r="C98" i="4" a="1"/>
  <c r="C98" i="4" s="1"/>
  <c r="C97" i="4" a="1"/>
  <c r="C97" i="4" s="1"/>
  <c r="C96" i="4" a="1"/>
  <c r="C96" i="4" s="1"/>
  <c r="C95" i="4" a="1"/>
  <c r="C95" i="4" s="1"/>
  <c r="C94" i="4" a="1"/>
  <c r="C94" i="4" s="1"/>
  <c r="C93" i="4" a="1"/>
  <c r="C93" i="4" s="1"/>
  <c r="C92" i="4" a="1"/>
  <c r="C92" i="4" s="1"/>
  <c r="C91" i="4" a="1"/>
  <c r="C91" i="4" s="1"/>
  <c r="C90" i="4" a="1"/>
  <c r="C90" i="4" s="1"/>
  <c r="C89" i="4" a="1"/>
  <c r="C89" i="4" s="1"/>
  <c r="C88" i="4" a="1"/>
  <c r="C88" i="4" s="1"/>
  <c r="C87" i="4" a="1"/>
  <c r="C87" i="4" s="1"/>
  <c r="C86" i="4" a="1"/>
  <c r="C86" i="4" s="1"/>
  <c r="C85" i="4" a="1"/>
  <c r="C85" i="4" s="1"/>
  <c r="C84" i="4" a="1"/>
  <c r="C84" i="4" s="1"/>
  <c r="C83" i="4" a="1"/>
  <c r="C83" i="4" s="1"/>
  <c r="C82" i="4" a="1"/>
  <c r="C82" i="4" s="1"/>
  <c r="C81" i="4" a="1"/>
  <c r="C81" i="4" s="1"/>
  <c r="C80" i="4" a="1"/>
  <c r="C80" i="4" s="1"/>
  <c r="C79" i="4" a="1"/>
  <c r="C79" i="4" s="1"/>
  <c r="C78" i="4" a="1"/>
  <c r="C78" i="4" s="1"/>
  <c r="C77" i="4" a="1"/>
  <c r="C77" i="4" s="1"/>
  <c r="C76" i="4" a="1"/>
  <c r="C76" i="4" s="1"/>
  <c r="C75" i="4" a="1"/>
  <c r="C75" i="4" s="1"/>
  <c r="C74" i="4" a="1"/>
  <c r="C74" i="4" s="1"/>
  <c r="C73" i="4" a="1"/>
  <c r="C73" i="4" s="1"/>
  <c r="C72" i="4" a="1"/>
  <c r="C72" i="4" s="1"/>
  <c r="C71" i="4" a="1"/>
  <c r="C71" i="4" s="1"/>
  <c r="C70" i="4" a="1"/>
  <c r="C70" i="4" s="1"/>
  <c r="C69" i="4" a="1"/>
  <c r="C69" i="4" s="1"/>
  <c r="C68" i="4" a="1"/>
  <c r="C68" i="4" s="1"/>
  <c r="C67" i="4" a="1"/>
  <c r="C67" i="4" s="1"/>
  <c r="C66" i="4" a="1"/>
  <c r="C66" i="4" s="1"/>
  <c r="C65" i="4" a="1"/>
  <c r="C65" i="4" s="1"/>
  <c r="C64" i="4" a="1"/>
  <c r="C64" i="4" s="1"/>
  <c r="C63" i="4" a="1"/>
  <c r="C63" i="4" s="1"/>
  <c r="C62" i="4" a="1"/>
  <c r="C62" i="4" s="1"/>
  <c r="C61" i="4" a="1"/>
  <c r="C61" i="4" s="1"/>
  <c r="C60" i="4" a="1"/>
  <c r="C60" i="4" s="1"/>
  <c r="C59" i="4" a="1"/>
  <c r="C59" i="4" s="1"/>
  <c r="C58" i="4" a="1"/>
  <c r="C58" i="4" s="1"/>
  <c r="C57" i="4" a="1"/>
  <c r="C57" i="4" s="1"/>
  <c r="C56" i="4" a="1"/>
  <c r="C56" i="4" s="1"/>
  <c r="C55" i="4" a="1"/>
  <c r="C55" i="4" s="1"/>
  <c r="C54" i="4" a="1"/>
  <c r="C54" i="4" s="1"/>
  <c r="C53" i="4" a="1"/>
  <c r="C53" i="4" s="1"/>
  <c r="C52" i="4" a="1"/>
  <c r="C52" i="4" s="1"/>
  <c r="C51" i="4" a="1"/>
  <c r="C51" i="4" s="1"/>
  <c r="C50" i="4" a="1"/>
  <c r="C50" i="4" s="1"/>
  <c r="C49" i="4" a="1"/>
  <c r="C49" i="4" s="1"/>
  <c r="C48" i="4" a="1"/>
  <c r="C48" i="4" s="1"/>
  <c r="C47" i="4" a="1"/>
  <c r="C47" i="4" s="1"/>
  <c r="C46" i="4" a="1"/>
  <c r="C46" i="4" s="1"/>
  <c r="C45" i="4" a="1"/>
  <c r="C45" i="4" s="1"/>
  <c r="C44" i="4" a="1"/>
  <c r="C44" i="4" s="1"/>
  <c r="C43" i="4" a="1"/>
  <c r="C43" i="4" s="1"/>
  <c r="C42" i="4" a="1"/>
  <c r="C42" i="4" s="1"/>
  <c r="C41" i="4" a="1"/>
  <c r="C41" i="4" s="1"/>
  <c r="C40" i="4" a="1"/>
  <c r="C40" i="4" s="1"/>
  <c r="C39" i="4" a="1"/>
  <c r="C39" i="4" s="1"/>
  <c r="C38" i="4" a="1"/>
  <c r="C38" i="4" s="1"/>
  <c r="C37" i="4" a="1"/>
  <c r="C37" i="4" s="1"/>
  <c r="C36" i="4" a="1"/>
  <c r="C36" i="4" s="1"/>
  <c r="C35" i="4" a="1"/>
  <c r="C35" i="4" s="1"/>
  <c r="C34" i="4" a="1"/>
  <c r="C34" i="4" s="1"/>
  <c r="C33" i="4" a="1"/>
  <c r="C33" i="4" s="1"/>
  <c r="C32" i="4" a="1"/>
  <c r="C32" i="4" s="1"/>
  <c r="C31" i="4" a="1"/>
  <c r="C31" i="4" s="1"/>
  <c r="C30" i="4" a="1"/>
  <c r="C30" i="4" s="1"/>
  <c r="C29" i="4" a="1"/>
  <c r="C29" i="4" s="1"/>
  <c r="C28" i="4" a="1"/>
  <c r="C28" i="4" s="1"/>
  <c r="C27" i="4" a="1"/>
  <c r="C27" i="4" s="1"/>
  <c r="C26" i="4" a="1"/>
  <c r="C26" i="4" s="1"/>
  <c r="C25" i="4" a="1"/>
  <c r="C25" i="4" s="1"/>
  <c r="C24" i="4" a="1"/>
  <c r="C24" i="4" s="1"/>
  <c r="C23" i="4" a="1"/>
  <c r="C23" i="4" s="1"/>
  <c r="C22" i="4" a="1"/>
  <c r="C22" i="4" s="1"/>
  <c r="C21" i="4" a="1"/>
  <c r="C21" i="4" s="1"/>
  <c r="C20" i="4" a="1"/>
  <c r="C20" i="4" s="1"/>
  <c r="C19" i="4" a="1"/>
  <c r="C19" i="4" s="1"/>
  <c r="C18" i="4" a="1"/>
  <c r="C18" i="4" s="1"/>
  <c r="C17" i="4" a="1"/>
  <c r="C17" i="4" s="1"/>
  <c r="C16" i="4" a="1"/>
  <c r="C16" i="4" s="1"/>
  <c r="C15" i="4" a="1"/>
  <c r="C15" i="4" s="1"/>
  <c r="C14" i="4" a="1"/>
  <c r="C14" i="4" s="1"/>
  <c r="C13" i="4" a="1"/>
  <c r="C13" i="4" s="1"/>
  <c r="C12" i="4" a="1"/>
  <c r="C12" i="4" s="1"/>
  <c r="C11" i="4" a="1"/>
  <c r="C11" i="4" s="1"/>
  <c r="C10" i="4" a="1"/>
  <c r="C10" i="4" s="1"/>
  <c r="N4" i="2" l="1" a="1"/>
  <c r="N4" i="2" s="1"/>
  <c r="N5" i="2" a="1"/>
  <c r="N5" i="2" s="1"/>
  <c r="N6" i="2" a="1"/>
  <c r="N6" i="2" s="1"/>
  <c r="N7" i="2" a="1"/>
  <c r="N7" i="2" s="1"/>
  <c r="N8" i="2" a="1"/>
  <c r="N8" i="2" s="1"/>
  <c r="N9" i="2" a="1"/>
  <c r="N9" i="2" s="1"/>
  <c r="N10" i="2" a="1"/>
  <c r="N10" i="2" s="1"/>
  <c r="N11" i="2" a="1"/>
  <c r="N11" i="2" s="1"/>
  <c r="N12" i="2" a="1"/>
  <c r="N12" i="2" s="1"/>
  <c r="N13" i="2" a="1"/>
  <c r="N13" i="2" s="1"/>
  <c r="N14" i="2" a="1"/>
  <c r="N14" i="2" s="1"/>
  <c r="N15" i="2" a="1"/>
  <c r="N15"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s="1"/>
  <c r="N31" i="2" a="1"/>
  <c r="N31" i="2" s="1"/>
  <c r="N32" i="2" a="1"/>
  <c r="N32" i="2" s="1"/>
  <c r="N33" i="2" a="1"/>
  <c r="N33" i="2" s="1"/>
  <c r="N34" i="2" a="1"/>
  <c r="N34" i="2" s="1"/>
  <c r="N35" i="2" a="1"/>
  <c r="N35" i="2" s="1"/>
  <c r="N36" i="2" a="1"/>
  <c r="N36" i="2" s="1"/>
  <c r="N37" i="2" a="1"/>
  <c r="N37" i="2" s="1"/>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s="1"/>
  <c r="N50" i="2" a="1"/>
  <c r="N50" i="2" s="1"/>
  <c r="N51" i="2" a="1"/>
  <c r="N51" i="2" s="1"/>
  <c r="N52" i="2" a="1"/>
  <c r="N52" i="2" s="1"/>
  <c r="N53" i="2" a="1"/>
  <c r="N53" i="2" s="1"/>
  <c r="N54" i="2" a="1"/>
  <c r="N54" i="2" s="1"/>
  <c r="N55" i="2" a="1"/>
  <c r="N55" i="2" s="1"/>
  <c r="N56" i="2" a="1"/>
  <c r="N56" i="2" s="1"/>
  <c r="N57" i="2" a="1"/>
  <c r="N57" i="2" s="1"/>
  <c r="N58" i="2" a="1"/>
  <c r="N58" i="2" s="1"/>
  <c r="N59" i="2" a="1"/>
  <c r="N59" i="2" s="1"/>
  <c r="N60" i="2" a="1"/>
  <c r="N60" i="2" s="1"/>
  <c r="N61" i="2" a="1"/>
  <c r="N61" i="2" s="1"/>
  <c r="N62" i="2" a="1"/>
  <c r="N62" i="2" s="1"/>
  <c r="N63" i="2" a="1"/>
  <c r="N63" i="2" s="1"/>
  <c r="N64" i="2" a="1"/>
  <c r="N64" i="2" s="1"/>
  <c r="N65" i="2" a="1"/>
  <c r="N65" i="2" s="1"/>
  <c r="N66" i="2" a="1"/>
  <c r="N66" i="2" s="1"/>
  <c r="N67" i="2" a="1"/>
  <c r="N67" i="2" s="1"/>
  <c r="N68" i="2" a="1"/>
  <c r="N68" i="2" s="1"/>
  <c r="N69" i="2" a="1"/>
  <c r="N69" i="2" s="1"/>
  <c r="N70" i="2" a="1"/>
  <c r="N70" i="2" s="1"/>
  <c r="N71" i="2" a="1"/>
  <c r="N71" i="2" s="1"/>
  <c r="N72" i="2" a="1"/>
  <c r="N72" i="2" s="1"/>
  <c r="N73" i="2" a="1"/>
  <c r="N73" i="2" s="1"/>
  <c r="N74" i="2" a="1"/>
  <c r="N74" i="2" s="1"/>
  <c r="N75" i="2" a="1"/>
  <c r="N75" i="2" s="1"/>
  <c r="N76" i="2" a="1"/>
  <c r="N76" i="2" s="1"/>
  <c r="N77" i="2" a="1"/>
  <c r="N77" i="2" s="1"/>
  <c r="N78" i="2" a="1"/>
  <c r="N78" i="2" s="1"/>
  <c r="N79" i="2" a="1"/>
  <c r="N79" i="2" s="1"/>
  <c r="N80" i="2" a="1"/>
  <c r="N80" i="2" s="1"/>
  <c r="N81" i="2" a="1"/>
  <c r="N81" i="2" s="1"/>
  <c r="N82" i="2" a="1"/>
  <c r="N82" i="2" s="1"/>
  <c r="N83" i="2" a="1"/>
  <c r="N83" i="2" s="1"/>
  <c r="N84" i="2" a="1"/>
  <c r="N84" i="2" s="1"/>
  <c r="N85" i="2" a="1"/>
  <c r="N85" i="2" s="1"/>
  <c r="N86" i="2" a="1"/>
  <c r="N86" i="2" s="1"/>
  <c r="N87" i="2" a="1"/>
  <c r="N87" i="2" s="1"/>
  <c r="N88" i="2" a="1"/>
  <c r="N88" i="2" s="1"/>
  <c r="N89" i="2" a="1"/>
  <c r="N89" i="2" s="1"/>
  <c r="N90" i="2" a="1"/>
  <c r="N90" i="2" s="1"/>
  <c r="N91" i="2" a="1"/>
  <c r="N91" i="2" s="1"/>
  <c r="N92" i="2" a="1"/>
  <c r="N92" i="2" s="1"/>
  <c r="N93" i="2" a="1"/>
  <c r="N93" i="2" s="1"/>
  <c r="N94" i="2" a="1"/>
  <c r="N94"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L70" i="2" l="1" a="1"/>
  <c r="L70" i="2" s="1"/>
  <c r="L15" i="2" a="1"/>
  <c r="L15" i="2" s="1"/>
  <c r="L83" i="2" a="1"/>
  <c r="L83" i="2" s="1"/>
  <c r="L79" i="2" a="1"/>
  <c r="L79" i="2" s="1"/>
  <c r="L78" i="2" a="1"/>
  <c r="L78" i="2" s="1"/>
  <c r="L77" i="2" a="1"/>
  <c r="L77" i="2" s="1"/>
  <c r="L89" i="2" a="1"/>
  <c r="L89" i="2" s="1"/>
  <c r="L76" i="2" a="1"/>
  <c r="L76" i="2" s="1"/>
  <c r="L42" i="2" a="1"/>
  <c r="L42" i="2" s="1"/>
  <c r="L75" i="2" a="1"/>
  <c r="L75" i="2" s="1"/>
  <c r="L65" i="2" a="1"/>
  <c r="L65" i="2" s="1"/>
  <c r="L63" i="2" a="1"/>
  <c r="L63" i="2" s="1"/>
  <c r="L88" i="2" a="1"/>
  <c r="L88" i="2" s="1"/>
  <c r="L62" i="2" a="1"/>
  <c r="L62" i="2" s="1"/>
  <c r="L60" i="2" a="1"/>
  <c r="L60" i="2" s="1"/>
  <c r="L57" i="2" a="1"/>
  <c r="L57" i="2" s="1"/>
  <c r="L58" i="2" a="1"/>
  <c r="L58" i="2" s="1"/>
  <c r="L59" i="2" a="1"/>
  <c r="L59" i="2" s="1"/>
  <c r="L56" i="2" a="1"/>
  <c r="L56" i="2" s="1"/>
  <c r="L54" i="2" a="1"/>
  <c r="L54" i="2" s="1"/>
  <c r="L53" i="2" a="1"/>
  <c r="L53" i="2" s="1"/>
  <c r="L50" i="2" a="1"/>
  <c r="L50" i="2" s="1"/>
  <c r="L49" i="2" a="1"/>
  <c r="L49" i="2" s="1"/>
  <c r="L48" i="2" a="1"/>
  <c r="L48" i="2" s="1"/>
  <c r="L47" i="2" a="1"/>
  <c r="L47" i="2" s="1"/>
  <c r="L46" i="2" a="1"/>
  <c r="L46" i="2" s="1"/>
  <c r="L17" i="2" a="1"/>
  <c r="L17" i="2" s="1"/>
  <c r="L45" i="2" a="1"/>
  <c r="L45" i="2" s="1"/>
  <c r="L44" i="2" a="1"/>
  <c r="L44" i="2" s="1"/>
  <c r="L90" i="2" a="1"/>
  <c r="L90" i="2" s="1"/>
  <c r="L41" i="2" a="1"/>
  <c r="L41" i="2" s="1"/>
  <c r="L40" i="2" a="1"/>
  <c r="L40" i="2" s="1"/>
  <c r="L38" i="2" a="1"/>
  <c r="L38" i="2" s="1"/>
  <c r="L86" i="2" a="1"/>
  <c r="L86" i="2" s="1"/>
  <c r="L33" i="2" a="1"/>
  <c r="L33" i="2" s="1"/>
  <c r="L34" i="2" a="1"/>
  <c r="L34" i="2" s="1"/>
  <c r="L32" i="2" a="1"/>
  <c r="L32" i="2" s="1"/>
  <c r="L31" i="2" a="1"/>
  <c r="L31" i="2" s="1"/>
  <c r="L30" i="2" a="1"/>
  <c r="L30" i="2" s="1"/>
  <c r="L29" i="2" a="1"/>
  <c r="L29" i="2" s="1"/>
  <c r="L28" i="2" a="1"/>
  <c r="L28" i="2" s="1"/>
  <c r="L85" i="2" a="1"/>
  <c r="L85" i="2" s="1"/>
  <c r="L26" i="2" a="1"/>
  <c r="L26" i="2" s="1"/>
  <c r="L24" i="2" a="1"/>
  <c r="L24" i="2" s="1"/>
  <c r="L23" i="2" a="1"/>
  <c r="L23" i="2" s="1"/>
  <c r="L20" i="2" a="1"/>
  <c r="L20" i="2" s="1"/>
  <c r="L18" i="2" a="1"/>
  <c r="L18" i="2" s="1"/>
  <c r="L13" i="2" a="1"/>
  <c r="L13" i="2" s="1"/>
  <c r="L12" i="2" a="1"/>
  <c r="L12" i="2" s="1"/>
  <c r="L19" i="2" a="1"/>
  <c r="L19" i="2" s="1"/>
  <c r="L10" i="2" a="1"/>
  <c r="L10" i="2" s="1"/>
  <c r="L9" i="2" a="1"/>
  <c r="L9" i="2" s="1"/>
  <c r="L8" i="2" a="1"/>
  <c r="L8" i="2" s="1"/>
  <c r="L7" i="2" a="1"/>
  <c r="L7" i="2" s="1"/>
  <c r="L6" i="2" a="1"/>
  <c r="L6" i="2" s="1"/>
  <c r="L5" i="2" a="1"/>
  <c r="L5" i="2" s="1"/>
  <c r="L4" i="2" a="1"/>
  <c r="L4" i="2" s="1"/>
  <c r="L16" i="2" a="1"/>
  <c r="L16" i="2" s="1"/>
  <c r="L64" i="2" a="1"/>
  <c r="L64" i="2" s="1"/>
  <c r="L22" i="2" a="1"/>
  <c r="L22" i="2" s="1"/>
  <c r="L72" i="2" a="1"/>
  <c r="L72" i="2" s="1"/>
  <c r="L87" i="2" a="1"/>
  <c r="L87" i="2" s="1"/>
  <c r="L51" i="2" a="1"/>
  <c r="L51" i="2" s="1"/>
  <c r="L69" i="2" a="1"/>
  <c r="L69" i="2" s="1"/>
  <c r="L84" i="2" a="1"/>
  <c r="L84" i="2" s="1"/>
  <c r="L94" i="2" a="1"/>
  <c r="L94" i="2" s="1"/>
  <c r="L35" i="2" a="1"/>
  <c r="L35" i="2" s="1"/>
  <c r="L21" i="2" a="1"/>
  <c r="L21" i="2" s="1"/>
  <c r="L52" i="2" a="1"/>
  <c r="L52" i="2" s="1"/>
  <c r="L66" i="2" a="1"/>
  <c r="L66" i="2" s="1"/>
  <c r="L91" i="2" a="1"/>
  <c r="L91" i="2" s="1"/>
  <c r="L14" i="2" a="1"/>
  <c r="L14" i="2" s="1"/>
  <c r="L43" i="2" a="1"/>
  <c r="L43" i="2" s="1"/>
  <c r="L68" i="2" a="1"/>
  <c r="L68" i="2" s="1"/>
  <c r="L93" i="2" a="1"/>
  <c r="L93" i="2" s="1"/>
  <c r="L92" i="2" a="1"/>
  <c r="L92" i="2" s="1"/>
  <c r="L82" i="2" a="1"/>
  <c r="L82" i="2" s="1"/>
  <c r="L81" i="2" a="1"/>
  <c r="L81" i="2" s="1"/>
  <c r="L74" i="2" a="1"/>
  <c r="L74" i="2" s="1"/>
  <c r="L36" i="2" a="1"/>
  <c r="L36" i="2" s="1"/>
  <c r="L73" i="2" a="1"/>
  <c r="L73" i="2" s="1"/>
  <c r="L11" i="2" a="1"/>
  <c r="L11" i="2" s="1"/>
  <c r="L80" i="2" a="1"/>
  <c r="L80" i="2" s="1"/>
  <c r="L67" i="2" a="1"/>
  <c r="L67" i="2" s="1"/>
  <c r="L61" i="2" a="1"/>
  <c r="L61" i="2" s="1"/>
  <c r="L55" i="2" a="1"/>
  <c r="L55" i="2" s="1"/>
  <c r="L39" i="2" a="1"/>
  <c r="L39" i="2" s="1"/>
  <c r="L25" i="2" a="1"/>
  <c r="L25" i="2" s="1"/>
  <c r="L71" i="2" a="1"/>
  <c r="L71" i="2" s="1"/>
  <c r="L37" i="2" a="1"/>
  <c r="L37" i="2" s="1"/>
  <c r="J70" i="2" a="1"/>
  <c r="J70" i="2" s="1"/>
  <c r="J15" i="2" a="1"/>
  <c r="J15" i="2" s="1"/>
  <c r="J83" i="2" a="1"/>
  <c r="J83" i="2" s="1"/>
  <c r="C15" i="2" a="1"/>
  <c r="C15" i="2" s="1"/>
  <c r="C9" i="3" s="1" a="1"/>
  <c r="C9" i="3" s="1"/>
  <c r="C83" i="2" a="1"/>
  <c r="C83" i="2" s="1"/>
  <c r="C79" i="2" a="1"/>
  <c r="C79" i="2" s="1"/>
  <c r="C77" i="2" a="1"/>
  <c r="C77" i="2" s="1"/>
  <c r="C89" i="2" a="1"/>
  <c r="C89" i="2" s="1"/>
  <c r="C76" i="2" a="1"/>
  <c r="C76" i="2" s="1"/>
  <c r="C42" i="2" a="1"/>
  <c r="C42" i="2" s="1"/>
  <c r="C75" i="2" a="1"/>
  <c r="C75" i="2" s="1"/>
  <c r="C65" i="2" a="1"/>
  <c r="C65" i="2" s="1"/>
  <c r="C20" i="3" s="1" a="1"/>
  <c r="C20" i="3" s="1"/>
  <c r="C63" i="2" a="1"/>
  <c r="C63" i="2" s="1"/>
  <c r="C88" i="2" a="1"/>
  <c r="C88" i="2" s="1"/>
  <c r="C62" i="2" a="1"/>
  <c r="C62" i="2" s="1"/>
  <c r="C60" i="2" a="1"/>
  <c r="C60" i="2" s="1"/>
  <c r="C18" i="5" s="1" a="1"/>
  <c r="C18" i="5" s="1"/>
  <c r="C57" i="2" a="1"/>
  <c r="C57" i="2" s="1"/>
  <c r="C58" i="2" a="1"/>
  <c r="C58" i="2" s="1"/>
  <c r="C59" i="2" a="1"/>
  <c r="C59" i="2" s="1"/>
  <c r="C56" i="2" a="1"/>
  <c r="C56" i="2" s="1"/>
  <c r="C18" i="3" s="1" a="1"/>
  <c r="C18" i="3" s="1"/>
  <c r="C54" i="2" a="1"/>
  <c r="C54" i="2" s="1"/>
  <c r="C17" i="5" s="1" a="1"/>
  <c r="C17" i="5" s="1"/>
  <c r="C53" i="2" a="1"/>
  <c r="C53" i="2" s="1"/>
  <c r="C50" i="2" a="1"/>
  <c r="C50" i="2" s="1"/>
  <c r="C49" i="2" a="1"/>
  <c r="C49" i="2" s="1"/>
  <c r="C17" i="3" s="1" a="1"/>
  <c r="C17" i="3" s="1"/>
  <c r="C48" i="2" a="1"/>
  <c r="C48" i="2" s="1"/>
  <c r="C14" i="5" s="1" a="1"/>
  <c r="C14" i="5" s="1"/>
  <c r="C47" i="2" a="1"/>
  <c r="C47" i="2" s="1"/>
  <c r="C46" i="2" a="1"/>
  <c r="C46" i="2" s="1"/>
  <c r="C17" i="2" a="1"/>
  <c r="C17" i="2" s="1"/>
  <c r="C11" i="3" s="1" a="1"/>
  <c r="C11" i="3" s="1"/>
  <c r="C45" i="2" a="1"/>
  <c r="C45" i="2" s="1"/>
  <c r="C44" i="2" a="1"/>
  <c r="C44" i="2" s="1"/>
  <c r="C90" i="2" a="1"/>
  <c r="C90" i="2" s="1"/>
  <c r="C41" i="2" a="1"/>
  <c r="C41" i="2" s="1"/>
  <c r="C40" i="2" a="1"/>
  <c r="C40" i="2" s="1"/>
  <c r="C38" i="2" a="1"/>
  <c r="C38" i="2" s="1"/>
  <c r="C12" i="5" s="1" a="1"/>
  <c r="C12" i="5" s="1"/>
  <c r="C86" i="2" a="1"/>
  <c r="C86" i="2" s="1"/>
  <c r="C33" i="2" a="1"/>
  <c r="C33" i="2" s="1"/>
  <c r="C9" i="5" s="1" a="1"/>
  <c r="C9" i="5" s="1"/>
  <c r="C34" i="2" a="1"/>
  <c r="C34" i="2" s="1"/>
  <c r="C15" i="3" s="1" a="1"/>
  <c r="C15" i="3" s="1"/>
  <c r="C32" i="2" a="1"/>
  <c r="C32" i="2" s="1"/>
  <c r="C9" i="4" s="1" a="1"/>
  <c r="C9" i="4" s="1"/>
  <c r="C31" i="2" a="1"/>
  <c r="C31" i="2" s="1"/>
  <c r="C30" i="2" a="1"/>
  <c r="C30" i="2" s="1"/>
  <c r="C29" i="2" a="1"/>
  <c r="C29" i="2" s="1"/>
  <c r="C14" i="3" s="1" a="1"/>
  <c r="C14" i="3" s="1"/>
  <c r="C28" i="2" a="1"/>
  <c r="C28" i="2" s="1"/>
  <c r="C8" i="4" s="1" a="1"/>
  <c r="C8" i="4" s="1"/>
  <c r="C85" i="2" a="1"/>
  <c r="C85" i="2" s="1"/>
  <c r="C26" i="2" a="1"/>
  <c r="C26" i="2" s="1"/>
  <c r="C7" i="5" s="1" a="1"/>
  <c r="C7" i="5" s="1"/>
  <c r="C24" i="2" a="1"/>
  <c r="C24" i="2" s="1"/>
  <c r="C23" i="2" a="1"/>
  <c r="C23" i="2" s="1"/>
  <c r="C20" i="2" a="1"/>
  <c r="C20" i="2" s="1"/>
  <c r="C18" i="2" a="1"/>
  <c r="C18" i="2" s="1"/>
  <c r="C12" i="3" s="1" a="1"/>
  <c r="C12" i="3" s="1"/>
  <c r="C13" i="2" a="1"/>
  <c r="C13" i="2" s="1"/>
  <c r="C12" i="2" a="1"/>
  <c r="C12" i="2" s="1"/>
  <c r="C19" i="2" a="1"/>
  <c r="C19" i="2" s="1"/>
  <c r="C10" i="2" a="1"/>
  <c r="C10" i="2" s="1"/>
  <c r="C7" i="3" s="1" a="1"/>
  <c r="C7" i="3" s="1"/>
  <c r="C9" i="2" a="1"/>
  <c r="C9" i="2" s="1"/>
  <c r="C6" i="3" s="1" a="1"/>
  <c r="C6" i="3" s="1"/>
  <c r="C8" i="2" a="1"/>
  <c r="C8" i="2" s="1"/>
  <c r="C5" i="3" s="1" a="1"/>
  <c r="C5" i="3" s="1"/>
  <c r="C7" i="2" a="1"/>
  <c r="C7" i="2" s="1"/>
  <c r="C7" i="4" s="1" a="1"/>
  <c r="C7" i="4" s="1"/>
  <c r="C6" i="2" a="1"/>
  <c r="C6" i="2" s="1"/>
  <c r="C6" i="4" s="1" a="1"/>
  <c r="C6" i="4" s="1"/>
  <c r="C5" i="2" a="1"/>
  <c r="C5" i="2" s="1"/>
  <c r="C5" i="4" s="1" a="1"/>
  <c r="C5" i="4" s="1"/>
  <c r="C4" i="2" a="1"/>
  <c r="C4" i="2" s="1"/>
  <c r="C16" i="2" a="1"/>
  <c r="C16" i="2" s="1"/>
  <c r="C10" i="3" s="1" a="1"/>
  <c r="C10" i="3" s="1"/>
  <c r="C64" i="2" a="1"/>
  <c r="C64" i="2" s="1"/>
  <c r="C19" i="3" s="1" a="1"/>
  <c r="C19" i="3" s="1"/>
  <c r="C22" i="2" a="1"/>
  <c r="C22" i="2" s="1"/>
  <c r="C6" i="5" s="1" a="1"/>
  <c r="C6" i="5" s="1"/>
  <c r="C72" i="2" a="1"/>
  <c r="C72" i="2" s="1"/>
  <c r="C20" i="5" s="1" a="1"/>
  <c r="C20" i="5" s="1"/>
  <c r="C87" i="2" a="1"/>
  <c r="C87" i="2" s="1"/>
  <c r="C51" i="2" a="1"/>
  <c r="C51" i="2" s="1"/>
  <c r="C15" i="5" s="1" a="1"/>
  <c r="C15" i="5" s="1"/>
  <c r="C69" i="2" a="1"/>
  <c r="C69" i="2" s="1"/>
  <c r="C84" i="2" a="1"/>
  <c r="C84" i="2" s="1"/>
  <c r="C94" i="2" a="1"/>
  <c r="C94" i="2" s="1"/>
  <c r="C35" i="2" a="1"/>
  <c r="C35" i="2" s="1"/>
  <c r="C10" i="5" s="1" a="1"/>
  <c r="C10" i="5" s="1"/>
  <c r="C21" i="2" a="1"/>
  <c r="C21" i="2" s="1"/>
  <c r="C52" i="2" a="1"/>
  <c r="C52" i="2" s="1"/>
  <c r="C16" i="5" s="1" a="1"/>
  <c r="C16" i="5" s="1"/>
  <c r="C66" i="2" a="1"/>
  <c r="C66" i="2" s="1"/>
  <c r="C91" i="2" a="1"/>
  <c r="C91" i="2" s="1"/>
  <c r="C14" i="2" a="1"/>
  <c r="C14" i="2" s="1"/>
  <c r="C5" i="5" s="1" a="1"/>
  <c r="C5" i="5" s="1"/>
  <c r="C43" i="2" a="1"/>
  <c r="C43" i="2" s="1"/>
  <c r="C13" i="5" s="1" a="1"/>
  <c r="C13" i="5" s="1"/>
  <c r="C68" i="2" a="1"/>
  <c r="C68" i="2" s="1"/>
  <c r="C19" i="5" s="1" a="1"/>
  <c r="C19" i="5" s="1"/>
  <c r="C93" i="2" a="1"/>
  <c r="C93" i="2" s="1"/>
  <c r="C92" i="2" a="1"/>
  <c r="C92" i="2" s="1"/>
  <c r="C82" i="2" a="1"/>
  <c r="C82" i="2" s="1"/>
  <c r="C81" i="2" a="1"/>
  <c r="C81" i="2" s="1"/>
  <c r="C22" i="5" s="1" a="1"/>
  <c r="C22" i="5" s="1"/>
  <c r="C74" i="2" a="1"/>
  <c r="C74" i="2" s="1"/>
  <c r="C36" i="2" a="1"/>
  <c r="C36" i="2" s="1"/>
  <c r="C11" i="5" s="1" a="1"/>
  <c r="C11" i="5" s="1"/>
  <c r="C73" i="2" a="1"/>
  <c r="C73" i="2" s="1"/>
  <c r="C11" i="2" a="1"/>
  <c r="C11" i="2" s="1"/>
  <c r="C8" i="3" s="1" a="1"/>
  <c r="C8" i="3" s="1"/>
  <c r="C80" i="2" a="1"/>
  <c r="C80" i="2" s="1"/>
  <c r="C67" i="2" a="1"/>
  <c r="C67" i="2" s="1"/>
  <c r="C10" i="14" s="1" a="1"/>
  <c r="C10" i="14" s="1"/>
  <c r="C61" i="2" a="1"/>
  <c r="C61" i="2" s="1"/>
  <c r="C9" i="14" s="1" a="1"/>
  <c r="C9" i="14" s="1"/>
  <c r="C55" i="2" a="1"/>
  <c r="C55" i="2" s="1"/>
  <c r="C39" i="2" a="1"/>
  <c r="C39" i="2" s="1"/>
  <c r="C7" i="14" s="1" a="1"/>
  <c r="C7" i="14" s="1"/>
  <c r="C25" i="2" a="1"/>
  <c r="C25" i="2" s="1"/>
  <c r="C5" i="14" s="1" a="1"/>
  <c r="C5" i="14" s="1"/>
  <c r="C71" i="2" a="1"/>
  <c r="C71" i="2" s="1"/>
  <c r="C11" i="14" s="1" a="1"/>
  <c r="C11" i="14" s="1"/>
  <c r="C37" i="2" a="1"/>
  <c r="C37" i="2" s="1"/>
  <c r="C6" i="14" s="1" a="1"/>
  <c r="C6" i="14" s="1"/>
  <c r="C70" i="2" a="1"/>
  <c r="C70" i="2" s="1"/>
  <c r="C21" i="3" s="1" a="1"/>
  <c r="C21" i="3" s="1"/>
  <c r="C78" i="2" a="1"/>
  <c r="C78" i="2" s="1"/>
  <c r="C23" i="3" s="1" a="1"/>
  <c r="C23" i="3" s="1"/>
  <c r="J79" i="2" a="1"/>
  <c r="J79" i="2" s="1"/>
  <c r="J78" i="2" a="1"/>
  <c r="J78" i="2" s="1"/>
  <c r="J77" i="2" a="1"/>
  <c r="J77" i="2" s="1"/>
  <c r="J89" i="2" a="1"/>
  <c r="J89" i="2" s="1"/>
  <c r="J76" i="2" a="1"/>
  <c r="J76" i="2" s="1"/>
  <c r="J42" i="2" a="1"/>
  <c r="J42" i="2" s="1"/>
  <c r="J75" i="2" a="1"/>
  <c r="J75" i="2" s="1"/>
  <c r="J65" i="2" a="1"/>
  <c r="J65" i="2" s="1"/>
  <c r="J63" i="2" a="1"/>
  <c r="J63" i="2" s="1"/>
  <c r="J88" i="2" a="1"/>
  <c r="J88" i="2" s="1"/>
  <c r="J62" i="2" a="1"/>
  <c r="J62" i="2" s="1"/>
  <c r="J60" i="2" a="1"/>
  <c r="J60" i="2" s="1"/>
  <c r="J57" i="2" a="1"/>
  <c r="J57" i="2" s="1"/>
  <c r="J58" i="2" a="1"/>
  <c r="J58" i="2" s="1"/>
  <c r="J59" i="2" a="1"/>
  <c r="J59" i="2" s="1"/>
  <c r="J56" i="2" a="1"/>
  <c r="J56" i="2" s="1"/>
  <c r="J54" i="2" a="1"/>
  <c r="J54" i="2" s="1"/>
  <c r="J53" i="2" a="1"/>
  <c r="J53" i="2" s="1"/>
  <c r="J50" i="2" a="1"/>
  <c r="J50" i="2" s="1"/>
  <c r="J49" i="2" a="1"/>
  <c r="J49" i="2" s="1"/>
  <c r="J48" i="2" a="1"/>
  <c r="J48" i="2" s="1"/>
  <c r="J47" i="2" a="1"/>
  <c r="J47" i="2" s="1"/>
  <c r="J46" i="2" a="1"/>
  <c r="J46" i="2" s="1"/>
  <c r="J17" i="2" a="1"/>
  <c r="J17" i="2" s="1"/>
  <c r="J45" i="2" a="1"/>
  <c r="J45" i="2" s="1"/>
  <c r="J44" i="2" a="1"/>
  <c r="J44" i="2" s="1"/>
  <c r="J90" i="2" a="1"/>
  <c r="J90" i="2" s="1"/>
  <c r="J41" i="2" a="1"/>
  <c r="J41" i="2" s="1"/>
  <c r="J40" i="2" a="1"/>
  <c r="J40" i="2" s="1"/>
  <c r="J38" i="2" a="1"/>
  <c r="J38" i="2" s="1"/>
  <c r="J86" i="2" a="1"/>
  <c r="J86" i="2" s="1"/>
  <c r="J33" i="2" a="1"/>
  <c r="J33" i="2" s="1"/>
  <c r="J34" i="2" a="1"/>
  <c r="J34" i="2" s="1"/>
  <c r="J32" i="2" a="1"/>
  <c r="J32" i="2" s="1"/>
  <c r="J31" i="2" a="1"/>
  <c r="J31" i="2" s="1"/>
  <c r="J30" i="2" a="1"/>
  <c r="J30" i="2" s="1"/>
  <c r="J29" i="2" a="1"/>
  <c r="J29" i="2" s="1"/>
  <c r="J28" i="2" a="1"/>
  <c r="J28" i="2" s="1"/>
  <c r="J85" i="2" a="1"/>
  <c r="J85" i="2" s="1"/>
  <c r="J26" i="2" a="1"/>
  <c r="J26" i="2" s="1"/>
  <c r="J24" i="2" a="1"/>
  <c r="J24" i="2" s="1"/>
  <c r="J23" i="2" a="1"/>
  <c r="J23" i="2" s="1"/>
  <c r="J20" i="2" a="1"/>
  <c r="J20" i="2" s="1"/>
  <c r="J18" i="2" a="1"/>
  <c r="J18" i="2" s="1"/>
  <c r="J13" i="2" a="1"/>
  <c r="J13" i="2" s="1"/>
  <c r="J12" i="2" a="1"/>
  <c r="J12" i="2" s="1"/>
  <c r="J19" i="2" a="1"/>
  <c r="J19" i="2" s="1"/>
  <c r="J10" i="2" a="1"/>
  <c r="J10" i="2" s="1"/>
  <c r="J9" i="2" a="1"/>
  <c r="J9" i="2" s="1"/>
  <c r="J8" i="2" a="1"/>
  <c r="J8" i="2" s="1"/>
  <c r="J7" i="2" a="1"/>
  <c r="J7" i="2" s="1"/>
  <c r="J6" i="2" a="1"/>
  <c r="J6" i="2" s="1"/>
  <c r="J5" i="2" a="1"/>
  <c r="J5" i="2" s="1"/>
  <c r="J4" i="2" a="1"/>
  <c r="J4" i="2" s="1"/>
  <c r="J16" i="2" a="1"/>
  <c r="J16" i="2" s="1"/>
  <c r="J64" i="2" a="1"/>
  <c r="J64" i="2" s="1"/>
  <c r="J22" i="2" a="1"/>
  <c r="J22" i="2" s="1"/>
  <c r="J72" i="2" a="1"/>
  <c r="J72" i="2" s="1"/>
  <c r="J87" i="2" a="1"/>
  <c r="J87" i="2" s="1"/>
  <c r="J51" i="2" a="1"/>
  <c r="J51" i="2" s="1"/>
  <c r="J69" i="2" a="1"/>
  <c r="J69" i="2" s="1"/>
  <c r="J84" i="2" a="1"/>
  <c r="J84" i="2" s="1"/>
  <c r="J94" i="2" a="1"/>
  <c r="J94" i="2" s="1"/>
  <c r="J35" i="2" a="1"/>
  <c r="J35" i="2" s="1"/>
  <c r="J21" i="2" a="1"/>
  <c r="J21" i="2" s="1"/>
  <c r="J52" i="2" a="1"/>
  <c r="J52" i="2" s="1"/>
  <c r="J66" i="2" a="1"/>
  <c r="J66" i="2" s="1"/>
  <c r="J91" i="2" a="1"/>
  <c r="J91" i="2" s="1"/>
  <c r="J14" i="2" a="1"/>
  <c r="J14" i="2" s="1"/>
  <c r="J43" i="2" a="1"/>
  <c r="J43" i="2" s="1"/>
  <c r="J68" i="2" a="1"/>
  <c r="J68" i="2" s="1"/>
  <c r="J93" i="2" a="1"/>
  <c r="J93" i="2" s="1"/>
  <c r="J92" i="2" a="1"/>
  <c r="J92" i="2" s="1"/>
  <c r="J82" i="2" a="1"/>
  <c r="J82" i="2" s="1"/>
  <c r="J81" i="2" a="1"/>
  <c r="J81" i="2" s="1"/>
  <c r="J74" i="2" a="1"/>
  <c r="J74" i="2" s="1"/>
  <c r="J36" i="2" a="1"/>
  <c r="J36" i="2" s="1"/>
  <c r="J73" i="2" a="1"/>
  <c r="J73" i="2" s="1"/>
  <c r="J11" i="2" a="1"/>
  <c r="J11" i="2" s="1"/>
  <c r="J80" i="2" a="1"/>
  <c r="J80" i="2" s="1"/>
  <c r="J67" i="2" a="1"/>
  <c r="J67" i="2" s="1"/>
  <c r="J61" i="2" a="1"/>
  <c r="J61" i="2" s="1"/>
  <c r="J55" i="2" a="1"/>
  <c r="J55" i="2" s="1"/>
  <c r="J39" i="2" a="1"/>
  <c r="J39" i="2" s="1"/>
  <c r="J25" i="2" a="1"/>
  <c r="J25" i="2" s="1"/>
  <c r="J71" i="2" a="1"/>
  <c r="J71" i="2" s="1"/>
  <c r="J37" i="2" a="1"/>
  <c r="J37" i="2" s="1"/>
  <c r="B16" i="5" l="1"/>
  <c r="Q16" i="5"/>
  <c r="P16" i="5"/>
  <c r="N16" i="5"/>
  <c r="B17" i="5"/>
  <c r="P17" i="5"/>
  <c r="Q17" i="5"/>
  <c r="N17" i="5"/>
  <c r="B9" i="5"/>
  <c r="Q9" i="5"/>
  <c r="P9" i="5"/>
  <c r="B12" i="5"/>
  <c r="Q12" i="5"/>
  <c r="P12" i="5"/>
  <c r="B10" i="5"/>
  <c r="Q10" i="5"/>
  <c r="P10" i="5"/>
  <c r="Q11" i="5"/>
  <c r="B11" i="5"/>
  <c r="P11" i="5"/>
  <c r="B18" i="5"/>
  <c r="N18" i="5"/>
  <c r="Q18" i="5"/>
  <c r="P18" i="5"/>
  <c r="C22" i="3" a="1"/>
  <c r="C22" i="3" s="1"/>
  <c r="C21" i="5" a="1"/>
  <c r="C21" i="5" s="1"/>
  <c r="P22" i="5"/>
  <c r="Q22" i="5"/>
  <c r="N22" i="5"/>
  <c r="B22" i="5"/>
  <c r="N15" i="5"/>
  <c r="B15" i="5"/>
  <c r="Q15" i="5"/>
  <c r="P15" i="5"/>
  <c r="B20" i="5"/>
  <c r="Q20" i="5"/>
  <c r="P20" i="5"/>
  <c r="N20" i="5"/>
  <c r="P6" i="5"/>
  <c r="B6" i="5"/>
  <c r="Q6" i="5"/>
  <c r="P7" i="5"/>
  <c r="B7" i="5"/>
  <c r="Q7" i="5"/>
  <c r="Q19" i="5"/>
  <c r="P19" i="5"/>
  <c r="N19" i="5"/>
  <c r="B19" i="5"/>
  <c r="Q13" i="5"/>
  <c r="B13" i="5"/>
  <c r="P13" i="5"/>
  <c r="N39" i="5"/>
  <c r="Q77" i="5"/>
  <c r="F165" i="5"/>
  <c r="D64" i="5"/>
  <c r="B107" i="5"/>
  <c r="P31" i="5"/>
  <c r="F170" i="5"/>
  <c r="G32" i="5"/>
  <c r="I32" i="5" s="1"/>
  <c r="Q135" i="5"/>
  <c r="F32" i="5"/>
  <c r="E159" i="5"/>
  <c r="P122" i="5"/>
  <c r="B158" i="5"/>
  <c r="B25" i="5"/>
  <c r="F37" i="5"/>
  <c r="F114" i="5"/>
  <c r="Q178" i="5"/>
  <c r="P188" i="5"/>
  <c r="P189" i="5"/>
  <c r="N59" i="5"/>
  <c r="D191" i="5"/>
  <c r="D85" i="5"/>
  <c r="G141" i="5"/>
  <c r="I141" i="5" s="1"/>
  <c r="F195" i="5"/>
  <c r="Q146" i="5"/>
  <c r="B186" i="5"/>
  <c r="P183" i="5"/>
  <c r="P131" i="5"/>
  <c r="G124" i="5"/>
  <c r="I124" i="5" s="1"/>
  <c r="N91" i="5"/>
  <c r="G23" i="5"/>
  <c r="I23" i="5" s="1"/>
  <c r="G176" i="5"/>
  <c r="I176" i="5" s="1"/>
  <c r="Q89" i="5"/>
  <c r="E52" i="5"/>
  <c r="D101" i="5"/>
  <c r="P73" i="5"/>
  <c r="G42" i="5"/>
  <c r="I42" i="5" s="1"/>
  <c r="N74" i="5"/>
  <c r="F57" i="5"/>
  <c r="N35" i="5"/>
  <c r="B58" i="5"/>
  <c r="B23" i="5"/>
  <c r="D46" i="5"/>
  <c r="B69" i="5"/>
  <c r="P30" i="5"/>
  <c r="E113" i="5"/>
  <c r="P56" i="5"/>
  <c r="Q93" i="5"/>
  <c r="P39" i="5"/>
  <c r="G25" i="5"/>
  <c r="I25" i="5" s="1"/>
  <c r="E108" i="5"/>
  <c r="P29" i="5"/>
  <c r="P63" i="5"/>
  <c r="D24" i="5"/>
  <c r="G29" i="5"/>
  <c r="I29" i="5" s="1"/>
  <c r="D27" i="5"/>
  <c r="E64" i="5"/>
  <c r="F123" i="5"/>
  <c r="N65" i="5"/>
  <c r="E133" i="5"/>
  <c r="P65" i="5"/>
  <c r="G64" i="5"/>
  <c r="I64" i="5" s="1"/>
  <c r="E176" i="5"/>
  <c r="Q122" i="5"/>
  <c r="Q167" i="5"/>
  <c r="Q119" i="5"/>
  <c r="Q110" i="5"/>
  <c r="F43" i="5"/>
  <c r="N188" i="5"/>
  <c r="B189" i="5"/>
  <c r="G59" i="5"/>
  <c r="I59" i="5" s="1"/>
  <c r="G177" i="5"/>
  <c r="I177" i="5" s="1"/>
  <c r="F85" i="5"/>
  <c r="F141" i="5"/>
  <c r="B195" i="5"/>
  <c r="P51" i="5"/>
  <c r="F65" i="5"/>
  <c r="B131" i="5"/>
  <c r="B156" i="5"/>
  <c r="Q127" i="5"/>
  <c r="P102" i="5"/>
  <c r="P34" i="5"/>
  <c r="B36" i="5"/>
  <c r="P89" i="5"/>
  <c r="B68" i="5"/>
  <c r="D52" i="5"/>
  <c r="B101" i="5"/>
  <c r="N73" i="5"/>
  <c r="F42" i="5"/>
  <c r="Q120" i="5"/>
  <c r="G74" i="5"/>
  <c r="I74" i="5" s="1"/>
  <c r="E57" i="5"/>
  <c r="G35" i="5"/>
  <c r="I35" i="5" s="1"/>
  <c r="Q58" i="5"/>
  <c r="Q23" i="5"/>
  <c r="D53" i="5"/>
  <c r="Q69" i="5"/>
  <c r="G33" i="5"/>
  <c r="I33" i="5" s="1"/>
  <c r="D113" i="5"/>
  <c r="P72" i="5"/>
  <c r="P93" i="5"/>
  <c r="G54" i="5"/>
  <c r="I54" i="5" s="1"/>
  <c r="D93" i="5"/>
  <c r="P47" i="5"/>
  <c r="F25" i="5"/>
  <c r="Q108" i="5"/>
  <c r="E29" i="5"/>
  <c r="D42" i="5"/>
  <c r="N63" i="5"/>
  <c r="B24" i="5"/>
  <c r="Q31" i="5"/>
  <c r="Q27" i="5"/>
  <c r="B64" i="5"/>
  <c r="E123" i="5"/>
  <c r="B67" i="5"/>
  <c r="B148" i="5"/>
  <c r="Q76" i="5"/>
  <c r="Q81" i="5"/>
  <c r="N90" i="5"/>
  <c r="Q121" i="5"/>
  <c r="E134" i="5"/>
  <c r="Q43" i="5"/>
  <c r="D114" i="5"/>
  <c r="B183" i="5"/>
  <c r="F92" i="5"/>
  <c r="G174" i="5"/>
  <c r="I174" i="5" s="1"/>
  <c r="G92" i="5"/>
  <c r="I92" i="5" s="1"/>
  <c r="B139" i="5"/>
  <c r="N118" i="5"/>
  <c r="N184" i="5"/>
  <c r="N124" i="5"/>
  <c r="P55" i="5"/>
  <c r="N122" i="5"/>
  <c r="F187" i="5"/>
  <c r="B79" i="5"/>
  <c r="Q183" i="5"/>
  <c r="E43" i="5"/>
  <c r="D188" i="5"/>
  <c r="Q189" i="5"/>
  <c r="E59" i="5"/>
  <c r="N177" i="5"/>
  <c r="E85" i="5"/>
  <c r="D141" i="5"/>
  <c r="F75" i="5"/>
  <c r="Q51" i="5"/>
  <c r="G65" i="5"/>
  <c r="I65" i="5" s="1"/>
  <c r="P140" i="5"/>
  <c r="Q66" i="5"/>
  <c r="G173" i="5"/>
  <c r="I173" i="5" s="1"/>
  <c r="D156" i="5"/>
  <c r="D122" i="5"/>
  <c r="B66" i="5"/>
  <c r="Q36" i="5"/>
  <c r="N89" i="5"/>
  <c r="Q68" i="5"/>
  <c r="P52" i="5"/>
  <c r="Q101" i="5"/>
  <c r="G73" i="5"/>
  <c r="I73" i="5" s="1"/>
  <c r="P45" i="5"/>
  <c r="P120" i="5"/>
  <c r="F74" i="5"/>
  <c r="D57" i="5"/>
  <c r="F35" i="5"/>
  <c r="P58" i="5"/>
  <c r="N25" i="5"/>
  <c r="B53" i="5"/>
  <c r="P69" i="5"/>
  <c r="Q35" i="5"/>
  <c r="G38" i="5"/>
  <c r="I38" i="5" s="1"/>
  <c r="B113" i="5"/>
  <c r="P100" i="5"/>
  <c r="G93" i="5"/>
  <c r="I93" i="5" s="1"/>
  <c r="E54" i="5"/>
  <c r="G97" i="5"/>
  <c r="I97" i="5" s="1"/>
  <c r="N47" i="5"/>
  <c r="D25" i="5"/>
  <c r="B108" i="5"/>
  <c r="D29" i="5"/>
  <c r="E42" i="5"/>
  <c r="G63" i="5"/>
  <c r="I63" i="5" s="1"/>
  <c r="F29" i="5"/>
  <c r="E37" i="5"/>
  <c r="P27" i="5"/>
  <c r="Q64" i="5"/>
  <c r="B123" i="5"/>
  <c r="P76" i="5"/>
  <c r="Q148" i="5"/>
  <c r="P81" i="5"/>
  <c r="Q99" i="5"/>
  <c r="P121" i="5"/>
  <c r="D134" i="5"/>
  <c r="E51" i="5"/>
  <c r="B114" i="5"/>
  <c r="N183" i="5"/>
  <c r="G104" i="5"/>
  <c r="I104" i="5" s="1"/>
  <c r="F174" i="5"/>
  <c r="G102" i="5"/>
  <c r="I102" i="5" s="1"/>
  <c r="Q139" i="5"/>
  <c r="F156" i="5"/>
  <c r="Q147" i="5"/>
  <c r="B122" i="5"/>
  <c r="G80" i="5"/>
  <c r="I80" i="5" s="1"/>
  <c r="B41" i="5"/>
  <c r="D30" i="5"/>
  <c r="B43" i="5"/>
  <c r="B188" i="5"/>
  <c r="G189" i="5"/>
  <c r="I189" i="5" s="1"/>
  <c r="B59" i="5"/>
  <c r="G60" i="5"/>
  <c r="I60" i="5" s="1"/>
  <c r="G129" i="5"/>
  <c r="I129" i="5" s="1"/>
  <c r="B141" i="5"/>
  <c r="B75" i="5"/>
  <c r="B111" i="5"/>
  <c r="P157" i="5"/>
  <c r="G144" i="5"/>
  <c r="I144" i="5" s="1"/>
  <c r="G78" i="5"/>
  <c r="I78" i="5" s="1"/>
  <c r="G187" i="5"/>
  <c r="I187" i="5" s="1"/>
  <c r="Q187" i="5"/>
  <c r="B140" i="5"/>
  <c r="G122" i="5"/>
  <c r="I122" i="5" s="1"/>
  <c r="N36" i="5"/>
  <c r="G89" i="5"/>
  <c r="I89" i="5" s="1"/>
  <c r="P68" i="5"/>
  <c r="B84" i="5"/>
  <c r="N101" i="5"/>
  <c r="F73" i="5"/>
  <c r="F45" i="5"/>
  <c r="G120" i="5"/>
  <c r="I120" i="5" s="1"/>
  <c r="E35" i="5"/>
  <c r="N58" i="5"/>
  <c r="D28" i="5"/>
  <c r="Q53" i="5"/>
  <c r="N69" i="5"/>
  <c r="E39" i="5"/>
  <c r="E38" i="5"/>
  <c r="Q113" i="5"/>
  <c r="B26" i="5"/>
  <c r="F93" i="5"/>
  <c r="D54" i="5"/>
  <c r="E97" i="5"/>
  <c r="G47" i="5"/>
  <c r="I47" i="5" s="1"/>
  <c r="P108" i="5"/>
  <c r="B57" i="5"/>
  <c r="F63" i="5"/>
  <c r="D37" i="5"/>
  <c r="D48" i="5"/>
  <c r="E32" i="5"/>
  <c r="P64" i="5"/>
  <c r="Q123" i="5"/>
  <c r="E27" i="5"/>
  <c r="N81" i="5"/>
  <c r="P148" i="5"/>
  <c r="B92" i="5"/>
  <c r="G133" i="5"/>
  <c r="I133" i="5" s="1"/>
  <c r="N99" i="5"/>
  <c r="N121" i="5"/>
  <c r="B134" i="5"/>
  <c r="Q59" i="5"/>
  <c r="P114" i="5"/>
  <c r="D197" i="5"/>
  <c r="G117" i="5"/>
  <c r="I117" i="5" s="1"/>
  <c r="E174" i="5"/>
  <c r="F102" i="5"/>
  <c r="P139" i="5"/>
  <c r="F184" i="5"/>
  <c r="P142" i="5"/>
  <c r="Q155" i="5"/>
  <c r="B90" i="5"/>
  <c r="D136" i="5"/>
  <c r="G105" i="5"/>
  <c r="I105" i="5" s="1"/>
  <c r="F172" i="5"/>
  <c r="Q179" i="5"/>
  <c r="Q151" i="5"/>
  <c r="N187" i="5"/>
  <c r="D107" i="5"/>
  <c r="P38" i="5"/>
  <c r="G43" i="5"/>
  <c r="I43" i="5" s="1"/>
  <c r="G44" i="5"/>
  <c r="I44" i="5" s="1"/>
  <c r="F189" i="5"/>
  <c r="P83" i="5"/>
  <c r="N60" i="5"/>
  <c r="N129" i="5"/>
  <c r="N194" i="5"/>
  <c r="N75" i="5"/>
  <c r="N50" i="5"/>
  <c r="Q111" i="5"/>
  <c r="F157" i="5"/>
  <c r="P167" i="5"/>
  <c r="P82" i="5"/>
  <c r="B147" i="5"/>
  <c r="D140" i="5"/>
  <c r="G36" i="5"/>
  <c r="I36" i="5" s="1"/>
  <c r="F89" i="5"/>
  <c r="N68" i="5"/>
  <c r="Q84" i="5"/>
  <c r="P101" i="5"/>
  <c r="E73" i="5"/>
  <c r="E45" i="5"/>
  <c r="F120" i="5"/>
  <c r="D79" i="5"/>
  <c r="D35" i="5"/>
  <c r="G58" i="5"/>
  <c r="I58" i="5" s="1"/>
  <c r="E33" i="5"/>
  <c r="P53" i="5"/>
  <c r="G69" i="5"/>
  <c r="I69" i="5" s="1"/>
  <c r="E53" i="5"/>
  <c r="D38" i="5"/>
  <c r="P113" i="5"/>
  <c r="P26" i="5"/>
  <c r="Q153" i="5"/>
  <c r="B54" i="5"/>
  <c r="D97" i="5"/>
  <c r="F47" i="5"/>
  <c r="N45" i="5"/>
  <c r="N108" i="5"/>
  <c r="E63" i="5"/>
  <c r="B37" i="5"/>
  <c r="D63" i="5"/>
  <c r="B32" i="5"/>
  <c r="N64" i="5"/>
  <c r="P123" i="5"/>
  <c r="N29" i="5"/>
  <c r="B83" i="5"/>
  <c r="N148" i="5"/>
  <c r="P103" i="5"/>
  <c r="N172" i="5"/>
  <c r="F179" i="5"/>
  <c r="B110" i="5"/>
  <c r="E170" i="5"/>
  <c r="B27" i="5"/>
  <c r="F64" i="5"/>
  <c r="G145" i="5"/>
  <c r="I145" i="5" s="1"/>
  <c r="P67" i="5"/>
  <c r="N44" i="5"/>
  <c r="D189" i="5"/>
  <c r="Q83" i="5"/>
  <c r="F60" i="5"/>
  <c r="F129" i="5"/>
  <c r="Q194" i="5"/>
  <c r="G75" i="5"/>
  <c r="I75" i="5" s="1"/>
  <c r="Q50" i="5"/>
  <c r="P111" i="5"/>
  <c r="D157" i="5"/>
  <c r="Q176" i="5"/>
  <c r="D90" i="5"/>
  <c r="Q78" i="5"/>
  <c r="B34" i="5"/>
  <c r="P156" i="5"/>
  <c r="Q143" i="5"/>
  <c r="E36" i="5"/>
  <c r="E89" i="5"/>
  <c r="G68" i="5"/>
  <c r="I68" i="5" s="1"/>
  <c r="P84" i="5"/>
  <c r="G101" i="5"/>
  <c r="I101" i="5" s="1"/>
  <c r="D73" i="5"/>
  <c r="D45" i="5"/>
  <c r="D120" i="5"/>
  <c r="B132" i="5"/>
  <c r="G28" i="5"/>
  <c r="I28" i="5" s="1"/>
  <c r="B35" i="5"/>
  <c r="F58" i="5"/>
  <c r="G39" i="5"/>
  <c r="I39" i="5" s="1"/>
  <c r="N53" i="5"/>
  <c r="D74" i="5"/>
  <c r="E58" i="5"/>
  <c r="B38" i="5"/>
  <c r="N113" i="5"/>
  <c r="N26" i="5"/>
  <c r="P153" i="5"/>
  <c r="Q54" i="5"/>
  <c r="B97" i="5"/>
  <c r="E47" i="5"/>
  <c r="G108" i="5"/>
  <c r="I108" i="5" s="1"/>
  <c r="E25" i="5"/>
  <c r="G71" i="5"/>
  <c r="I71" i="5" s="1"/>
  <c r="Q37" i="5"/>
  <c r="Q137" i="5"/>
  <c r="Q32" i="5"/>
  <c r="N71" i="5"/>
  <c r="N123" i="5"/>
  <c r="D32" i="5"/>
  <c r="G85" i="5"/>
  <c r="I85" i="5" s="1"/>
  <c r="G172" i="5"/>
  <c r="I172" i="5" s="1"/>
  <c r="B179" i="5"/>
  <c r="B46" i="5"/>
  <c r="F124" i="5"/>
  <c r="B62" i="5"/>
  <c r="G110" i="5"/>
  <c r="I110" i="5" s="1"/>
  <c r="N145" i="5"/>
  <c r="Q67" i="5"/>
  <c r="F44" i="5"/>
  <c r="B94" i="5"/>
  <c r="Q95" i="5"/>
  <c r="D60" i="5"/>
  <c r="Q163" i="5"/>
  <c r="Q98" i="5"/>
  <c r="E75" i="5"/>
  <c r="P50" i="5"/>
  <c r="E111" i="5"/>
  <c r="B157" i="5"/>
  <c r="B187" i="5"/>
  <c r="D106" i="5"/>
  <c r="G90" i="5"/>
  <c r="I90" i="5" s="1"/>
  <c r="D91" i="5"/>
  <c r="B30" i="5"/>
  <c r="F147" i="5"/>
  <c r="D36" i="5"/>
  <c r="D89" i="5"/>
  <c r="F68" i="5"/>
  <c r="N84" i="5"/>
  <c r="F101" i="5"/>
  <c r="Q79" i="5"/>
  <c r="B45" i="5"/>
  <c r="B120" i="5"/>
  <c r="Q132" i="5"/>
  <c r="E28" i="5"/>
  <c r="D132" i="5"/>
  <c r="F88" i="5"/>
  <c r="F39" i="5"/>
  <c r="G53" i="5"/>
  <c r="I53" i="5" s="1"/>
  <c r="E80" i="5"/>
  <c r="N61" i="5"/>
  <c r="Q38" i="5"/>
  <c r="F113" i="5"/>
  <c r="G26" i="5"/>
  <c r="I26" i="5" s="1"/>
  <c r="N153" i="5"/>
  <c r="P54" i="5"/>
  <c r="Q97" i="5"/>
  <c r="F54" i="5"/>
  <c r="Q45" i="5"/>
  <c r="D108" i="5"/>
  <c r="F71" i="5"/>
  <c r="P37" i="5"/>
  <c r="P137" i="5"/>
  <c r="P32" i="5"/>
  <c r="G123" i="5"/>
  <c r="I123" i="5" s="1"/>
  <c r="N41" i="5"/>
  <c r="Q91" i="5"/>
  <c r="F148" i="5"/>
  <c r="E66" i="5"/>
  <c r="D164" i="5"/>
  <c r="E91" i="5"/>
  <c r="P23" i="5"/>
  <c r="B73" i="5"/>
  <c r="B174" i="5"/>
  <c r="F145" i="5"/>
  <c r="F81" i="5"/>
  <c r="D44" i="5"/>
  <c r="Q94" i="5"/>
  <c r="P95" i="5"/>
  <c r="N162" i="5"/>
  <c r="P163" i="5"/>
  <c r="P98" i="5"/>
  <c r="P154" i="5"/>
  <c r="F50" i="5"/>
  <c r="D111" i="5"/>
  <c r="Q157" i="5"/>
  <c r="D127" i="5"/>
  <c r="F106" i="5"/>
  <c r="N106" i="5"/>
  <c r="E34" i="5"/>
  <c r="F176" i="5"/>
  <c r="P36" i="5"/>
  <c r="Q169" i="5"/>
  <c r="Q8" i="5"/>
  <c r="E68" i="5"/>
  <c r="G84" i="5"/>
  <c r="I84" i="5" s="1"/>
  <c r="E101" i="5"/>
  <c r="P79" i="5"/>
  <c r="Q72" i="5"/>
  <c r="N120" i="5"/>
  <c r="P132" i="5"/>
  <c r="B28" i="5"/>
  <c r="Q185" i="5"/>
  <c r="Q88" i="5"/>
  <c r="D39" i="5"/>
  <c r="D58" i="5"/>
  <c r="B80" i="5"/>
  <c r="E69" i="5"/>
  <c r="N38" i="5"/>
  <c r="F38" i="5"/>
  <c r="F26" i="5"/>
  <c r="G153" i="5"/>
  <c r="I153" i="5" s="1"/>
  <c r="N54" i="5"/>
  <c r="P97" i="5"/>
  <c r="Q62" i="5"/>
  <c r="N23" i="5"/>
  <c r="B116" i="5"/>
  <c r="E71" i="5"/>
  <c r="N37" i="5"/>
  <c r="N137" i="5"/>
  <c r="N32" i="5"/>
  <c r="D123" i="5"/>
  <c r="G48" i="5"/>
  <c r="I48" i="5" s="1"/>
  <c r="B95" i="5"/>
  <c r="E148" i="5"/>
  <c r="G182" i="5"/>
  <c r="I182" i="5" s="1"/>
  <c r="P149" i="5"/>
  <c r="N196" i="5"/>
  <c r="Q104" i="5"/>
  <c r="D121" i="5"/>
  <c r="E83" i="5"/>
  <c r="D165" i="5"/>
  <c r="N197" i="5"/>
  <c r="F150" i="5"/>
  <c r="D34" i="5"/>
  <c r="P117" i="5"/>
  <c r="G166" i="5"/>
  <c r="I166" i="5" s="1"/>
  <c r="G198" i="5"/>
  <c r="I198" i="5" s="1"/>
  <c r="E142" i="5"/>
  <c r="F107" i="5"/>
  <c r="E65" i="5"/>
  <c r="E112" i="5"/>
  <c r="Q96" i="5"/>
  <c r="D180" i="5"/>
  <c r="N34" i="5"/>
  <c r="B126" i="5"/>
  <c r="G27" i="5"/>
  <c r="I27" i="5" s="1"/>
  <c r="P90" i="5"/>
  <c r="G81" i="5"/>
  <c r="I81" i="5" s="1"/>
  <c r="P138" i="5"/>
  <c r="E160" i="5"/>
  <c r="F95" i="5"/>
  <c r="Q162" i="5"/>
  <c r="F163" i="5"/>
  <c r="E98" i="5"/>
  <c r="G154" i="5"/>
  <c r="I154" i="5" s="1"/>
  <c r="E50" i="5"/>
  <c r="B175" i="5"/>
  <c r="G157" i="5"/>
  <c r="I157" i="5" s="1"/>
  <c r="G31" i="5"/>
  <c r="I31" i="5" s="1"/>
  <c r="F131" i="5"/>
  <c r="D124" i="5"/>
  <c r="P124" i="5"/>
  <c r="P91" i="5"/>
  <c r="Q34" i="5"/>
  <c r="F36" i="5"/>
  <c r="P169" i="5"/>
  <c r="D68" i="5"/>
  <c r="F84" i="5"/>
  <c r="Q56" i="5"/>
  <c r="N79" i="5"/>
  <c r="N72" i="5"/>
  <c r="E120" i="5"/>
  <c r="N132" i="5"/>
  <c r="Q28" i="5"/>
  <c r="P185" i="5"/>
  <c r="P88" i="5"/>
  <c r="B39" i="5"/>
  <c r="P61" i="5"/>
  <c r="Q80" i="5"/>
  <c r="E74" i="5"/>
  <c r="B100" i="5"/>
  <c r="G45" i="5"/>
  <c r="I45" i="5" s="1"/>
  <c r="F53" i="5"/>
  <c r="F153" i="5"/>
  <c r="G70" i="5"/>
  <c r="I70" i="5" s="1"/>
  <c r="N97" i="5"/>
  <c r="P62" i="5"/>
  <c r="Q40" i="5"/>
  <c r="Q116" i="5"/>
  <c r="D71" i="5"/>
  <c r="G37" i="5"/>
  <c r="I37" i="5" s="1"/>
  <c r="G137" i="5"/>
  <c r="I137" i="5" s="1"/>
  <c r="Q41" i="5"/>
  <c r="G86" i="5"/>
  <c r="I86" i="5" s="1"/>
  <c r="D181" i="5"/>
  <c r="P71" i="5"/>
  <c r="N95" i="5"/>
  <c r="B170" i="5"/>
  <c r="F182" i="5"/>
  <c r="N149" i="5"/>
  <c r="G196" i="5"/>
  <c r="I196" i="5" s="1"/>
  <c r="B127" i="5"/>
  <c r="G165" i="5"/>
  <c r="I165" i="5" s="1"/>
  <c r="D31" i="5"/>
  <c r="D148" i="5"/>
  <c r="B63" i="5"/>
  <c r="B102" i="5"/>
  <c r="P125" i="5"/>
  <c r="B138" i="5"/>
  <c r="G160" i="5"/>
  <c r="I160" i="5" s="1"/>
  <c r="E95" i="5"/>
  <c r="E192" i="5"/>
  <c r="B163" i="5"/>
  <c r="P109" i="5"/>
  <c r="F154" i="5"/>
  <c r="B50" i="5"/>
  <c r="E175" i="5"/>
  <c r="P186" i="5"/>
  <c r="F66" i="5"/>
  <c r="F173" i="5"/>
  <c r="P127" i="5"/>
  <c r="G156" i="5"/>
  <c r="I156" i="5" s="1"/>
  <c r="E122" i="5"/>
  <c r="B78" i="5"/>
  <c r="N169" i="5"/>
  <c r="E84" i="5"/>
  <c r="N56" i="5"/>
  <c r="G79" i="5"/>
  <c r="I79" i="5" s="1"/>
  <c r="G72" i="5"/>
  <c r="I72" i="5" s="1"/>
  <c r="G132" i="5"/>
  <c r="I132" i="5" s="1"/>
  <c r="P28" i="5"/>
  <c r="N185" i="5"/>
  <c r="N88" i="5"/>
  <c r="Q39" i="5"/>
  <c r="G61" i="5"/>
  <c r="I61" i="5" s="1"/>
  <c r="P80" i="5"/>
  <c r="P77" i="5"/>
  <c r="Q100" i="5"/>
  <c r="F49" i="5"/>
  <c r="Q61" i="5"/>
  <c r="E153" i="5"/>
  <c r="E70" i="5"/>
  <c r="F97" i="5"/>
  <c r="N62" i="5"/>
  <c r="N40" i="5"/>
  <c r="N116" i="5"/>
  <c r="G55" i="5"/>
  <c r="I55" i="5" s="1"/>
  <c r="B71" i="5"/>
  <c r="E48" i="5"/>
  <c r="F137" i="5"/>
  <c r="P41" i="5"/>
  <c r="F86" i="5"/>
  <c r="B181" i="5"/>
  <c r="P96" i="5"/>
  <c r="Q170" i="5"/>
  <c r="E182" i="5"/>
  <c r="E149" i="5"/>
  <c r="F196" i="5"/>
  <c r="F104" i="5"/>
  <c r="P126" i="5"/>
  <c r="F171" i="5"/>
  <c r="Q90" i="5"/>
  <c r="Q165" i="5"/>
  <c r="B44" i="5"/>
  <c r="D150" i="5"/>
  <c r="G51" i="5"/>
  <c r="I51" i="5" s="1"/>
  <c r="F135" i="5"/>
  <c r="P99" i="5"/>
  <c r="E166" i="5"/>
  <c r="E198" i="5"/>
  <c r="G151" i="5"/>
  <c r="I151" i="5" s="1"/>
  <c r="Q107" i="5"/>
  <c r="P173" i="5"/>
  <c r="F181" i="5"/>
  <c r="N78" i="5"/>
  <c r="N66" i="5"/>
  <c r="P87" i="5"/>
  <c r="F133" i="5"/>
  <c r="Q125" i="5"/>
  <c r="Q138" i="5"/>
  <c r="D95" i="5"/>
  <c r="Q192" i="5"/>
  <c r="G193" i="5"/>
  <c r="I193" i="5" s="1"/>
  <c r="B109" i="5"/>
  <c r="E154" i="5"/>
  <c r="E76" i="5"/>
  <c r="D175" i="5"/>
  <c r="Q186" i="5"/>
  <c r="D78" i="5"/>
  <c r="D187" i="5"/>
  <c r="D159" i="5"/>
  <c r="B172" i="5"/>
  <c r="D143" i="5"/>
  <c r="B82" i="5"/>
  <c r="G169" i="5"/>
  <c r="I169" i="5" s="1"/>
  <c r="D84" i="5"/>
  <c r="G56" i="5"/>
  <c r="I56" i="5" s="1"/>
  <c r="F79" i="5"/>
  <c r="F72" i="5"/>
  <c r="F132" i="5"/>
  <c r="F33" i="5"/>
  <c r="G185" i="5"/>
  <c r="I185" i="5" s="1"/>
  <c r="G87" i="5"/>
  <c r="I87" i="5" s="1"/>
  <c r="G88" i="5"/>
  <c r="I88" i="5" s="1"/>
  <c r="Q46" i="5"/>
  <c r="F61" i="5"/>
  <c r="N80" i="5"/>
  <c r="G77" i="5"/>
  <c r="I77" i="5" s="1"/>
  <c r="G100" i="5"/>
  <c r="I100" i="5" s="1"/>
  <c r="E49" i="5"/>
  <c r="F69" i="5"/>
  <c r="D153" i="5"/>
  <c r="D70" i="5"/>
  <c r="E26" i="5"/>
  <c r="G62" i="5"/>
  <c r="I62" i="5" s="1"/>
  <c r="G40" i="5"/>
  <c r="I40" i="5" s="1"/>
  <c r="Q30" i="5"/>
  <c r="G116" i="5"/>
  <c r="I116" i="5" s="1"/>
  <c r="F55" i="5"/>
  <c r="Q71" i="5"/>
  <c r="B48" i="5"/>
  <c r="E137" i="5"/>
  <c r="G41" i="5"/>
  <c r="I41" i="5" s="1"/>
  <c r="E86" i="5"/>
  <c r="Q181" i="5"/>
  <c r="N103" i="5"/>
  <c r="P170" i="5"/>
  <c r="D182" i="5"/>
  <c r="B164" i="5"/>
  <c r="E196" i="5"/>
  <c r="D104" i="5"/>
  <c r="N126" i="5"/>
  <c r="E171" i="5"/>
  <c r="D92" i="5"/>
  <c r="P165" i="5"/>
  <c r="F51" i="5"/>
  <c r="B150" i="5"/>
  <c r="B65" i="5"/>
  <c r="E135" i="5"/>
  <c r="N104" i="5"/>
  <c r="D166" i="5"/>
  <c r="D198" i="5"/>
  <c r="F151" i="5"/>
  <c r="P107" i="5"/>
  <c r="N83" i="5"/>
  <c r="B173" i="5"/>
  <c r="B105" i="5"/>
  <c r="E92" i="5"/>
  <c r="P24" i="5"/>
  <c r="B142" i="5"/>
  <c r="B31" i="5"/>
  <c r="Q115" i="5"/>
  <c r="G125" i="5"/>
  <c r="I125" i="5" s="1"/>
  <c r="N138" i="5"/>
  <c r="G161" i="5"/>
  <c r="I161" i="5" s="1"/>
  <c r="G192" i="5"/>
  <c r="I192" i="5" s="1"/>
  <c r="N193" i="5"/>
  <c r="Q109" i="5"/>
  <c r="D154" i="5"/>
  <c r="N76" i="5"/>
  <c r="N186" i="5"/>
  <c r="E82" i="5"/>
  <c r="P78" i="5"/>
  <c r="Q173" i="5"/>
  <c r="D172" i="5"/>
  <c r="P92" i="5"/>
  <c r="F169" i="5"/>
  <c r="B8" i="5"/>
  <c r="B52" i="5"/>
  <c r="F56" i="5"/>
  <c r="E79" i="5"/>
  <c r="E72" i="5"/>
  <c r="E132" i="5"/>
  <c r="D33" i="5"/>
  <c r="F185" i="5"/>
  <c r="F87" i="5"/>
  <c r="E88" i="5"/>
  <c r="P46" i="5"/>
  <c r="E61" i="5"/>
  <c r="F77" i="5"/>
  <c r="E100" i="5"/>
  <c r="D49" i="5"/>
  <c r="N77" i="5"/>
  <c r="B153" i="5"/>
  <c r="B70" i="5"/>
  <c r="N28" i="5"/>
  <c r="F62" i="5"/>
  <c r="F40" i="5"/>
  <c r="N30" i="5"/>
  <c r="F116" i="5"/>
  <c r="E55" i="5"/>
  <c r="Q48" i="5"/>
  <c r="D137" i="5"/>
  <c r="F41" i="5"/>
  <c r="D86" i="5"/>
  <c r="P181" i="5"/>
  <c r="D133" i="5"/>
  <c r="N170" i="5"/>
  <c r="B182" i="5"/>
  <c r="B143" i="5"/>
  <c r="F140" i="5"/>
  <c r="Q92" i="5"/>
  <c r="N82" i="5"/>
  <c r="B99" i="5"/>
  <c r="E102" i="5"/>
  <c r="P115" i="5"/>
  <c r="F125" i="5"/>
  <c r="G138" i="5"/>
  <c r="I138" i="5" s="1"/>
  <c r="N161" i="5"/>
  <c r="F192" i="5"/>
  <c r="N130" i="5"/>
  <c r="G109" i="5"/>
  <c r="I109" i="5" s="1"/>
  <c r="B154" i="5"/>
  <c r="G76" i="5"/>
  <c r="I76" i="5" s="1"/>
  <c r="G186" i="5"/>
  <c r="I186" i="5" s="1"/>
  <c r="P66" i="5"/>
  <c r="Q82" i="5"/>
  <c r="G91" i="5"/>
  <c r="I91" i="5" s="1"/>
  <c r="E23" i="5"/>
  <c r="G96" i="5"/>
  <c r="I96" i="5" s="1"/>
  <c r="E169" i="5"/>
  <c r="Q52" i="5"/>
  <c r="E56" i="5"/>
  <c r="B42" i="5"/>
  <c r="D72" i="5"/>
  <c r="Q57" i="5"/>
  <c r="B33" i="5"/>
  <c r="E185" i="5"/>
  <c r="E87" i="5"/>
  <c r="D88" i="5"/>
  <c r="N46" i="5"/>
  <c r="D61" i="5"/>
  <c r="E77" i="5"/>
  <c r="N100" i="5"/>
  <c r="B49" i="5"/>
  <c r="F80" i="5"/>
  <c r="Q70" i="5"/>
  <c r="G49" i="5"/>
  <c r="I49" i="5" s="1"/>
  <c r="N31" i="5"/>
  <c r="E62" i="5"/>
  <c r="E40" i="5"/>
  <c r="G30" i="5"/>
  <c r="I30" i="5" s="1"/>
  <c r="E116" i="5"/>
  <c r="D55" i="5"/>
  <c r="Q24" i="5"/>
  <c r="P48" i="5"/>
  <c r="B137" i="5"/>
  <c r="E41" i="5"/>
  <c r="B86" i="5"/>
  <c r="N181" i="5"/>
  <c r="B133" i="5"/>
  <c r="G170" i="5"/>
  <c r="I170" i="5" s="1"/>
  <c r="E143" i="5"/>
  <c r="N140" i="5"/>
  <c r="P40" i="5"/>
  <c r="E118" i="5"/>
  <c r="Q131" i="5"/>
  <c r="B124" i="5"/>
  <c r="F115" i="5"/>
  <c r="D125" i="5"/>
  <c r="F138" i="5"/>
  <c r="F161" i="5"/>
  <c r="B47" i="5"/>
  <c r="Q130" i="5"/>
  <c r="F109" i="5"/>
  <c r="Q154" i="5"/>
  <c r="F76" i="5"/>
  <c r="F186" i="5"/>
  <c r="E78" i="5"/>
  <c r="F90" i="5"/>
  <c r="Q106" i="5"/>
  <c r="F34" i="5"/>
  <c r="G140" i="5"/>
  <c r="I140" i="5" s="1"/>
  <c r="D169" i="5"/>
  <c r="P8" i="5"/>
  <c r="N52" i="5"/>
  <c r="D56" i="5"/>
  <c r="Q42" i="5"/>
  <c r="B72" i="5"/>
  <c r="B74" i="5"/>
  <c r="P57" i="5"/>
  <c r="P33" i="5"/>
  <c r="D185" i="5"/>
  <c r="D87" i="5"/>
  <c r="B88" i="5"/>
  <c r="G46" i="5"/>
  <c r="I46" i="5" s="1"/>
  <c r="B61" i="5"/>
  <c r="D23" i="5"/>
  <c r="D77" i="5"/>
  <c r="F100" i="5"/>
  <c r="Q49" i="5"/>
  <c r="N93" i="5"/>
  <c r="P70" i="5"/>
  <c r="F31" i="5"/>
  <c r="D62" i="5"/>
  <c r="D40" i="5"/>
  <c r="F30" i="5"/>
  <c r="P116" i="5"/>
  <c r="B55" i="5"/>
  <c r="N24" i="5"/>
  <c r="N48" i="5"/>
  <c r="D41" i="5"/>
  <c r="Q86" i="5"/>
  <c r="E181" i="5"/>
  <c r="P44" i="5"/>
  <c r="Q133" i="5"/>
  <c r="D170" i="5"/>
  <c r="P182" i="5"/>
  <c r="Q159" i="5"/>
  <c r="B106" i="5"/>
  <c r="P135" i="5"/>
  <c r="B190" i="5"/>
  <c r="B29" i="5"/>
  <c r="Q114" i="5"/>
  <c r="N178" i="5"/>
  <c r="G188" i="5"/>
  <c r="I188" i="5" s="1"/>
  <c r="D138" i="5"/>
  <c r="F59" i="5"/>
  <c r="E191" i="5"/>
  <c r="D47" i="5"/>
  <c r="Q141" i="5"/>
  <c r="Q195" i="5"/>
  <c r="N146" i="5"/>
  <c r="D186" i="5"/>
  <c r="D173" i="5"/>
  <c r="E127" i="5"/>
  <c r="G106" i="5"/>
  <c r="I106" i="5" s="1"/>
  <c r="Q29" i="5"/>
  <c r="F122" i="5"/>
  <c r="P172" i="5"/>
  <c r="B89" i="5"/>
  <c r="F52" i="5"/>
  <c r="N87" i="5"/>
  <c r="Q73" i="5"/>
  <c r="N42" i="5"/>
  <c r="P74" i="5"/>
  <c r="G57" i="5"/>
  <c r="I57" i="5" s="1"/>
  <c r="P35" i="5"/>
  <c r="Q87" i="5"/>
  <c r="F23" i="5"/>
  <c r="E46" i="5"/>
  <c r="D69" i="5"/>
  <c r="F28" i="5"/>
  <c r="D80" i="5"/>
  <c r="G113" i="5"/>
  <c r="I113" i="5" s="1"/>
  <c r="N49" i="5"/>
  <c r="B93" i="5"/>
  <c r="Q33" i="5"/>
  <c r="P25" i="5"/>
  <c r="F108" i="5"/>
  <c r="Q26" i="5"/>
  <c r="B159" i="5"/>
  <c r="N55" i="5"/>
  <c r="Q65" i="5"/>
  <c r="D67" i="5"/>
  <c r="B121" i="5"/>
  <c r="G171" i="5"/>
  <c r="I171" i="5" s="1"/>
  <c r="E165" i="5"/>
  <c r="D82" i="5"/>
  <c r="G197" i="5"/>
  <c r="I197" i="5" s="1"/>
  <c r="Q184" i="5"/>
  <c r="G142" i="5"/>
  <c r="I142" i="5" s="1"/>
  <c r="E44" i="5"/>
  <c r="G136" i="5"/>
  <c r="I136" i="5" s="1"/>
  <c r="F105" i="5"/>
  <c r="F167" i="5"/>
  <c r="D75" i="5"/>
  <c r="N152" i="5"/>
  <c r="B103" i="5"/>
  <c r="E90" i="5"/>
  <c r="F168" i="5"/>
  <c r="P162" i="5"/>
  <c r="Q188" i="5"/>
  <c r="N192" i="5"/>
  <c r="N111" i="5"/>
  <c r="G163" i="5"/>
  <c r="I163" i="5" s="1"/>
  <c r="P175" i="5"/>
  <c r="D145" i="5"/>
  <c r="N131" i="5"/>
  <c r="N141" i="5"/>
  <c r="Q142" i="5"/>
  <c r="B161" i="5"/>
  <c r="P106" i="5"/>
  <c r="E186" i="5"/>
  <c r="Q74" i="5"/>
  <c r="E31" i="5"/>
  <c r="P86" i="5"/>
  <c r="D149" i="5"/>
  <c r="P75" i="5"/>
  <c r="G126" i="5"/>
  <c r="I126" i="5" s="1"/>
  <c r="E67" i="5"/>
  <c r="G183" i="5"/>
  <c r="I183" i="5" s="1"/>
  <c r="G150" i="5"/>
  <c r="I150" i="5" s="1"/>
  <c r="G83" i="5"/>
  <c r="I83" i="5" s="1"/>
  <c r="G118" i="5"/>
  <c r="I118" i="5" s="1"/>
  <c r="P184" i="5"/>
  <c r="F142" i="5"/>
  <c r="G50" i="5"/>
  <c r="I50" i="5" s="1"/>
  <c r="F136" i="5"/>
  <c r="E105" i="5"/>
  <c r="E167" i="5"/>
  <c r="G94" i="5"/>
  <c r="I94" i="5" s="1"/>
  <c r="G152" i="5"/>
  <c r="I152" i="5" s="1"/>
  <c r="E128" i="5"/>
  <c r="F98" i="5"/>
  <c r="E168" i="5"/>
  <c r="P178" i="5"/>
  <c r="F191" i="5"/>
  <c r="B130" i="5"/>
  <c r="B194" i="5"/>
  <c r="G115" i="5"/>
  <c r="I115" i="5" s="1"/>
  <c r="E173" i="5"/>
  <c r="E178" i="5"/>
  <c r="G146" i="5"/>
  <c r="I146" i="5" s="1"/>
  <c r="E145" i="5"/>
  <c r="D144" i="5"/>
  <c r="N144" i="5"/>
  <c r="F130" i="5"/>
  <c r="N163" i="5"/>
  <c r="B146" i="5"/>
  <c r="G162" i="5"/>
  <c r="I162" i="5" s="1"/>
  <c r="E189" i="5"/>
  <c r="G130" i="5"/>
  <c r="I130" i="5" s="1"/>
  <c r="G139" i="5"/>
  <c r="I139" i="5" s="1"/>
  <c r="G103" i="5"/>
  <c r="I103" i="5" s="1"/>
  <c r="Q103" i="5"/>
  <c r="F82" i="5"/>
  <c r="N57" i="5"/>
  <c r="F70" i="5"/>
  <c r="N86" i="5"/>
  <c r="B149" i="5"/>
  <c r="D83" i="5"/>
  <c r="F126" i="5"/>
  <c r="Q75" i="5"/>
  <c r="F183" i="5"/>
  <c r="E150" i="5"/>
  <c r="Q85" i="5"/>
  <c r="F118" i="5"/>
  <c r="G184" i="5"/>
  <c r="I184" i="5" s="1"/>
  <c r="D142" i="5"/>
  <c r="E60" i="5"/>
  <c r="E136" i="5"/>
  <c r="D105" i="5"/>
  <c r="D167" i="5"/>
  <c r="F96" i="5"/>
  <c r="F152" i="5"/>
  <c r="D128" i="5"/>
  <c r="D103" i="5"/>
  <c r="D168" i="5"/>
  <c r="P194" i="5"/>
  <c r="P193" i="5"/>
  <c r="D131" i="5"/>
  <c r="D195" i="5"/>
  <c r="E125" i="5"/>
  <c r="N175" i="5"/>
  <c r="P191" i="5"/>
  <c r="E156" i="5"/>
  <c r="N147" i="5"/>
  <c r="N157" i="5"/>
  <c r="B129" i="5"/>
  <c r="N173" i="5"/>
  <c r="D130" i="5"/>
  <c r="E177" i="5"/>
  <c r="F162" i="5"/>
  <c r="E146" i="5"/>
  <c r="P166" i="5"/>
  <c r="Q152" i="5"/>
  <c r="E140" i="5"/>
  <c r="F149" i="5"/>
  <c r="E106" i="5"/>
  <c r="N33" i="5"/>
  <c r="G181" i="5"/>
  <c r="I181" i="5" s="1"/>
  <c r="Q149" i="5"/>
  <c r="G99" i="5"/>
  <c r="I99" i="5" s="1"/>
  <c r="E126" i="5"/>
  <c r="F78" i="5"/>
  <c r="E183" i="5"/>
  <c r="Q150" i="5"/>
  <c r="D102" i="5"/>
  <c r="D118" i="5"/>
  <c r="E184" i="5"/>
  <c r="E151" i="5"/>
  <c r="D65" i="5"/>
  <c r="B136" i="5"/>
  <c r="D112" i="5"/>
  <c r="B167" i="5"/>
  <c r="N98" i="5"/>
  <c r="E152" i="5"/>
  <c r="B128" i="5"/>
  <c r="N105" i="5"/>
  <c r="B168" i="5"/>
  <c r="F111" i="5"/>
  <c r="G111" i="5"/>
  <c r="I111" i="5" s="1"/>
  <c r="E115" i="5"/>
  <c r="N127" i="5"/>
  <c r="B177" i="5"/>
  <c r="E194" i="5"/>
  <c r="B160" i="5"/>
  <c r="E161" i="5"/>
  <c r="D160" i="5"/>
  <c r="Q128" i="5"/>
  <c r="Q200" i="5"/>
  <c r="G127" i="5"/>
  <c r="I127" i="5" s="1"/>
  <c r="D178" i="5"/>
  <c r="D161" i="5"/>
  <c r="P144" i="5"/>
  <c r="F146" i="5"/>
  <c r="G131" i="5"/>
  <c r="I131" i="5" s="1"/>
  <c r="E187" i="5"/>
  <c r="G194" i="5"/>
  <c r="I194" i="5" s="1"/>
  <c r="B91" i="5"/>
  <c r="E180" i="5"/>
  <c r="N109" i="5"/>
  <c r="D196" i="5"/>
  <c r="N27" i="5"/>
  <c r="B185" i="5"/>
  <c r="B40" i="5"/>
  <c r="Q164" i="5"/>
  <c r="E99" i="5"/>
  <c r="D126" i="5"/>
  <c r="N85" i="5"/>
  <c r="D183" i="5"/>
  <c r="P150" i="5"/>
  <c r="Q102" i="5"/>
  <c r="B118" i="5"/>
  <c r="D184" i="5"/>
  <c r="D151" i="5"/>
  <c r="G66" i="5"/>
  <c r="I66" i="5" s="1"/>
  <c r="P151" i="5"/>
  <c r="B112" i="5"/>
  <c r="N167" i="5"/>
  <c r="G98" i="5"/>
  <c r="I98" i="5" s="1"/>
  <c r="D152" i="5"/>
  <c r="P110" i="5"/>
  <c r="Q124" i="5"/>
  <c r="E131" i="5"/>
  <c r="N179" i="5"/>
  <c r="D51" i="5"/>
  <c r="P146" i="5"/>
  <c r="E144" i="5"/>
  <c r="N156" i="5"/>
  <c r="B87" i="5"/>
  <c r="E30" i="5"/>
  <c r="B51" i="5"/>
  <c r="P164" i="5"/>
  <c r="D99" i="5"/>
  <c r="G134" i="5"/>
  <c r="I134" i="5" s="1"/>
  <c r="G95" i="5"/>
  <c r="I95" i="5" s="1"/>
  <c r="B197" i="5"/>
  <c r="N150" i="5"/>
  <c r="N102" i="5"/>
  <c r="Q118" i="5"/>
  <c r="B184" i="5"/>
  <c r="B151" i="5"/>
  <c r="D81" i="5"/>
  <c r="N51" i="5"/>
  <c r="P112" i="5"/>
  <c r="D98" i="5"/>
  <c r="B152" i="5"/>
  <c r="P128" i="5"/>
  <c r="N110" i="5"/>
  <c r="P200" i="5"/>
  <c r="F127" i="5"/>
  <c r="Q129" i="5"/>
  <c r="G179" i="5"/>
  <c r="I179" i="5" s="1"/>
  <c r="D176" i="5"/>
  <c r="D192" i="5"/>
  <c r="D26" i="5"/>
  <c r="D158" i="5"/>
  <c r="B115" i="5"/>
  <c r="E103" i="5"/>
  <c r="D116" i="5"/>
  <c r="P60" i="5"/>
  <c r="N164" i="5"/>
  <c r="P104" i="5"/>
  <c r="F134" i="5"/>
  <c r="F99" i="5"/>
  <c r="Q197" i="5"/>
  <c r="Q174" i="5"/>
  <c r="G135" i="5"/>
  <c r="I135" i="5" s="1"/>
  <c r="P118" i="5"/>
  <c r="F198" i="5"/>
  <c r="N151" i="5"/>
  <c r="G82" i="5"/>
  <c r="I82" i="5" s="1"/>
  <c r="N67" i="5"/>
  <c r="N112" i="5"/>
  <c r="B98" i="5"/>
  <c r="Q190" i="5"/>
  <c r="N128" i="5"/>
  <c r="F110" i="5"/>
  <c r="N200" i="5"/>
  <c r="P129" i="5"/>
  <c r="G143" i="5"/>
  <c r="I143" i="5" s="1"/>
  <c r="D147" i="5"/>
  <c r="E147" i="5"/>
  <c r="E172" i="5"/>
  <c r="N182" i="5"/>
  <c r="F175" i="5"/>
  <c r="B125" i="5"/>
  <c r="P147" i="5"/>
  <c r="F46" i="5"/>
  <c r="Q55" i="5"/>
  <c r="P133" i="5"/>
  <c r="G164" i="5"/>
  <c r="I164" i="5" s="1"/>
  <c r="B104" i="5"/>
  <c r="Q134" i="5"/>
  <c r="E104" i="5"/>
  <c r="P197" i="5"/>
  <c r="P174" i="5"/>
  <c r="D135" i="5"/>
  <c r="B198" i="5"/>
  <c r="F155" i="5"/>
  <c r="F91" i="5"/>
  <c r="E81" i="5"/>
  <c r="F112" i="5"/>
  <c r="G112" i="5"/>
  <c r="I112" i="5" s="1"/>
  <c r="P190" i="5"/>
  <c r="F128" i="5"/>
  <c r="E110" i="5"/>
  <c r="G200" i="5"/>
  <c r="I200" i="5" s="1"/>
  <c r="Q140" i="5"/>
  <c r="Q145" i="5"/>
  <c r="P160" i="5"/>
  <c r="E141" i="5"/>
  <c r="N191" i="5"/>
  <c r="Q175" i="5"/>
  <c r="B176" i="5"/>
  <c r="F188" i="5"/>
  <c r="N189" i="5"/>
  <c r="G159" i="5"/>
  <c r="I159" i="5" s="1"/>
  <c r="E163" i="5"/>
  <c r="B193" i="5"/>
  <c r="D177" i="5"/>
  <c r="P195" i="5"/>
  <c r="B165" i="5"/>
  <c r="E138" i="5"/>
  <c r="Q63" i="5"/>
  <c r="N133" i="5"/>
  <c r="F164" i="5"/>
  <c r="D117" i="5"/>
  <c r="P134" i="5"/>
  <c r="N114" i="5"/>
  <c r="E197" i="5"/>
  <c r="N174" i="5"/>
  <c r="B135" i="5"/>
  <c r="Q198" i="5"/>
  <c r="E155" i="5"/>
  <c r="N92" i="5"/>
  <c r="B85" i="5"/>
  <c r="Q158" i="5"/>
  <c r="G199" i="5"/>
  <c r="I199" i="5" s="1"/>
  <c r="G119" i="5"/>
  <c r="I119" i="5" s="1"/>
  <c r="N190" i="5"/>
  <c r="B180" i="5"/>
  <c r="D110" i="5"/>
  <c r="F200" i="5"/>
  <c r="F143" i="5"/>
  <c r="N160" i="5"/>
  <c r="N143" i="5"/>
  <c r="F178" i="5"/>
  <c r="E193" i="5"/>
  <c r="G67" i="5"/>
  <c r="I67" i="5" s="1"/>
  <c r="N168" i="5"/>
  <c r="B169" i="5"/>
  <c r="Q25" i="5"/>
  <c r="F24" i="5"/>
  <c r="G148" i="5"/>
  <c r="I148" i="5" s="1"/>
  <c r="E164" i="5"/>
  <c r="B117" i="5"/>
  <c r="N134" i="5"/>
  <c r="G114" i="5"/>
  <c r="I114" i="5" s="1"/>
  <c r="B60" i="5"/>
  <c r="D174" i="5"/>
  <c r="N135" i="5"/>
  <c r="P198" i="5"/>
  <c r="D155" i="5"/>
  <c r="D94" i="5"/>
  <c r="F94" i="5"/>
  <c r="P158" i="5"/>
  <c r="F199" i="5"/>
  <c r="F119" i="5"/>
  <c r="G190" i="5"/>
  <c r="I190" i="5" s="1"/>
  <c r="Q180" i="5"/>
  <c r="Q112" i="5"/>
  <c r="E200" i="5"/>
  <c r="P145" i="5"/>
  <c r="Q161" i="5"/>
  <c r="B162" i="5"/>
  <c r="P176" i="5"/>
  <c r="B145" i="5"/>
  <c r="D194" i="5"/>
  <c r="Q191" i="5"/>
  <c r="G178" i="5"/>
  <c r="I178" i="5" s="1"/>
  <c r="N195" i="5"/>
  <c r="E124" i="5"/>
  <c r="P143" i="5"/>
  <c r="B56" i="5"/>
  <c r="B191" i="5"/>
  <c r="B77" i="5"/>
  <c r="E24" i="5"/>
  <c r="Q44" i="5"/>
  <c r="B196" i="5"/>
  <c r="Q117" i="5"/>
  <c r="E114" i="5"/>
  <c r="F67" i="5"/>
  <c r="F197" i="5"/>
  <c r="F139" i="5"/>
  <c r="N198" i="5"/>
  <c r="B155" i="5"/>
  <c r="E107" i="5"/>
  <c r="E96" i="5"/>
  <c r="N158" i="5"/>
  <c r="E199" i="5"/>
  <c r="E119" i="5"/>
  <c r="F190" i="5"/>
  <c r="P180" i="5"/>
  <c r="P119" i="5"/>
  <c r="D200" i="5"/>
  <c r="Q156" i="5"/>
  <c r="G175" i="5"/>
  <c r="I175" i="5" s="1"/>
  <c r="D163" i="5"/>
  <c r="E179" i="5"/>
  <c r="D146" i="5"/>
  <c r="G195" i="5"/>
  <c r="I195" i="5" s="1"/>
  <c r="F194" i="5"/>
  <c r="E188" i="5"/>
  <c r="F177" i="5"/>
  <c r="P192" i="5"/>
  <c r="E130" i="5"/>
  <c r="P179" i="5"/>
  <c r="E157" i="5"/>
  <c r="F193" i="5"/>
  <c r="F121" i="5"/>
  <c r="Q160" i="5"/>
  <c r="Q47" i="5"/>
  <c r="D100" i="5"/>
  <c r="Q60" i="5"/>
  <c r="Q196" i="5"/>
  <c r="N117" i="5"/>
  <c r="D171" i="5"/>
  <c r="F117" i="5"/>
  <c r="B76" i="5"/>
  <c r="E139" i="5"/>
  <c r="F166" i="5"/>
  <c r="P94" i="5"/>
  <c r="P155" i="5"/>
  <c r="N107" i="5"/>
  <c r="D96" i="5"/>
  <c r="G158" i="5"/>
  <c r="I158" i="5" s="1"/>
  <c r="D199" i="5"/>
  <c r="D119" i="5"/>
  <c r="E190" i="5"/>
  <c r="N180" i="5"/>
  <c r="G128" i="5"/>
  <c r="I128" i="5" s="1"/>
  <c r="B200" i="5"/>
  <c r="F159" i="5"/>
  <c r="Q177" i="5"/>
  <c r="N176" i="5"/>
  <c r="G147" i="5"/>
  <c r="I147" i="5" s="1"/>
  <c r="B192" i="5"/>
  <c r="D193" i="5"/>
  <c r="N154" i="5"/>
  <c r="D43" i="5"/>
  <c r="P141" i="5"/>
  <c r="G52" i="5"/>
  <c r="I52" i="5" s="1"/>
  <c r="P49" i="5"/>
  <c r="G24" i="5"/>
  <c r="I24" i="5" s="1"/>
  <c r="P196" i="5"/>
  <c r="E117" i="5"/>
  <c r="B171" i="5"/>
  <c r="Q126" i="5"/>
  <c r="F83" i="5"/>
  <c r="D50" i="5"/>
  <c r="D139" i="5"/>
  <c r="B166" i="5"/>
  <c r="N94" i="5"/>
  <c r="N155" i="5"/>
  <c r="G107" i="5"/>
  <c r="I107" i="5" s="1"/>
  <c r="B96" i="5"/>
  <c r="F158" i="5"/>
  <c r="B199" i="5"/>
  <c r="B119" i="5"/>
  <c r="D190" i="5"/>
  <c r="G180" i="5"/>
  <c r="I180" i="5" s="1"/>
  <c r="Q168" i="5"/>
  <c r="P130" i="5"/>
  <c r="P161" i="5"/>
  <c r="G191" i="5"/>
  <c r="I191" i="5" s="1"/>
  <c r="B178" i="5"/>
  <c r="E195" i="5"/>
  <c r="D129" i="5"/>
  <c r="F27" i="5"/>
  <c r="Q105" i="5"/>
  <c r="N115" i="5"/>
  <c r="D109" i="5"/>
  <c r="E93" i="5"/>
  <c r="Q182" i="5"/>
  <c r="P43" i="5"/>
  <c r="G121" i="5"/>
  <c r="I121" i="5" s="1"/>
  <c r="Q171" i="5"/>
  <c r="G149" i="5"/>
  <c r="I149" i="5" s="1"/>
  <c r="P85" i="5"/>
  <c r="D66" i="5"/>
  <c r="N139" i="5"/>
  <c r="Q166" i="5"/>
  <c r="E94" i="5"/>
  <c r="G155" i="5"/>
  <c r="I155" i="5" s="1"/>
  <c r="Q136" i="5"/>
  <c r="N96" i="5"/>
  <c r="E158" i="5"/>
  <c r="N199" i="5"/>
  <c r="N119" i="5"/>
  <c r="P199" i="5"/>
  <c r="F180" i="5"/>
  <c r="P168" i="5"/>
  <c r="F144" i="5"/>
  <c r="Q172" i="5"/>
  <c r="Q193" i="5"/>
  <c r="D179" i="5"/>
  <c r="Q144" i="5"/>
  <c r="N159" i="5"/>
  <c r="P171" i="5"/>
  <c r="P136" i="5"/>
  <c r="D76" i="5"/>
  <c r="P42" i="5"/>
  <c r="N70" i="5"/>
  <c r="F48" i="5"/>
  <c r="N43" i="5"/>
  <c r="P59" i="5"/>
  <c r="E121" i="5"/>
  <c r="N171" i="5"/>
  <c r="N165" i="5"/>
  <c r="B81" i="5"/>
  <c r="N166" i="5"/>
  <c r="N142" i="5"/>
  <c r="G34" i="5"/>
  <c r="I34" i="5" s="1"/>
  <c r="N136" i="5"/>
  <c r="P105" i="5"/>
  <c r="G167" i="5"/>
  <c r="I167" i="5" s="1"/>
  <c r="D59" i="5"/>
  <c r="P152" i="5"/>
  <c r="F103" i="5"/>
  <c r="Q199" i="5"/>
  <c r="G168" i="5"/>
  <c r="I168" i="5" s="1"/>
  <c r="F160" i="5"/>
  <c r="P177" i="5"/>
  <c r="D115" i="5"/>
  <c r="P187" i="5"/>
  <c r="E109" i="5"/>
  <c r="D162" i="5"/>
  <c r="E162" i="5"/>
  <c r="B144" i="5"/>
  <c r="E129" i="5"/>
  <c r="N125" i="5"/>
  <c r="P159" i="5"/>
  <c r="B14" i="5"/>
  <c r="Q14" i="5"/>
  <c r="P14" i="5"/>
  <c r="B5" i="5"/>
  <c r="Q5" i="5"/>
  <c r="P5" i="5"/>
  <c r="C13" i="14" a="1"/>
  <c r="C13" i="14" s="1"/>
  <c r="Q13" i="14" s="1"/>
  <c r="C14" i="14" a="1"/>
  <c r="C14" i="14" s="1"/>
  <c r="Q14" i="14" s="1"/>
  <c r="C12" i="14" a="1"/>
  <c r="C12" i="14" s="1"/>
  <c r="B12" i="14" s="1"/>
  <c r="C13" i="3" a="1"/>
  <c r="C13" i="3" s="1"/>
  <c r="B13" i="3" s="1"/>
  <c r="C16" i="3" a="1"/>
  <c r="C16" i="3" s="1"/>
  <c r="Q16" i="3" s="1"/>
  <c r="C8" i="14" a="1"/>
  <c r="C8" i="14" s="1"/>
  <c r="N9" i="14"/>
  <c r="Q9" i="14"/>
  <c r="P9" i="14"/>
  <c r="B9" i="14"/>
  <c r="B10" i="14"/>
  <c r="Q10" i="14"/>
  <c r="N10" i="14"/>
  <c r="P10" i="14"/>
  <c r="B6" i="14"/>
  <c r="Q6" i="14"/>
  <c r="P6" i="14"/>
  <c r="Q11" i="14"/>
  <c r="B11" i="14"/>
  <c r="N11" i="14"/>
  <c r="P11" i="14"/>
  <c r="B104" i="14"/>
  <c r="G188" i="14"/>
  <c r="I188" i="14" s="1"/>
  <c r="F186" i="14"/>
  <c r="N153" i="14"/>
  <c r="P72" i="14"/>
  <c r="F40" i="14"/>
  <c r="B108" i="14"/>
  <c r="B85" i="14"/>
  <c r="G77" i="14"/>
  <c r="I77" i="14" s="1"/>
  <c r="G72" i="14"/>
  <c r="I72" i="14" s="1"/>
  <c r="D40" i="14"/>
  <c r="N44" i="14"/>
  <c r="Q113" i="14"/>
  <c r="F89" i="14"/>
  <c r="N76" i="14"/>
  <c r="D72" i="14"/>
  <c r="B40" i="14"/>
  <c r="G32" i="14"/>
  <c r="I32" i="14" s="1"/>
  <c r="F28" i="14"/>
  <c r="D28" i="14"/>
  <c r="P178" i="14"/>
  <c r="F113" i="14"/>
  <c r="N120" i="14"/>
  <c r="P163" i="14"/>
  <c r="E118" i="14"/>
  <c r="B109" i="14"/>
  <c r="Q108" i="14"/>
  <c r="D104" i="14"/>
  <c r="E74" i="14"/>
  <c r="P40" i="14"/>
  <c r="D15" i="14"/>
  <c r="G16" i="14"/>
  <c r="I16" i="14" s="1"/>
  <c r="P146" i="14"/>
  <c r="F161" i="14"/>
  <c r="G45" i="14"/>
  <c r="I45" i="14" s="1"/>
  <c r="B47" i="14"/>
  <c r="F177" i="14"/>
  <c r="D138" i="14"/>
  <c r="F75" i="14"/>
  <c r="E192" i="14"/>
  <c r="B141" i="14"/>
  <c r="P154" i="14"/>
  <c r="B105" i="14"/>
  <c r="G106" i="14"/>
  <c r="I106" i="14" s="1"/>
  <c r="B91" i="14"/>
  <c r="Q157" i="14"/>
  <c r="G158" i="14"/>
  <c r="I158" i="14" s="1"/>
  <c r="B185" i="14"/>
  <c r="F27" i="14"/>
  <c r="P30" i="14"/>
  <c r="N178" i="14"/>
  <c r="E72" i="14"/>
  <c r="D186" i="14"/>
  <c r="E85" i="14"/>
  <c r="N18" i="14"/>
  <c r="F50" i="14"/>
  <c r="E86" i="14"/>
  <c r="F23" i="14"/>
  <c r="E60" i="14"/>
  <c r="D87" i="14"/>
  <c r="N80" i="14"/>
  <c r="E41" i="14"/>
  <c r="B66" i="14"/>
  <c r="P42" i="14"/>
  <c r="G22" i="14"/>
  <c r="I22" i="14" s="1"/>
  <c r="N82" i="14"/>
  <c r="Q99" i="14"/>
  <c r="B83" i="14"/>
  <c r="G57" i="14"/>
  <c r="I57" i="14" s="1"/>
  <c r="P58" i="14"/>
  <c r="G17" i="14"/>
  <c r="I17" i="14" s="1"/>
  <c r="F34" i="14"/>
  <c r="B54" i="14"/>
  <c r="E73" i="14"/>
  <c r="D95" i="14"/>
  <c r="Q168" i="14"/>
  <c r="E47" i="14"/>
  <c r="B118" i="14"/>
  <c r="F63" i="14"/>
  <c r="D135" i="14"/>
  <c r="Q33" i="14"/>
  <c r="F84" i="14"/>
  <c r="P59" i="14"/>
  <c r="E148" i="14"/>
  <c r="B115" i="14"/>
  <c r="B149" i="14"/>
  <c r="D29" i="14"/>
  <c r="D144" i="14"/>
  <c r="B181" i="14"/>
  <c r="B49" i="14"/>
  <c r="N127" i="14"/>
  <c r="Q150" i="14"/>
  <c r="F45" i="14"/>
  <c r="N103" i="14"/>
  <c r="G191" i="14"/>
  <c r="I191" i="14" s="1"/>
  <c r="F101" i="14"/>
  <c r="E151" i="14"/>
  <c r="N170" i="14"/>
  <c r="D65" i="14"/>
  <c r="B113" i="14"/>
  <c r="G159" i="14"/>
  <c r="I159" i="14" s="1"/>
  <c r="B183" i="14"/>
  <c r="P78" i="14"/>
  <c r="F43" i="14"/>
  <c r="P173" i="14"/>
  <c r="P174" i="14"/>
  <c r="F59" i="14"/>
  <c r="Q47" i="14"/>
  <c r="P189" i="14"/>
  <c r="B138" i="14"/>
  <c r="Q75" i="14"/>
  <c r="F192" i="14"/>
  <c r="B153" i="14"/>
  <c r="B154" i="14"/>
  <c r="E155" i="14"/>
  <c r="D106" i="14"/>
  <c r="Q91" i="14"/>
  <c r="G157" i="14"/>
  <c r="I157" i="14" s="1"/>
  <c r="F158" i="14"/>
  <c r="P29" i="14"/>
  <c r="Q30" i="14"/>
  <c r="F53" i="14"/>
  <c r="G28" i="14"/>
  <c r="I28" i="14" s="1"/>
  <c r="D121" i="14"/>
  <c r="P61" i="14"/>
  <c r="D188" i="14"/>
  <c r="D108" i="14"/>
  <c r="G18" i="14"/>
  <c r="I18" i="14" s="1"/>
  <c r="E50" i="14"/>
  <c r="Q19" i="14"/>
  <c r="D86" i="14"/>
  <c r="D23" i="14"/>
  <c r="D60" i="14"/>
  <c r="B87" i="14"/>
  <c r="G80" i="14"/>
  <c r="I80" i="14" s="1"/>
  <c r="D41" i="14"/>
  <c r="P66" i="14"/>
  <c r="N42" i="14"/>
  <c r="F22" i="14"/>
  <c r="E16" i="14"/>
  <c r="Q67" i="14"/>
  <c r="G82" i="14"/>
  <c r="I82" i="14" s="1"/>
  <c r="N99" i="14"/>
  <c r="G38" i="14"/>
  <c r="I38" i="14" s="1"/>
  <c r="F57" i="14"/>
  <c r="N58" i="14"/>
  <c r="F17" i="14"/>
  <c r="G34" i="14"/>
  <c r="I34" i="14" s="1"/>
  <c r="Q54" i="14"/>
  <c r="D73" i="14"/>
  <c r="G102" i="14"/>
  <c r="I102" i="14" s="1"/>
  <c r="P168" i="14"/>
  <c r="N49" i="14"/>
  <c r="Q118" i="14"/>
  <c r="P65" i="14"/>
  <c r="B135" i="14"/>
  <c r="N43" i="14"/>
  <c r="G89" i="14"/>
  <c r="I89" i="14" s="1"/>
  <c r="E62" i="14"/>
  <c r="N135" i="14"/>
  <c r="D148" i="14"/>
  <c r="G119" i="14"/>
  <c r="I119" i="14" s="1"/>
  <c r="Q149" i="14"/>
  <c r="G30" i="14"/>
  <c r="I30" i="14" s="1"/>
  <c r="B144" i="14"/>
  <c r="Q181" i="14"/>
  <c r="Q53" i="14"/>
  <c r="F127" i="14"/>
  <c r="P150" i="14"/>
  <c r="P47" i="14"/>
  <c r="P110" i="14"/>
  <c r="G127" i="14"/>
  <c r="I127" i="14" s="1"/>
  <c r="F191" i="14"/>
  <c r="B116" i="14"/>
  <c r="D151" i="14"/>
  <c r="G170" i="14"/>
  <c r="I170" i="14" s="1"/>
  <c r="N113" i="14"/>
  <c r="F159" i="14"/>
  <c r="Q183" i="14"/>
  <c r="E81" i="14"/>
  <c r="B152" i="14"/>
  <c r="Q43" i="14"/>
  <c r="Q173" i="14"/>
  <c r="Q174" i="14"/>
  <c r="Q59" i="14"/>
  <c r="D47" i="14"/>
  <c r="Q189" i="14"/>
  <c r="P190" i="14"/>
  <c r="G75" i="14"/>
  <c r="I75" i="14" s="1"/>
  <c r="Q24" i="14"/>
  <c r="G193" i="14"/>
  <c r="I193" i="14" s="1"/>
  <c r="Q154" i="14"/>
  <c r="Q155" i="14"/>
  <c r="B106" i="14"/>
  <c r="N91" i="14"/>
  <c r="D157" i="14"/>
  <c r="B28" i="14"/>
  <c r="G29" i="14"/>
  <c r="I29" i="14" s="1"/>
  <c r="D53" i="14"/>
  <c r="F112" i="14"/>
  <c r="P89" i="14"/>
  <c r="D123" i="14"/>
  <c r="E90" i="14"/>
  <c r="N121" i="14"/>
  <c r="E18" i="14"/>
  <c r="D50" i="14"/>
  <c r="P19" i="14"/>
  <c r="B86" i="14"/>
  <c r="B23" i="14"/>
  <c r="B60" i="14"/>
  <c r="Q87" i="14"/>
  <c r="B15" i="14"/>
  <c r="F80" i="14"/>
  <c r="B41" i="14"/>
  <c r="G42" i="14"/>
  <c r="I42" i="14" s="1"/>
  <c r="E22" i="14"/>
  <c r="D16" i="14"/>
  <c r="P67" i="14"/>
  <c r="F82" i="14"/>
  <c r="G99" i="14"/>
  <c r="I99" i="14" s="1"/>
  <c r="F38" i="14"/>
  <c r="E57" i="14"/>
  <c r="G58" i="14"/>
  <c r="I58" i="14" s="1"/>
  <c r="E17" i="14"/>
  <c r="E34" i="14"/>
  <c r="P54" i="14"/>
  <c r="B73" i="14"/>
  <c r="F102" i="14"/>
  <c r="N168" i="14"/>
  <c r="G53" i="14"/>
  <c r="I53" i="14" s="1"/>
  <c r="N118" i="14"/>
  <c r="G43" i="14"/>
  <c r="I43" i="14" s="1"/>
  <c r="G173" i="14"/>
  <c r="I173" i="14" s="1"/>
  <c r="G174" i="14"/>
  <c r="I174" i="14" s="1"/>
  <c r="G59" i="14"/>
  <c r="I59" i="14" s="1"/>
  <c r="B72" i="14"/>
  <c r="G189" i="14"/>
  <c r="I189" i="14" s="1"/>
  <c r="Q190" i="14"/>
  <c r="B75" i="14"/>
  <c r="P24" i="14"/>
  <c r="Q193" i="14"/>
  <c r="N154" i="14"/>
  <c r="P155" i="14"/>
  <c r="N106" i="14"/>
  <c r="E107" i="14"/>
  <c r="B157" i="14"/>
  <c r="G81" i="14"/>
  <c r="I81" i="14" s="1"/>
  <c r="Q56" i="14"/>
  <c r="Q62" i="14"/>
  <c r="D122" i="14"/>
  <c r="E160" i="14"/>
  <c r="F145" i="14"/>
  <c r="F121" i="14"/>
  <c r="Q61" i="14"/>
  <c r="Q123" i="14"/>
  <c r="D18" i="14"/>
  <c r="B50" i="14"/>
  <c r="N19" i="14"/>
  <c r="Q86" i="14"/>
  <c r="Q23" i="14"/>
  <c r="Q60" i="14"/>
  <c r="N87" i="14"/>
  <c r="P15" i="14"/>
  <c r="Q88" i="14"/>
  <c r="B52" i="14"/>
  <c r="F42" i="14"/>
  <c r="D22" i="14"/>
  <c r="B16" i="14"/>
  <c r="N67" i="14"/>
  <c r="E82" i="14"/>
  <c r="B99" i="14"/>
  <c r="E38" i="14"/>
  <c r="B68" i="14"/>
  <c r="D57" i="14"/>
  <c r="F58" i="14"/>
  <c r="D17" i="14"/>
  <c r="D34" i="14"/>
  <c r="N54" i="14"/>
  <c r="D102" i="14"/>
  <c r="G168" i="14"/>
  <c r="I168" i="14" s="1"/>
  <c r="E63" i="14"/>
  <c r="P81" i="14"/>
  <c r="P135" i="14"/>
  <c r="D46" i="14"/>
  <c r="D92" i="14"/>
  <c r="E78" i="14"/>
  <c r="Q143" i="14"/>
  <c r="F78" i="14"/>
  <c r="E119" i="14"/>
  <c r="N149" i="14"/>
  <c r="G46" i="14"/>
  <c r="I46" i="14" s="1"/>
  <c r="P144" i="14"/>
  <c r="B43" i="14"/>
  <c r="D173" i="14"/>
  <c r="D174" i="14"/>
  <c r="B59" i="14"/>
  <c r="P85" i="14"/>
  <c r="D189" i="14"/>
  <c r="G190" i="14"/>
  <c r="I190" i="14" s="1"/>
  <c r="E102" i="14"/>
  <c r="G24" i="14"/>
  <c r="I24" i="14" s="1"/>
  <c r="F193" i="14"/>
  <c r="G154" i="14"/>
  <c r="I154" i="14" s="1"/>
  <c r="N155" i="14"/>
  <c r="P117" i="14"/>
  <c r="Q107" i="14"/>
  <c r="B169" i="14"/>
  <c r="F171" i="14"/>
  <c r="P56" i="14"/>
  <c r="N85" i="14"/>
  <c r="D124" i="14"/>
  <c r="P39" i="14"/>
  <c r="D153" i="14"/>
  <c r="G123" i="14"/>
  <c r="I123" i="14" s="1"/>
  <c r="D85" i="14"/>
  <c r="D126" i="14"/>
  <c r="B18" i="14"/>
  <c r="P50" i="14"/>
  <c r="G19" i="14"/>
  <c r="I19" i="14" s="1"/>
  <c r="P86" i="14"/>
  <c r="N23" i="14"/>
  <c r="P60" i="14"/>
  <c r="Q35" i="14"/>
  <c r="N15" i="14"/>
  <c r="P88" i="14"/>
  <c r="Q52" i="14"/>
  <c r="D42" i="14"/>
  <c r="B22" i="14"/>
  <c r="Q16" i="14"/>
  <c r="G67" i="14"/>
  <c r="I67" i="14" s="1"/>
  <c r="D82" i="14"/>
  <c r="E99" i="14"/>
  <c r="D38" i="14"/>
  <c r="Q68" i="14"/>
  <c r="B57" i="14"/>
  <c r="D58" i="14"/>
  <c r="B17" i="14"/>
  <c r="B34" i="14"/>
  <c r="G44" i="14"/>
  <c r="I44" i="14" s="1"/>
  <c r="B102" i="14"/>
  <c r="F168" i="14"/>
  <c r="N65" i="14"/>
  <c r="E84" i="14"/>
  <c r="G47" i="14"/>
  <c r="I47" i="14" s="1"/>
  <c r="P97" i="14"/>
  <c r="G84" i="14"/>
  <c r="I84" i="14" s="1"/>
  <c r="P143" i="14"/>
  <c r="N94" i="14"/>
  <c r="D119" i="14"/>
  <c r="G149" i="14"/>
  <c r="I149" i="14" s="1"/>
  <c r="D61" i="14"/>
  <c r="N144" i="14"/>
  <c r="D69" i="14"/>
  <c r="B173" i="14"/>
  <c r="F187" i="14"/>
  <c r="F97" i="14"/>
  <c r="Q112" i="14"/>
  <c r="B189" i="14"/>
  <c r="D190" i="14"/>
  <c r="P125" i="14"/>
  <c r="F24" i="14"/>
  <c r="D37" i="14"/>
  <c r="F154" i="14"/>
  <c r="G155" i="14"/>
  <c r="I155" i="14" s="1"/>
  <c r="F128" i="14"/>
  <c r="P107" i="14"/>
  <c r="N183" i="14"/>
  <c r="Q171" i="14"/>
  <c r="G56" i="14"/>
  <c r="I56" i="14" s="1"/>
  <c r="Q163" i="14"/>
  <c r="Q27" i="14"/>
  <c r="G65" i="14"/>
  <c r="I65" i="14" s="1"/>
  <c r="P179" i="14"/>
  <c r="G153" i="14"/>
  <c r="I153" i="14" s="1"/>
  <c r="B103" i="14"/>
  <c r="P162" i="14"/>
  <c r="F19" i="14"/>
  <c r="N86" i="14"/>
  <c r="B36" i="14"/>
  <c r="G71" i="14"/>
  <c r="I71" i="14" s="1"/>
  <c r="P35" i="14"/>
  <c r="G15" i="14"/>
  <c r="I15" i="14" s="1"/>
  <c r="N88" i="14"/>
  <c r="P52" i="14"/>
  <c r="Q66" i="14"/>
  <c r="Q22" i="14"/>
  <c r="P16" i="14"/>
  <c r="F67" i="14"/>
  <c r="B82" i="14"/>
  <c r="D99" i="14"/>
  <c r="B38" i="14"/>
  <c r="P68" i="14"/>
  <c r="N25" i="14"/>
  <c r="Q17" i="14"/>
  <c r="P34" i="14"/>
  <c r="F44" i="14"/>
  <c r="B74" i="14"/>
  <c r="Q102" i="14"/>
  <c r="E168" i="14"/>
  <c r="G69" i="14"/>
  <c r="I69" i="14" s="1"/>
  <c r="N90" i="14"/>
  <c r="Q49" i="14"/>
  <c r="E100" i="14"/>
  <c r="Q90" i="14"/>
  <c r="N143" i="14"/>
  <c r="B94" i="14"/>
  <c r="E69" i="14"/>
  <c r="B186" i="14"/>
  <c r="Q187" i="14"/>
  <c r="Q111" i="14"/>
  <c r="B123" i="14"/>
  <c r="D21" i="14"/>
  <c r="G49" i="14"/>
  <c r="I49" i="14" s="1"/>
  <c r="Q125" i="14"/>
  <c r="E24" i="14"/>
  <c r="B37" i="14"/>
  <c r="D154" i="14"/>
  <c r="F155" i="14"/>
  <c r="F156" i="14"/>
  <c r="N107" i="14"/>
  <c r="P171" i="14"/>
  <c r="F56" i="14"/>
  <c r="N169" i="14"/>
  <c r="N53" i="14"/>
  <c r="Q72" i="14"/>
  <c r="Q28" i="14"/>
  <c r="Q169" i="14"/>
  <c r="F108" i="14"/>
  <c r="G169" i="14"/>
  <c r="I169" i="14" s="1"/>
  <c r="E64" i="14"/>
  <c r="E19" i="14"/>
  <c r="F18" i="14"/>
  <c r="P36" i="14"/>
  <c r="Q51" i="14"/>
  <c r="F71" i="14"/>
  <c r="N35" i="14"/>
  <c r="F15" i="14"/>
  <c r="G88" i="14"/>
  <c r="I88" i="14" s="1"/>
  <c r="N52" i="14"/>
  <c r="N22" i="14"/>
  <c r="N16" i="14"/>
  <c r="E67" i="14"/>
  <c r="Q82" i="14"/>
  <c r="P99" i="14"/>
  <c r="Q38" i="14"/>
  <c r="N68" i="14"/>
  <c r="Q25" i="14"/>
  <c r="P17" i="14"/>
  <c r="E44" i="14"/>
  <c r="Q74" i="14"/>
  <c r="D168" i="14"/>
  <c r="E79" i="14"/>
  <c r="E92" i="14"/>
  <c r="N59" i="14"/>
  <c r="P102" i="14"/>
  <c r="F92" i="14"/>
  <c r="G143" i="14"/>
  <c r="I143" i="14" s="1"/>
  <c r="G103" i="14"/>
  <c r="I103" i="14" s="1"/>
  <c r="Q119" i="14"/>
  <c r="B180" i="14"/>
  <c r="D77" i="14"/>
  <c r="E149" i="14"/>
  <c r="E77" i="14"/>
  <c r="G131" i="14"/>
  <c r="I131" i="14" s="1"/>
  <c r="Q196" i="14"/>
  <c r="N84" i="14"/>
  <c r="P115" i="14"/>
  <c r="E182" i="14"/>
  <c r="Q197" i="14"/>
  <c r="D116" i="14"/>
  <c r="Q164" i="14"/>
  <c r="Q128" i="14"/>
  <c r="Q165" i="14"/>
  <c r="D198" i="14"/>
  <c r="N133" i="14"/>
  <c r="N40" i="14"/>
  <c r="E184" i="14"/>
  <c r="B69" i="14"/>
  <c r="E58" i="14"/>
  <c r="N187" i="14"/>
  <c r="G111" i="14"/>
  <c r="I111" i="14" s="1"/>
  <c r="Q137" i="14"/>
  <c r="N21" i="14"/>
  <c r="P113" i="14"/>
  <c r="G125" i="14"/>
  <c r="I125" i="14" s="1"/>
  <c r="D24" i="14"/>
  <c r="P37" i="14"/>
  <c r="N167" i="14"/>
  <c r="D155" i="14"/>
  <c r="Q156" i="14"/>
  <c r="G107" i="14"/>
  <c r="I107" i="14" s="1"/>
  <c r="Q92" i="14"/>
  <c r="N171" i="14"/>
  <c r="E56" i="14"/>
  <c r="N186" i="14"/>
  <c r="P109" i="14"/>
  <c r="D89" i="14"/>
  <c r="G33" i="14"/>
  <c r="I33" i="14" s="1"/>
  <c r="P186" i="14"/>
  <c r="P123" i="14"/>
  <c r="G186" i="14"/>
  <c r="I186" i="14" s="1"/>
  <c r="D64" i="14"/>
  <c r="G64" i="14"/>
  <c r="I64" i="14" s="1"/>
  <c r="D19" i="14"/>
  <c r="G55" i="14"/>
  <c r="I55" i="14" s="1"/>
  <c r="Q36" i="14"/>
  <c r="P51" i="14"/>
  <c r="E71" i="14"/>
  <c r="G35" i="14"/>
  <c r="I35" i="14" s="1"/>
  <c r="E15" i="14"/>
  <c r="F88" i="14"/>
  <c r="G52" i="14"/>
  <c r="I52" i="14" s="1"/>
  <c r="P22" i="14"/>
  <c r="E32" i="14"/>
  <c r="D67" i="14"/>
  <c r="P82" i="14"/>
  <c r="F99" i="14"/>
  <c r="P38" i="14"/>
  <c r="G68" i="14"/>
  <c r="I68" i="14" s="1"/>
  <c r="P25" i="14"/>
  <c r="G39" i="14"/>
  <c r="I39" i="14" s="1"/>
  <c r="N17" i="14"/>
  <c r="E26" i="14"/>
  <c r="D44" i="14"/>
  <c r="P74" i="14"/>
  <c r="B168" i="14"/>
  <c r="N81" i="14"/>
  <c r="N92" i="14"/>
  <c r="B61" i="14"/>
  <c r="P114" i="14"/>
  <c r="Q97" i="14"/>
  <c r="F143" i="14"/>
  <c r="F103" i="14"/>
  <c r="P119" i="14"/>
  <c r="Q180" i="14"/>
  <c r="G78" i="14"/>
  <c r="I78" i="14" s="1"/>
  <c r="B175" i="14"/>
  <c r="N79" i="14"/>
  <c r="F131" i="14"/>
  <c r="P196" i="14"/>
  <c r="Q89" i="14"/>
  <c r="Q120" i="14"/>
  <c r="D182" i="14"/>
  <c r="P197" i="14"/>
  <c r="B132" i="14"/>
  <c r="P164" i="14"/>
  <c r="E101" i="14"/>
  <c r="P128" i="14"/>
  <c r="P165" i="14"/>
  <c r="B198" i="14"/>
  <c r="G133" i="14"/>
  <c r="I133" i="14" s="1"/>
  <c r="D43" i="14"/>
  <c r="D184" i="14"/>
  <c r="P69" i="14"/>
  <c r="P96" i="14"/>
  <c r="G187" i="14"/>
  <c r="I187" i="14" s="1"/>
  <c r="F111" i="14"/>
  <c r="N137" i="14"/>
  <c r="F21" i="14"/>
  <c r="E139" i="14"/>
  <c r="D125" i="14"/>
  <c r="B24" i="14"/>
  <c r="N37" i="14"/>
  <c r="N194" i="14"/>
  <c r="B155" i="14"/>
  <c r="G156" i="14"/>
  <c r="I156" i="14" s="1"/>
  <c r="F107" i="14"/>
  <c r="G92" i="14"/>
  <c r="I92" i="14" s="1"/>
  <c r="G171" i="14"/>
  <c r="I171" i="14" s="1"/>
  <c r="D56" i="14"/>
  <c r="G27" i="14"/>
  <c r="I27" i="14" s="1"/>
  <c r="G122" i="14"/>
  <c r="I122" i="14" s="1"/>
  <c r="Q109" i="14"/>
  <c r="Q40" i="14"/>
  <c r="F188" i="14"/>
  <c r="P126" i="14"/>
  <c r="F85" i="14"/>
  <c r="B64" i="14"/>
  <c r="G70" i="14"/>
  <c r="I70" i="14" s="1"/>
  <c r="B19" i="14"/>
  <c r="F55" i="14"/>
  <c r="N36" i="14"/>
  <c r="N51" i="14"/>
  <c r="D71" i="14"/>
  <c r="F35" i="14"/>
  <c r="N60" i="14"/>
  <c r="E88" i="14"/>
  <c r="F52" i="14"/>
  <c r="N98" i="14"/>
  <c r="D32" i="14"/>
  <c r="B67" i="14"/>
  <c r="N93" i="14"/>
  <c r="P18" i="14"/>
  <c r="N38" i="14"/>
  <c r="F68" i="14"/>
  <c r="G25" i="14"/>
  <c r="I25" i="14" s="1"/>
  <c r="F39" i="14"/>
  <c r="B26" i="14"/>
  <c r="E48" i="14"/>
  <c r="B44" i="14"/>
  <c r="N74" i="14"/>
  <c r="D84" i="14"/>
  <c r="G97" i="14"/>
  <c r="I97" i="14" s="1"/>
  <c r="B100" i="14"/>
  <c r="P33" i="14"/>
  <c r="D62" i="14"/>
  <c r="F100" i="14"/>
  <c r="E143" i="14"/>
  <c r="D103" i="14"/>
  <c r="Q136" i="14"/>
  <c r="P180" i="14"/>
  <c r="Q175" i="14"/>
  <c r="N69" i="14"/>
  <c r="F96" i="14"/>
  <c r="D187" i="14"/>
  <c r="Q46" i="14"/>
  <c r="G137" i="14"/>
  <c r="I137" i="14" s="1"/>
  <c r="E21" i="14"/>
  <c r="Q139" i="14"/>
  <c r="B125" i="14"/>
  <c r="B63" i="14"/>
  <c r="F37" i="14"/>
  <c r="P194" i="14"/>
  <c r="E181" i="14"/>
  <c r="D156" i="14"/>
  <c r="D107" i="14"/>
  <c r="B92" i="14"/>
  <c r="D171" i="14"/>
  <c r="B56" i="14"/>
  <c r="F30" i="14"/>
  <c r="G124" i="14"/>
  <c r="I124" i="14" s="1"/>
  <c r="F160" i="14"/>
  <c r="F72" i="14"/>
  <c r="N162" i="14"/>
  <c r="G108" i="14"/>
  <c r="I108" i="14" s="1"/>
  <c r="Q64" i="14"/>
  <c r="F70" i="14"/>
  <c r="E55" i="14"/>
  <c r="G36" i="14"/>
  <c r="I36" i="14" s="1"/>
  <c r="G51" i="14"/>
  <c r="I51" i="14" s="1"/>
  <c r="B71" i="14"/>
  <c r="E35" i="14"/>
  <c r="D88" i="14"/>
  <c r="E52" i="14"/>
  <c r="G98" i="14"/>
  <c r="I98" i="14" s="1"/>
  <c r="B20" i="14"/>
  <c r="B32" i="14"/>
  <c r="G76" i="14"/>
  <c r="I76" i="14" s="1"/>
  <c r="E93" i="14"/>
  <c r="Q83" i="14"/>
  <c r="E68" i="14"/>
  <c r="F25" i="14"/>
  <c r="E39" i="14"/>
  <c r="Q26" i="14"/>
  <c r="D48" i="14"/>
  <c r="Q44" i="14"/>
  <c r="G74" i="14"/>
  <c r="I74" i="14" s="1"/>
  <c r="G85" i="14"/>
  <c r="I85" i="14" s="1"/>
  <c r="E97" i="14"/>
  <c r="Q100" i="14"/>
  <c r="G63" i="14"/>
  <c r="I63" i="14" s="1"/>
  <c r="E112" i="14"/>
  <c r="D143" i="14"/>
  <c r="Q103" i="14"/>
  <c r="P136" i="14"/>
  <c r="N180" i="14"/>
  <c r="D94" i="14"/>
  <c r="P175" i="14"/>
  <c r="Q21" i="14"/>
  <c r="Q85" i="14"/>
  <c r="D131" i="14"/>
  <c r="G196" i="14"/>
  <c r="I196" i="14" s="1"/>
  <c r="P92" i="14"/>
  <c r="G120" i="14"/>
  <c r="I120" i="14" s="1"/>
  <c r="Q182" i="14"/>
  <c r="G197" i="14"/>
  <c r="I197" i="14" s="1"/>
  <c r="P132" i="14"/>
  <c r="G164" i="14"/>
  <c r="I164" i="14" s="1"/>
  <c r="N30" i="14"/>
  <c r="P104" i="14"/>
  <c r="G128" i="14"/>
  <c r="I128" i="14" s="1"/>
  <c r="G165" i="14"/>
  <c r="I165" i="14" s="1"/>
  <c r="P198" i="14"/>
  <c r="N56" i="14"/>
  <c r="G166" i="14"/>
  <c r="I166" i="14" s="1"/>
  <c r="G199" i="14"/>
  <c r="I199" i="14" s="1"/>
  <c r="F69" i="14"/>
  <c r="D110" i="14"/>
  <c r="B187" i="14"/>
  <c r="B46" i="14"/>
  <c r="F137" i="14"/>
  <c r="B21" i="14"/>
  <c r="P139" i="14"/>
  <c r="F140" i="14"/>
  <c r="Q63" i="14"/>
  <c r="E37" i="14"/>
  <c r="Q105" i="14"/>
  <c r="Q195" i="14"/>
  <c r="B156" i="14"/>
  <c r="B107" i="14"/>
  <c r="N130" i="14"/>
  <c r="B171" i="14"/>
  <c r="G94" i="14"/>
  <c r="I94" i="14" s="1"/>
  <c r="E53" i="14"/>
  <c r="E134" i="14"/>
  <c r="Q121" i="14"/>
  <c r="P77" i="14"/>
  <c r="E40" i="14"/>
  <c r="E169" i="14"/>
  <c r="B122" i="14"/>
  <c r="P64" i="14"/>
  <c r="E70" i="14"/>
  <c r="D55" i="14"/>
  <c r="F36" i="14"/>
  <c r="F51" i="14"/>
  <c r="Q71" i="14"/>
  <c r="D35" i="14"/>
  <c r="P71" i="14"/>
  <c r="B88" i="14"/>
  <c r="D52" i="14"/>
  <c r="E98" i="14"/>
  <c r="Q20" i="14"/>
  <c r="Q32" i="14"/>
  <c r="F76" i="14"/>
  <c r="F93" i="14"/>
  <c r="P83" i="14"/>
  <c r="D68" i="14"/>
  <c r="D25" i="14"/>
  <c r="D39" i="14"/>
  <c r="P26" i="14"/>
  <c r="B48" i="14"/>
  <c r="Q34" i="14"/>
  <c r="P44" i="14"/>
  <c r="F74" i="14"/>
  <c r="N114" i="14"/>
  <c r="E89" i="14"/>
  <c r="D97" i="14"/>
  <c r="N100" i="14"/>
  <c r="Q65" i="14"/>
  <c r="D112" i="14"/>
  <c r="B148" i="14"/>
  <c r="P103" i="14"/>
  <c r="G136" i="14"/>
  <c r="I136" i="14" s="1"/>
  <c r="Q95" i="14"/>
  <c r="P134" i="14"/>
  <c r="B31" i="14"/>
  <c r="F46" i="14"/>
  <c r="E137" i="14"/>
  <c r="P21" i="14"/>
  <c r="N139" i="14"/>
  <c r="Q140" i="14"/>
  <c r="D63" i="14"/>
  <c r="Q126" i="14"/>
  <c r="N105" i="14"/>
  <c r="P195" i="14"/>
  <c r="B79" i="14"/>
  <c r="P118" i="14"/>
  <c r="P130" i="14"/>
  <c r="Q185" i="14"/>
  <c r="F172" i="14"/>
  <c r="Q122" i="14"/>
  <c r="P53" i="14"/>
  <c r="E123" i="14"/>
  <c r="B84" i="14"/>
  <c r="G61" i="14"/>
  <c r="I61" i="14" s="1"/>
  <c r="B27" i="14"/>
  <c r="B124" i="14"/>
  <c r="N64" i="14"/>
  <c r="D70" i="14"/>
  <c r="B55" i="14"/>
  <c r="E36" i="14"/>
  <c r="E51" i="14"/>
  <c r="N71" i="14"/>
  <c r="B35" i="14"/>
  <c r="E80" i="14"/>
  <c r="Q41" i="14"/>
  <c r="N66" i="14"/>
  <c r="Q15" i="14"/>
  <c r="D98" i="14"/>
  <c r="N20" i="14"/>
  <c r="P32" i="14"/>
  <c r="E76" i="14"/>
  <c r="D93" i="14"/>
  <c r="N83" i="14"/>
  <c r="E25" i="14"/>
  <c r="B39" i="14"/>
  <c r="N26" i="14"/>
  <c r="Q48" i="14"/>
  <c r="G48" i="14"/>
  <c r="I48" i="14" s="1"/>
  <c r="Q73" i="14"/>
  <c r="D74" i="14"/>
  <c r="G114" i="14"/>
  <c r="I114" i="14" s="1"/>
  <c r="G21" i="14"/>
  <c r="I21" i="14" s="1"/>
  <c r="G95" i="14"/>
  <c r="I95" i="14" s="1"/>
  <c r="B97" i="14"/>
  <c r="D100" i="14"/>
  <c r="N75" i="14"/>
  <c r="B112" i="14"/>
  <c r="Q148" i="14"/>
  <c r="Q115" i="14"/>
  <c r="F136" i="14"/>
  <c r="F180" i="14"/>
  <c r="G175" i="14"/>
  <c r="I175" i="14" s="1"/>
  <c r="P95" i="14"/>
  <c r="Q147" i="14"/>
  <c r="Q31" i="14"/>
  <c r="E176" i="14"/>
  <c r="D137" i="14"/>
  <c r="G100" i="14"/>
  <c r="I100" i="14" s="1"/>
  <c r="G139" i="14"/>
  <c r="I139" i="14" s="1"/>
  <c r="G140" i="14"/>
  <c r="I140" i="14" s="1"/>
  <c r="P141" i="14"/>
  <c r="P142" i="14"/>
  <c r="G105" i="14"/>
  <c r="I105" i="14" s="1"/>
  <c r="Q78" i="14"/>
  <c r="Q79" i="14"/>
  <c r="G129" i="14"/>
  <c r="I129" i="14" s="1"/>
  <c r="F144" i="14"/>
  <c r="N185" i="14"/>
  <c r="Q172" i="14"/>
  <c r="F124" i="14"/>
  <c r="D109" i="14"/>
  <c r="G145" i="14"/>
  <c r="I145" i="14" s="1"/>
  <c r="E121" i="14"/>
  <c r="Q77" i="14"/>
  <c r="B30" i="14"/>
  <c r="G126" i="14"/>
  <c r="I126" i="14" s="1"/>
  <c r="F64" i="14"/>
  <c r="B70" i="14"/>
  <c r="Q55" i="14"/>
  <c r="D36" i="14"/>
  <c r="D51" i="14"/>
  <c r="P87" i="14"/>
  <c r="D80" i="14"/>
  <c r="P41" i="14"/>
  <c r="G66" i="14"/>
  <c r="I66" i="14" s="1"/>
  <c r="Q98" i="14"/>
  <c r="G20" i="14"/>
  <c r="I20" i="14" s="1"/>
  <c r="N32" i="14"/>
  <c r="D76" i="14"/>
  <c r="B93" i="14"/>
  <c r="G83" i="14"/>
  <c r="I83" i="14" s="1"/>
  <c r="B25" i="14"/>
  <c r="Q39" i="14"/>
  <c r="G26" i="14"/>
  <c r="I26" i="14" s="1"/>
  <c r="P48" i="14"/>
  <c r="G54" i="14"/>
  <c r="I54" i="14" s="1"/>
  <c r="P73" i="14"/>
  <c r="Q29" i="14"/>
  <c r="E114" i="14"/>
  <c r="P28" i="14"/>
  <c r="F114" i="14"/>
  <c r="N97" i="14"/>
  <c r="N102" i="14"/>
  <c r="N27" i="14"/>
  <c r="B77" i="14"/>
  <c r="P27" i="14"/>
  <c r="P112" i="14"/>
  <c r="P148" i="14"/>
  <c r="N115" i="14"/>
  <c r="E136" i="14"/>
  <c r="E180" i="14"/>
  <c r="F95" i="14"/>
  <c r="P147" i="14"/>
  <c r="D31" i="14"/>
  <c r="F176" i="14"/>
  <c r="B137" i="14"/>
  <c r="Q138" i="14"/>
  <c r="F139" i="14"/>
  <c r="D140" i="14"/>
  <c r="Q141" i="14"/>
  <c r="D142" i="14"/>
  <c r="F105" i="14"/>
  <c r="B78" i="14"/>
  <c r="D79" i="14"/>
  <c r="Q129" i="14"/>
  <c r="P158" i="14"/>
  <c r="G185" i="14"/>
  <c r="I185" i="14" s="1"/>
  <c r="G172" i="14"/>
  <c r="I172" i="14" s="1"/>
  <c r="Q186" i="14"/>
  <c r="Q124" i="14"/>
  <c r="Q153" i="14"/>
  <c r="F123" i="14"/>
  <c r="G121" i="14"/>
  <c r="I121" i="14" s="1"/>
  <c r="G40" i="14"/>
  <c r="I40" i="14" s="1"/>
  <c r="Q188" i="14"/>
  <c r="Q18" i="14"/>
  <c r="Q70" i="14"/>
  <c r="Q50" i="14"/>
  <c r="N55" i="14"/>
  <c r="P55" i="14"/>
  <c r="B51" i="14"/>
  <c r="G87" i="14"/>
  <c r="I87" i="14" s="1"/>
  <c r="B80" i="14"/>
  <c r="N41" i="14"/>
  <c r="F66" i="14"/>
  <c r="P98" i="14"/>
  <c r="E20" i="14"/>
  <c r="F32" i="14"/>
  <c r="B76" i="14"/>
  <c r="Q93" i="14"/>
  <c r="F83" i="14"/>
  <c r="Q57" i="14"/>
  <c r="N39" i="14"/>
  <c r="F26" i="14"/>
  <c r="N48" i="14"/>
  <c r="F54" i="14"/>
  <c r="N73" i="14"/>
  <c r="B95" i="14"/>
  <c r="D114" i="14"/>
  <c r="E31" i="14"/>
  <c r="G118" i="14"/>
  <c r="I118" i="14" s="1"/>
  <c r="F31" i="14"/>
  <c r="G135" i="14"/>
  <c r="I135" i="14" s="1"/>
  <c r="B29" i="14"/>
  <c r="D78" i="14"/>
  <c r="E30" i="14"/>
  <c r="N112" i="14"/>
  <c r="N148" i="14"/>
  <c r="G115" i="14"/>
  <c r="I115" i="14" s="1"/>
  <c r="D136" i="14"/>
  <c r="B121" i="14"/>
  <c r="G161" i="14"/>
  <c r="I161" i="14" s="1"/>
  <c r="P45" i="14"/>
  <c r="B188" i="14"/>
  <c r="G177" i="14"/>
  <c r="I177" i="14" s="1"/>
  <c r="N138" i="14"/>
  <c r="D139" i="14"/>
  <c r="B140" i="14"/>
  <c r="G141" i="14"/>
  <c r="I141" i="14" s="1"/>
  <c r="Q142" i="14"/>
  <c r="E105" i="14"/>
  <c r="B90" i="14"/>
  <c r="E91" i="14"/>
  <c r="F129" i="14"/>
  <c r="D158" i="14"/>
  <c r="E185" i="14"/>
  <c r="D172" i="14"/>
  <c r="F16" i="14"/>
  <c r="G109" i="14"/>
  <c r="I109" i="14" s="1"/>
  <c r="Q179" i="14"/>
  <c r="Q145" i="14"/>
  <c r="N123" i="14"/>
  <c r="B53" i="14"/>
  <c r="N50" i="14"/>
  <c r="P70" i="14"/>
  <c r="G86" i="14"/>
  <c r="I86" i="14" s="1"/>
  <c r="E23" i="14"/>
  <c r="G60" i="14"/>
  <c r="I60" i="14" s="1"/>
  <c r="F87" i="14"/>
  <c r="Q80" i="14"/>
  <c r="N146" i="14"/>
  <c r="Q161" i="14"/>
  <c r="Q45" i="14"/>
  <c r="P20" i="14"/>
  <c r="Q177" i="14"/>
  <c r="G138" i="14"/>
  <c r="I138" i="14" s="1"/>
  <c r="B139" i="14"/>
  <c r="E165" i="14"/>
  <c r="D141" i="14"/>
  <c r="G142" i="14"/>
  <c r="I142" i="14" s="1"/>
  <c r="D105" i="14"/>
  <c r="Q106" i="14"/>
  <c r="F91" i="14"/>
  <c r="P157" i="14"/>
  <c r="Q158" i="14"/>
  <c r="D185" i="14"/>
  <c r="B172" i="14"/>
  <c r="P23" i="14"/>
  <c r="N122" i="14"/>
  <c r="N28" i="14"/>
  <c r="E153" i="14"/>
  <c r="D169" i="14"/>
  <c r="B62" i="14"/>
  <c r="G50" i="14"/>
  <c r="I50" i="14" s="1"/>
  <c r="N70" i="14"/>
  <c r="F86" i="14"/>
  <c r="G23" i="14"/>
  <c r="I23" i="14" s="1"/>
  <c r="F60" i="14"/>
  <c r="E87" i="14"/>
  <c r="P80" i="14"/>
  <c r="F41" i="14"/>
  <c r="D66" i="14"/>
  <c r="Q42" i="14"/>
  <c r="B98" i="14"/>
  <c r="D20" i="14"/>
  <c r="P76" i="14"/>
  <c r="G93" i="14"/>
  <c r="I93" i="14" s="1"/>
  <c r="D83" i="14"/>
  <c r="N57" i="14"/>
  <c r="Q58" i="14"/>
  <c r="N34" i="14"/>
  <c r="D54" i="14"/>
  <c r="F73" i="14"/>
  <c r="E95" i="14"/>
  <c r="Q114" i="14"/>
  <c r="G37" i="14"/>
  <c r="I37" i="14" s="1"/>
  <c r="D118" i="14"/>
  <c r="P49" i="14"/>
  <c r="E135" i="14"/>
  <c r="G31" i="14"/>
  <c r="I31" i="14" s="1"/>
  <c r="Q81" i="14"/>
  <c r="E46" i="14"/>
  <c r="F148" i="14"/>
  <c r="D115" i="14"/>
  <c r="D149" i="14"/>
  <c r="G41" i="14"/>
  <c r="I41" i="14" s="1"/>
  <c r="G73" i="14"/>
  <c r="I73" i="14" s="1"/>
  <c r="B143" i="14"/>
  <c r="F115" i="14"/>
  <c r="N31" i="14"/>
  <c r="E127" i="14"/>
  <c r="F196" i="14"/>
  <c r="P100" i="14"/>
  <c r="B182" i="14"/>
  <c r="Q101" i="14"/>
  <c r="B164" i="14"/>
  <c r="D49" i="14"/>
  <c r="D128" i="14"/>
  <c r="G183" i="14"/>
  <c r="I183" i="14" s="1"/>
  <c r="B133" i="14"/>
  <c r="D59" i="14"/>
  <c r="B166" i="14"/>
  <c r="D117" i="14"/>
  <c r="N111" i="14"/>
  <c r="P167" i="14"/>
  <c r="Q130" i="14"/>
  <c r="B190" i="14"/>
  <c r="N177" i="14"/>
  <c r="F153" i="14"/>
  <c r="B194" i="14"/>
  <c r="Q176" i="14"/>
  <c r="G147" i="14"/>
  <c r="I147" i="14" s="1"/>
  <c r="F109" i="14"/>
  <c r="P105" i="14"/>
  <c r="D161" i="14"/>
  <c r="N147" i="14"/>
  <c r="N189" i="14"/>
  <c r="E146" i="14"/>
  <c r="N174" i="14"/>
  <c r="D129" i="14"/>
  <c r="N195" i="14"/>
  <c r="E140" i="14"/>
  <c r="E66" i="14"/>
  <c r="N95" i="14"/>
  <c r="G148" i="14"/>
  <c r="I148" i="14" s="1"/>
  <c r="N136" i="14"/>
  <c r="B33" i="14"/>
  <c r="D127" i="14"/>
  <c r="E196" i="14"/>
  <c r="N110" i="14"/>
  <c r="P182" i="14"/>
  <c r="G101" i="14"/>
  <c r="I101" i="14" s="1"/>
  <c r="N164" i="14"/>
  <c r="B128" i="14"/>
  <c r="F183" i="14"/>
  <c r="Q133" i="14"/>
  <c r="F65" i="14"/>
  <c r="Q166" i="14"/>
  <c r="B117" i="14"/>
  <c r="E111" i="14"/>
  <c r="E138" i="14"/>
  <c r="G192" i="14"/>
  <c r="I192" i="14" s="1"/>
  <c r="B179" i="14"/>
  <c r="D195" i="14"/>
  <c r="F179" i="14"/>
  <c r="F125" i="14"/>
  <c r="E108" i="14"/>
  <c r="G162" i="14"/>
  <c r="I162" i="14" s="1"/>
  <c r="E161" i="14"/>
  <c r="D192" i="14"/>
  <c r="P106" i="14"/>
  <c r="N179" i="14"/>
  <c r="G163" i="14"/>
  <c r="I163" i="14" s="1"/>
  <c r="G178" i="14"/>
  <c r="I178" i="14" s="1"/>
  <c r="B42" i="14"/>
  <c r="B114" i="14"/>
  <c r="F62" i="14"/>
  <c r="E144" i="14"/>
  <c r="Q37" i="14"/>
  <c r="Q131" i="14"/>
  <c r="D196" i="14"/>
  <c r="F110" i="14"/>
  <c r="N182" i="14"/>
  <c r="Q116" i="14"/>
  <c r="F164" i="14"/>
  <c r="N62" i="14"/>
  <c r="N128" i="14"/>
  <c r="E183" i="14"/>
  <c r="P133" i="14"/>
  <c r="N72" i="14"/>
  <c r="P166" i="14"/>
  <c r="E27" i="14"/>
  <c r="Q117" i="14"/>
  <c r="D111" i="14"/>
  <c r="N140" i="14"/>
  <c r="Q194" i="14"/>
  <c r="P188" i="14"/>
  <c r="E158" i="14"/>
  <c r="F126" i="14"/>
  <c r="Q192" i="14"/>
  <c r="E157" i="14"/>
  <c r="E130" i="14"/>
  <c r="P121" i="14"/>
  <c r="P169" i="14"/>
  <c r="N163" i="14"/>
  <c r="D162" i="14"/>
  <c r="F157" i="14"/>
  <c r="N109" i="14"/>
  <c r="P185" i="14"/>
  <c r="F98" i="14"/>
  <c r="N33" i="14"/>
  <c r="E115" i="14"/>
  <c r="Q144" i="14"/>
  <c r="E45" i="14"/>
  <c r="N131" i="14"/>
  <c r="E110" i="14"/>
  <c r="B191" i="14"/>
  <c r="N116" i="14"/>
  <c r="E164" i="14"/>
  <c r="N78" i="14"/>
  <c r="F132" i="14"/>
  <c r="D183" i="14"/>
  <c r="F133" i="14"/>
  <c r="D75" i="14"/>
  <c r="N166" i="14"/>
  <c r="N29" i="14"/>
  <c r="N117" i="14"/>
  <c r="E117" i="14"/>
  <c r="Q200" i="14"/>
  <c r="B142" i="14"/>
  <c r="F106" i="14"/>
  <c r="N193" i="14"/>
  <c r="N160" i="14"/>
  <c r="F142" i="14"/>
  <c r="F195" i="14"/>
  <c r="B161" i="14"/>
  <c r="F141" i="14"/>
  <c r="E124" i="14"/>
  <c r="E172" i="14"/>
  <c r="E177" i="14"/>
  <c r="E147" i="14"/>
  <c r="B176" i="14"/>
  <c r="D177" i="14"/>
  <c r="E178" i="14"/>
  <c r="F20" i="14"/>
  <c r="F118" i="14"/>
  <c r="F119" i="14"/>
  <c r="G144" i="14"/>
  <c r="I144" i="14" s="1"/>
  <c r="N47" i="14"/>
  <c r="E131" i="14"/>
  <c r="F29" i="14"/>
  <c r="B110" i="14"/>
  <c r="Q191" i="14"/>
  <c r="G116" i="14"/>
  <c r="I116" i="14" s="1"/>
  <c r="D164" i="14"/>
  <c r="D81" i="14"/>
  <c r="N151" i="14"/>
  <c r="P183" i="14"/>
  <c r="Q152" i="14"/>
  <c r="F81" i="14"/>
  <c r="Q184" i="14"/>
  <c r="E43" i="14"/>
  <c r="G117" i="14"/>
  <c r="I117" i="14" s="1"/>
  <c r="G134" i="14"/>
  <c r="I134" i="14" s="1"/>
  <c r="P200" i="14"/>
  <c r="Q146" i="14"/>
  <c r="P108" i="14"/>
  <c r="B195" i="14"/>
  <c r="B162" i="14"/>
  <c r="N126" i="14"/>
  <c r="E42" i="14"/>
  <c r="F47" i="14"/>
  <c r="B119" i="14"/>
  <c r="N175" i="14"/>
  <c r="E61" i="14"/>
  <c r="B131" i="14"/>
  <c r="P31" i="14"/>
  <c r="P120" i="14"/>
  <c r="P191" i="14"/>
  <c r="E116" i="14"/>
  <c r="B170" i="14"/>
  <c r="Q84" i="14"/>
  <c r="B159" i="14"/>
  <c r="G198" i="14"/>
  <c r="I198" i="14" s="1"/>
  <c r="P152" i="14"/>
  <c r="D90" i="14"/>
  <c r="P184" i="14"/>
  <c r="N45" i="14"/>
  <c r="F117" i="14"/>
  <c r="F134" i="14"/>
  <c r="N200" i="14"/>
  <c r="E154" i="14"/>
  <c r="F122" i="14"/>
  <c r="P129" i="14"/>
  <c r="D163" i="14"/>
  <c r="P160" i="14"/>
  <c r="E109" i="14"/>
  <c r="E193" i="14"/>
  <c r="Q76" i="14"/>
  <c r="F79" i="14"/>
  <c r="B136" i="14"/>
  <c r="F175" i="14"/>
  <c r="N63" i="14"/>
  <c r="G150" i="14"/>
  <c r="I150" i="14" s="1"/>
  <c r="F61" i="14"/>
  <c r="F120" i="14"/>
  <c r="N191" i="14"/>
  <c r="Q132" i="14"/>
  <c r="Q170" i="14"/>
  <c r="G91" i="14"/>
  <c r="I91" i="14" s="1"/>
  <c r="Q159" i="14"/>
  <c r="F198" i="14"/>
  <c r="N152" i="14"/>
  <c r="P94" i="14"/>
  <c r="N184" i="14"/>
  <c r="E59" i="14"/>
  <c r="D134" i="14"/>
  <c r="G200" i="14"/>
  <c r="I200" i="14" s="1"/>
  <c r="N156" i="14"/>
  <c r="P124" i="14"/>
  <c r="P145" i="14"/>
  <c r="F169" i="14"/>
  <c r="E163" i="14"/>
  <c r="E162" i="14"/>
  <c r="G130" i="14"/>
  <c r="I130" i="14" s="1"/>
  <c r="P93" i="14"/>
  <c r="F135" i="14"/>
  <c r="P149" i="14"/>
  <c r="E175" i="14"/>
  <c r="B65" i="14"/>
  <c r="F150" i="14"/>
  <c r="P63" i="14"/>
  <c r="E120" i="14"/>
  <c r="E191" i="14"/>
  <c r="N132" i="14"/>
  <c r="P170" i="14"/>
  <c r="Q104" i="14"/>
  <c r="P159" i="14"/>
  <c r="E198" i="14"/>
  <c r="G152" i="14"/>
  <c r="I152" i="14" s="1"/>
  <c r="N96" i="14"/>
  <c r="G184" i="14"/>
  <c r="I184" i="14" s="1"/>
  <c r="N61" i="14"/>
  <c r="N199" i="14"/>
  <c r="B134" i="14"/>
  <c r="F200" i="14"/>
  <c r="B158" i="14"/>
  <c r="N129" i="14"/>
  <c r="P161" i="14"/>
  <c r="E174" i="14"/>
  <c r="F174" i="14"/>
  <c r="P122" i="14"/>
  <c r="E173" i="14"/>
  <c r="F173" i="14"/>
  <c r="P137" i="14"/>
  <c r="Q135" i="14"/>
  <c r="F149" i="14"/>
  <c r="D175" i="14"/>
  <c r="Q69" i="14"/>
  <c r="E150" i="14"/>
  <c r="F77" i="14"/>
  <c r="D120" i="14"/>
  <c r="D191" i="14"/>
  <c r="G132" i="14"/>
  <c r="I132" i="14" s="1"/>
  <c r="F170" i="14"/>
  <c r="G104" i="14"/>
  <c r="I104" i="14" s="1"/>
  <c r="N159" i="14"/>
  <c r="Q198" i="14"/>
  <c r="F152" i="14"/>
  <c r="E104" i="14"/>
  <c r="F184" i="14"/>
  <c r="E75" i="14"/>
  <c r="G90" i="14"/>
  <c r="I90" i="14" s="1"/>
  <c r="Q134" i="14"/>
  <c r="E200" i="14"/>
  <c r="G160" i="14"/>
  <c r="I160" i="14" s="1"/>
  <c r="F138" i="14"/>
  <c r="P177" i="14"/>
  <c r="N176" i="14"/>
  <c r="P176" i="14"/>
  <c r="E125" i="14"/>
  <c r="B177" i="14"/>
  <c r="N125" i="14"/>
  <c r="E83" i="14"/>
  <c r="D30" i="14"/>
  <c r="G180" i="14"/>
  <c r="I180" i="14" s="1"/>
  <c r="D181" i="14"/>
  <c r="B81" i="14"/>
  <c r="D150" i="14"/>
  <c r="P79" i="14"/>
  <c r="B120" i="14"/>
  <c r="D197" i="14"/>
  <c r="E132" i="14"/>
  <c r="E170" i="14"/>
  <c r="F104" i="14"/>
  <c r="E159" i="14"/>
  <c r="N198" i="14"/>
  <c r="E152" i="14"/>
  <c r="Q110" i="14"/>
  <c r="B184" i="14"/>
  <c r="N77" i="14"/>
  <c r="P91" i="14"/>
  <c r="N134" i="14"/>
  <c r="D200" i="14"/>
  <c r="Q162" i="14"/>
  <c r="P140" i="14"/>
  <c r="P193" i="14"/>
  <c r="B178" i="14"/>
  <c r="E179" i="14"/>
  <c r="B129" i="14"/>
  <c r="D178" i="14"/>
  <c r="F189" i="14"/>
  <c r="N142" i="14"/>
  <c r="E188" i="14"/>
  <c r="N141" i="14"/>
  <c r="G179" i="14"/>
  <c r="I179" i="14" s="1"/>
  <c r="D145" i="14"/>
  <c r="N157" i="14"/>
  <c r="P57" i="14"/>
  <c r="B45" i="14"/>
  <c r="D180" i="14"/>
  <c r="P181" i="14"/>
  <c r="N89" i="14"/>
  <c r="B150" i="14"/>
  <c r="D91" i="14"/>
  <c r="B197" i="14"/>
  <c r="D132" i="14"/>
  <c r="E197" i="14"/>
  <c r="G110" i="14"/>
  <c r="I110" i="14" s="1"/>
  <c r="D159" i="14"/>
  <c r="E33" i="14"/>
  <c r="D152" i="14"/>
  <c r="P116" i="14"/>
  <c r="F199" i="14"/>
  <c r="B89" i="14"/>
  <c r="Q96" i="14"/>
  <c r="G167" i="14"/>
  <c r="I167" i="14" s="1"/>
  <c r="B200" i="14"/>
  <c r="N172" i="14"/>
  <c r="N145" i="14"/>
  <c r="E126" i="14"/>
  <c r="D179" i="14"/>
  <c r="F190" i="14"/>
  <c r="D130" i="14"/>
  <c r="E194" i="14"/>
  <c r="N190" i="14"/>
  <c r="B58" i="14"/>
  <c r="G79" i="14"/>
  <c r="I79" i="14" s="1"/>
  <c r="N181" i="14"/>
  <c r="E94" i="14"/>
  <c r="N150" i="14"/>
  <c r="F94" i="14"/>
  <c r="N197" i="14"/>
  <c r="G151" i="14"/>
  <c r="I151" i="14" s="1"/>
  <c r="G113" i="14"/>
  <c r="I113" i="14" s="1"/>
  <c r="D165" i="14"/>
  <c r="P46" i="14"/>
  <c r="E133" i="14"/>
  <c r="E199" i="14"/>
  <c r="F90" i="14"/>
  <c r="P101" i="14"/>
  <c r="F167" i="14"/>
  <c r="E106" i="14"/>
  <c r="B174" i="14"/>
  <c r="B147" i="14"/>
  <c r="B130" i="14"/>
  <c r="F185" i="14"/>
  <c r="P192" i="14"/>
  <c r="F130" i="14"/>
  <c r="G146" i="14"/>
  <c r="I146" i="14" s="1"/>
  <c r="B192" i="14"/>
  <c r="D160" i="14"/>
  <c r="P153" i="14"/>
  <c r="E171" i="14"/>
  <c r="G194" i="14"/>
  <c r="I194" i="14" s="1"/>
  <c r="P90" i="14"/>
  <c r="G181" i="14"/>
  <c r="I181" i="14" s="1"/>
  <c r="N119" i="14"/>
  <c r="E96" i="14"/>
  <c r="P131" i="14"/>
  <c r="F197" i="14"/>
  <c r="F151" i="14"/>
  <c r="E28" i="14"/>
  <c r="E113" i="14"/>
  <c r="B165" i="14"/>
  <c r="E49" i="14"/>
  <c r="N24" i="14"/>
  <c r="D199" i="14"/>
  <c r="Q94" i="14"/>
  <c r="N104" i="14"/>
  <c r="E167" i="14"/>
  <c r="N108" i="14"/>
  <c r="G176" i="14"/>
  <c r="I176" i="14" s="1"/>
  <c r="P156" i="14"/>
  <c r="E195" i="14"/>
  <c r="P138" i="14"/>
  <c r="E189" i="14"/>
  <c r="F146" i="14"/>
  <c r="D193" i="14"/>
  <c r="D26" i="14"/>
  <c r="P43" i="14"/>
  <c r="D45" i="14"/>
  <c r="F181" i="14"/>
  <c r="B127" i="14"/>
  <c r="D96" i="14"/>
  <c r="P84" i="14"/>
  <c r="B151" i="14"/>
  <c r="D33" i="14"/>
  <c r="D113" i="14"/>
  <c r="N165" i="14"/>
  <c r="P62" i="14"/>
  <c r="D27" i="14"/>
  <c r="F166" i="14"/>
  <c r="B199" i="14"/>
  <c r="N101" i="14"/>
  <c r="D167" i="14"/>
  <c r="E122" i="14"/>
  <c r="Q178" i="14"/>
  <c r="N161" i="14"/>
  <c r="E142" i="14"/>
  <c r="P187" i="14"/>
  <c r="F147" i="14"/>
  <c r="E141" i="14"/>
  <c r="B193" i="14"/>
  <c r="F162" i="14"/>
  <c r="E156" i="14"/>
  <c r="N173" i="14"/>
  <c r="F48" i="14"/>
  <c r="P75" i="14"/>
  <c r="G62" i="14"/>
  <c r="I62" i="14" s="1"/>
  <c r="Q127" i="14"/>
  <c r="B196" i="14"/>
  <c r="B96" i="14"/>
  <c r="G182" i="14"/>
  <c r="I182" i="14" s="1"/>
  <c r="D101" i="14"/>
  <c r="Q151" i="14"/>
  <c r="F116" i="14"/>
  <c r="F165" i="14"/>
  <c r="E65" i="14"/>
  <c r="F33" i="14"/>
  <c r="E166" i="14"/>
  <c r="Q199" i="14"/>
  <c r="B111" i="14"/>
  <c r="B167" i="14"/>
  <c r="N124" i="14"/>
  <c r="E186" i="14"/>
  <c r="B163" i="14"/>
  <c r="B146" i="14"/>
  <c r="E190" i="14"/>
  <c r="Q160" i="14"/>
  <c r="B145" i="14"/>
  <c r="D194" i="14"/>
  <c r="F178" i="14"/>
  <c r="N158" i="14"/>
  <c r="E129" i="14"/>
  <c r="D176" i="14"/>
  <c r="E54" i="14"/>
  <c r="G112" i="14"/>
  <c r="I112" i="14" s="1"/>
  <c r="E103" i="14"/>
  <c r="E29" i="14"/>
  <c r="P127" i="14"/>
  <c r="N196" i="14"/>
  <c r="G96" i="14"/>
  <c r="I96" i="14" s="1"/>
  <c r="F182" i="14"/>
  <c r="B101" i="14"/>
  <c r="P151" i="14"/>
  <c r="N46" i="14"/>
  <c r="E128" i="14"/>
  <c r="D170" i="14"/>
  <c r="D133" i="14"/>
  <c r="F49" i="14"/>
  <c r="D166" i="14"/>
  <c r="P199" i="14"/>
  <c r="P111" i="14"/>
  <c r="Q167" i="14"/>
  <c r="B126" i="14"/>
  <c r="N188" i="14"/>
  <c r="P172" i="14"/>
  <c r="D147" i="14"/>
  <c r="N192" i="14"/>
  <c r="F163" i="14"/>
  <c r="D146" i="14"/>
  <c r="G195" i="14"/>
  <c r="I195" i="14" s="1"/>
  <c r="F194" i="14"/>
  <c r="B160" i="14"/>
  <c r="E145" i="14"/>
  <c r="E187" i="14"/>
  <c r="Q5" i="14"/>
  <c r="P5" i="14"/>
  <c r="B5" i="14"/>
  <c r="P7" i="14"/>
  <c r="Q7" i="14"/>
  <c r="B7" i="14"/>
  <c r="B8" i="14"/>
  <c r="Q8" i="14"/>
  <c r="P8" i="14"/>
  <c r="B5" i="3"/>
  <c r="Q5" i="3"/>
  <c r="P5" i="3"/>
  <c r="Q8" i="3"/>
  <c r="P8" i="3"/>
  <c r="B8" i="3"/>
  <c r="Q9" i="3"/>
  <c r="P9" i="3"/>
  <c r="B9" i="3"/>
  <c r="B12" i="3"/>
  <c r="Q12" i="3"/>
  <c r="P12" i="3"/>
  <c r="B7" i="3"/>
  <c r="Q7" i="3"/>
  <c r="P7" i="3"/>
  <c r="P6" i="3"/>
  <c r="Q6" i="3"/>
  <c r="B6" i="3"/>
  <c r="P11" i="3"/>
  <c r="B11" i="3"/>
  <c r="Q11" i="3"/>
  <c r="B10" i="3"/>
  <c r="Q10" i="3"/>
  <c r="P10" i="3"/>
  <c r="F188" i="3"/>
  <c r="G175" i="3"/>
  <c r="I175" i="3" s="1"/>
  <c r="F141" i="3"/>
  <c r="F129" i="3"/>
  <c r="B123" i="3"/>
  <c r="D109" i="3"/>
  <c r="B107" i="3"/>
  <c r="P99" i="3"/>
  <c r="N72" i="3"/>
  <c r="N35" i="3"/>
  <c r="B185" i="4"/>
  <c r="N155" i="4"/>
  <c r="E138" i="4"/>
  <c r="P130" i="4"/>
  <c r="N124" i="4"/>
  <c r="F106" i="4"/>
  <c r="Q102" i="4"/>
  <c r="Q97" i="4"/>
  <c r="G87" i="4"/>
  <c r="I87" i="4" s="1"/>
  <c r="D65" i="4"/>
  <c r="P46" i="4"/>
  <c r="P35" i="4"/>
  <c r="P25" i="4"/>
  <c r="P19" i="4"/>
  <c r="G39" i="4"/>
  <c r="I39" i="4" s="1"/>
  <c r="D32" i="4"/>
  <c r="N19" i="4"/>
  <c r="F24" i="4"/>
  <c r="P199" i="3"/>
  <c r="Q191" i="3"/>
  <c r="D188" i="3"/>
  <c r="D175" i="3"/>
  <c r="B172" i="3"/>
  <c r="Q157" i="3"/>
  <c r="G155" i="3"/>
  <c r="I155" i="3" s="1"/>
  <c r="D141" i="3"/>
  <c r="B139" i="3"/>
  <c r="F99" i="3"/>
  <c r="B81" i="3"/>
  <c r="E72" i="3"/>
  <c r="Q64" i="3"/>
  <c r="F35" i="3"/>
  <c r="G28" i="3"/>
  <c r="I28" i="3" s="1"/>
  <c r="Q177" i="4"/>
  <c r="Q160" i="4"/>
  <c r="B147" i="4"/>
  <c r="N113" i="4"/>
  <c r="E106" i="4"/>
  <c r="P102" i="4"/>
  <c r="N97" i="4"/>
  <c r="Q94" i="4"/>
  <c r="F87" i="4"/>
  <c r="B82" i="4"/>
  <c r="G50" i="4"/>
  <c r="I50" i="4" s="1"/>
  <c r="N35" i="4"/>
  <c r="G19" i="4"/>
  <c r="I19" i="4" s="1"/>
  <c r="E44" i="4"/>
  <c r="D35" i="4"/>
  <c r="B15" i="4"/>
  <c r="D175" i="4"/>
  <c r="B21" i="4"/>
  <c r="G192" i="3"/>
  <c r="I192" i="3" s="1"/>
  <c r="F125" i="3"/>
  <c r="Q88" i="3"/>
  <c r="F161" i="4"/>
  <c r="E122" i="4"/>
  <c r="B99" i="4"/>
  <c r="G188" i="3"/>
  <c r="I188" i="3" s="1"/>
  <c r="F109" i="3"/>
  <c r="P155" i="4"/>
  <c r="D122" i="4"/>
  <c r="F70" i="4"/>
  <c r="G191" i="3"/>
  <c r="I191" i="3" s="1"/>
  <c r="F181" i="3"/>
  <c r="N171" i="3"/>
  <c r="P163" i="3"/>
  <c r="P157" i="3"/>
  <c r="D155" i="3"/>
  <c r="B125" i="3"/>
  <c r="N105" i="3"/>
  <c r="Q183" i="4"/>
  <c r="N177" i="4"/>
  <c r="P172" i="4"/>
  <c r="P160" i="4"/>
  <c r="G155" i="4"/>
  <c r="I155" i="4" s="1"/>
  <c r="Q141" i="4"/>
  <c r="G124" i="4"/>
  <c r="I124" i="4" s="1"/>
  <c r="P108" i="4"/>
  <c r="D106" i="4"/>
  <c r="E102" i="4"/>
  <c r="F97" i="4"/>
  <c r="E94" i="4"/>
  <c r="F90" i="4"/>
  <c r="N81" i="4"/>
  <c r="Q55" i="4"/>
  <c r="F50" i="4"/>
  <c r="F39" i="4"/>
  <c r="G172" i="3"/>
  <c r="I172" i="3" s="1"/>
  <c r="Q178" i="4"/>
  <c r="Q51" i="4"/>
  <c r="G36" i="4"/>
  <c r="I36" i="4" s="1"/>
  <c r="N188" i="3"/>
  <c r="D139" i="3"/>
  <c r="Q113" i="3"/>
  <c r="E81" i="3"/>
  <c r="G47" i="3"/>
  <c r="I47" i="3" s="1"/>
  <c r="Q155" i="4"/>
  <c r="P114" i="4"/>
  <c r="Q90" i="4"/>
  <c r="N51" i="4"/>
  <c r="G17" i="4"/>
  <c r="I17" i="4" s="1"/>
  <c r="G141" i="3"/>
  <c r="I141" i="3" s="1"/>
  <c r="F65" i="3"/>
  <c r="N106" i="4"/>
  <c r="E76" i="4"/>
  <c r="D17" i="4"/>
  <c r="D191" i="3"/>
  <c r="G157" i="3"/>
  <c r="I157" i="3" s="1"/>
  <c r="N124" i="3"/>
  <c r="B109" i="3"/>
  <c r="P93" i="3"/>
  <c r="P27" i="3"/>
  <c r="F195" i="4"/>
  <c r="P183" i="4"/>
  <c r="F177" i="4"/>
  <c r="N172" i="4"/>
  <c r="D164" i="4"/>
  <c r="D155" i="4"/>
  <c r="Q145" i="4"/>
  <c r="P128" i="4"/>
  <c r="Q112" i="4"/>
  <c r="N108" i="4"/>
  <c r="D94" i="4"/>
  <c r="E90" i="4"/>
  <c r="G81" i="4"/>
  <c r="I81" i="4" s="1"/>
  <c r="P73" i="4"/>
  <c r="D50" i="4"/>
  <c r="P44" i="4"/>
  <c r="G35" i="4"/>
  <c r="I35" i="4" s="1"/>
  <c r="B32" i="4"/>
  <c r="F82" i="4"/>
  <c r="B188" i="3"/>
  <c r="G171" i="3"/>
  <c r="I171" i="3" s="1"/>
  <c r="F157" i="3"/>
  <c r="G144" i="3"/>
  <c r="I144" i="3" s="1"/>
  <c r="B141" i="3"/>
  <c r="N136" i="3"/>
  <c r="G124" i="3"/>
  <c r="I124" i="3" s="1"/>
  <c r="Q111" i="3"/>
  <c r="N108" i="3"/>
  <c r="B105" i="3"/>
  <c r="P83" i="3"/>
  <c r="G79" i="3"/>
  <c r="I79" i="3" s="1"/>
  <c r="N27" i="3"/>
  <c r="G160" i="4"/>
  <c r="I160" i="4" s="1"/>
  <c r="N145" i="4"/>
  <c r="P112" i="4"/>
  <c r="G108" i="4"/>
  <c r="I108" i="4" s="1"/>
  <c r="B106" i="4"/>
  <c r="B102" i="4"/>
  <c r="P96" i="4"/>
  <c r="D90" i="4"/>
  <c r="E81" i="4"/>
  <c r="F73" i="4"/>
  <c r="G55" i="4"/>
  <c r="I55" i="4" s="1"/>
  <c r="Q31" i="4"/>
  <c r="F19" i="4"/>
  <c r="E95" i="4"/>
  <c r="P147" i="3"/>
  <c r="Q130" i="4"/>
  <c r="D51" i="4"/>
  <c r="N187" i="3"/>
  <c r="Q173" i="3"/>
  <c r="D171" i="3"/>
  <c r="D157" i="3"/>
  <c r="B155" i="3"/>
  <c r="N140" i="3"/>
  <c r="Q127" i="3"/>
  <c r="D124" i="3"/>
  <c r="P111" i="3"/>
  <c r="G108" i="3"/>
  <c r="I108" i="3" s="1"/>
  <c r="G104" i="3"/>
  <c r="I104" i="3" s="1"/>
  <c r="Q97" i="3"/>
  <c r="N83" i="3"/>
  <c r="G63" i="3"/>
  <c r="I63" i="3" s="1"/>
  <c r="P51" i="3"/>
  <c r="Q33" i="3"/>
  <c r="D27" i="3"/>
  <c r="N188" i="4"/>
  <c r="Q171" i="4"/>
  <c r="F163" i="4"/>
  <c r="F160" i="4"/>
  <c r="F145" i="4"/>
  <c r="P140" i="4"/>
  <c r="G128" i="4"/>
  <c r="I128" i="4" s="1"/>
  <c r="B124" i="4"/>
  <c r="G117" i="4"/>
  <c r="I117" i="4" s="1"/>
  <c r="G112" i="4"/>
  <c r="I112" i="4" s="1"/>
  <c r="P101" i="4"/>
  <c r="N96" i="4"/>
  <c r="B94" i="4"/>
  <c r="D81" i="4"/>
  <c r="F55" i="4"/>
  <c r="Q38" i="4"/>
  <c r="N31" i="4"/>
  <c r="D19" i="4"/>
  <c r="Q87" i="4"/>
  <c r="B34" i="4"/>
  <c r="P183" i="3"/>
  <c r="P124" i="4"/>
  <c r="Q19" i="4"/>
  <c r="G173" i="3"/>
  <c r="I173" i="3" s="1"/>
  <c r="G140" i="3"/>
  <c r="I140" i="3" s="1"/>
  <c r="P135" i="3"/>
  <c r="G127" i="3"/>
  <c r="I127" i="3" s="1"/>
  <c r="G111" i="3"/>
  <c r="I111" i="3" s="1"/>
  <c r="D108" i="3"/>
  <c r="E104" i="3"/>
  <c r="F83" i="3"/>
  <c r="F51" i="3"/>
  <c r="F33" i="3"/>
  <c r="B195" i="4"/>
  <c r="G181" i="4"/>
  <c r="I181" i="4" s="1"/>
  <c r="Q176" i="4"/>
  <c r="P171" i="4"/>
  <c r="N140" i="4"/>
  <c r="F128" i="4"/>
  <c r="Q123" i="4"/>
  <c r="F117" i="4"/>
  <c r="F112" i="4"/>
  <c r="G105" i="4"/>
  <c r="I105" i="4" s="1"/>
  <c r="E101" i="4"/>
  <c r="Q93" i="4"/>
  <c r="B90" i="4"/>
  <c r="B50" i="4"/>
  <c r="D38" i="4"/>
  <c r="E31" i="4"/>
  <c r="P115" i="4"/>
  <c r="D66" i="4"/>
  <c r="Q41" i="4"/>
  <c r="Q71" i="4"/>
  <c r="P41" i="4"/>
  <c r="P21" i="4"/>
  <c r="G10" i="4"/>
  <c r="I10" i="4" s="1"/>
  <c r="Q188" i="3"/>
  <c r="F100" i="3"/>
  <c r="F81" i="3"/>
  <c r="F186" i="4"/>
  <c r="N161" i="4"/>
  <c r="D139" i="4"/>
  <c r="N65" i="4"/>
  <c r="P17" i="4"/>
  <c r="D172" i="3"/>
  <c r="F147" i="4"/>
  <c r="B131" i="4"/>
  <c r="D95" i="4"/>
  <c r="G65" i="4"/>
  <c r="I65" i="4" s="1"/>
  <c r="Q175" i="3"/>
  <c r="N155" i="3"/>
  <c r="P35" i="3"/>
  <c r="B47" i="4"/>
  <c r="Q189" i="3"/>
  <c r="G187" i="3"/>
  <c r="I187" i="3" s="1"/>
  <c r="F173" i="3"/>
  <c r="Q143" i="3"/>
  <c r="D140" i="3"/>
  <c r="D127" i="3"/>
  <c r="F116" i="3"/>
  <c r="D111" i="3"/>
  <c r="F91" i="3"/>
  <c r="E33" i="3"/>
  <c r="Q194" i="4"/>
  <c r="Q187" i="4"/>
  <c r="P176" i="4"/>
  <c r="N171" i="4"/>
  <c r="F133" i="4"/>
  <c r="P123" i="4"/>
  <c r="B108" i="4"/>
  <c r="F105" i="4"/>
  <c r="P72" i="4"/>
  <c r="G66" i="4"/>
  <c r="I66" i="4" s="1"/>
  <c r="E60" i="4"/>
  <c r="N49" i="4"/>
  <c r="B35" i="4"/>
  <c r="E111" i="4"/>
  <c r="N88" i="4"/>
  <c r="G189" i="3"/>
  <c r="I189" i="3" s="1"/>
  <c r="D187" i="3"/>
  <c r="D173" i="3"/>
  <c r="B171" i="3"/>
  <c r="G160" i="3"/>
  <c r="I160" i="3" s="1"/>
  <c r="B157" i="3"/>
  <c r="G143" i="3"/>
  <c r="I143" i="3" s="1"/>
  <c r="B124" i="3"/>
  <c r="D103" i="3"/>
  <c r="D91" i="3"/>
  <c r="P67" i="3"/>
  <c r="E40" i="3"/>
  <c r="P194" i="4"/>
  <c r="P187" i="4"/>
  <c r="G176" i="4"/>
  <c r="I176" i="4" s="1"/>
  <c r="G171" i="4"/>
  <c r="I171" i="4" s="1"/>
  <c r="B163" i="4"/>
  <c r="B153" i="4"/>
  <c r="Q144" i="4"/>
  <c r="Q139" i="4"/>
  <c r="N123" i="4"/>
  <c r="Q107" i="4"/>
  <c r="E105" i="4"/>
  <c r="P95" i="4"/>
  <c r="P88" i="4"/>
  <c r="Q84" i="4"/>
  <c r="D80" i="4"/>
  <c r="F66" i="4"/>
  <c r="G49" i="4"/>
  <c r="I49" i="4" s="1"/>
  <c r="B31" i="4"/>
  <c r="B19" i="4"/>
  <c r="E49" i="4"/>
  <c r="G37" i="4"/>
  <c r="I37" i="4" s="1"/>
  <c r="Q21" i="4"/>
  <c r="F18" i="4"/>
  <c r="D49" i="4"/>
  <c r="F34" i="4"/>
  <c r="D18" i="4"/>
  <c r="D159" i="3"/>
  <c r="G139" i="3"/>
  <c r="I139" i="3" s="1"/>
  <c r="G125" i="3"/>
  <c r="I125" i="3" s="1"/>
  <c r="F95" i="3"/>
  <c r="F36" i="3"/>
  <c r="B115" i="4"/>
  <c r="N77" i="4"/>
  <c r="B10" i="4"/>
  <c r="P141" i="3"/>
  <c r="D95" i="3"/>
  <c r="P178" i="4"/>
  <c r="D143" i="4"/>
  <c r="Q109" i="4"/>
  <c r="D82" i="4"/>
  <c r="G192" i="4"/>
  <c r="I192" i="4" s="1"/>
  <c r="D109" i="4"/>
  <c r="E65" i="4"/>
  <c r="D189" i="3"/>
  <c r="N156" i="3"/>
  <c r="D143" i="3"/>
  <c r="N123" i="3"/>
  <c r="B108" i="3"/>
  <c r="Q95" i="3"/>
  <c r="G76" i="3"/>
  <c r="I76" i="3" s="1"/>
  <c r="N67" i="3"/>
  <c r="Q25" i="3"/>
  <c r="N187" i="4"/>
  <c r="F179" i="4"/>
  <c r="F176" i="4"/>
  <c r="D171" i="4"/>
  <c r="Q162" i="4"/>
  <c r="P144" i="4"/>
  <c r="P139" i="4"/>
  <c r="P107" i="4"/>
  <c r="P99" i="4"/>
  <c r="G34" i="4"/>
  <c r="I34" i="4" s="1"/>
  <c r="B156" i="3"/>
  <c r="P56" i="4"/>
  <c r="G156" i="3"/>
  <c r="I156" i="3" s="1"/>
  <c r="B140" i="3"/>
  <c r="F115" i="3"/>
  <c r="N107" i="3"/>
  <c r="P95" i="3"/>
  <c r="Q81" i="3"/>
  <c r="F67" i="3"/>
  <c r="F49" i="3"/>
  <c r="F25" i="3"/>
  <c r="G187" i="4"/>
  <c r="I187" i="4" s="1"/>
  <c r="P162" i="4"/>
  <c r="G144" i="4"/>
  <c r="I144" i="4" s="1"/>
  <c r="N139" i="4"/>
  <c r="P131" i="4"/>
  <c r="G123" i="4"/>
  <c r="I123" i="4" s="1"/>
  <c r="F115" i="4"/>
  <c r="D111" i="4"/>
  <c r="N107" i="4"/>
  <c r="F99" i="4"/>
  <c r="Q91" i="4"/>
  <c r="G88" i="4"/>
  <c r="I88" i="4" s="1"/>
  <c r="Q83" i="4"/>
  <c r="G29" i="4"/>
  <c r="I29" i="4" s="1"/>
  <c r="G109" i="3"/>
  <c r="I109" i="3" s="1"/>
  <c r="F113" i="3"/>
  <c r="B187" i="3"/>
  <c r="B173" i="3"/>
  <c r="Q159" i="3"/>
  <c r="D156" i="3"/>
  <c r="N139" i="3"/>
  <c r="Q125" i="3"/>
  <c r="G123" i="3"/>
  <c r="I123" i="3" s="1"/>
  <c r="Q109" i="3"/>
  <c r="G107" i="3"/>
  <c r="I107" i="3" s="1"/>
  <c r="P101" i="3"/>
  <c r="B91" i="3"/>
  <c r="P81" i="3"/>
  <c r="D75" i="3"/>
  <c r="D67" i="3"/>
  <c r="D59" i="3"/>
  <c r="G31" i="3"/>
  <c r="I31" i="3" s="1"/>
  <c r="Q193" i="4"/>
  <c r="F144" i="4"/>
  <c r="F131" i="4"/>
  <c r="D123" i="4"/>
  <c r="G107" i="4"/>
  <c r="I107" i="4" s="1"/>
  <c r="B105" i="4"/>
  <c r="E99" i="4"/>
  <c r="D91" i="4"/>
  <c r="D88" i="4"/>
  <c r="B79" i="4"/>
  <c r="G71" i="4"/>
  <c r="I71" i="4" s="1"/>
  <c r="P57" i="4"/>
  <c r="F41" i="4"/>
  <c r="D34" i="4"/>
  <c r="D125" i="3"/>
  <c r="Q35" i="4"/>
  <c r="B189" i="3"/>
  <c r="G176" i="3"/>
  <c r="I176" i="3" s="1"/>
  <c r="N172" i="3"/>
  <c r="P167" i="3"/>
  <c r="G159" i="3"/>
  <c r="I159" i="3" s="1"/>
  <c r="P131" i="3"/>
  <c r="P125" i="3"/>
  <c r="F123" i="3"/>
  <c r="P109" i="3"/>
  <c r="F107" i="3"/>
  <c r="G95" i="3"/>
  <c r="I95" i="3" s="1"/>
  <c r="G81" i="3"/>
  <c r="I81" i="3" s="1"/>
  <c r="N193" i="4"/>
  <c r="B179" i="4"/>
  <c r="E175" i="4"/>
  <c r="Q161" i="4"/>
  <c r="P156" i="4"/>
  <c r="G139" i="4"/>
  <c r="I139" i="4" s="1"/>
  <c r="Q125" i="4"/>
  <c r="D107" i="4"/>
  <c r="N104" i="4"/>
  <c r="G95" i="4"/>
  <c r="I95" i="4" s="1"/>
  <c r="G82" i="4"/>
  <c r="I82" i="4" s="1"/>
  <c r="F71" i="4"/>
  <c r="B66" i="4"/>
  <c r="F57" i="4"/>
  <c r="P36" i="4"/>
  <c r="E28" i="4"/>
  <c r="Q192" i="3"/>
  <c r="Q141" i="3"/>
  <c r="D123" i="3"/>
  <c r="D107" i="3"/>
  <c r="B89" i="3"/>
  <c r="Q115" i="4"/>
  <c r="Q47" i="3"/>
  <c r="D100" i="4"/>
  <c r="B74" i="3"/>
  <c r="F124" i="3"/>
  <c r="E144" i="3"/>
  <c r="Q147" i="4"/>
  <c r="B63" i="4"/>
  <c r="P114" i="3"/>
  <c r="G46" i="3"/>
  <c r="I46" i="3" s="1"/>
  <c r="Q194" i="3"/>
  <c r="P122" i="3"/>
  <c r="P174" i="3"/>
  <c r="N62" i="3"/>
  <c r="Q126" i="3"/>
  <c r="E30" i="3"/>
  <c r="B64" i="3"/>
  <c r="F55" i="3"/>
  <c r="Q65" i="3"/>
  <c r="D84" i="3"/>
  <c r="Q43" i="3"/>
  <c r="D35" i="3"/>
  <c r="E57" i="3"/>
  <c r="G86" i="3"/>
  <c r="I86" i="3" s="1"/>
  <c r="B21" i="3"/>
  <c r="P39" i="3"/>
  <c r="Q44" i="3"/>
  <c r="D71" i="3"/>
  <c r="E29" i="3"/>
  <c r="D29" i="3"/>
  <c r="D149" i="3"/>
  <c r="Q45" i="3"/>
  <c r="Q23" i="3"/>
  <c r="Q68" i="3"/>
  <c r="B92" i="3"/>
  <c r="G37" i="3"/>
  <c r="I37" i="3" s="1"/>
  <c r="E73" i="3"/>
  <c r="D100" i="3"/>
  <c r="N148" i="3"/>
  <c r="Q136" i="3"/>
  <c r="G38" i="3"/>
  <c r="I38" i="3" s="1"/>
  <c r="Q115" i="3"/>
  <c r="N150" i="3"/>
  <c r="D47" i="3"/>
  <c r="Q101" i="3"/>
  <c r="B151" i="3"/>
  <c r="D94" i="3"/>
  <c r="D145" i="3"/>
  <c r="F31" i="3"/>
  <c r="D113" i="3"/>
  <c r="F132" i="3"/>
  <c r="N75" i="3"/>
  <c r="G128" i="3"/>
  <c r="I128" i="3" s="1"/>
  <c r="G168" i="3"/>
  <c r="I168" i="3" s="1"/>
  <c r="Q196" i="3"/>
  <c r="P133" i="3"/>
  <c r="Q181" i="3"/>
  <c r="Q59" i="3"/>
  <c r="B99" i="3"/>
  <c r="B170" i="3"/>
  <c r="Q121" i="3"/>
  <c r="D182" i="3"/>
  <c r="N63" i="3"/>
  <c r="E117" i="3"/>
  <c r="E82" i="3"/>
  <c r="Q131" i="3"/>
  <c r="B126" i="4"/>
  <c r="N194" i="4"/>
  <c r="B26" i="3"/>
  <c r="E107" i="3"/>
  <c r="P154" i="3"/>
  <c r="N94" i="4"/>
  <c r="F172" i="3"/>
  <c r="N46" i="4"/>
  <c r="Q114" i="3"/>
  <c r="E46" i="3"/>
  <c r="F194" i="3"/>
  <c r="Q122" i="3"/>
  <c r="Q174" i="3"/>
  <c r="P62" i="3"/>
  <c r="F138" i="3"/>
  <c r="E78" i="3"/>
  <c r="B27" i="3"/>
  <c r="P64" i="3"/>
  <c r="E55" i="3"/>
  <c r="Q20" i="3"/>
  <c r="P65" i="3"/>
  <c r="N24" i="3"/>
  <c r="B84" i="3"/>
  <c r="P43" i="3"/>
  <c r="B35" i="3"/>
  <c r="D57" i="3"/>
  <c r="F86" i="3"/>
  <c r="G34" i="3"/>
  <c r="I34" i="3" s="1"/>
  <c r="N39" i="3"/>
  <c r="P44" i="3"/>
  <c r="B71" i="3"/>
  <c r="Q29" i="3"/>
  <c r="Q36" i="3"/>
  <c r="B149" i="3"/>
  <c r="P45" i="3"/>
  <c r="P23" i="3"/>
  <c r="P68" i="3"/>
  <c r="Q92" i="3"/>
  <c r="F37" i="3"/>
  <c r="D73" i="3"/>
  <c r="G103" i="3"/>
  <c r="I103" i="3" s="1"/>
  <c r="G148" i="3"/>
  <c r="I148" i="3" s="1"/>
  <c r="B31" i="3"/>
  <c r="P136" i="3"/>
  <c r="G54" i="3"/>
  <c r="I54" i="3" s="1"/>
  <c r="N115" i="3"/>
  <c r="F165" i="3"/>
  <c r="G166" i="3"/>
  <c r="I166" i="3" s="1"/>
  <c r="B62" i="3"/>
  <c r="N101" i="3"/>
  <c r="Q151" i="3"/>
  <c r="F96" i="3"/>
  <c r="B145" i="3"/>
  <c r="N38" i="3"/>
  <c r="B113" i="3"/>
  <c r="E132" i="3"/>
  <c r="F88" i="3"/>
  <c r="P132" i="3"/>
  <c r="F168" i="3"/>
  <c r="P196" i="3"/>
  <c r="N133" i="3"/>
  <c r="P181" i="3"/>
  <c r="F62" i="3"/>
  <c r="N104" i="3"/>
  <c r="Q170" i="3"/>
  <c r="P121" i="3"/>
  <c r="B182" i="3"/>
  <c r="F72" i="3"/>
  <c r="E121" i="3"/>
  <c r="F93" i="3"/>
  <c r="F183" i="3"/>
  <c r="E34" i="4"/>
  <c r="F187" i="4"/>
  <c r="G82" i="3"/>
  <c r="I82" i="3" s="1"/>
  <c r="B127" i="3"/>
  <c r="E123" i="3"/>
  <c r="N157" i="3"/>
  <c r="F155" i="4"/>
  <c r="F139" i="4"/>
  <c r="B65" i="4"/>
  <c r="P138" i="3"/>
  <c r="P142" i="3"/>
  <c r="D46" i="3"/>
  <c r="P106" i="3"/>
  <c r="N122" i="3"/>
  <c r="G174" i="3"/>
  <c r="I174" i="3" s="1"/>
  <c r="G62" i="3"/>
  <c r="I62" i="3" s="1"/>
  <c r="B70" i="3"/>
  <c r="Q22" i="3"/>
  <c r="B154" i="3"/>
  <c r="Q27" i="3"/>
  <c r="N64" i="3"/>
  <c r="D55" i="3"/>
  <c r="P20" i="3"/>
  <c r="N65" i="3"/>
  <c r="G56" i="3"/>
  <c r="I56" i="3" s="1"/>
  <c r="E56" i="3"/>
  <c r="Q18" i="3"/>
  <c r="N43" i="3"/>
  <c r="Q35" i="3"/>
  <c r="B57" i="3"/>
  <c r="D86" i="3"/>
  <c r="F34" i="3"/>
  <c r="N44" i="3"/>
  <c r="Q71" i="3"/>
  <c r="P29" i="3"/>
  <c r="P36" i="3"/>
  <c r="Q149" i="3"/>
  <c r="N45" i="3"/>
  <c r="B19" i="3"/>
  <c r="N23" i="3"/>
  <c r="N68" i="3"/>
  <c r="P92" i="3"/>
  <c r="E37" i="3"/>
  <c r="B73" i="3"/>
  <c r="F103" i="3"/>
  <c r="F148" i="3"/>
  <c r="F38" i="3"/>
  <c r="G136" i="3"/>
  <c r="I136" i="3" s="1"/>
  <c r="F59" i="3"/>
  <c r="G115" i="3"/>
  <c r="I115" i="3" s="1"/>
  <c r="G59" i="3"/>
  <c r="I59" i="3" s="1"/>
  <c r="F166" i="3"/>
  <c r="D63" i="3"/>
  <c r="G101" i="3"/>
  <c r="I101" i="3" s="1"/>
  <c r="N151" i="3"/>
  <c r="E101" i="3"/>
  <c r="Q145" i="3"/>
  <c r="F47" i="3"/>
  <c r="P113" i="3"/>
  <c r="D132" i="3"/>
  <c r="D88" i="3"/>
  <c r="F123" i="4"/>
  <c r="G193" i="3"/>
  <c r="I193" i="3" s="1"/>
  <c r="E160" i="3"/>
  <c r="F140" i="3"/>
  <c r="B110" i="4"/>
  <c r="G161" i="3"/>
  <c r="I161" i="3" s="1"/>
  <c r="G177" i="4"/>
  <c r="I177" i="4" s="1"/>
  <c r="E71" i="4"/>
  <c r="B142" i="4"/>
  <c r="D138" i="3"/>
  <c r="B142" i="3"/>
  <c r="P186" i="3"/>
  <c r="Q106" i="3"/>
  <c r="E122" i="3"/>
  <c r="D174" i="3"/>
  <c r="D62" i="3"/>
  <c r="Q70" i="3"/>
  <c r="G138" i="3"/>
  <c r="I138" i="3" s="1"/>
  <c r="Q30" i="3"/>
  <c r="G27" i="3"/>
  <c r="I27" i="3" s="1"/>
  <c r="G64" i="3"/>
  <c r="I64" i="3" s="1"/>
  <c r="B55" i="3"/>
  <c r="N20" i="3"/>
  <c r="G65" i="3"/>
  <c r="I65" i="3" s="1"/>
  <c r="F56" i="3"/>
  <c r="E76" i="3"/>
  <c r="P18" i="3"/>
  <c r="G43" i="3"/>
  <c r="I43" i="3" s="1"/>
  <c r="D43" i="3"/>
  <c r="Q57" i="3"/>
  <c r="B164" i="3"/>
  <c r="E34" i="3"/>
  <c r="Q53" i="3"/>
  <c r="P71" i="3"/>
  <c r="N29" i="3"/>
  <c r="N36" i="3"/>
  <c r="P149" i="3"/>
  <c r="B48" i="3"/>
  <c r="Q19" i="3"/>
  <c r="D33" i="3"/>
  <c r="G68" i="3"/>
  <c r="I68" i="3" s="1"/>
  <c r="N92" i="3"/>
  <c r="D37" i="3"/>
  <c r="Q73" i="3"/>
  <c r="B103" i="3"/>
  <c r="E148" i="3"/>
  <c r="B47" i="3"/>
  <c r="F136" i="3"/>
  <c r="G70" i="3"/>
  <c r="I70" i="3" s="1"/>
  <c r="E115" i="3"/>
  <c r="G75" i="3"/>
  <c r="I75" i="3" s="1"/>
  <c r="E166" i="3"/>
  <c r="B78" i="3"/>
  <c r="P103" i="3"/>
  <c r="Q104" i="3"/>
  <c r="P145" i="3"/>
  <c r="N54" i="3"/>
  <c r="N113" i="3"/>
  <c r="Q152" i="3"/>
  <c r="B116" i="3"/>
  <c r="P153" i="3"/>
  <c r="D168" i="3"/>
  <c r="G196" i="3"/>
  <c r="I196" i="3" s="1"/>
  <c r="E133" i="3"/>
  <c r="G181" i="3"/>
  <c r="I181" i="3" s="1"/>
  <c r="Q131" i="4"/>
  <c r="F107" i="4"/>
  <c r="E170" i="3"/>
  <c r="P117" i="4"/>
  <c r="P30" i="4"/>
  <c r="F171" i="3"/>
  <c r="Q195" i="4"/>
  <c r="P125" i="4"/>
  <c r="E86" i="3"/>
  <c r="B138" i="3"/>
  <c r="Q142" i="3"/>
  <c r="Q186" i="3"/>
  <c r="N106" i="3"/>
  <c r="D122" i="3"/>
  <c r="B174" i="3"/>
  <c r="Q62" i="3"/>
  <c r="P70" i="3"/>
  <c r="N154" i="3"/>
  <c r="F27" i="3"/>
  <c r="F64" i="3"/>
  <c r="Q55" i="3"/>
  <c r="E65" i="3"/>
  <c r="D56" i="3"/>
  <c r="D76" i="3"/>
  <c r="N18" i="3"/>
  <c r="F43" i="3"/>
  <c r="Q52" i="3"/>
  <c r="G77" i="3"/>
  <c r="I77" i="3" s="1"/>
  <c r="Q164" i="3"/>
  <c r="D34" i="3"/>
  <c r="G24" i="3"/>
  <c r="I24" i="3" s="1"/>
  <c r="N53" i="3"/>
  <c r="N71" i="3"/>
  <c r="F44" i="3"/>
  <c r="G36" i="3"/>
  <c r="I36" i="3" s="1"/>
  <c r="N149" i="3"/>
  <c r="P48" i="3"/>
  <c r="B33" i="3"/>
  <c r="F68" i="3"/>
  <c r="G92" i="3"/>
  <c r="I92" i="3" s="1"/>
  <c r="P41" i="3"/>
  <c r="Q69" i="3"/>
  <c r="Q103" i="3"/>
  <c r="D148" i="3"/>
  <c r="Q51" i="3"/>
  <c r="E136" i="3"/>
  <c r="Q72" i="3"/>
  <c r="D115" i="3"/>
  <c r="P82" i="3"/>
  <c r="D166" i="3"/>
  <c r="D79" i="3"/>
  <c r="E119" i="3"/>
  <c r="P104" i="3"/>
  <c r="N145" i="3"/>
  <c r="F63" i="3"/>
  <c r="P119" i="3"/>
  <c r="P152" i="3"/>
  <c r="Q116" i="3"/>
  <c r="N153" i="3"/>
  <c r="B168" i="3"/>
  <c r="F196" i="3"/>
  <c r="Q169" i="3"/>
  <c r="E181" i="3"/>
  <c r="E144" i="4"/>
  <c r="E66" i="4"/>
  <c r="P173" i="3"/>
  <c r="E128" i="4"/>
  <c r="Q13" i="4"/>
  <c r="Q179" i="3"/>
  <c r="B93" i="3"/>
  <c r="E87" i="4"/>
  <c r="B94" i="3"/>
  <c r="Q78" i="3"/>
  <c r="G142" i="3"/>
  <c r="I142" i="3" s="1"/>
  <c r="N186" i="3"/>
  <c r="E106" i="3"/>
  <c r="B122" i="3"/>
  <c r="P90" i="3"/>
  <c r="E62" i="3"/>
  <c r="F70" i="3"/>
  <c r="Q154" i="3"/>
  <c r="B17" i="3"/>
  <c r="E27" i="3"/>
  <c r="E64" i="3"/>
  <c r="P55" i="3"/>
  <c r="E112" i="3"/>
  <c r="B56" i="3"/>
  <c r="B76" i="3"/>
  <c r="P25" i="3"/>
  <c r="E43" i="3"/>
  <c r="P52" i="3"/>
  <c r="F77" i="3"/>
  <c r="P164" i="3"/>
  <c r="B34" i="3"/>
  <c r="F24" i="3"/>
  <c r="G53" i="3"/>
  <c r="I53" i="3" s="1"/>
  <c r="G71" i="3"/>
  <c r="I71" i="3" s="1"/>
  <c r="E36" i="3"/>
  <c r="G149" i="3"/>
  <c r="I149" i="3" s="1"/>
  <c r="N48" i="3"/>
  <c r="P33" i="3"/>
  <c r="E68" i="3"/>
  <c r="F92" i="3"/>
  <c r="N41" i="3"/>
  <c r="N69" i="3"/>
  <c r="G118" i="3"/>
  <c r="I118" i="3" s="1"/>
  <c r="Q185" i="3"/>
  <c r="E59" i="3"/>
  <c r="D136" i="3"/>
  <c r="F75" i="3"/>
  <c r="B115" i="3"/>
  <c r="P100" i="3"/>
  <c r="B166" i="3"/>
  <c r="Q82" i="3"/>
  <c r="Q137" i="3"/>
  <c r="F104" i="3"/>
  <c r="P151" i="3"/>
  <c r="N70" i="3"/>
  <c r="E128" i="3"/>
  <c r="N152" i="3"/>
  <c r="N116" i="3"/>
  <c r="G153" i="3"/>
  <c r="I153" i="3" s="1"/>
  <c r="B180" i="3"/>
  <c r="E196" i="3"/>
  <c r="P169" i="3"/>
  <c r="D197" i="3"/>
  <c r="F78" i="3"/>
  <c r="E111" i="3"/>
  <c r="F170" i="3"/>
  <c r="B121" i="3"/>
  <c r="G198" i="3"/>
  <c r="I198" i="3" s="1"/>
  <c r="E102" i="3"/>
  <c r="E105" i="3"/>
  <c r="Q183" i="3"/>
  <c r="F126" i="3"/>
  <c r="P102" i="3"/>
  <c r="E24" i="3"/>
  <c r="B158" i="4"/>
  <c r="F187" i="3"/>
  <c r="Q41" i="3"/>
  <c r="E19" i="4"/>
  <c r="G161" i="4"/>
  <c r="I161" i="4" s="1"/>
  <c r="B191" i="3"/>
  <c r="N109" i="3"/>
  <c r="G30" i="3"/>
  <c r="I30" i="3" s="1"/>
  <c r="D142" i="3"/>
  <c r="G186" i="3"/>
  <c r="I186" i="3" s="1"/>
  <c r="D106" i="3"/>
  <c r="N162" i="3"/>
  <c r="B90" i="3"/>
  <c r="P110" i="3"/>
  <c r="E70" i="3"/>
  <c r="B32" i="3"/>
  <c r="P17" i="3"/>
  <c r="P37" i="3"/>
  <c r="D64" i="3"/>
  <c r="N55" i="3"/>
  <c r="B20" i="3"/>
  <c r="D112" i="3"/>
  <c r="Q56" i="3"/>
  <c r="Q76" i="3"/>
  <c r="Q85" i="3"/>
  <c r="N25" i="3"/>
  <c r="N56" i="3"/>
  <c r="N52" i="3"/>
  <c r="E77" i="3"/>
  <c r="N164" i="3"/>
  <c r="Q34" i="3"/>
  <c r="D24" i="3"/>
  <c r="F53" i="3"/>
  <c r="F87" i="3"/>
  <c r="P53" i="3"/>
  <c r="D36" i="3"/>
  <c r="E149" i="3"/>
  <c r="Q26" i="3"/>
  <c r="G48" i="3"/>
  <c r="I48" i="3" s="1"/>
  <c r="N33" i="3"/>
  <c r="D68" i="3"/>
  <c r="D92" i="3"/>
  <c r="G41" i="3"/>
  <c r="I41" i="3" s="1"/>
  <c r="G69" i="3"/>
  <c r="I69" i="3" s="1"/>
  <c r="F118" i="3"/>
  <c r="P185" i="3"/>
  <c r="B63" i="3"/>
  <c r="B136" i="3"/>
  <c r="N82" i="3"/>
  <c r="P118" i="3"/>
  <c r="N103" i="3"/>
  <c r="Q166" i="3"/>
  <c r="N94" i="3"/>
  <c r="P137" i="3"/>
  <c r="D104" i="3"/>
  <c r="G167" i="3"/>
  <c r="I167" i="3" s="1"/>
  <c r="B72" i="3"/>
  <c r="D128" i="3"/>
  <c r="G152" i="3"/>
  <c r="I152" i="3" s="1"/>
  <c r="G116" i="3"/>
  <c r="I116" i="3" s="1"/>
  <c r="F153" i="3"/>
  <c r="Q180" i="3"/>
  <c r="D196" i="3"/>
  <c r="N169" i="3"/>
  <c r="B197" i="3"/>
  <c r="E83" i="3"/>
  <c r="N120" i="3"/>
  <c r="D170" i="3"/>
  <c r="G134" i="3"/>
  <c r="I134" i="3" s="1"/>
  <c r="F198" i="3"/>
  <c r="Q105" i="3"/>
  <c r="N183" i="3"/>
  <c r="E126" i="3"/>
  <c r="P117" i="3"/>
  <c r="D200" i="3"/>
  <c r="Q31" i="3"/>
  <c r="F171" i="4"/>
  <c r="D81" i="3"/>
  <c r="G51" i="3"/>
  <c r="I51" i="3" s="1"/>
  <c r="E55" i="4"/>
  <c r="B88" i="3"/>
  <c r="D15" i="4"/>
  <c r="B28" i="3"/>
  <c r="B17" i="4"/>
  <c r="P30" i="3"/>
  <c r="B54" i="3"/>
  <c r="F186" i="3"/>
  <c r="B106" i="3"/>
  <c r="F162" i="3"/>
  <c r="Q90" i="3"/>
  <c r="Q110" i="3"/>
  <c r="D70" i="3"/>
  <c r="P32" i="3"/>
  <c r="G50" i="3"/>
  <c r="I50" i="3" s="1"/>
  <c r="Q74" i="3"/>
  <c r="G55" i="3"/>
  <c r="I55" i="3" s="1"/>
  <c r="Q42" i="3"/>
  <c r="B112" i="3"/>
  <c r="P56" i="3"/>
  <c r="P76" i="3"/>
  <c r="P85" i="3"/>
  <c r="G25" i="3"/>
  <c r="I25" i="3" s="1"/>
  <c r="G66" i="3"/>
  <c r="I66" i="3" s="1"/>
  <c r="G52" i="3"/>
  <c r="I52" i="3" s="1"/>
  <c r="D77" i="3"/>
  <c r="G164" i="3"/>
  <c r="I164" i="3" s="1"/>
  <c r="P34" i="3"/>
  <c r="B24" i="3"/>
  <c r="E53" i="3"/>
  <c r="E87" i="3"/>
  <c r="Q58" i="3"/>
  <c r="B36" i="3"/>
  <c r="F149" i="3"/>
  <c r="P26" i="3"/>
  <c r="F48" i="3"/>
  <c r="G33" i="3"/>
  <c r="I33" i="3" s="1"/>
  <c r="B68" i="3"/>
  <c r="G97" i="3"/>
  <c r="I97" i="3" s="1"/>
  <c r="F41" i="3"/>
  <c r="F69" i="3"/>
  <c r="D118" i="3"/>
  <c r="N185" i="3"/>
  <c r="Q67" i="3"/>
  <c r="D165" i="3"/>
  <c r="N98" i="3"/>
  <c r="G119" i="3"/>
  <c r="I119" i="3" s="1"/>
  <c r="P166" i="3"/>
  <c r="F94" i="3"/>
  <c r="G137" i="3"/>
  <c r="I137" i="3" s="1"/>
  <c r="B104" i="3"/>
  <c r="F167" i="3"/>
  <c r="F79" i="3"/>
  <c r="B128" i="3"/>
  <c r="F152" i="3"/>
  <c r="E116" i="3"/>
  <c r="E153" i="3"/>
  <c r="P180" i="3"/>
  <c r="D51" i="3"/>
  <c r="G169" i="3"/>
  <c r="I169" i="3" s="1"/>
  <c r="Q197" i="3"/>
  <c r="G88" i="3"/>
  <c r="I88" i="3" s="1"/>
  <c r="F197" i="3"/>
  <c r="F134" i="3"/>
  <c r="E198" i="3"/>
  <c r="P105" i="3"/>
  <c r="N114" i="3"/>
  <c r="G199" i="3"/>
  <c r="I199" i="3" s="1"/>
  <c r="D126" i="3"/>
  <c r="E135" i="3"/>
  <c r="B37" i="3"/>
  <c r="E176" i="4"/>
  <c r="Q147" i="3"/>
  <c r="N78" i="3"/>
  <c r="N61" i="4"/>
  <c r="F139" i="3"/>
  <c r="B64" i="4"/>
  <c r="G72" i="3"/>
  <c r="I72" i="3" s="1"/>
  <c r="F122" i="4"/>
  <c r="N26" i="3"/>
  <c r="P54" i="3"/>
  <c r="E186" i="3"/>
  <c r="N178" i="3"/>
  <c r="Q162" i="3"/>
  <c r="N90" i="3"/>
  <c r="G110" i="3"/>
  <c r="I110" i="3" s="1"/>
  <c r="Q94" i="3"/>
  <c r="N32" i="3"/>
  <c r="F50" i="3"/>
  <c r="P74" i="3"/>
  <c r="G61" i="3"/>
  <c r="I61" i="3" s="1"/>
  <c r="P42" i="3"/>
  <c r="P112" i="3"/>
  <c r="Q21" i="3"/>
  <c r="B80" i="3"/>
  <c r="N76" i="3"/>
  <c r="N85" i="3"/>
  <c r="D25" i="3"/>
  <c r="F66" i="3"/>
  <c r="F52" i="3"/>
  <c r="B77" i="3"/>
  <c r="F164" i="3"/>
  <c r="N34" i="3"/>
  <c r="Q24" i="3"/>
  <c r="D53" i="3"/>
  <c r="D87" i="3"/>
  <c r="P58" i="3"/>
  <c r="G40" i="3"/>
  <c r="I40" i="3" s="1"/>
  <c r="G26" i="3"/>
  <c r="I26" i="3" s="1"/>
  <c r="E48" i="3"/>
  <c r="N40" i="3"/>
  <c r="G89" i="3"/>
  <c r="I89" i="3" s="1"/>
  <c r="E97" i="3"/>
  <c r="E41" i="3"/>
  <c r="E69" i="3"/>
  <c r="B118" i="3"/>
  <c r="G185" i="3"/>
  <c r="I185" i="3" s="1"/>
  <c r="P72" i="3"/>
  <c r="B165" i="3"/>
  <c r="G98" i="3"/>
  <c r="I98" i="3" s="1"/>
  <c r="F119" i="3"/>
  <c r="N166" i="3"/>
  <c r="E94" i="3"/>
  <c r="F137" i="3"/>
  <c r="E31" i="3"/>
  <c r="E167" i="3"/>
  <c r="E91" i="3"/>
  <c r="Q128" i="3"/>
  <c r="E152" i="3"/>
  <c r="D116" i="3"/>
  <c r="D153" i="3"/>
  <c r="N180" i="3"/>
  <c r="P59" i="3"/>
  <c r="F169" i="3"/>
  <c r="P197" i="3"/>
  <c r="G91" i="3"/>
  <c r="I91" i="3" s="1"/>
  <c r="G129" i="3"/>
  <c r="I129" i="3" s="1"/>
  <c r="N93" i="3"/>
  <c r="D134" i="3"/>
  <c r="D198" i="3"/>
  <c r="G105" i="3"/>
  <c r="I105" i="3" s="1"/>
  <c r="G114" i="3"/>
  <c r="I114" i="3" s="1"/>
  <c r="F199" i="3"/>
  <c r="G135" i="3"/>
  <c r="I135" i="3" s="1"/>
  <c r="Q184" i="3"/>
  <c r="B59" i="3"/>
  <c r="Q179" i="4"/>
  <c r="E192" i="3"/>
  <c r="G83" i="3"/>
  <c r="I83" i="3" s="1"/>
  <c r="B81" i="4"/>
  <c r="F35" i="4"/>
  <c r="F124" i="4"/>
  <c r="N141" i="3"/>
  <c r="B174" i="4"/>
  <c r="B42" i="3"/>
  <c r="F54" i="3"/>
  <c r="D186" i="3"/>
  <c r="Q178" i="3"/>
  <c r="Q190" i="3"/>
  <c r="G90" i="3"/>
  <c r="I90" i="3" s="1"/>
  <c r="D110" i="3"/>
  <c r="D154" i="3"/>
  <c r="F114" i="3"/>
  <c r="G32" i="3"/>
  <c r="I32" i="3" s="1"/>
  <c r="E50" i="3"/>
  <c r="N74" i="3"/>
  <c r="F61" i="3"/>
  <c r="G42" i="3"/>
  <c r="I42" i="3" s="1"/>
  <c r="N112" i="3"/>
  <c r="N21" i="3"/>
  <c r="Q80" i="3"/>
  <c r="F76" i="3"/>
  <c r="G85" i="3"/>
  <c r="I85" i="3" s="1"/>
  <c r="B25" i="3"/>
  <c r="E66" i="3"/>
  <c r="E52" i="3"/>
  <c r="Q77" i="3"/>
  <c r="E164" i="3"/>
  <c r="P24" i="3"/>
  <c r="B53" i="3"/>
  <c r="B87" i="3"/>
  <c r="G58" i="3"/>
  <c r="I58" i="3" s="1"/>
  <c r="F40" i="3"/>
  <c r="F26" i="3"/>
  <c r="D48" i="3"/>
  <c r="D49" i="3"/>
  <c r="F89" i="3"/>
  <c r="D97" i="3"/>
  <c r="D41" i="3"/>
  <c r="D69" i="3"/>
  <c r="Q118" i="3"/>
  <c r="F185" i="3"/>
  <c r="E75" i="3"/>
  <c r="Q165" i="3"/>
  <c r="D98" i="3"/>
  <c r="G150" i="3"/>
  <c r="I150" i="3" s="1"/>
  <c r="D119" i="3"/>
  <c r="E96" i="3"/>
  <c r="E137" i="3"/>
  <c r="E47" i="3"/>
  <c r="P115" i="3"/>
  <c r="D167" i="3"/>
  <c r="Q91" i="3"/>
  <c r="P128" i="3"/>
  <c r="D152" i="3"/>
  <c r="Q120" i="3"/>
  <c r="B153" i="3"/>
  <c r="G180" i="3"/>
  <c r="I180" i="3" s="1"/>
  <c r="P75" i="3"/>
  <c r="E169" i="3"/>
  <c r="N197" i="3"/>
  <c r="G67" i="3"/>
  <c r="I67" i="3" s="1"/>
  <c r="Q15" i="3"/>
  <c r="B58" i="3"/>
  <c r="Q195" i="3"/>
  <c r="G145" i="4"/>
  <c r="I145" i="4" s="1"/>
  <c r="N73" i="4"/>
  <c r="P141" i="4"/>
  <c r="B175" i="3"/>
  <c r="B22" i="3"/>
  <c r="G78" i="3"/>
  <c r="I78" i="3" s="1"/>
  <c r="D54" i="3"/>
  <c r="B186" i="3"/>
  <c r="F178" i="3"/>
  <c r="G190" i="3"/>
  <c r="I190" i="3" s="1"/>
  <c r="F90" i="3"/>
  <c r="B110" i="3"/>
  <c r="E154" i="3"/>
  <c r="N138" i="3"/>
  <c r="F32" i="3"/>
  <c r="E60" i="3"/>
  <c r="D50" i="3"/>
  <c r="G74" i="3"/>
  <c r="I74" i="3" s="1"/>
  <c r="E61" i="3"/>
  <c r="F42" i="3"/>
  <c r="Q112" i="3"/>
  <c r="P80" i="3"/>
  <c r="Q84" i="3"/>
  <c r="F85" i="3"/>
  <c r="E28" i="3"/>
  <c r="D66" i="3"/>
  <c r="D52" i="3"/>
  <c r="P77" i="3"/>
  <c r="D164" i="3"/>
  <c r="Q87" i="3"/>
  <c r="F58" i="3"/>
  <c r="D40" i="3"/>
  <c r="E26" i="3"/>
  <c r="N19" i="3"/>
  <c r="B49" i="3"/>
  <c r="Q89" i="3"/>
  <c r="B97" i="3"/>
  <c r="B41" i="3"/>
  <c r="B69" i="3"/>
  <c r="N118" i="3"/>
  <c r="E185" i="3"/>
  <c r="B79" i="3"/>
  <c r="P165" i="3"/>
  <c r="B98" i="3"/>
  <c r="F150" i="3"/>
  <c r="B119" i="3"/>
  <c r="D96" i="3"/>
  <c r="D137" i="3"/>
  <c r="B51" i="3"/>
  <c r="N137" i="3"/>
  <c r="B167" i="3"/>
  <c r="P91" i="3"/>
  <c r="N128" i="3"/>
  <c r="B152" i="3"/>
  <c r="P120" i="3"/>
  <c r="F180" i="3"/>
  <c r="B82" i="3"/>
  <c r="D169" i="3"/>
  <c r="G197" i="3"/>
  <c r="I197" i="3" s="1"/>
  <c r="B75" i="3"/>
  <c r="B102" i="3"/>
  <c r="B48" i="4"/>
  <c r="E82" i="4"/>
  <c r="E160" i="4"/>
  <c r="G90" i="4"/>
  <c r="I90" i="4" s="1"/>
  <c r="B190" i="4"/>
  <c r="E188" i="3"/>
  <c r="B29" i="3"/>
  <c r="P78" i="3"/>
  <c r="Q54" i="3"/>
  <c r="E98" i="3"/>
  <c r="B38" i="3"/>
  <c r="D190" i="3"/>
  <c r="D90" i="3"/>
  <c r="P158" i="3"/>
  <c r="Q138" i="3"/>
  <c r="E32" i="3"/>
  <c r="D60" i="3"/>
  <c r="B50" i="3"/>
  <c r="F74" i="3"/>
  <c r="B61" i="3"/>
  <c r="E42" i="3"/>
  <c r="G112" i="3"/>
  <c r="I112" i="3" s="1"/>
  <c r="N80" i="3"/>
  <c r="P84" i="3"/>
  <c r="E85" i="3"/>
  <c r="D28" i="3"/>
  <c r="B66" i="3"/>
  <c r="P21" i="3"/>
  <c r="B52" i="3"/>
  <c r="N77" i="3"/>
  <c r="F39" i="3"/>
  <c r="P87" i="3"/>
  <c r="E58" i="3"/>
  <c r="B40" i="3"/>
  <c r="D26" i="3"/>
  <c r="P19" i="3"/>
  <c r="Q49" i="3"/>
  <c r="P89" i="3"/>
  <c r="N97" i="3"/>
  <c r="B60" i="3"/>
  <c r="N51" i="3"/>
  <c r="D185" i="3"/>
  <c r="Q83" i="3"/>
  <c r="N165" i="3"/>
  <c r="N100" i="3"/>
  <c r="E150" i="3"/>
  <c r="Q119" i="3"/>
  <c r="B14" i="3"/>
  <c r="B96" i="3"/>
  <c r="B137" i="3"/>
  <c r="E63" i="3"/>
  <c r="Q167" i="3"/>
  <c r="G94" i="3"/>
  <c r="I94" i="3" s="1"/>
  <c r="F128" i="3"/>
  <c r="G120" i="3"/>
  <c r="I120" i="3" s="1"/>
  <c r="E180" i="3"/>
  <c r="D83" i="3"/>
  <c r="B169" i="3"/>
  <c r="E197" i="3"/>
  <c r="F156" i="3"/>
  <c r="B126" i="3"/>
  <c r="G193" i="4"/>
  <c r="I193" i="4" s="1"/>
  <c r="B103" i="4"/>
  <c r="Q163" i="4"/>
  <c r="F108" i="4"/>
  <c r="Q20" i="4"/>
  <c r="N125" i="3"/>
  <c r="E54" i="3"/>
  <c r="Q98" i="3"/>
  <c r="Q38" i="3"/>
  <c r="B190" i="3"/>
  <c r="E90" i="3"/>
  <c r="B158" i="3"/>
  <c r="F154" i="3"/>
  <c r="D32" i="3"/>
  <c r="Q60" i="3"/>
  <c r="Q50" i="3"/>
  <c r="E74" i="3"/>
  <c r="Q61" i="3"/>
  <c r="D42" i="3"/>
  <c r="F112" i="3"/>
  <c r="G80" i="3"/>
  <c r="I80" i="3" s="1"/>
  <c r="N84" i="3"/>
  <c r="D85" i="3"/>
  <c r="Q28" i="3"/>
  <c r="Q66" i="3"/>
  <c r="E25" i="3"/>
  <c r="P57" i="3"/>
  <c r="B86" i="3"/>
  <c r="E39" i="3"/>
  <c r="N87" i="3"/>
  <c r="D58" i="3"/>
  <c r="Q40" i="3"/>
  <c r="G45" i="3"/>
  <c r="I45" i="3" s="1"/>
  <c r="D45" i="3"/>
  <c r="P49" i="3"/>
  <c r="N89" i="3"/>
  <c r="F97" i="3"/>
  <c r="P73" i="3"/>
  <c r="B100" i="3"/>
  <c r="B185" i="3"/>
  <c r="Q93" i="3"/>
  <c r="G165" i="3"/>
  <c r="I165" i="3" s="1"/>
  <c r="F108" i="3"/>
  <c r="D150" i="3"/>
  <c r="N119" i="3"/>
  <c r="P96" i="3"/>
  <c r="G151" i="3"/>
  <c r="I151" i="3" s="1"/>
  <c r="B49" i="4"/>
  <c r="B159" i="3"/>
  <c r="E118" i="3"/>
  <c r="P98" i="3"/>
  <c r="G154" i="3"/>
  <c r="I154" i="3" s="1"/>
  <c r="G60" i="3"/>
  <c r="I60" i="3" s="1"/>
  <c r="F80" i="3"/>
  <c r="G35" i="3"/>
  <c r="I35" i="3" s="1"/>
  <c r="D44" i="3"/>
  <c r="F45" i="3"/>
  <c r="Q37" i="3"/>
  <c r="N96" i="3"/>
  <c r="D120" i="3"/>
  <c r="Q133" i="3"/>
  <c r="Q99" i="3"/>
  <c r="N170" i="3"/>
  <c r="G182" i="3"/>
  <c r="I182" i="3" s="1"/>
  <c r="F105" i="3"/>
  <c r="P79" i="3"/>
  <c r="D199" i="3"/>
  <c r="N200" i="3"/>
  <c r="P124" i="3"/>
  <c r="N193" i="3"/>
  <c r="Q161" i="3"/>
  <c r="E158" i="3"/>
  <c r="F110" i="3"/>
  <c r="F190" i="3"/>
  <c r="E141" i="3"/>
  <c r="B193" i="3"/>
  <c r="G130" i="3"/>
  <c r="I130" i="3" s="1"/>
  <c r="B192" i="3"/>
  <c r="P195" i="3"/>
  <c r="N11" i="4"/>
  <c r="D12" i="4"/>
  <c r="B8" i="4"/>
  <c r="N37" i="4"/>
  <c r="E85" i="4"/>
  <c r="D93" i="4"/>
  <c r="E40" i="4"/>
  <c r="E53" i="4"/>
  <c r="D25" i="4"/>
  <c r="G86" i="4"/>
  <c r="I86" i="4" s="1"/>
  <c r="F132" i="4"/>
  <c r="G47" i="4"/>
  <c r="I47" i="4" s="1"/>
  <c r="B13" i="4"/>
  <c r="D44" i="4"/>
  <c r="Q64" i="4"/>
  <c r="D21" i="4"/>
  <c r="Q17" i="4"/>
  <c r="B51" i="4"/>
  <c r="B29" i="4"/>
  <c r="G68" i="4"/>
  <c r="I68" i="4" s="1"/>
  <c r="N164" i="4"/>
  <c r="Q23" i="4"/>
  <c r="N121" i="4"/>
  <c r="E45" i="4"/>
  <c r="G137" i="4"/>
  <c r="I137" i="4" s="1"/>
  <c r="E32" i="4"/>
  <c r="N69" i="4"/>
  <c r="B104" i="4"/>
  <c r="B52" i="4"/>
  <c r="B42" i="4"/>
  <c r="Q74" i="4"/>
  <c r="P168" i="4"/>
  <c r="D30" i="4"/>
  <c r="Q61" i="4"/>
  <c r="F20" i="4"/>
  <c r="P42" i="4"/>
  <c r="G92" i="4"/>
  <c r="I92" i="4" s="1"/>
  <c r="E148" i="4"/>
  <c r="B169" i="4"/>
  <c r="B138" i="4"/>
  <c r="F102" i="4"/>
  <c r="F184" i="4"/>
  <c r="D96" i="4"/>
  <c r="N165" i="4"/>
  <c r="F94" i="4"/>
  <c r="D134" i="4"/>
  <c r="B18" i="4"/>
  <c r="B44" i="3"/>
  <c r="F98" i="3"/>
  <c r="P22" i="3"/>
  <c r="D74" i="3"/>
  <c r="E80" i="3"/>
  <c r="E35" i="3"/>
  <c r="E45" i="3"/>
  <c r="N37" i="3"/>
  <c r="E165" i="3"/>
  <c r="D101" i="3"/>
  <c r="N22" i="3"/>
  <c r="B120" i="3"/>
  <c r="G133" i="3"/>
  <c r="I133" i="3" s="1"/>
  <c r="N99" i="3"/>
  <c r="G170" i="3"/>
  <c r="I170" i="3" s="1"/>
  <c r="F182" i="3"/>
  <c r="D105" i="3"/>
  <c r="B95" i="3"/>
  <c r="B199" i="3"/>
  <c r="G200" i="3"/>
  <c r="I200" i="3" s="1"/>
  <c r="E127" i="3"/>
  <c r="B195" i="3"/>
  <c r="Q177" i="3"/>
  <c r="N160" i="3"/>
  <c r="Q123" i="3"/>
  <c r="P192" i="3"/>
  <c r="N143" i="3"/>
  <c r="D194" i="3"/>
  <c r="E140" i="3"/>
  <c r="D193" i="3"/>
  <c r="E139" i="3"/>
  <c r="F11" i="4"/>
  <c r="B12" i="4"/>
  <c r="Q8" i="4"/>
  <c r="F37" i="4"/>
  <c r="D85" i="4"/>
  <c r="B93" i="4"/>
  <c r="D40" i="4"/>
  <c r="D53" i="4"/>
  <c r="B25" i="4"/>
  <c r="E86" i="4"/>
  <c r="E132" i="4"/>
  <c r="F47" i="4"/>
  <c r="N17" i="4"/>
  <c r="B44" i="4"/>
  <c r="B143" i="3"/>
  <c r="F155" i="3"/>
  <c r="N194" i="3"/>
  <c r="D30" i="3"/>
  <c r="D80" i="3"/>
  <c r="N57" i="3"/>
  <c r="F71" i="3"/>
  <c r="B45" i="3"/>
  <c r="N73" i="3"/>
  <c r="B101" i="3"/>
  <c r="G96" i="3"/>
  <c r="I96" i="3" s="1"/>
  <c r="Q153" i="3"/>
  <c r="G99" i="3"/>
  <c r="I99" i="3" s="1"/>
  <c r="E93" i="3"/>
  <c r="E182" i="3"/>
  <c r="D117" i="3"/>
  <c r="N95" i="3"/>
  <c r="Q199" i="3"/>
  <c r="F200" i="3"/>
  <c r="B131" i="3"/>
  <c r="G106" i="3"/>
  <c r="I106" i="3" s="1"/>
  <c r="Q193" i="3"/>
  <c r="B162" i="3"/>
  <c r="E131" i="3"/>
  <c r="E195" i="3"/>
  <c r="D146" i="3"/>
  <c r="G195" i="3"/>
  <c r="I195" i="3" s="1"/>
  <c r="N142" i="3"/>
  <c r="G194" i="3"/>
  <c r="I194" i="3" s="1"/>
  <c r="D144" i="3"/>
  <c r="E11" i="4"/>
  <c r="Q12" i="4"/>
  <c r="P8" i="4"/>
  <c r="E37" i="4"/>
  <c r="B85" i="4"/>
  <c r="D149" i="4"/>
  <c r="B40" i="4"/>
  <c r="G62" i="4"/>
  <c r="I62" i="4" s="1"/>
  <c r="B28" i="4"/>
  <c r="D86" i="4"/>
  <c r="E47" i="4"/>
  <c r="D23" i="4"/>
  <c r="E23" i="4"/>
  <c r="Q44" i="4"/>
  <c r="P153" i="4"/>
  <c r="N64" i="4"/>
  <c r="B154" i="4"/>
  <c r="Q48" i="4"/>
  <c r="G23" i="4"/>
  <c r="I23" i="4" s="1"/>
  <c r="Q54" i="4"/>
  <c r="P29" i="4"/>
  <c r="E68" i="4"/>
  <c r="F164" i="4"/>
  <c r="E29" i="4"/>
  <c r="F121" i="4"/>
  <c r="B45" i="4"/>
  <c r="E137" i="4"/>
  <c r="E39" i="4"/>
  <c r="F69" i="4"/>
  <c r="D104" i="4"/>
  <c r="N74" i="4"/>
  <c r="G168" i="4"/>
  <c r="I168" i="4" s="1"/>
  <c r="Q30" i="4"/>
  <c r="Q75" i="4"/>
  <c r="B53" i="4"/>
  <c r="B92" i="4"/>
  <c r="G156" i="4"/>
  <c r="I156" i="4" s="1"/>
  <c r="Q73" i="4"/>
  <c r="P138" i="4"/>
  <c r="N102" i="4"/>
  <c r="D184" i="4"/>
  <c r="Q114" i="4"/>
  <c r="Q170" i="4"/>
  <c r="P109" i="4"/>
  <c r="Q134" i="4"/>
  <c r="G177" i="3"/>
  <c r="I177" i="3" s="1"/>
  <c r="Q163" i="3"/>
  <c r="P38" i="3"/>
  <c r="D78" i="3"/>
  <c r="G84" i="3"/>
  <c r="I84" i="3" s="1"/>
  <c r="G57" i="3"/>
  <c r="I57" i="3" s="1"/>
  <c r="E71" i="3"/>
  <c r="Q48" i="3"/>
  <c r="G73" i="3"/>
  <c r="I73" i="3" s="1"/>
  <c r="F151" i="3"/>
  <c r="F101" i="3"/>
  <c r="E99" i="3"/>
  <c r="G102" i="3"/>
  <c r="I102" i="3" s="1"/>
  <c r="Q182" i="3"/>
  <c r="B117" i="3"/>
  <c r="E95" i="3"/>
  <c r="N199" i="3"/>
  <c r="E200" i="3"/>
  <c r="P140" i="3"/>
  <c r="G122" i="3"/>
  <c r="I122" i="3" s="1"/>
  <c r="P107" i="3"/>
  <c r="D163" i="3"/>
  <c r="Q139" i="3"/>
  <c r="F131" i="3"/>
  <c r="G147" i="3"/>
  <c r="I147" i="3" s="1"/>
  <c r="P127" i="3"/>
  <c r="B144" i="3"/>
  <c r="N131" i="3"/>
  <c r="E155" i="3"/>
  <c r="D11" i="4"/>
  <c r="P12" i="4"/>
  <c r="D37" i="4"/>
  <c r="N89" i="4"/>
  <c r="B149" i="4"/>
  <c r="Q40" i="4"/>
  <c r="F62" i="4"/>
  <c r="Q28" i="4"/>
  <c r="B116" i="4"/>
  <c r="D47" i="4"/>
  <c r="B23" i="4"/>
  <c r="B180" i="4"/>
  <c r="N25" i="4"/>
  <c r="N44" i="4"/>
  <c r="N153" i="4"/>
  <c r="G64" i="4"/>
  <c r="I64" i="4" s="1"/>
  <c r="Q154" i="4"/>
  <c r="P48" i="4"/>
  <c r="Q25" i="4"/>
  <c r="D64" i="4"/>
  <c r="N36" i="4"/>
  <c r="D68" i="4"/>
  <c r="E164" i="4"/>
  <c r="D36" i="4"/>
  <c r="E121" i="4"/>
  <c r="Q45" i="4"/>
  <c r="D137" i="4"/>
  <c r="D39" i="4"/>
  <c r="E69" i="4"/>
  <c r="B196" i="4"/>
  <c r="D197" i="4"/>
  <c r="Q36" i="4"/>
  <c r="G74" i="4"/>
  <c r="I74" i="4" s="1"/>
  <c r="F168" i="4"/>
  <c r="N32" i="4"/>
  <c r="P75" i="4"/>
  <c r="G56" i="4"/>
  <c r="I56" i="4" s="1"/>
  <c r="B100" i="4"/>
  <c r="F156" i="4"/>
  <c r="N114" i="4"/>
  <c r="N138" i="4"/>
  <c r="G129" i="4"/>
  <c r="I129" i="4" s="1"/>
  <c r="B184" i="4"/>
  <c r="G133" i="4"/>
  <c r="I133" i="4" s="1"/>
  <c r="P170" i="4"/>
  <c r="N109" i="4"/>
  <c r="P134" i="4"/>
  <c r="P189" i="3"/>
  <c r="N57" i="4"/>
  <c r="E38" i="3"/>
  <c r="P61" i="3"/>
  <c r="F84" i="3"/>
  <c r="F57" i="3"/>
  <c r="G87" i="3"/>
  <c r="I87" i="3" s="1"/>
  <c r="F73" i="3"/>
  <c r="E108" i="3"/>
  <c r="E151" i="3"/>
  <c r="G113" i="3"/>
  <c r="I113" i="3" s="1"/>
  <c r="Q168" i="3"/>
  <c r="D181" i="3"/>
  <c r="D99" i="3"/>
  <c r="F102" i="3"/>
  <c r="P182" i="3"/>
  <c r="Q117" i="3"/>
  <c r="E114" i="3"/>
  <c r="F82" i="3"/>
  <c r="B200" i="3"/>
  <c r="E143" i="3"/>
  <c r="Q124" i="3"/>
  <c r="E110" i="3"/>
  <c r="P171" i="3"/>
  <c r="F142" i="3"/>
  <c r="Q144" i="3"/>
  <c r="E157" i="3"/>
  <c r="E130" i="3"/>
  <c r="G146" i="3"/>
  <c r="I146" i="3" s="1"/>
  <c r="N147" i="3"/>
  <c r="D160" i="3"/>
  <c r="B11" i="4"/>
  <c r="G12" i="4"/>
  <c r="I12" i="4" s="1"/>
  <c r="D76" i="4"/>
  <c r="D89" i="4"/>
  <c r="Q149" i="4"/>
  <c r="N40" i="4"/>
  <c r="E62" i="4"/>
  <c r="N28" i="4"/>
  <c r="Q116" i="4"/>
  <c r="P23" i="4"/>
  <c r="Q180" i="4"/>
  <c r="F28" i="4"/>
  <c r="G44" i="4"/>
  <c r="I44" i="4" s="1"/>
  <c r="G153" i="4"/>
  <c r="I153" i="4" s="1"/>
  <c r="F64" i="4"/>
  <c r="P154" i="4"/>
  <c r="G48" i="4"/>
  <c r="I48" i="4" s="1"/>
  <c r="P28" i="4"/>
  <c r="Q67" i="4"/>
  <c r="F36" i="4"/>
  <c r="B68" i="4"/>
  <c r="E176" i="3"/>
  <c r="P24" i="4"/>
  <c r="D38" i="3"/>
  <c r="Q32" i="3"/>
  <c r="N61" i="3"/>
  <c r="E84" i="3"/>
  <c r="Q86" i="3"/>
  <c r="G29" i="3"/>
  <c r="I29" i="3" s="1"/>
  <c r="Q100" i="3"/>
  <c r="Q108" i="3"/>
  <c r="D151" i="3"/>
  <c r="E113" i="3"/>
  <c r="P168" i="3"/>
  <c r="B181" i="3"/>
  <c r="B111" i="3"/>
  <c r="D102" i="3"/>
  <c r="N182" i="3"/>
  <c r="N117" i="3"/>
  <c r="D114" i="3"/>
  <c r="N88" i="3"/>
  <c r="P130" i="3"/>
  <c r="B147" i="3"/>
  <c r="F127" i="3"/>
  <c r="P123" i="3"/>
  <c r="E174" i="3"/>
  <c r="P144" i="3"/>
  <c r="F147" i="3"/>
  <c r="N159" i="3"/>
  <c r="P143" i="3"/>
  <c r="E156" i="3"/>
  <c r="E161" i="3"/>
  <c r="E171" i="3"/>
  <c r="B22" i="4"/>
  <c r="F14" i="4"/>
  <c r="P16" i="4"/>
  <c r="B76" i="4"/>
  <c r="Q89" i="4"/>
  <c r="P149" i="4"/>
  <c r="B43" i="4"/>
  <c r="D62" i="4"/>
  <c r="G28" i="4"/>
  <c r="I28" i="4" s="1"/>
  <c r="P116" i="4"/>
  <c r="G77" i="4"/>
  <c r="I77" i="4" s="1"/>
  <c r="N23" i="4"/>
  <c r="B80" i="4"/>
  <c r="E50" i="4"/>
  <c r="N130" i="3"/>
  <c r="B85" i="3"/>
  <c r="P86" i="3"/>
  <c r="F29" i="3"/>
  <c r="G100" i="3"/>
  <c r="I100" i="3" s="1"/>
  <c r="P108" i="3"/>
  <c r="B67" i="3"/>
  <c r="B132" i="3"/>
  <c r="N168" i="3"/>
  <c r="N181" i="3"/>
  <c r="N111" i="3"/>
  <c r="Q102" i="3"/>
  <c r="B198" i="3"/>
  <c r="G117" i="3"/>
  <c r="I117" i="3" s="1"/>
  <c r="B114" i="3"/>
  <c r="N91" i="3"/>
  <c r="P88" i="3"/>
  <c r="F144" i="3"/>
  <c r="P156" i="3"/>
  <c r="Q140" i="3"/>
  <c r="B130" i="3"/>
  <c r="N176" i="3"/>
  <c r="E147" i="3"/>
  <c r="Q160" i="3"/>
  <c r="B161" i="3"/>
  <c r="E146" i="3"/>
  <c r="N158" i="3"/>
  <c r="N163" i="3"/>
  <c r="N173" i="3"/>
  <c r="N22" i="4"/>
  <c r="B14" i="4"/>
  <c r="G16" i="4"/>
  <c r="I16" i="4" s="1"/>
  <c r="Q76" i="4"/>
  <c r="P89" i="4"/>
  <c r="N149" i="4"/>
  <c r="Q43" i="4"/>
  <c r="B62" i="4"/>
  <c r="N30" i="4"/>
  <c r="N116" i="4"/>
  <c r="F77" i="4"/>
  <c r="G33" i="4"/>
  <c r="I33" i="4" s="1"/>
  <c r="N180" i="4"/>
  <c r="G31" i="4"/>
  <c r="I31" i="4" s="1"/>
  <c r="G67" i="4"/>
  <c r="I67" i="4" s="1"/>
  <c r="E153" i="4"/>
  <c r="G118" i="4"/>
  <c r="I118" i="4" s="1"/>
  <c r="G154" i="4"/>
  <c r="I154" i="4" s="1"/>
  <c r="E48" i="4"/>
  <c r="N41" i="4"/>
  <c r="N78" i="4"/>
  <c r="B36" i="4"/>
  <c r="G98" i="4"/>
  <c r="I98" i="4" s="1"/>
  <c r="B20" i="4"/>
  <c r="Q79" i="4"/>
  <c r="G83" i="4"/>
  <c r="I83" i="4" s="1"/>
  <c r="E24" i="4"/>
  <c r="N39" i="4"/>
  <c r="Q80" i="4"/>
  <c r="N196" i="4"/>
  <c r="P197" i="4"/>
  <c r="D74" i="4"/>
  <c r="B168" i="4"/>
  <c r="F46" i="4"/>
  <c r="F75" i="4"/>
  <c r="D56" i="4"/>
  <c r="E100" i="4"/>
  <c r="B156" i="4"/>
  <c r="E114" i="4"/>
  <c r="F172" i="4"/>
  <c r="D129" i="4"/>
  <c r="E188" i="4"/>
  <c r="N157" i="4"/>
  <c r="P34" i="4"/>
  <c r="E109" i="4"/>
  <c r="E165" i="4"/>
  <c r="G72" i="4"/>
  <c r="I72" i="4" s="1"/>
  <c r="Q130" i="3"/>
  <c r="D61" i="3"/>
  <c r="N86" i="3"/>
  <c r="E100" i="3"/>
  <c r="B150" i="3"/>
  <c r="E79" i="3"/>
  <c r="Q132" i="3"/>
  <c r="E168" i="3"/>
  <c r="F111" i="3"/>
  <c r="N102" i="3"/>
  <c r="Q198" i="3"/>
  <c r="F117" i="3"/>
  <c r="G93" i="3"/>
  <c r="I93" i="3" s="1"/>
  <c r="P184" i="3"/>
  <c r="P146" i="3"/>
  <c r="E159" i="3"/>
  <c r="F143" i="3"/>
  <c r="D131" i="3"/>
  <c r="B178" i="3"/>
  <c r="Q155" i="3"/>
  <c r="F163" i="3"/>
  <c r="D162" i="3"/>
  <c r="P159" i="3"/>
  <c r="B160" i="3"/>
  <c r="E177" i="3"/>
  <c r="D176" i="3"/>
  <c r="G22" i="4"/>
  <c r="I22" i="4" s="1"/>
  <c r="Q14" i="4"/>
  <c r="F16" i="4"/>
  <c r="Q27" i="4"/>
  <c r="P76" i="4"/>
  <c r="G89" i="4"/>
  <c r="I89" i="4" s="1"/>
  <c r="G149" i="4"/>
  <c r="I149" i="4" s="1"/>
  <c r="N43" i="4"/>
  <c r="Q62" i="4"/>
  <c r="D33" i="4"/>
  <c r="G116" i="4"/>
  <c r="I116" i="4" s="1"/>
  <c r="P15" i="4"/>
  <c r="E77" i="4"/>
  <c r="P43" i="4"/>
  <c r="G180" i="4"/>
  <c r="I180" i="4" s="1"/>
  <c r="F31" i="4"/>
  <c r="F67" i="4"/>
  <c r="D153" i="4"/>
  <c r="F118" i="4"/>
  <c r="F154" i="4"/>
  <c r="F54" i="4"/>
  <c r="G41" i="4"/>
  <c r="I41" i="4" s="1"/>
  <c r="N48" i="4"/>
  <c r="F98" i="4"/>
  <c r="Q26" i="4"/>
  <c r="P79" i="4"/>
  <c r="F83" i="4"/>
  <c r="D24" i="4"/>
  <c r="D60" i="4"/>
  <c r="P80" i="4"/>
  <c r="G196" i="4"/>
  <c r="I196" i="4" s="1"/>
  <c r="N197" i="4"/>
  <c r="B74" i="4"/>
  <c r="Q185" i="4"/>
  <c r="D46" i="4"/>
  <c r="N10" i="4"/>
  <c r="D75" i="4"/>
  <c r="B56" i="4"/>
  <c r="N100" i="4"/>
  <c r="Q156" i="4"/>
  <c r="D114" i="4"/>
  <c r="E172" i="4"/>
  <c r="B129" i="4"/>
  <c r="D188" i="4"/>
  <c r="G157" i="4"/>
  <c r="I157" i="4" s="1"/>
  <c r="P50" i="4"/>
  <c r="B109" i="4"/>
  <c r="D170" i="4"/>
  <c r="N178" i="4"/>
  <c r="F130" i="3"/>
  <c r="D65" i="3"/>
  <c r="B23" i="3"/>
  <c r="B148" i="3"/>
  <c r="Q150" i="3"/>
  <c r="N81" i="3"/>
  <c r="N132" i="3"/>
  <c r="D180" i="3"/>
  <c r="F30" i="3"/>
  <c r="E129" i="3"/>
  <c r="P116" i="3"/>
  <c r="P198" i="3"/>
  <c r="N121" i="3"/>
  <c r="P126" i="3"/>
  <c r="N184" i="3"/>
  <c r="F160" i="3"/>
  <c r="N161" i="3"/>
  <c r="Q156" i="3"/>
  <c r="D179" i="3"/>
  <c r="F158" i="3"/>
  <c r="Q176" i="3"/>
  <c r="G163" i="3"/>
  <c r="I163" i="3" s="1"/>
  <c r="E162" i="3"/>
  <c r="D161" i="3"/>
  <c r="N179" i="3"/>
  <c r="E187" i="3"/>
  <c r="E22" i="4"/>
  <c r="P14" i="4"/>
  <c r="E16" i="4"/>
  <c r="N27" i="4"/>
  <c r="N76" i="4"/>
  <c r="F89" i="4"/>
  <c r="F149" i="4"/>
  <c r="G43" i="4"/>
  <c r="I43" i="4" s="1"/>
  <c r="P62" i="4"/>
  <c r="F116" i="4"/>
  <c r="F17" i="4"/>
  <c r="D77" i="4"/>
  <c r="Q63" i="4"/>
  <c r="F180" i="4"/>
  <c r="D31" i="4"/>
  <c r="E67" i="4"/>
  <c r="Q58" i="4"/>
  <c r="E118" i="4"/>
  <c r="E154" i="4"/>
  <c r="G78" i="4"/>
  <c r="I78" i="4" s="1"/>
  <c r="E41" i="4"/>
  <c r="B59" i="4"/>
  <c r="D98" i="4"/>
  <c r="N26" i="4"/>
  <c r="N79" i="4"/>
  <c r="E83" i="4"/>
  <c r="B24" i="4"/>
  <c r="B60" i="4"/>
  <c r="N80" i="4"/>
  <c r="F196" i="4"/>
  <c r="G197" i="4"/>
  <c r="I197" i="4" s="1"/>
  <c r="G52" i="4"/>
  <c r="I52" i="4" s="1"/>
  <c r="Q9" i="4"/>
  <c r="N146" i="3"/>
  <c r="B65" i="3"/>
  <c r="P28" i="3"/>
  <c r="N49" i="3"/>
  <c r="Q148" i="3"/>
  <c r="P150" i="3"/>
  <c r="B83" i="3"/>
  <c r="G132" i="3"/>
  <c r="I132" i="3" s="1"/>
  <c r="F46" i="3"/>
  <c r="D129" i="3"/>
  <c r="G121" i="3"/>
  <c r="I121" i="3" s="1"/>
  <c r="N198" i="3"/>
  <c r="E134" i="3"/>
  <c r="N126" i="3"/>
  <c r="G184" i="3"/>
  <c r="I184" i="3" s="1"/>
  <c r="P162" i="3"/>
  <c r="B163" i="3"/>
  <c r="F159" i="3"/>
  <c r="P139" i="3"/>
  <c r="P160" i="3"/>
  <c r="F179" i="3"/>
  <c r="E173" i="3"/>
  <c r="P175" i="3"/>
  <c r="G162" i="3"/>
  <c r="I162" i="3" s="1"/>
  <c r="P190" i="3"/>
  <c r="N189" i="3"/>
  <c r="F22" i="4"/>
  <c r="N14" i="4"/>
  <c r="Q16" i="4"/>
  <c r="G27" i="4"/>
  <c r="I27" i="4" s="1"/>
  <c r="G76" i="4"/>
  <c r="I76" i="4" s="1"/>
  <c r="E89" i="4"/>
  <c r="E149" i="4"/>
  <c r="F43" i="4"/>
  <c r="F40" i="4"/>
  <c r="E116" i="4"/>
  <c r="F25" i="4"/>
  <c r="B77" i="4"/>
  <c r="P63" i="4"/>
  <c r="E180" i="4"/>
  <c r="N33" i="4"/>
  <c r="D67" i="4"/>
  <c r="P58" i="4"/>
  <c r="D118" i="4"/>
  <c r="D154" i="4"/>
  <c r="F78" i="4"/>
  <c r="D41" i="4"/>
  <c r="Q59" i="4"/>
  <c r="Q98" i="4"/>
  <c r="G26" i="4"/>
  <c r="I26" i="4" s="1"/>
  <c r="G79" i="4"/>
  <c r="I79" i="4" s="1"/>
  <c r="G13" i="4"/>
  <c r="I13" i="4" s="1"/>
  <c r="D83" i="4"/>
  <c r="Q24" i="4"/>
  <c r="Q60" i="4"/>
  <c r="G80" i="4"/>
  <c r="I80" i="4" s="1"/>
  <c r="E196" i="4"/>
  <c r="F197" i="4"/>
  <c r="B70" i="4"/>
  <c r="N84" i="4"/>
  <c r="N185" i="4"/>
  <c r="Q46" i="4"/>
  <c r="G18" i="4"/>
  <c r="I18" i="4" s="1"/>
  <c r="Q10" i="4"/>
  <c r="N56" i="4"/>
  <c r="F100" i="4"/>
  <c r="Q169" i="4"/>
  <c r="N30" i="3"/>
  <c r="Q146" i="3"/>
  <c r="N28" i="3"/>
  <c r="Q17" i="3"/>
  <c r="P40" i="3"/>
  <c r="G49" i="3"/>
  <c r="I49" i="3" s="1"/>
  <c r="P148" i="3"/>
  <c r="E51" i="3"/>
  <c r="B129" i="3"/>
  <c r="F121" i="3"/>
  <c r="G126" i="3"/>
  <c r="I126" i="3" s="1"/>
  <c r="F184" i="3"/>
  <c r="F176" i="3"/>
  <c r="P172" i="3"/>
  <c r="P161" i="3"/>
  <c r="E142" i="3"/>
  <c r="P187" i="3"/>
  <c r="E163" i="3"/>
  <c r="F195" i="3"/>
  <c r="N175" i="3"/>
  <c r="E178" i="3"/>
  <c r="E172" i="3"/>
  <c r="E193" i="3"/>
  <c r="D192" i="3"/>
  <c r="D22" i="4"/>
  <c r="G14" i="4"/>
  <c r="I14" i="4" s="1"/>
  <c r="N16" i="4"/>
  <c r="F27" i="4"/>
  <c r="F76" i="4"/>
  <c r="B89" i="4"/>
  <c r="D43" i="4"/>
  <c r="E43" i="4"/>
  <c r="D116" i="4"/>
  <c r="D28" i="4"/>
  <c r="Q77" i="4"/>
  <c r="N63" i="4"/>
  <c r="D180" i="4"/>
  <c r="B38" i="4"/>
  <c r="B67" i="4"/>
  <c r="N58" i="4"/>
  <c r="B118" i="4"/>
  <c r="E78" i="4"/>
  <c r="B41" i="4"/>
  <c r="N59" i="4"/>
  <c r="N42" i="3"/>
  <c r="P14" i="3"/>
  <c r="F146" i="3"/>
  <c r="P60" i="3"/>
  <c r="B43" i="3"/>
  <c r="D39" i="3"/>
  <c r="G44" i="3"/>
  <c r="I44" i="3" s="1"/>
  <c r="E49" i="3"/>
  <c r="G145" i="3"/>
  <c r="I145" i="3" s="1"/>
  <c r="B196" i="3"/>
  <c r="E67" i="3"/>
  <c r="Q129" i="3"/>
  <c r="D121" i="3"/>
  <c r="N31" i="3"/>
  <c r="G183" i="3"/>
  <c r="I183" i="3" s="1"/>
  <c r="F135" i="3"/>
  <c r="E184" i="3"/>
  <c r="P178" i="3"/>
  <c r="E175" i="3"/>
  <c r="Q172" i="3"/>
  <c r="N144" i="3"/>
  <c r="E190" i="3"/>
  <c r="Q171" i="3"/>
  <c r="E109" i="3"/>
  <c r="B177" i="3"/>
  <c r="F189" i="3"/>
  <c r="N174" i="3"/>
  <c r="N195" i="3"/>
  <c r="Q22" i="4"/>
  <c r="E14" i="4"/>
  <c r="D16" i="4"/>
  <c r="D27" i="4"/>
  <c r="Q85" i="4"/>
  <c r="P93" i="4"/>
  <c r="Q53" i="4"/>
  <c r="N15" i="4"/>
  <c r="N62" i="4"/>
  <c r="B132" i="4"/>
  <c r="E33" i="4"/>
  <c r="P77" i="4"/>
  <c r="G63" i="4"/>
  <c r="I63" i="4" s="1"/>
  <c r="B54" i="4"/>
  <c r="P38" i="4"/>
  <c r="P67" i="4"/>
  <c r="G58" i="4"/>
  <c r="I58" i="4" s="1"/>
  <c r="Q118" i="4"/>
  <c r="B9" i="4"/>
  <c r="D78" i="4"/>
  <c r="F44" i="4"/>
  <c r="E10" i="4"/>
  <c r="G59" i="4"/>
  <c r="I59" i="4" s="1"/>
  <c r="Q63" i="3"/>
  <c r="Q14" i="3"/>
  <c r="D158" i="3"/>
  <c r="N60" i="3"/>
  <c r="P66" i="3"/>
  <c r="B39" i="3"/>
  <c r="N58" i="3"/>
  <c r="E89" i="3"/>
  <c r="F145" i="3"/>
  <c r="N196" i="3"/>
  <c r="D72" i="3"/>
  <c r="P129" i="3"/>
  <c r="B134" i="3"/>
  <c r="N47" i="3"/>
  <c r="P15" i="3"/>
  <c r="E183" i="3"/>
  <c r="D135" i="3"/>
  <c r="D184" i="3"/>
  <c r="F192" i="3"/>
  <c r="N177" i="3"/>
  <c r="F175" i="3"/>
  <c r="B146" i="3"/>
  <c r="N192" i="3"/>
  <c r="F174" i="3"/>
  <c r="E125" i="3"/>
  <c r="D178" i="3"/>
  <c r="P191" i="3"/>
  <c r="B176" i="3"/>
  <c r="F161" i="3"/>
  <c r="P22" i="4"/>
  <c r="D14" i="4"/>
  <c r="B16" i="4"/>
  <c r="E27" i="4"/>
  <c r="P85" i="4"/>
  <c r="N93" i="4"/>
  <c r="Q33" i="4"/>
  <c r="P53" i="4"/>
  <c r="E17" i="4"/>
  <c r="B86" i="4"/>
  <c r="Q132" i="4"/>
  <c r="Q37" i="4"/>
  <c r="F86" i="4"/>
  <c r="F63" i="4"/>
  <c r="Q79" i="3"/>
  <c r="P46" i="3"/>
  <c r="E138" i="3"/>
  <c r="N50" i="3"/>
  <c r="F28" i="3"/>
  <c r="E44" i="3"/>
  <c r="P97" i="3"/>
  <c r="B46" i="3"/>
  <c r="E120" i="3"/>
  <c r="B133" i="3"/>
  <c r="Q96" i="3"/>
  <c r="P170" i="3"/>
  <c r="N134" i="3"/>
  <c r="D93" i="3"/>
  <c r="P63" i="3"/>
  <c r="E199" i="3"/>
  <c r="N135" i="3"/>
  <c r="P200" i="3"/>
  <c r="F122" i="3"/>
  <c r="E191" i="3"/>
  <c r="P193" i="3"/>
  <c r="P155" i="3"/>
  <c r="Q107" i="3"/>
  <c r="Q187" i="3"/>
  <c r="G131" i="3"/>
  <c r="I131" i="3" s="1"/>
  <c r="N191" i="3"/>
  <c r="E124" i="3"/>
  <c r="N190" i="3"/>
  <c r="F193" i="3"/>
  <c r="P11" i="4"/>
  <c r="E12" i="4"/>
  <c r="P37" i="4"/>
  <c r="F85" i="4"/>
  <c r="F93" i="4"/>
  <c r="G40" i="4"/>
  <c r="I40" i="4" s="1"/>
  <c r="F53" i="4"/>
  <c r="E25" i="4"/>
  <c r="N86" i="4"/>
  <c r="G132" i="4"/>
  <c r="I132" i="4" s="1"/>
  <c r="N47" i="4"/>
  <c r="Q15" i="4"/>
  <c r="E54" i="4"/>
  <c r="P40" i="4"/>
  <c r="B58" i="4"/>
  <c r="P69" i="3"/>
  <c r="D89" i="3"/>
  <c r="Q134" i="3"/>
  <c r="P177" i="3"/>
  <c r="F177" i="3"/>
  <c r="P33" i="4"/>
  <c r="P180" i="4"/>
  <c r="D58" i="4"/>
  <c r="Q78" i="4"/>
  <c r="E36" i="4"/>
  <c r="E26" i="4"/>
  <c r="D121" i="4"/>
  <c r="N137" i="4"/>
  <c r="F60" i="4"/>
  <c r="P52" i="4"/>
  <c r="N45" i="4"/>
  <c r="Q168" i="4"/>
  <c r="G61" i="4"/>
  <c r="I61" i="4" s="1"/>
  <c r="N75" i="4"/>
  <c r="Q92" i="4"/>
  <c r="N156" i="4"/>
  <c r="P133" i="4"/>
  <c r="Q129" i="4"/>
  <c r="Q72" i="4"/>
  <c r="G170" i="4"/>
  <c r="I170" i="4" s="1"/>
  <c r="N129" i="4"/>
  <c r="Q50" i="4"/>
  <c r="E130" i="4"/>
  <c r="Q181" i="4"/>
  <c r="F119" i="4"/>
  <c r="Q150" i="4"/>
  <c r="G198" i="4"/>
  <c r="I198" i="4" s="1"/>
  <c r="P174" i="4"/>
  <c r="E91" i="4"/>
  <c r="B135" i="4"/>
  <c r="P190" i="4"/>
  <c r="Q119" i="4"/>
  <c r="N175" i="4"/>
  <c r="G73" i="4"/>
  <c r="I73" i="4" s="1"/>
  <c r="D113" i="4"/>
  <c r="F151" i="4"/>
  <c r="E72" i="4"/>
  <c r="N151" i="4"/>
  <c r="F136" i="4"/>
  <c r="Q117" i="4"/>
  <c r="D192" i="4"/>
  <c r="Q122" i="4"/>
  <c r="P200" i="4"/>
  <c r="N128" i="4"/>
  <c r="E195" i="4"/>
  <c r="D194" i="4"/>
  <c r="B187" i="4"/>
  <c r="E145" i="4"/>
  <c r="N125" i="4"/>
  <c r="D131" i="4"/>
  <c r="F194" i="4"/>
  <c r="D128" i="4"/>
  <c r="D101" i="4"/>
  <c r="N135" i="4"/>
  <c r="Q113" i="4"/>
  <c r="G97" i="4"/>
  <c r="I97" i="4" s="1"/>
  <c r="G140" i="4"/>
  <c r="I140" i="4" s="1"/>
  <c r="G200" i="4"/>
  <c r="I200" i="4" s="1"/>
  <c r="F125" i="4"/>
  <c r="E161" i="4"/>
  <c r="G122" i="4"/>
  <c r="I122" i="4" s="1"/>
  <c r="D141" i="4"/>
  <c r="N141" i="4"/>
  <c r="Q152" i="4"/>
  <c r="G115" i="4"/>
  <c r="I115" i="4" s="1"/>
  <c r="B128" i="4"/>
  <c r="N13" i="4"/>
  <c r="F135" i="4"/>
  <c r="D183" i="4"/>
  <c r="N129" i="3"/>
  <c r="N29" i="4"/>
  <c r="N50" i="4"/>
  <c r="D150" i="4"/>
  <c r="D199" i="4"/>
  <c r="N115" i="4"/>
  <c r="D115" i="4"/>
  <c r="B18" i="3"/>
  <c r="E92" i="3"/>
  <c r="P134" i="3"/>
  <c r="F191" i="3"/>
  <c r="P179" i="3"/>
  <c r="F33" i="4"/>
  <c r="P54" i="4"/>
  <c r="P64" i="4"/>
  <c r="P78" i="4"/>
  <c r="F59" i="4"/>
  <c r="D26" i="4"/>
  <c r="B121" i="4"/>
  <c r="F137" i="4"/>
  <c r="Q69" i="4"/>
  <c r="N52" i="4"/>
  <c r="Q70" i="4"/>
  <c r="N168" i="4"/>
  <c r="F61" i="4"/>
  <c r="G75" i="4"/>
  <c r="I75" i="4" s="1"/>
  <c r="P92" i="4"/>
  <c r="P169" i="4"/>
  <c r="N133" i="4"/>
  <c r="P129" i="4"/>
  <c r="N82" i="4"/>
  <c r="N55" i="4"/>
  <c r="G134" i="4"/>
  <c r="I134" i="4" s="1"/>
  <c r="P55" i="4"/>
  <c r="D130" i="4"/>
  <c r="P181" i="4"/>
  <c r="E119" i="4"/>
  <c r="P150" i="4"/>
  <c r="F198" i="4"/>
  <c r="B143" i="4"/>
  <c r="N174" i="4"/>
  <c r="B91" i="4"/>
  <c r="N146" i="4"/>
  <c r="N190" i="4"/>
  <c r="D127" i="4"/>
  <c r="G175" i="4"/>
  <c r="I175" i="4" s="1"/>
  <c r="B87" i="4"/>
  <c r="B113" i="4"/>
  <c r="E151" i="4"/>
  <c r="F88" i="4"/>
  <c r="E136" i="4"/>
  <c r="N117" i="4"/>
  <c r="B192" i="4"/>
  <c r="P122" i="4"/>
  <c r="N200" i="4"/>
  <c r="D125" i="4"/>
  <c r="G195" i="4"/>
  <c r="I195" i="4" s="1"/>
  <c r="N147" i="4"/>
  <c r="G146" i="4"/>
  <c r="I146" i="4" s="1"/>
  <c r="F175" i="4"/>
  <c r="D151" i="4"/>
  <c r="G167" i="4"/>
  <c r="I167" i="4" s="1"/>
  <c r="Q192" i="4"/>
  <c r="N122" i="4"/>
  <c r="N144" i="4"/>
  <c r="Q128" i="4"/>
  <c r="E108" i="4"/>
  <c r="P192" i="4"/>
  <c r="F141" i="4"/>
  <c r="N163" i="4"/>
  <c r="N192" i="4"/>
  <c r="N160" i="4"/>
  <c r="E177" i="4"/>
  <c r="D42" i="4"/>
  <c r="E199" i="4"/>
  <c r="B179" i="3"/>
  <c r="F15" i="4"/>
  <c r="P188" i="4"/>
  <c r="Q175" i="4"/>
  <c r="E117" i="4"/>
  <c r="B117" i="4"/>
  <c r="N46" i="3"/>
  <c r="B15" i="3"/>
  <c r="N79" i="3"/>
  <c r="D147" i="3"/>
  <c r="Q11" i="4"/>
  <c r="N53" i="4"/>
  <c r="N54" i="4"/>
  <c r="E64" i="4"/>
  <c r="D13" i="4"/>
  <c r="D59" i="4"/>
  <c r="B26" i="4"/>
  <c r="E18" i="4"/>
  <c r="B137" i="4"/>
  <c r="P69" i="4"/>
  <c r="F52" i="4"/>
  <c r="P70" i="4"/>
  <c r="E168" i="4"/>
  <c r="E61" i="4"/>
  <c r="N92" i="4"/>
  <c r="N169" i="4"/>
  <c r="Q138" i="4"/>
  <c r="E133" i="4"/>
  <c r="E96" i="4"/>
  <c r="B57" i="4"/>
  <c r="F134" i="4"/>
  <c r="Q66" i="4"/>
  <c r="B130" i="4"/>
  <c r="N181" i="4"/>
  <c r="D119" i="4"/>
  <c r="N150" i="4"/>
  <c r="E198" i="4"/>
  <c r="Q143" i="4"/>
  <c r="G174" i="4"/>
  <c r="I174" i="4" s="1"/>
  <c r="G190" i="4"/>
  <c r="I190" i="4" s="1"/>
  <c r="E88" i="4"/>
  <c r="D136" i="4"/>
  <c r="E139" i="4"/>
  <c r="B173" i="4"/>
  <c r="F111" i="4"/>
  <c r="N20" i="4"/>
  <c r="N166" i="4"/>
  <c r="Q46" i="3"/>
  <c r="E103" i="3"/>
  <c r="D82" i="3"/>
  <c r="G11" i="4"/>
  <c r="I11" i="4" s="1"/>
  <c r="G53" i="4"/>
  <c r="I53" i="4" s="1"/>
  <c r="G54" i="4"/>
  <c r="I54" i="4" s="1"/>
  <c r="P118" i="4"/>
  <c r="G21" i="4"/>
  <c r="I21" i="4" s="1"/>
  <c r="P68" i="4"/>
  <c r="Q18" i="4"/>
  <c r="G24" i="4"/>
  <c r="I24" i="4" s="1"/>
  <c r="G69" i="4"/>
  <c r="I69" i="4" s="1"/>
  <c r="E52" i="4"/>
  <c r="N70" i="4"/>
  <c r="D168" i="4"/>
  <c r="D61" i="4"/>
  <c r="P13" i="4"/>
  <c r="F92" i="4"/>
  <c r="G169" i="4"/>
  <c r="I169" i="4" s="1"/>
  <c r="G138" i="4"/>
  <c r="I138" i="4" s="1"/>
  <c r="D138" i="4"/>
  <c r="B96" i="4"/>
  <c r="P66" i="4"/>
  <c r="E134" i="4"/>
  <c r="P71" i="4"/>
  <c r="Q142" i="4"/>
  <c r="B186" i="4"/>
  <c r="B119" i="4"/>
  <c r="Q158" i="4"/>
  <c r="D198" i="4"/>
  <c r="P143" i="4"/>
  <c r="F174" i="4"/>
  <c r="B101" i="4"/>
  <c r="F146" i="4"/>
  <c r="F190" i="4"/>
  <c r="G182" i="4"/>
  <c r="I182" i="4" s="1"/>
  <c r="G91" i="4"/>
  <c r="I91" i="4" s="1"/>
  <c r="P113" i="4"/>
  <c r="B151" i="4"/>
  <c r="E97" i="4"/>
  <c r="F167" i="4"/>
  <c r="B136" i="4"/>
  <c r="F140" i="4"/>
  <c r="F200" i="4"/>
  <c r="D147" i="4"/>
  <c r="E124" i="4"/>
  <c r="D112" i="4"/>
  <c r="G110" i="4"/>
  <c r="I110" i="4" s="1"/>
  <c r="F48" i="4"/>
  <c r="B71" i="4"/>
  <c r="Q158" i="3"/>
  <c r="B30" i="3"/>
  <c r="P31" i="3"/>
  <c r="B194" i="3"/>
  <c r="N12" i="4"/>
  <c r="P20" i="4"/>
  <c r="P31" i="4"/>
  <c r="N118" i="4"/>
  <c r="F38" i="4"/>
  <c r="N68" i="4"/>
  <c r="F10" i="4"/>
  <c r="P18" i="4"/>
  <c r="N24" i="4"/>
  <c r="D69" i="4"/>
  <c r="D52" i="4"/>
  <c r="G70" i="4"/>
  <c r="I70" i="4" s="1"/>
  <c r="P185" i="4"/>
  <c r="B61" i="4"/>
  <c r="G15" i="4"/>
  <c r="I15" i="4" s="1"/>
  <c r="Q100" i="4"/>
  <c r="F169" i="4"/>
  <c r="G172" i="4"/>
  <c r="I172" i="4" s="1"/>
  <c r="Q184" i="4"/>
  <c r="F138" i="4"/>
  <c r="N71" i="4"/>
  <c r="B134" i="4"/>
  <c r="Q82" i="4"/>
  <c r="P142" i="4"/>
  <c r="Q186" i="4"/>
  <c r="Q126" i="4"/>
  <c r="P158" i="4"/>
  <c r="B198" i="4"/>
  <c r="N143" i="4"/>
  <c r="E174" i="4"/>
  <c r="Q101" i="4"/>
  <c r="E146" i="4"/>
  <c r="E190" i="4"/>
  <c r="E143" i="4"/>
  <c r="F182" i="4"/>
  <c r="B95" i="4"/>
  <c r="Q120" i="4"/>
  <c r="E159" i="4"/>
  <c r="D97" i="4"/>
  <c r="E167" i="4"/>
  <c r="P151" i="4"/>
  <c r="E140" i="4"/>
  <c r="E200" i="4"/>
  <c r="E178" i="4"/>
  <c r="D144" i="4"/>
  <c r="D189" i="4"/>
  <c r="P136" i="4"/>
  <c r="Q137" i="4"/>
  <c r="D117" i="4"/>
  <c r="G158" i="3"/>
  <c r="I158" i="3" s="1"/>
  <c r="D31" i="3"/>
  <c r="P47" i="3"/>
  <c r="D195" i="3"/>
  <c r="F12" i="4"/>
  <c r="G25" i="4"/>
  <c r="I25" i="4" s="1"/>
  <c r="N38" i="4"/>
  <c r="D48" i="4"/>
  <c r="F68" i="4"/>
  <c r="F13" i="4"/>
  <c r="N18" i="4"/>
  <c r="P26" i="4"/>
  <c r="B69" i="4"/>
  <c r="E70" i="4"/>
  <c r="G185" i="4"/>
  <c r="I185" i="4" s="1"/>
  <c r="P61" i="4"/>
  <c r="G20" i="4"/>
  <c r="I20" i="4" s="1"/>
  <c r="P100" i="4"/>
  <c r="E169" i="4"/>
  <c r="D172" i="4"/>
  <c r="P184" i="4"/>
  <c r="P157" i="4"/>
  <c r="B73" i="4"/>
  <c r="N134" i="4"/>
  <c r="P87" i="4"/>
  <c r="N142" i="4"/>
  <c r="P186" i="4"/>
  <c r="P126" i="4"/>
  <c r="N158" i="4"/>
  <c r="Q198" i="4"/>
  <c r="G143" i="4"/>
  <c r="I143" i="4" s="1"/>
  <c r="D174" i="4"/>
  <c r="P119" i="4"/>
  <c r="D146" i="4"/>
  <c r="D190" i="4"/>
  <c r="P146" i="4"/>
  <c r="E182" i="4"/>
  <c r="Q95" i="4"/>
  <c r="P120" i="4"/>
  <c r="B191" i="4"/>
  <c r="B97" i="4"/>
  <c r="D167" i="4"/>
  <c r="N167" i="4"/>
  <c r="D140" i="4"/>
  <c r="Q199" i="4"/>
  <c r="P152" i="4"/>
  <c r="D200" i="4"/>
  <c r="D163" i="4"/>
  <c r="E125" i="4"/>
  <c r="E194" i="4"/>
  <c r="B144" i="4"/>
  <c r="N179" i="4"/>
  <c r="E155" i="4"/>
  <c r="B178" i="4"/>
  <c r="N195" i="4"/>
  <c r="F162" i="4"/>
  <c r="N103" i="4"/>
  <c r="P167" i="4"/>
  <c r="P145" i="4"/>
  <c r="P163" i="4"/>
  <c r="Q106" i="4"/>
  <c r="P111" i="4"/>
  <c r="D177" i="4"/>
  <c r="E115" i="4"/>
  <c r="P94" i="3"/>
  <c r="G46" i="4"/>
  <c r="I46" i="4" s="1"/>
  <c r="E181" i="4"/>
  <c r="B175" i="4"/>
  <c r="G194" i="4"/>
  <c r="I194" i="4" s="1"/>
  <c r="E63" i="4"/>
  <c r="B46" i="4"/>
  <c r="B170" i="4"/>
  <c r="F113" i="4"/>
  <c r="E163" i="4"/>
  <c r="E192" i="4"/>
  <c r="F60" i="3"/>
  <c r="E145" i="3"/>
  <c r="D183" i="3"/>
  <c r="P176" i="3"/>
  <c r="Q86" i="4"/>
  <c r="G38" i="4"/>
  <c r="I38" i="4" s="1"/>
  <c r="G51" i="4"/>
  <c r="I51" i="4" s="1"/>
  <c r="N98" i="4"/>
  <c r="F26" i="4"/>
  <c r="G45" i="4"/>
  <c r="I45" i="4" s="1"/>
  <c r="Q32" i="4"/>
  <c r="F80" i="4"/>
  <c r="B197" i="4"/>
  <c r="D70" i="4"/>
  <c r="F185" i="4"/>
  <c r="E30" i="4"/>
  <c r="G100" i="4"/>
  <c r="I100" i="4" s="1"/>
  <c r="D169" i="4"/>
  <c r="B172" i="4"/>
  <c r="N184" i="4"/>
  <c r="F157" i="4"/>
  <c r="P82" i="4"/>
  <c r="Q157" i="4"/>
  <c r="P90" i="4"/>
  <c r="G142" i="4"/>
  <c r="I142" i="4" s="1"/>
  <c r="N186" i="4"/>
  <c r="N126" i="4"/>
  <c r="G158" i="4"/>
  <c r="I158" i="4" s="1"/>
  <c r="P198" i="4"/>
  <c r="F143" i="4"/>
  <c r="F181" i="4"/>
  <c r="B127" i="4"/>
  <c r="B146" i="4"/>
  <c r="G103" i="4"/>
  <c r="I103" i="4" s="1"/>
  <c r="D159" i="4"/>
  <c r="D182" i="4"/>
  <c r="N95" i="4"/>
  <c r="N120" i="4"/>
  <c r="Q191" i="4"/>
  <c r="P97" i="4"/>
  <c r="B167" i="4"/>
  <c r="E191" i="4"/>
  <c r="B140" i="4"/>
  <c r="P91" i="4"/>
  <c r="N152" i="4"/>
  <c r="B200" i="4"/>
  <c r="N176" i="4"/>
  <c r="G131" i="4"/>
  <c r="I131" i="4" s="1"/>
  <c r="B107" i="4"/>
  <c r="D145" i="4"/>
  <c r="E193" i="4"/>
  <c r="D160" i="4"/>
  <c r="F95" i="4"/>
  <c r="D99" i="4"/>
  <c r="P199" i="4"/>
  <c r="N101" i="4"/>
  <c r="G152" i="4"/>
  <c r="I152" i="4" s="1"/>
  <c r="E141" i="4"/>
  <c r="B160" i="4"/>
  <c r="P159" i="4"/>
  <c r="E120" i="4"/>
  <c r="D71" i="4"/>
  <c r="E152" i="4"/>
  <c r="B176" i="4"/>
  <c r="F191" i="4"/>
  <c r="D195" i="4"/>
  <c r="P179" i="4"/>
  <c r="B152" i="4"/>
  <c r="B139" i="4"/>
  <c r="F106" i="3"/>
  <c r="E75" i="4"/>
  <c r="E150" i="4"/>
  <c r="N110" i="4"/>
  <c r="Q103" i="4"/>
  <c r="P196" i="4"/>
  <c r="F129" i="4"/>
  <c r="D181" i="4"/>
  <c r="G113" i="4"/>
  <c r="I113" i="4" s="1"/>
  <c r="B141" i="4"/>
  <c r="B199" i="4"/>
  <c r="E179" i="4"/>
  <c r="P50" i="3"/>
  <c r="N167" i="3"/>
  <c r="B183" i="3"/>
  <c r="E179" i="3"/>
  <c r="P86" i="4"/>
  <c r="E38" i="4"/>
  <c r="F51" i="4"/>
  <c r="P98" i="4"/>
  <c r="E59" i="4"/>
  <c r="F45" i="4"/>
  <c r="P32" i="4"/>
  <c r="E80" i="4"/>
  <c r="Q197" i="4"/>
  <c r="P74" i="4"/>
  <c r="E185" i="4"/>
  <c r="B33" i="4"/>
  <c r="B148" i="4"/>
  <c r="Q57" i="4"/>
  <c r="Q172" i="4"/>
  <c r="G184" i="4"/>
  <c r="I184" i="4" s="1"/>
  <c r="E157" i="4"/>
  <c r="N87" i="4"/>
  <c r="P173" i="4"/>
  <c r="G94" i="4"/>
  <c r="I94" i="4" s="1"/>
  <c r="F142" i="4"/>
  <c r="G186" i="4"/>
  <c r="I186" i="4" s="1"/>
  <c r="G126" i="4"/>
  <c r="I126" i="4" s="1"/>
  <c r="F158" i="4"/>
  <c r="N198" i="4"/>
  <c r="G166" i="4"/>
  <c r="I166" i="4" s="1"/>
  <c r="E186" i="4"/>
  <c r="Q127" i="4"/>
  <c r="B159" i="4"/>
  <c r="F103" i="4"/>
  <c r="N162" i="4"/>
  <c r="B182" i="4"/>
  <c r="G120" i="4"/>
  <c r="I120" i="4" s="1"/>
  <c r="P191" i="4"/>
  <c r="D191" i="4"/>
  <c r="Q140" i="4"/>
  <c r="Q108" i="4"/>
  <c r="D108" i="4"/>
  <c r="E171" i="4"/>
  <c r="G191" i="4"/>
  <c r="I191" i="4" s="1"/>
  <c r="B194" i="4"/>
  <c r="P103" i="4"/>
  <c r="P161" i="4"/>
  <c r="G125" i="4"/>
  <c r="I125" i="4" s="1"/>
  <c r="N111" i="4"/>
  <c r="G163" i="4"/>
  <c r="I163" i="4" s="1"/>
  <c r="G85" i="4"/>
  <c r="I85" i="4" s="1"/>
  <c r="Q196" i="4"/>
  <c r="N34" i="4"/>
  <c r="P81" i="4"/>
  <c r="P135" i="4"/>
  <c r="E147" i="4"/>
  <c r="G93" i="4"/>
  <c r="I93" i="4" s="1"/>
  <c r="E92" i="4"/>
  <c r="B112" i="4"/>
  <c r="E135" i="4"/>
  <c r="N136" i="4"/>
  <c r="G179" i="4"/>
  <c r="I179" i="4" s="1"/>
  <c r="B122" i="4"/>
  <c r="B193" i="4"/>
  <c r="N59" i="3"/>
  <c r="B135" i="3"/>
  <c r="N127" i="3"/>
  <c r="P132" i="4"/>
  <c r="D54" i="4"/>
  <c r="N154" i="4"/>
  <c r="E51" i="4"/>
  <c r="E98" i="4"/>
  <c r="Q68" i="4"/>
  <c r="D45" i="4"/>
  <c r="G32" i="4"/>
  <c r="I32" i="4" s="1"/>
  <c r="Q104" i="4"/>
  <c r="E197" i="4"/>
  <c r="F74" i="4"/>
  <c r="D185" i="4"/>
  <c r="E15" i="4"/>
  <c r="Q39" i="4"/>
  <c r="Q148" i="4"/>
  <c r="G114" i="4"/>
  <c r="I114" i="4" s="1"/>
  <c r="F49" i="4"/>
  <c r="E184" i="4"/>
  <c r="D157" i="4"/>
  <c r="N90" i="4"/>
  <c r="N173" i="4"/>
  <c r="G96" i="4"/>
  <c r="I96" i="4" s="1"/>
  <c r="E142" i="4"/>
  <c r="P189" i="4"/>
  <c r="F126" i="4"/>
  <c r="E158" i="4"/>
  <c r="P49" i="4"/>
  <c r="F166" i="4"/>
  <c r="Q49" i="4"/>
  <c r="P127" i="4"/>
  <c r="Q159" i="4"/>
  <c r="E103" i="4"/>
  <c r="G162" i="4"/>
  <c r="I162" i="4" s="1"/>
  <c r="Q182" i="4"/>
  <c r="Q96" i="4"/>
  <c r="F120" i="4"/>
  <c r="N191" i="4"/>
  <c r="G101" i="4"/>
  <c r="I101" i="4" s="1"/>
  <c r="N199" i="4"/>
  <c r="D55" i="4"/>
  <c r="Q151" i="4"/>
  <c r="B111" i="4"/>
  <c r="F152" i="4"/>
  <c r="Q124" i="4"/>
  <c r="D179" i="4"/>
  <c r="B145" i="4"/>
  <c r="B123" i="4"/>
  <c r="D161" i="4"/>
  <c r="P147" i="4"/>
  <c r="D176" i="4"/>
  <c r="D103" i="4"/>
  <c r="Q99" i="4"/>
  <c r="F72" i="4"/>
  <c r="Q111" i="4"/>
  <c r="D124" i="4"/>
  <c r="E187" i="4"/>
  <c r="D87" i="4"/>
  <c r="D152" i="4"/>
  <c r="B161" i="4"/>
  <c r="F183" i="4"/>
  <c r="G178" i="4"/>
  <c r="I178" i="4" s="1"/>
  <c r="N110" i="3"/>
  <c r="N83" i="4"/>
  <c r="E84" i="4"/>
  <c r="N130" i="4"/>
  <c r="P166" i="4"/>
  <c r="G57" i="4"/>
  <c r="I57" i="4" s="1"/>
  <c r="D178" i="4"/>
  <c r="F58" i="4"/>
  <c r="D84" i="4"/>
  <c r="B133" i="4"/>
  <c r="B189" i="4"/>
  <c r="Q146" i="4"/>
  <c r="F192" i="4"/>
  <c r="G136" i="4"/>
  <c r="I136" i="4" s="1"/>
  <c r="F178" i="4"/>
  <c r="F120" i="3"/>
  <c r="Q135" i="3"/>
  <c r="D130" i="3"/>
  <c r="N132" i="4"/>
  <c r="N67" i="4"/>
  <c r="P51" i="4"/>
  <c r="B98" i="4"/>
  <c r="F79" i="4"/>
  <c r="P45" i="4"/>
  <c r="F32" i="4"/>
  <c r="P104" i="4"/>
  <c r="Q42" i="4"/>
  <c r="E74" i="4"/>
  <c r="G30" i="4"/>
  <c r="I30" i="4" s="1"/>
  <c r="D20" i="4"/>
  <c r="E46" i="4"/>
  <c r="P148" i="4"/>
  <c r="F114" i="4"/>
  <c r="F65" i="4"/>
  <c r="G188" i="4"/>
  <c r="I188" i="4" s="1"/>
  <c r="B157" i="4"/>
  <c r="F96" i="4"/>
  <c r="G173" i="4"/>
  <c r="I173" i="4" s="1"/>
  <c r="Q105" i="4"/>
  <c r="D142" i="4"/>
  <c r="N189" i="4"/>
  <c r="E126" i="4"/>
  <c r="D158" i="4"/>
  <c r="D57" i="4"/>
  <c r="E166" i="4"/>
  <c r="E57" i="4"/>
  <c r="N127" i="4"/>
  <c r="P182" i="4"/>
  <c r="G147" i="4"/>
  <c r="I147" i="4" s="1"/>
  <c r="P165" i="4"/>
  <c r="P195" i="4"/>
  <c r="N60" i="4"/>
  <c r="D186" i="4"/>
  <c r="E107" i="4"/>
  <c r="N66" i="3"/>
  <c r="E88" i="3"/>
  <c r="B184" i="3"/>
  <c r="G179" i="3"/>
  <c r="I179" i="3" s="1"/>
  <c r="B27" i="4"/>
  <c r="Q47" i="4"/>
  <c r="N21" i="4"/>
  <c r="B164" i="4"/>
  <c r="E79" i="4"/>
  <c r="P59" i="4"/>
  <c r="G104" i="4"/>
  <c r="I104" i="4" s="1"/>
  <c r="N42" i="4"/>
  <c r="P84" i="4"/>
  <c r="F30" i="4"/>
  <c r="F56" i="4"/>
  <c r="N148" i="4"/>
  <c r="B114" i="4"/>
  <c r="N72" i="4"/>
  <c r="F188" i="4"/>
  <c r="D165" i="4"/>
  <c r="G109" i="4"/>
  <c r="I109" i="4" s="1"/>
  <c r="F173" i="4"/>
  <c r="P105" i="4"/>
  <c r="G189" i="4"/>
  <c r="I189" i="4" s="1"/>
  <c r="D126" i="4"/>
  <c r="G165" i="4"/>
  <c r="I165" i="4" s="1"/>
  <c r="P65" i="4"/>
  <c r="D166" i="4"/>
  <c r="Q65" i="4"/>
  <c r="G127" i="4"/>
  <c r="I127" i="4" s="1"/>
  <c r="N159" i="4"/>
  <c r="E162" i="4"/>
  <c r="N182" i="4"/>
  <c r="N99" i="4"/>
  <c r="D120" i="4"/>
  <c r="G183" i="4"/>
  <c r="I183" i="4" s="1"/>
  <c r="D133" i="4"/>
  <c r="B125" i="4"/>
  <c r="D29" i="4"/>
  <c r="B88" i="4"/>
  <c r="D133" i="3"/>
  <c r="Q200" i="3"/>
  <c r="E189" i="3"/>
  <c r="P27" i="4"/>
  <c r="P47" i="4"/>
  <c r="F21" i="4"/>
  <c r="D10" i="4"/>
  <c r="Q164" i="4"/>
  <c r="D79" i="4"/>
  <c r="B83" i="4"/>
  <c r="B39" i="4"/>
  <c r="F104" i="4"/>
  <c r="G42" i="4"/>
  <c r="I42" i="4" s="1"/>
  <c r="G84" i="4"/>
  <c r="I84" i="4" s="1"/>
  <c r="B30" i="4"/>
  <c r="E56" i="4"/>
  <c r="G148" i="4"/>
  <c r="I148" i="4" s="1"/>
  <c r="F81" i="4"/>
  <c r="B188" i="4"/>
  <c r="B165" i="4"/>
  <c r="F109" i="4"/>
  <c r="E173" i="4"/>
  <c r="N105" i="4"/>
  <c r="F165" i="4"/>
  <c r="F189" i="4"/>
  <c r="G150" i="4"/>
  <c r="I150" i="4" s="1"/>
  <c r="F170" i="4"/>
  <c r="B72" i="4"/>
  <c r="B166" i="4"/>
  <c r="E73" i="4"/>
  <c r="F127" i="4"/>
  <c r="G159" i="4"/>
  <c r="I159" i="4" s="1"/>
  <c r="D162" i="4"/>
  <c r="E35" i="4"/>
  <c r="G99" i="4"/>
  <c r="I99" i="4" s="1"/>
  <c r="B120" i="4"/>
  <c r="G199" i="4"/>
  <c r="I199" i="4" s="1"/>
  <c r="P106" i="4"/>
  <c r="Q110" i="4"/>
  <c r="P177" i="4"/>
  <c r="D187" i="4"/>
  <c r="D102" i="4"/>
  <c r="N183" i="4"/>
  <c r="P121" i="4"/>
  <c r="P94" i="4"/>
  <c r="B171" i="4"/>
  <c r="Q39" i="3"/>
  <c r="Q75" i="3"/>
  <c r="P194" i="3"/>
  <c r="E194" i="3"/>
  <c r="N85" i="4"/>
  <c r="D132" i="4"/>
  <c r="Q153" i="4"/>
  <c r="E21" i="4"/>
  <c r="E13" i="4"/>
  <c r="P164" i="4"/>
  <c r="P83" i="4"/>
  <c r="P39" i="4"/>
  <c r="E104" i="4"/>
  <c r="E42" i="4"/>
  <c r="F84" i="4"/>
  <c r="B37" i="4"/>
  <c r="P10" i="4"/>
  <c r="Q56" i="4"/>
  <c r="F148" i="4"/>
  <c r="G102" i="4"/>
  <c r="I102" i="4" s="1"/>
  <c r="Q188" i="4"/>
  <c r="Q165" i="4"/>
  <c r="E112" i="4"/>
  <c r="D173" i="4"/>
  <c r="D105" i="4"/>
  <c r="E170" i="4"/>
  <c r="E189" i="4"/>
  <c r="F150" i="4"/>
  <c r="D73" i="4"/>
  <c r="Q166" i="4"/>
  <c r="Q81" i="4"/>
  <c r="G135" i="4"/>
  <c r="I135" i="4" s="1"/>
  <c r="F159" i="4"/>
  <c r="P110" i="4"/>
  <c r="B162" i="4"/>
  <c r="B55" i="4"/>
  <c r="F101" i="4"/>
  <c r="E127" i="4"/>
  <c r="F199" i="4"/>
  <c r="G106" i="4"/>
  <c r="I106" i="4" s="1"/>
  <c r="Q136" i="4"/>
  <c r="N91" i="4"/>
  <c r="E183" i="4"/>
  <c r="G111" i="4"/>
  <c r="I111" i="4" s="1"/>
  <c r="Q167" i="4"/>
  <c r="P193" i="4"/>
  <c r="E131" i="4"/>
  <c r="B177" i="4"/>
  <c r="G141" i="4"/>
  <c r="I141" i="4" s="1"/>
  <c r="D193" i="4"/>
  <c r="F193" i="4"/>
  <c r="G39" i="3"/>
  <c r="I39" i="3" s="1"/>
  <c r="P9" i="4"/>
  <c r="F153" i="4"/>
  <c r="F23" i="4"/>
  <c r="F29" i="4"/>
  <c r="G164" i="4"/>
  <c r="I164" i="4" s="1"/>
  <c r="Q121" i="4"/>
  <c r="P60" i="4"/>
  <c r="D148" i="4"/>
  <c r="Q173" i="4"/>
  <c r="Q88" i="4"/>
  <c r="F110" i="4"/>
  <c r="B155" i="4"/>
  <c r="D177" i="3"/>
  <c r="E156" i="4"/>
  <c r="G130" i="4"/>
  <c r="I130" i="4" s="1"/>
  <c r="E110" i="4"/>
  <c r="B183" i="4"/>
  <c r="Q135" i="4"/>
  <c r="N131" i="4"/>
  <c r="F133" i="3"/>
  <c r="P188" i="3"/>
  <c r="G178" i="3"/>
  <c r="I178" i="3" s="1"/>
  <c r="E93" i="4"/>
  <c r="D63" i="4"/>
  <c r="E58" i="4"/>
  <c r="B78" i="4"/>
  <c r="Q29" i="4"/>
  <c r="E20" i="4"/>
  <c r="G121" i="4"/>
  <c r="I121" i="4" s="1"/>
  <c r="P137" i="4"/>
  <c r="G60" i="4"/>
  <c r="I60" i="4" s="1"/>
  <c r="D196" i="4"/>
  <c r="F42" i="4"/>
  <c r="B84" i="4"/>
  <c r="Q52" i="4"/>
  <c r="B75" i="4"/>
  <c r="D92" i="4"/>
  <c r="D156" i="4"/>
  <c r="Q133" i="4"/>
  <c r="E129" i="4"/>
  <c r="N66" i="4"/>
  <c r="N170" i="4"/>
  <c r="N112" i="4"/>
  <c r="Q34" i="4"/>
  <c r="F130" i="4"/>
  <c r="B181" i="4"/>
  <c r="G119" i="4"/>
  <c r="I119" i="4" s="1"/>
  <c r="B150" i="4"/>
  <c r="Q189" i="4"/>
  <c r="N119" i="4"/>
  <c r="Q174" i="4"/>
  <c r="F91" i="4"/>
  <c r="D135" i="4"/>
  <c r="Q190" i="4"/>
  <c r="D110" i="4"/>
  <c r="P175" i="4"/>
  <c r="D72" i="4"/>
  <c r="E113" i="4"/>
  <c r="G151" i="4"/>
  <c r="I151" i="4" s="1"/>
  <c r="Q200" i="4"/>
  <c r="E123" i="4"/>
  <c r="B5" i="4"/>
  <c r="P5" i="4"/>
  <c r="Q5" i="4"/>
  <c r="B6" i="4"/>
  <c r="Q6" i="4"/>
  <c r="P6" i="4"/>
  <c r="B7" i="4"/>
  <c r="P7" i="4"/>
  <c r="Q7" i="4"/>
  <c r="S62" i="1"/>
  <c r="S43" i="1"/>
  <c r="S3" i="1"/>
  <c r="S22" i="1"/>
  <c r="S47" i="1"/>
  <c r="S21" i="1"/>
  <c r="S4" i="1"/>
  <c r="S25" i="1"/>
  <c r="S48" i="1"/>
  <c r="S5" i="1"/>
  <c r="S26" i="1"/>
  <c r="S6" i="1"/>
  <c r="S27" i="1"/>
  <c r="S7" i="1"/>
  <c r="S28" i="1"/>
  <c r="R21" i="1"/>
  <c r="S8" i="1"/>
  <c r="S29" i="1"/>
  <c r="S9" i="1"/>
  <c r="S30" i="1"/>
  <c r="S10" i="1"/>
  <c r="S31" i="1"/>
  <c r="S14" i="1"/>
  <c r="S36" i="1"/>
  <c r="S15" i="1"/>
  <c r="S37" i="1"/>
  <c r="S16" i="1"/>
  <c r="S38" i="1"/>
  <c r="S17" i="1"/>
  <c r="S39" i="1"/>
  <c r="S58" i="1"/>
  <c r="S18" i="1"/>
  <c r="S40" i="1"/>
  <c r="S59" i="1"/>
  <c r="S19" i="1"/>
  <c r="S41" i="1"/>
  <c r="S60" i="1"/>
  <c r="S63" i="1"/>
  <c r="S20" i="1"/>
  <c r="S42" i="1"/>
  <c r="S61" i="1"/>
  <c r="P21" i="1"/>
  <c r="P19" i="1"/>
  <c r="P22" i="1"/>
  <c r="R6" i="1"/>
  <c r="R39" i="1"/>
  <c r="R20" i="1"/>
  <c r="R27" i="1"/>
  <c r="R7" i="1"/>
  <c r="R8" i="1"/>
  <c r="R41" i="1"/>
  <c r="R9" i="1"/>
  <c r="R28" i="1"/>
  <c r="R10" i="1"/>
  <c r="R29" i="1"/>
  <c r="R30" i="1"/>
  <c r="R15" i="1"/>
  <c r="R47" i="1"/>
  <c r="R48" i="1"/>
  <c r="R60" i="1"/>
  <c r="R40" i="1"/>
  <c r="R42" i="1"/>
  <c r="R37" i="1"/>
  <c r="R36" i="1"/>
  <c r="R58" i="1"/>
  <c r="R43" i="1"/>
  <c r="R26" i="1"/>
  <c r="R5" i="1"/>
  <c r="R14" i="1"/>
  <c r="R31" i="1"/>
  <c r="R38" i="1"/>
  <c r="R59" i="1"/>
  <c r="R16" i="1"/>
  <c r="R3" i="1"/>
  <c r="R61" i="1"/>
  <c r="R17" i="1"/>
  <c r="R4" i="1"/>
  <c r="R25" i="1"/>
  <c r="R19" i="1"/>
  <c r="R18" i="1"/>
  <c r="R22" i="1"/>
  <c r="P14" i="14" l="1"/>
  <c r="P13" i="14"/>
  <c r="N14" i="14"/>
  <c r="B14" i="14"/>
  <c r="P13" i="3"/>
  <c r="Q13" i="3"/>
  <c r="J52" i="5"/>
  <c r="K52" i="5"/>
  <c r="J158" i="5"/>
  <c r="K158" i="5"/>
  <c r="K194" i="5"/>
  <c r="J194" i="5"/>
  <c r="J146" i="5"/>
  <c r="K146" i="5"/>
  <c r="J50" i="5"/>
  <c r="K50" i="5"/>
  <c r="K46" i="5"/>
  <c r="J46" i="5"/>
  <c r="J49" i="5"/>
  <c r="K49" i="5"/>
  <c r="K196" i="5"/>
  <c r="J196" i="5"/>
  <c r="K70" i="5"/>
  <c r="J70" i="5"/>
  <c r="J48" i="5"/>
  <c r="K48" i="5"/>
  <c r="K85" i="5"/>
  <c r="J85" i="5"/>
  <c r="J58" i="5"/>
  <c r="K58" i="5"/>
  <c r="K105" i="5"/>
  <c r="J105" i="5"/>
  <c r="K133" i="5"/>
  <c r="J133" i="5"/>
  <c r="J89" i="5"/>
  <c r="K89" i="5"/>
  <c r="K97" i="5"/>
  <c r="J97" i="5"/>
  <c r="J73" i="5"/>
  <c r="K73" i="5"/>
  <c r="J174" i="5"/>
  <c r="K174" i="5"/>
  <c r="J64" i="5"/>
  <c r="K64" i="5"/>
  <c r="K119" i="5"/>
  <c r="J119" i="5"/>
  <c r="K200" i="5"/>
  <c r="J200" i="5"/>
  <c r="K164" i="5"/>
  <c r="J164" i="5"/>
  <c r="K131" i="5"/>
  <c r="J131" i="5"/>
  <c r="K136" i="5"/>
  <c r="J136" i="5"/>
  <c r="J188" i="5"/>
  <c r="K188" i="5"/>
  <c r="K170" i="5"/>
  <c r="J170" i="5"/>
  <c r="K100" i="5"/>
  <c r="J100" i="5"/>
  <c r="K132" i="5"/>
  <c r="J132" i="5"/>
  <c r="J166" i="5"/>
  <c r="K166" i="5"/>
  <c r="J145" i="5"/>
  <c r="K145" i="5"/>
  <c r="K122" i="5"/>
  <c r="J122" i="5"/>
  <c r="J93" i="5"/>
  <c r="K93" i="5"/>
  <c r="K107" i="5"/>
  <c r="J107" i="5"/>
  <c r="J148" i="5"/>
  <c r="K148" i="5"/>
  <c r="K199" i="5"/>
  <c r="J199" i="5"/>
  <c r="K115" i="5"/>
  <c r="J115" i="5"/>
  <c r="K118" i="5"/>
  <c r="J118" i="5"/>
  <c r="K96" i="5"/>
  <c r="J96" i="5"/>
  <c r="K192" i="5"/>
  <c r="J192" i="5"/>
  <c r="K77" i="5"/>
  <c r="J77" i="5"/>
  <c r="K72" i="5"/>
  <c r="J72" i="5"/>
  <c r="K45" i="5"/>
  <c r="J45" i="5"/>
  <c r="K74" i="5"/>
  <c r="J74" i="5"/>
  <c r="P16" i="3"/>
  <c r="J168" i="5"/>
  <c r="K168" i="5"/>
  <c r="B16" i="3"/>
  <c r="K190" i="5"/>
  <c r="J190" i="5"/>
  <c r="K99" i="5"/>
  <c r="J99" i="5"/>
  <c r="K83" i="5"/>
  <c r="J83" i="5"/>
  <c r="K142" i="5"/>
  <c r="J142" i="5"/>
  <c r="J161" i="5"/>
  <c r="K161" i="5"/>
  <c r="J41" i="5"/>
  <c r="K41" i="5"/>
  <c r="K79" i="5"/>
  <c r="J79" i="5"/>
  <c r="K39" i="5"/>
  <c r="J39" i="5"/>
  <c r="J80" i="5"/>
  <c r="K80" i="5"/>
  <c r="K169" i="5"/>
  <c r="J169" i="5"/>
  <c r="J103" i="5"/>
  <c r="K103" i="5"/>
  <c r="J150" i="5"/>
  <c r="K150" i="5"/>
  <c r="J113" i="5"/>
  <c r="K113" i="5"/>
  <c r="K91" i="5"/>
  <c r="J91" i="5"/>
  <c r="K26" i="5"/>
  <c r="J26" i="5"/>
  <c r="K187" i="5"/>
  <c r="J187" i="5"/>
  <c r="J38" i="5"/>
  <c r="K38" i="5"/>
  <c r="K167" i="5"/>
  <c r="J167" i="5"/>
  <c r="K155" i="5"/>
  <c r="J155" i="5"/>
  <c r="J147" i="5"/>
  <c r="K147" i="5"/>
  <c r="J112" i="5"/>
  <c r="K112" i="5"/>
  <c r="J82" i="5"/>
  <c r="K82" i="5"/>
  <c r="K181" i="5"/>
  <c r="J181" i="5"/>
  <c r="J139" i="5"/>
  <c r="K139" i="5"/>
  <c r="J183" i="5"/>
  <c r="K183" i="5"/>
  <c r="K163" i="5"/>
  <c r="J163" i="5"/>
  <c r="K197" i="5"/>
  <c r="J197" i="5"/>
  <c r="K125" i="5"/>
  <c r="J125" i="5"/>
  <c r="K81" i="5"/>
  <c r="J81" i="5"/>
  <c r="K78" i="5"/>
  <c r="J78" i="5"/>
  <c r="J177" i="5"/>
  <c r="K177" i="5"/>
  <c r="J32" i="5"/>
  <c r="K32" i="5"/>
  <c r="Q21" i="5"/>
  <c r="P21" i="5"/>
  <c r="N21" i="5"/>
  <c r="B21" i="5"/>
  <c r="J55" i="5"/>
  <c r="K55" i="5"/>
  <c r="K127" i="5"/>
  <c r="J127" i="5"/>
  <c r="K184" i="5"/>
  <c r="J184" i="5"/>
  <c r="K130" i="5"/>
  <c r="J130" i="5"/>
  <c r="K106" i="5"/>
  <c r="J106" i="5"/>
  <c r="J88" i="5"/>
  <c r="K88" i="5"/>
  <c r="K160" i="5"/>
  <c r="J160" i="5"/>
  <c r="K86" i="5"/>
  <c r="J86" i="5"/>
  <c r="K71" i="5"/>
  <c r="J71" i="5"/>
  <c r="J28" i="5"/>
  <c r="K28" i="5"/>
  <c r="J144" i="5"/>
  <c r="K144" i="5"/>
  <c r="K59" i="5"/>
  <c r="J59" i="5"/>
  <c r="K29" i="5"/>
  <c r="J29" i="5"/>
  <c r="J141" i="5"/>
  <c r="K141" i="5"/>
  <c r="K111" i="5"/>
  <c r="J111" i="5"/>
  <c r="K67" i="5"/>
  <c r="J67" i="5"/>
  <c r="K159" i="5"/>
  <c r="J159" i="5"/>
  <c r="K126" i="5"/>
  <c r="J126" i="5"/>
  <c r="K186" i="5"/>
  <c r="J186" i="5"/>
  <c r="J87" i="5"/>
  <c r="K87" i="5"/>
  <c r="J27" i="5"/>
  <c r="K27" i="5"/>
  <c r="J44" i="5"/>
  <c r="K44" i="5"/>
  <c r="K54" i="5"/>
  <c r="J54" i="5"/>
  <c r="K35" i="5"/>
  <c r="J35" i="5"/>
  <c r="J34" i="5"/>
  <c r="K34" i="5"/>
  <c r="K191" i="5"/>
  <c r="J191" i="5"/>
  <c r="J195" i="5"/>
  <c r="K195" i="5"/>
  <c r="K178" i="5"/>
  <c r="J178" i="5"/>
  <c r="J179" i="5"/>
  <c r="K179" i="5"/>
  <c r="K162" i="5"/>
  <c r="J162" i="5"/>
  <c r="K171" i="5"/>
  <c r="J171" i="5"/>
  <c r="J76" i="5"/>
  <c r="K76" i="5"/>
  <c r="K116" i="5"/>
  <c r="J116" i="5"/>
  <c r="K185" i="5"/>
  <c r="J185" i="5"/>
  <c r="K151" i="5"/>
  <c r="J151" i="5"/>
  <c r="K137" i="5"/>
  <c r="J137" i="5"/>
  <c r="J108" i="5"/>
  <c r="K108" i="5"/>
  <c r="J43" i="5"/>
  <c r="K43" i="5"/>
  <c r="J117" i="5"/>
  <c r="K117" i="5"/>
  <c r="J102" i="5"/>
  <c r="K102" i="5"/>
  <c r="K173" i="5"/>
  <c r="J173" i="5"/>
  <c r="K42" i="5"/>
  <c r="J42" i="5"/>
  <c r="K135" i="5"/>
  <c r="J135" i="5"/>
  <c r="K95" i="5"/>
  <c r="J95" i="5"/>
  <c r="K98" i="5"/>
  <c r="J98" i="5"/>
  <c r="J37" i="5"/>
  <c r="K37" i="5"/>
  <c r="K123" i="5"/>
  <c r="J123" i="5"/>
  <c r="J53" i="5"/>
  <c r="K53" i="5"/>
  <c r="K110" i="5"/>
  <c r="J110" i="5"/>
  <c r="K75" i="5"/>
  <c r="J75" i="5"/>
  <c r="K36" i="5"/>
  <c r="J36" i="5"/>
  <c r="K120" i="5"/>
  <c r="J120" i="5"/>
  <c r="J63" i="5"/>
  <c r="K63" i="5"/>
  <c r="J128" i="5"/>
  <c r="K128" i="5"/>
  <c r="K134" i="5"/>
  <c r="J134" i="5"/>
  <c r="K152" i="5"/>
  <c r="J152" i="5"/>
  <c r="J109" i="5"/>
  <c r="K109" i="5"/>
  <c r="K40" i="5"/>
  <c r="J40" i="5"/>
  <c r="J156" i="5"/>
  <c r="K156" i="5"/>
  <c r="K31" i="5"/>
  <c r="J31" i="5"/>
  <c r="K153" i="5"/>
  <c r="J153" i="5"/>
  <c r="K84" i="5"/>
  <c r="J84" i="5"/>
  <c r="K90" i="5"/>
  <c r="J90" i="5"/>
  <c r="K104" i="5"/>
  <c r="J104" i="5"/>
  <c r="K198" i="5"/>
  <c r="J198" i="5"/>
  <c r="J149" i="5"/>
  <c r="K149" i="5"/>
  <c r="K94" i="5"/>
  <c r="J94" i="5"/>
  <c r="K30" i="5"/>
  <c r="J30" i="5"/>
  <c r="K62" i="5"/>
  <c r="J62" i="5"/>
  <c r="K157" i="5"/>
  <c r="J157" i="5"/>
  <c r="K101" i="5"/>
  <c r="J101" i="5"/>
  <c r="J129" i="5"/>
  <c r="K129" i="5"/>
  <c r="K65" i="5"/>
  <c r="J65" i="5"/>
  <c r="J33" i="5"/>
  <c r="K33" i="5"/>
  <c r="J25" i="5"/>
  <c r="K25" i="5"/>
  <c r="J180" i="5"/>
  <c r="K180" i="5"/>
  <c r="J175" i="5"/>
  <c r="K175" i="5"/>
  <c r="J143" i="5"/>
  <c r="K143" i="5"/>
  <c r="K57" i="5"/>
  <c r="J57" i="5"/>
  <c r="J140" i="5"/>
  <c r="K140" i="5"/>
  <c r="J193" i="5"/>
  <c r="K193" i="5"/>
  <c r="K61" i="5"/>
  <c r="J61" i="5"/>
  <c r="J182" i="5"/>
  <c r="K182" i="5"/>
  <c r="K69" i="5"/>
  <c r="J69" i="5"/>
  <c r="K47" i="5"/>
  <c r="J47" i="5"/>
  <c r="J60" i="5"/>
  <c r="K60" i="5"/>
  <c r="K124" i="5"/>
  <c r="J124" i="5"/>
  <c r="J121" i="5"/>
  <c r="K121" i="5"/>
  <c r="J24" i="5"/>
  <c r="K24" i="5"/>
  <c r="J66" i="5"/>
  <c r="K66" i="5"/>
  <c r="K56" i="5"/>
  <c r="J56" i="5"/>
  <c r="J51" i="5"/>
  <c r="K51" i="5"/>
  <c r="J165" i="5"/>
  <c r="K165" i="5"/>
  <c r="K68" i="5"/>
  <c r="J68" i="5"/>
  <c r="K176" i="5"/>
  <c r="J176" i="5"/>
  <c r="K114" i="5"/>
  <c r="J114" i="5"/>
  <c r="K138" i="5"/>
  <c r="J138" i="5"/>
  <c r="K154" i="5"/>
  <c r="J154" i="5"/>
  <c r="J172" i="5"/>
  <c r="K172" i="5"/>
  <c r="K189" i="5"/>
  <c r="J189" i="5"/>
  <c r="J92" i="5"/>
  <c r="K92" i="5"/>
  <c r="K23" i="5"/>
  <c r="J23" i="5"/>
  <c r="N12" i="14"/>
  <c r="P12" i="14"/>
  <c r="Q12" i="14"/>
  <c r="N13" i="14"/>
  <c r="B13" i="14"/>
  <c r="K96" i="14"/>
  <c r="J96" i="14"/>
  <c r="K115" i="14"/>
  <c r="J115" i="14"/>
  <c r="K95" i="14"/>
  <c r="J95" i="14"/>
  <c r="K165" i="14"/>
  <c r="J165" i="14"/>
  <c r="K97" i="14"/>
  <c r="J97" i="14"/>
  <c r="K27" i="14"/>
  <c r="J27" i="14"/>
  <c r="K169" i="14"/>
  <c r="J169" i="14"/>
  <c r="K15" i="14"/>
  <c r="J15" i="14"/>
  <c r="K149" i="14"/>
  <c r="J149" i="14"/>
  <c r="K193" i="14"/>
  <c r="J193" i="14"/>
  <c r="K191" i="14"/>
  <c r="J191" i="14"/>
  <c r="K16" i="14"/>
  <c r="J16" i="14"/>
  <c r="K62" i="14"/>
  <c r="J62" i="14"/>
  <c r="K180" i="14"/>
  <c r="J180" i="14"/>
  <c r="K192" i="14"/>
  <c r="J192" i="14"/>
  <c r="K145" i="14"/>
  <c r="J145" i="14"/>
  <c r="K21" i="14"/>
  <c r="J21" i="14"/>
  <c r="J128" i="14"/>
  <c r="K128" i="14"/>
  <c r="J107" i="14"/>
  <c r="K107" i="14"/>
  <c r="J49" i="14"/>
  <c r="K49" i="14"/>
  <c r="K24" i="14"/>
  <c r="J24" i="14"/>
  <c r="K189" i="14"/>
  <c r="J189" i="14"/>
  <c r="K89" i="14"/>
  <c r="J89" i="14"/>
  <c r="K82" i="14"/>
  <c r="J82" i="14"/>
  <c r="K158" i="14"/>
  <c r="J158" i="14"/>
  <c r="K148" i="14"/>
  <c r="J148" i="14"/>
  <c r="K20" i="14"/>
  <c r="J20" i="14"/>
  <c r="K114" i="14"/>
  <c r="J114" i="14"/>
  <c r="J76" i="14"/>
  <c r="K76" i="14"/>
  <c r="K137" i="14"/>
  <c r="J137" i="14"/>
  <c r="K171" i="14"/>
  <c r="J171" i="14"/>
  <c r="K71" i="14"/>
  <c r="J71" i="14"/>
  <c r="K155" i="14"/>
  <c r="J155" i="14"/>
  <c r="K99" i="14"/>
  <c r="J99" i="14"/>
  <c r="K75" i="14"/>
  <c r="J75" i="14"/>
  <c r="K79" i="14"/>
  <c r="J79" i="14"/>
  <c r="K179" i="14"/>
  <c r="J179" i="14"/>
  <c r="K150" i="14"/>
  <c r="J150" i="14"/>
  <c r="K37" i="14"/>
  <c r="J37" i="14"/>
  <c r="J60" i="14"/>
  <c r="K60" i="14"/>
  <c r="K40" i="14"/>
  <c r="J40" i="14"/>
  <c r="K136" i="14"/>
  <c r="J136" i="14"/>
  <c r="K92" i="14"/>
  <c r="J92" i="14"/>
  <c r="K39" i="14"/>
  <c r="J39" i="14"/>
  <c r="K55" i="14"/>
  <c r="J55" i="14"/>
  <c r="K103" i="14"/>
  <c r="J103" i="14"/>
  <c r="K190" i="14"/>
  <c r="J190" i="14"/>
  <c r="K59" i="14"/>
  <c r="J59" i="14"/>
  <c r="J127" i="14"/>
  <c r="K127" i="14"/>
  <c r="K121" i="14"/>
  <c r="J121" i="14"/>
  <c r="K66" i="14"/>
  <c r="J66" i="14"/>
  <c r="K164" i="14"/>
  <c r="J164" i="14"/>
  <c r="J124" i="14"/>
  <c r="K124" i="14"/>
  <c r="K133" i="14"/>
  <c r="J133" i="14"/>
  <c r="K78" i="14"/>
  <c r="J78" i="14"/>
  <c r="K143" i="14"/>
  <c r="J143" i="14"/>
  <c r="K84" i="14"/>
  <c r="J84" i="14"/>
  <c r="K67" i="14"/>
  <c r="J67" i="14"/>
  <c r="K123" i="14"/>
  <c r="J123" i="14"/>
  <c r="K174" i="14"/>
  <c r="J174" i="14"/>
  <c r="J28" i="14"/>
  <c r="K28" i="14"/>
  <c r="K106" i="14"/>
  <c r="J106" i="14"/>
  <c r="K112" i="14"/>
  <c r="J112" i="14"/>
  <c r="K104" i="14"/>
  <c r="J104" i="14"/>
  <c r="K200" i="14"/>
  <c r="J200" i="14"/>
  <c r="J116" i="14"/>
  <c r="K116" i="14"/>
  <c r="K178" i="14"/>
  <c r="J178" i="14"/>
  <c r="J86" i="14"/>
  <c r="K86" i="14"/>
  <c r="K175" i="14"/>
  <c r="J175" i="14"/>
  <c r="K48" i="14"/>
  <c r="J48" i="14"/>
  <c r="K63" i="14"/>
  <c r="J63" i="14"/>
  <c r="K98" i="14"/>
  <c r="J98" i="14"/>
  <c r="J156" i="14"/>
  <c r="K156" i="14"/>
  <c r="K68" i="14"/>
  <c r="J68" i="14"/>
  <c r="K64" i="14"/>
  <c r="J64" i="14"/>
  <c r="K173" i="14"/>
  <c r="J173" i="14"/>
  <c r="K176" i="14"/>
  <c r="J176" i="14"/>
  <c r="K181" i="14"/>
  <c r="J181" i="14"/>
  <c r="J110" i="14"/>
  <c r="K110" i="14"/>
  <c r="K163" i="14"/>
  <c r="J163" i="14"/>
  <c r="K23" i="14"/>
  <c r="J23" i="14"/>
  <c r="J141" i="14"/>
  <c r="K141" i="14"/>
  <c r="K135" i="14"/>
  <c r="J135" i="14"/>
  <c r="K197" i="14"/>
  <c r="J197" i="14"/>
  <c r="K47" i="14"/>
  <c r="J47" i="14"/>
  <c r="K168" i="14"/>
  <c r="J168" i="14"/>
  <c r="K43" i="14"/>
  <c r="J43" i="14"/>
  <c r="K72" i="14"/>
  <c r="J72" i="14"/>
  <c r="K132" i="14"/>
  <c r="J132" i="14"/>
  <c r="K198" i="14"/>
  <c r="J198" i="14"/>
  <c r="K142" i="14"/>
  <c r="J142" i="14"/>
  <c r="K129" i="14"/>
  <c r="J129" i="14"/>
  <c r="K25" i="14"/>
  <c r="J25" i="14"/>
  <c r="K186" i="14"/>
  <c r="J186" i="14"/>
  <c r="J125" i="14"/>
  <c r="K125" i="14"/>
  <c r="J88" i="14"/>
  <c r="K88" i="14"/>
  <c r="K81" i="14"/>
  <c r="J81" i="14"/>
  <c r="K42" i="14"/>
  <c r="J42" i="14"/>
  <c r="K77" i="14"/>
  <c r="J77" i="14"/>
  <c r="K194" i="14"/>
  <c r="J194" i="14"/>
  <c r="J73" i="14"/>
  <c r="K73" i="14"/>
  <c r="K118" i="14"/>
  <c r="J118" i="14"/>
  <c r="K120" i="14"/>
  <c r="J120" i="14"/>
  <c r="K85" i="14"/>
  <c r="J85" i="14"/>
  <c r="K70" i="14"/>
  <c r="J70" i="14"/>
  <c r="K153" i="14"/>
  <c r="J153" i="14"/>
  <c r="K53" i="14"/>
  <c r="J53" i="14"/>
  <c r="K102" i="14"/>
  <c r="J102" i="14"/>
  <c r="K80" i="14"/>
  <c r="J80" i="14"/>
  <c r="K17" i="14"/>
  <c r="J17" i="14"/>
  <c r="K41" i="14"/>
  <c r="J41" i="14"/>
  <c r="J50" i="14"/>
  <c r="K50" i="14"/>
  <c r="J172" i="14"/>
  <c r="K172" i="14"/>
  <c r="K54" i="14"/>
  <c r="J54" i="14"/>
  <c r="K74" i="14"/>
  <c r="J74" i="14"/>
  <c r="J29" i="14"/>
  <c r="K29" i="14"/>
  <c r="K157" i="14"/>
  <c r="J157" i="14"/>
  <c r="K177" i="14"/>
  <c r="J177" i="14"/>
  <c r="K185" i="14"/>
  <c r="J185" i="14"/>
  <c r="K105" i="14"/>
  <c r="J105" i="14"/>
  <c r="K196" i="14"/>
  <c r="J196" i="14"/>
  <c r="K51" i="14"/>
  <c r="J51" i="14"/>
  <c r="J33" i="14"/>
  <c r="K33" i="14"/>
  <c r="J65" i="14"/>
  <c r="K65" i="14"/>
  <c r="J159" i="14"/>
  <c r="K159" i="14"/>
  <c r="K57" i="14"/>
  <c r="J57" i="14"/>
  <c r="K160" i="14"/>
  <c r="J160" i="14"/>
  <c r="K134" i="14"/>
  <c r="J134" i="14"/>
  <c r="J144" i="14"/>
  <c r="K144" i="14"/>
  <c r="K162" i="14"/>
  <c r="J162" i="14"/>
  <c r="J101" i="14"/>
  <c r="K101" i="14"/>
  <c r="K138" i="14"/>
  <c r="J138" i="14"/>
  <c r="K87" i="14"/>
  <c r="J87" i="14"/>
  <c r="J26" i="14"/>
  <c r="K26" i="14"/>
  <c r="K94" i="14"/>
  <c r="J94" i="14"/>
  <c r="K36" i="14"/>
  <c r="J36" i="14"/>
  <c r="J111" i="14"/>
  <c r="K111" i="14"/>
  <c r="J44" i="14"/>
  <c r="K44" i="14"/>
  <c r="J46" i="14"/>
  <c r="K46" i="14"/>
  <c r="K30" i="14"/>
  <c r="J30" i="14"/>
  <c r="K34" i="14"/>
  <c r="J34" i="14"/>
  <c r="K195" i="14"/>
  <c r="J195" i="14"/>
  <c r="K113" i="14"/>
  <c r="J113" i="14"/>
  <c r="K117" i="14"/>
  <c r="J117" i="14"/>
  <c r="K183" i="14"/>
  <c r="J183" i="14"/>
  <c r="J93" i="14"/>
  <c r="K93" i="14"/>
  <c r="J109" i="14"/>
  <c r="K109" i="14"/>
  <c r="K199" i="14"/>
  <c r="J199" i="14"/>
  <c r="K52" i="14"/>
  <c r="J52" i="14"/>
  <c r="K182" i="14"/>
  <c r="J182" i="14"/>
  <c r="K146" i="14"/>
  <c r="J146" i="14"/>
  <c r="J151" i="14"/>
  <c r="K151" i="14"/>
  <c r="K184" i="14"/>
  <c r="J184" i="14"/>
  <c r="K91" i="14"/>
  <c r="J91" i="14"/>
  <c r="K161" i="14"/>
  <c r="J161" i="14"/>
  <c r="J126" i="14"/>
  <c r="K126" i="14"/>
  <c r="J140" i="14"/>
  <c r="K140" i="14"/>
  <c r="J61" i="14"/>
  <c r="K61" i="14"/>
  <c r="K166" i="14"/>
  <c r="J166" i="14"/>
  <c r="K131" i="14"/>
  <c r="J131" i="14"/>
  <c r="K56" i="14"/>
  <c r="J56" i="14"/>
  <c r="K119" i="14"/>
  <c r="J119" i="14"/>
  <c r="K45" i="14"/>
  <c r="J45" i="14"/>
  <c r="K167" i="14"/>
  <c r="J167" i="14"/>
  <c r="J90" i="14"/>
  <c r="K90" i="14"/>
  <c r="K130" i="14"/>
  <c r="J130" i="14"/>
  <c r="K83" i="14"/>
  <c r="J83" i="14"/>
  <c r="K139" i="14"/>
  <c r="J139" i="14"/>
  <c r="K69" i="14"/>
  <c r="J69" i="14"/>
  <c r="J22" i="14"/>
  <c r="K22" i="14"/>
  <c r="K32" i="14"/>
  <c r="J32" i="14"/>
  <c r="J188" i="14"/>
  <c r="K188" i="14"/>
  <c r="K152" i="14"/>
  <c r="J152" i="14"/>
  <c r="K147" i="14"/>
  <c r="J147" i="14"/>
  <c r="K31" i="14"/>
  <c r="J31" i="14"/>
  <c r="K100" i="14"/>
  <c r="J100" i="14"/>
  <c r="J108" i="14"/>
  <c r="K108" i="14"/>
  <c r="K122" i="14"/>
  <c r="J122" i="14"/>
  <c r="K187" i="14"/>
  <c r="J187" i="14"/>
  <c r="J35" i="14"/>
  <c r="K35" i="14"/>
  <c r="J19" i="14"/>
  <c r="K19" i="14"/>
  <c r="K154" i="14"/>
  <c r="J154" i="14"/>
  <c r="K58" i="14"/>
  <c r="J58" i="14"/>
  <c r="K170" i="14"/>
  <c r="J170" i="14"/>
  <c r="K38" i="14"/>
  <c r="J38" i="14"/>
  <c r="J18" i="14"/>
  <c r="K18" i="14"/>
  <c r="J164" i="4"/>
  <c r="K164" i="4"/>
  <c r="K173" i="4"/>
  <c r="J173" i="4"/>
  <c r="K57" i="4"/>
  <c r="J57" i="4"/>
  <c r="J200" i="4"/>
  <c r="K200" i="4"/>
  <c r="J98" i="4"/>
  <c r="K98" i="4"/>
  <c r="K113" i="3"/>
  <c r="J113" i="3"/>
  <c r="J129" i="4"/>
  <c r="K129" i="4"/>
  <c r="J73" i="3"/>
  <c r="K73" i="3"/>
  <c r="J90" i="4"/>
  <c r="K90" i="4"/>
  <c r="J74" i="3"/>
  <c r="K74" i="3"/>
  <c r="K196" i="3"/>
  <c r="J196" i="3"/>
  <c r="K139" i="4"/>
  <c r="J139" i="4"/>
  <c r="K176" i="3"/>
  <c r="J176" i="3"/>
  <c r="K139" i="3"/>
  <c r="J139" i="3"/>
  <c r="K127" i="3"/>
  <c r="J127" i="3"/>
  <c r="K81" i="4"/>
  <c r="J81" i="4"/>
  <c r="J124" i="4"/>
  <c r="K124" i="4"/>
  <c r="J19" i="4"/>
  <c r="K19" i="4"/>
  <c r="K45" i="3"/>
  <c r="J45" i="3"/>
  <c r="J129" i="3"/>
  <c r="K129" i="3"/>
  <c r="K143" i="3"/>
  <c r="J143" i="3"/>
  <c r="K157" i="3"/>
  <c r="J157" i="3"/>
  <c r="J170" i="3"/>
  <c r="K170" i="3"/>
  <c r="J130" i="3"/>
  <c r="K130" i="3"/>
  <c r="K91" i="3"/>
  <c r="J91" i="3"/>
  <c r="K98" i="3"/>
  <c r="J98" i="3"/>
  <c r="J116" i="3"/>
  <c r="K116" i="3"/>
  <c r="J69" i="3"/>
  <c r="K69" i="3"/>
  <c r="K38" i="3"/>
  <c r="J38" i="3"/>
  <c r="J31" i="3"/>
  <c r="K31" i="3"/>
  <c r="K10" i="4"/>
  <c r="J10" i="4"/>
  <c r="J140" i="3"/>
  <c r="K140" i="3"/>
  <c r="K117" i="4"/>
  <c r="J117" i="4"/>
  <c r="J108" i="3"/>
  <c r="K108" i="3"/>
  <c r="K55" i="4"/>
  <c r="J55" i="4"/>
  <c r="J36" i="4"/>
  <c r="K36" i="4"/>
  <c r="K155" i="4"/>
  <c r="J155" i="4"/>
  <c r="J50" i="4"/>
  <c r="K50" i="4"/>
  <c r="K145" i="3"/>
  <c r="J145" i="3"/>
  <c r="J42" i="3"/>
  <c r="K42" i="3"/>
  <c r="K38" i="4"/>
  <c r="J38" i="4"/>
  <c r="K163" i="3"/>
  <c r="J163" i="3"/>
  <c r="J188" i="4"/>
  <c r="K188" i="4"/>
  <c r="K114" i="4"/>
  <c r="J114" i="4"/>
  <c r="J184" i="4"/>
  <c r="K184" i="4"/>
  <c r="J131" i="3"/>
  <c r="K131" i="3"/>
  <c r="K44" i="3"/>
  <c r="J44" i="3"/>
  <c r="J149" i="4"/>
  <c r="K149" i="4"/>
  <c r="K57" i="3"/>
  <c r="J57" i="3"/>
  <c r="K23" i="4"/>
  <c r="J23" i="4"/>
  <c r="J58" i="3"/>
  <c r="K58" i="3"/>
  <c r="J52" i="3"/>
  <c r="K52" i="3"/>
  <c r="K152" i="3"/>
  <c r="J152" i="3"/>
  <c r="K41" i="3"/>
  <c r="J41" i="3"/>
  <c r="K92" i="3"/>
  <c r="J92" i="3"/>
  <c r="K43" i="3"/>
  <c r="J43" i="3"/>
  <c r="J109" i="3"/>
  <c r="K109" i="3"/>
  <c r="K192" i="4"/>
  <c r="J192" i="4"/>
  <c r="K160" i="3"/>
  <c r="J160" i="3"/>
  <c r="K173" i="3"/>
  <c r="J173" i="3"/>
  <c r="K124" i="3"/>
  <c r="J124" i="3"/>
  <c r="J188" i="3"/>
  <c r="K188" i="3"/>
  <c r="J140" i="4"/>
  <c r="K140" i="4"/>
  <c r="K164" i="3"/>
  <c r="J164" i="3"/>
  <c r="K97" i="4"/>
  <c r="J97" i="4"/>
  <c r="J99" i="4"/>
  <c r="K99" i="4"/>
  <c r="K85" i="4"/>
  <c r="J85" i="4"/>
  <c r="K143" i="4"/>
  <c r="J143" i="4"/>
  <c r="K185" i="4"/>
  <c r="J185" i="4"/>
  <c r="J54" i="4"/>
  <c r="K54" i="4"/>
  <c r="K134" i="4"/>
  <c r="J134" i="4"/>
  <c r="K132" i="4"/>
  <c r="J132" i="4"/>
  <c r="K80" i="4"/>
  <c r="J80" i="4"/>
  <c r="K162" i="3"/>
  <c r="J162" i="3"/>
  <c r="K132" i="3"/>
  <c r="J132" i="3"/>
  <c r="K41" i="4"/>
  <c r="J41" i="4"/>
  <c r="K89" i="4"/>
  <c r="J89" i="4"/>
  <c r="K87" i="3"/>
  <c r="J87" i="3"/>
  <c r="K122" i="3"/>
  <c r="J122" i="3"/>
  <c r="K84" i="3"/>
  <c r="J84" i="3"/>
  <c r="K133" i="3"/>
  <c r="J133" i="3"/>
  <c r="J47" i="4"/>
  <c r="K47" i="4"/>
  <c r="K193" i="4"/>
  <c r="J193" i="4"/>
  <c r="K66" i="3"/>
  <c r="J66" i="3"/>
  <c r="K56" i="3"/>
  <c r="J56" i="3"/>
  <c r="K29" i="4"/>
  <c r="J29" i="4"/>
  <c r="K128" i="4"/>
  <c r="J128" i="4"/>
  <c r="J142" i="3"/>
  <c r="K142" i="3"/>
  <c r="K174" i="4"/>
  <c r="J174" i="4"/>
  <c r="K39" i="3"/>
  <c r="J39" i="3"/>
  <c r="K102" i="4"/>
  <c r="J102" i="4"/>
  <c r="J104" i="4"/>
  <c r="K104" i="4"/>
  <c r="K147" i="4"/>
  <c r="J147" i="4"/>
  <c r="K163" i="4"/>
  <c r="J163" i="4"/>
  <c r="J15" i="4"/>
  <c r="K15" i="4"/>
  <c r="J91" i="4"/>
  <c r="K91" i="4"/>
  <c r="J53" i="4"/>
  <c r="K53" i="4"/>
  <c r="J154" i="4"/>
  <c r="K154" i="4"/>
  <c r="J56" i="4"/>
  <c r="K56" i="4"/>
  <c r="K67" i="3"/>
  <c r="J67" i="3"/>
  <c r="K150" i="3"/>
  <c r="J150" i="3"/>
  <c r="K83" i="3"/>
  <c r="J83" i="3"/>
  <c r="K185" i="3"/>
  <c r="J185" i="3"/>
  <c r="J110" i="3"/>
  <c r="K110" i="3"/>
  <c r="K97" i="3"/>
  <c r="J97" i="3"/>
  <c r="K25" i="3"/>
  <c r="J25" i="3"/>
  <c r="K186" i="3"/>
  <c r="J186" i="3"/>
  <c r="K166" i="3"/>
  <c r="J166" i="3"/>
  <c r="K168" i="3"/>
  <c r="J168" i="3"/>
  <c r="J86" i="3"/>
  <c r="K86" i="3"/>
  <c r="J65" i="4"/>
  <c r="K65" i="4"/>
  <c r="J172" i="3"/>
  <c r="K172" i="3"/>
  <c r="K155" i="3"/>
  <c r="J155" i="3"/>
  <c r="K87" i="4"/>
  <c r="J87" i="4"/>
  <c r="K190" i="4"/>
  <c r="J190" i="4"/>
  <c r="J112" i="4"/>
  <c r="K112" i="4"/>
  <c r="J127" i="4"/>
  <c r="K127" i="4"/>
  <c r="K20" i="4"/>
  <c r="J20" i="4"/>
  <c r="K130" i="4"/>
  <c r="J130" i="4"/>
  <c r="K148" i="4"/>
  <c r="J148" i="4"/>
  <c r="J165" i="4"/>
  <c r="K165" i="4"/>
  <c r="K178" i="4"/>
  <c r="J178" i="4"/>
  <c r="K103" i="4"/>
  <c r="J103" i="4"/>
  <c r="J182" i="4"/>
  <c r="K182" i="4"/>
  <c r="K138" i="4"/>
  <c r="J138" i="4"/>
  <c r="K11" i="4"/>
  <c r="J11" i="4"/>
  <c r="K170" i="4"/>
  <c r="J170" i="4"/>
  <c r="K43" i="4"/>
  <c r="J43" i="4"/>
  <c r="K118" i="4"/>
  <c r="J118" i="4"/>
  <c r="J16" i="4"/>
  <c r="K16" i="4"/>
  <c r="J168" i="4"/>
  <c r="K168" i="4"/>
  <c r="K86" i="4"/>
  <c r="J86" i="4"/>
  <c r="J197" i="3"/>
  <c r="K197" i="3"/>
  <c r="J32" i="3"/>
  <c r="K32" i="3"/>
  <c r="J167" i="3"/>
  <c r="K167" i="3"/>
  <c r="K198" i="3"/>
  <c r="J198" i="3"/>
  <c r="K149" i="3"/>
  <c r="J149" i="3"/>
  <c r="K68" i="3"/>
  <c r="J68" i="3"/>
  <c r="K128" i="3"/>
  <c r="J128" i="3"/>
  <c r="J46" i="3"/>
  <c r="K46" i="3"/>
  <c r="K81" i="3"/>
  <c r="J81" i="3"/>
  <c r="K88" i="4"/>
  <c r="J88" i="4"/>
  <c r="J144" i="3"/>
  <c r="K144" i="3"/>
  <c r="K175" i="3"/>
  <c r="J175" i="3"/>
  <c r="K51" i="4"/>
  <c r="J51" i="4"/>
  <c r="K151" i="3"/>
  <c r="J151" i="3"/>
  <c r="J21" i="4"/>
  <c r="K21" i="4"/>
  <c r="K49" i="3"/>
  <c r="J49" i="3"/>
  <c r="K60" i="4"/>
  <c r="J60" i="4"/>
  <c r="K159" i="4"/>
  <c r="J159" i="4"/>
  <c r="K125" i="4"/>
  <c r="J125" i="4"/>
  <c r="K100" i="4"/>
  <c r="J100" i="4"/>
  <c r="K169" i="4"/>
  <c r="J169" i="4"/>
  <c r="K167" i="4"/>
  <c r="J167" i="4"/>
  <c r="K175" i="4"/>
  <c r="J175" i="4"/>
  <c r="K59" i="4"/>
  <c r="J59" i="4"/>
  <c r="J93" i="3"/>
  <c r="K93" i="3"/>
  <c r="K72" i="4"/>
  <c r="J72" i="4"/>
  <c r="K194" i="3"/>
  <c r="J194" i="3"/>
  <c r="K99" i="3"/>
  <c r="J99" i="3"/>
  <c r="K137" i="4"/>
  <c r="J137" i="4"/>
  <c r="K165" i="3"/>
  <c r="J165" i="3"/>
  <c r="K199" i="3"/>
  <c r="J199" i="3"/>
  <c r="J33" i="3"/>
  <c r="K33" i="3"/>
  <c r="K48" i="3"/>
  <c r="J48" i="3"/>
  <c r="K30" i="3"/>
  <c r="J30" i="3"/>
  <c r="K65" i="3"/>
  <c r="J65" i="3"/>
  <c r="K101" i="3"/>
  <c r="J101" i="3"/>
  <c r="J95" i="3"/>
  <c r="K95" i="3"/>
  <c r="K71" i="4"/>
  <c r="J71" i="4"/>
  <c r="J37" i="4"/>
  <c r="K37" i="4"/>
  <c r="K189" i="3"/>
  <c r="J189" i="3"/>
  <c r="K181" i="4"/>
  <c r="J181" i="4"/>
  <c r="K141" i="3"/>
  <c r="J141" i="3"/>
  <c r="J120" i="4"/>
  <c r="K120" i="4"/>
  <c r="K158" i="3"/>
  <c r="J158" i="3"/>
  <c r="K119" i="4"/>
  <c r="J119" i="4"/>
  <c r="K141" i="4"/>
  <c r="J141" i="4"/>
  <c r="K189" i="4"/>
  <c r="J189" i="4"/>
  <c r="K136" i="4"/>
  <c r="J136" i="4"/>
  <c r="K131" i="4"/>
  <c r="J131" i="4"/>
  <c r="K70" i="4"/>
  <c r="J70" i="4"/>
  <c r="K73" i="4"/>
  <c r="J73" i="4"/>
  <c r="K40" i="4"/>
  <c r="J40" i="4"/>
  <c r="K13" i="4"/>
  <c r="J13" i="4"/>
  <c r="J67" i="4"/>
  <c r="K67" i="4"/>
  <c r="K117" i="3"/>
  <c r="J117" i="3"/>
  <c r="J177" i="3"/>
  <c r="K177" i="3"/>
  <c r="J190" i="3"/>
  <c r="K190" i="3"/>
  <c r="K71" i="3"/>
  <c r="J71" i="3"/>
  <c r="K36" i="3"/>
  <c r="J36" i="3"/>
  <c r="K54" i="3"/>
  <c r="J54" i="3"/>
  <c r="J37" i="3"/>
  <c r="K37" i="3"/>
  <c r="J171" i="4"/>
  <c r="K171" i="4"/>
  <c r="K171" i="3"/>
  <c r="J171" i="3"/>
  <c r="K17" i="4"/>
  <c r="J17" i="4"/>
  <c r="K46" i="4"/>
  <c r="J46" i="4"/>
  <c r="K104" i="3"/>
  <c r="J104" i="3"/>
  <c r="K162" i="4"/>
  <c r="J162" i="4"/>
  <c r="J121" i="4"/>
  <c r="K121" i="4"/>
  <c r="K135" i="4"/>
  <c r="J135" i="4"/>
  <c r="J30" i="4"/>
  <c r="K30" i="4"/>
  <c r="K179" i="4"/>
  <c r="J179" i="4"/>
  <c r="K166" i="4"/>
  <c r="J166" i="4"/>
  <c r="K115" i="4"/>
  <c r="J115" i="4"/>
  <c r="J79" i="4"/>
  <c r="K79" i="4"/>
  <c r="J22" i="4"/>
  <c r="K22" i="4"/>
  <c r="K31" i="4"/>
  <c r="J31" i="4"/>
  <c r="K74" i="4"/>
  <c r="J74" i="4"/>
  <c r="K195" i="3"/>
  <c r="J195" i="3"/>
  <c r="K96" i="3"/>
  <c r="J96" i="3"/>
  <c r="K35" i="3"/>
  <c r="J35" i="3"/>
  <c r="K180" i="3"/>
  <c r="J180" i="3"/>
  <c r="K134" i="3"/>
  <c r="J134" i="3"/>
  <c r="K53" i="3"/>
  <c r="J53" i="3"/>
  <c r="K177" i="4"/>
  <c r="J177" i="4"/>
  <c r="K107" i="3"/>
  <c r="J107" i="3"/>
  <c r="K176" i="4"/>
  <c r="J176" i="4"/>
  <c r="J108" i="4"/>
  <c r="K108" i="4"/>
  <c r="K145" i="4"/>
  <c r="J145" i="4"/>
  <c r="K146" i="4"/>
  <c r="J146" i="4"/>
  <c r="K26" i="4"/>
  <c r="J26" i="4"/>
  <c r="K78" i="4"/>
  <c r="J78" i="4"/>
  <c r="K77" i="4"/>
  <c r="J77" i="4"/>
  <c r="K48" i="4"/>
  <c r="J48" i="4"/>
  <c r="K12" i="4"/>
  <c r="J12" i="4"/>
  <c r="K64" i="4"/>
  <c r="J64" i="4"/>
  <c r="K90" i="3"/>
  <c r="J90" i="3"/>
  <c r="J135" i="3"/>
  <c r="K135" i="3"/>
  <c r="J89" i="3"/>
  <c r="K89" i="3"/>
  <c r="K137" i="3"/>
  <c r="J137" i="3"/>
  <c r="K64" i="3"/>
  <c r="J64" i="3"/>
  <c r="J161" i="3"/>
  <c r="K161" i="3"/>
  <c r="K59" i="3"/>
  <c r="J59" i="3"/>
  <c r="J34" i="3"/>
  <c r="K34" i="3"/>
  <c r="J156" i="3"/>
  <c r="K156" i="3"/>
  <c r="J76" i="3"/>
  <c r="K76" i="3"/>
  <c r="K192" i="3"/>
  <c r="J192" i="3"/>
  <c r="K113" i="4"/>
  <c r="J113" i="4"/>
  <c r="K110" i="4"/>
  <c r="J110" i="4"/>
  <c r="J42" i="4"/>
  <c r="K42" i="4"/>
  <c r="J109" i="4"/>
  <c r="K109" i="4"/>
  <c r="J32" i="4"/>
  <c r="K32" i="4"/>
  <c r="K191" i="4"/>
  <c r="J191" i="4"/>
  <c r="J75" i="4"/>
  <c r="K75" i="4"/>
  <c r="K183" i="3"/>
  <c r="J183" i="3"/>
  <c r="K196" i="4"/>
  <c r="J196" i="4"/>
  <c r="K180" i="4"/>
  <c r="J180" i="4"/>
  <c r="K33" i="4"/>
  <c r="J33" i="4"/>
  <c r="K102" i="3"/>
  <c r="J102" i="3"/>
  <c r="J92" i="4"/>
  <c r="K92" i="4"/>
  <c r="K60" i="3"/>
  <c r="J60" i="3"/>
  <c r="K120" i="3"/>
  <c r="J120" i="3"/>
  <c r="K55" i="3"/>
  <c r="J55" i="3"/>
  <c r="K161" i="4"/>
  <c r="J161" i="4"/>
  <c r="K27" i="3"/>
  <c r="J27" i="3"/>
  <c r="J115" i="3"/>
  <c r="K115" i="3"/>
  <c r="K82" i="3"/>
  <c r="J82" i="3"/>
  <c r="J148" i="3"/>
  <c r="K148" i="3"/>
  <c r="J82" i="4"/>
  <c r="K82" i="4"/>
  <c r="K123" i="3"/>
  <c r="J123" i="3"/>
  <c r="K49" i="4"/>
  <c r="J49" i="4"/>
  <c r="K100" i="3"/>
  <c r="J100" i="3"/>
  <c r="K199" i="4"/>
  <c r="J199" i="4"/>
  <c r="J183" i="4"/>
  <c r="K183" i="4"/>
  <c r="K179" i="3"/>
  <c r="J179" i="3"/>
  <c r="J126" i="4"/>
  <c r="K126" i="4"/>
  <c r="K158" i="4"/>
  <c r="J158" i="4"/>
  <c r="K195" i="4"/>
  <c r="J195" i="4"/>
  <c r="J126" i="3"/>
  <c r="K126" i="3"/>
  <c r="K28" i="4"/>
  <c r="J28" i="4"/>
  <c r="J68" i="4"/>
  <c r="K68" i="4"/>
  <c r="K154" i="3"/>
  <c r="J154" i="3"/>
  <c r="K78" i="3"/>
  <c r="J78" i="3"/>
  <c r="K85" i="3"/>
  <c r="J85" i="3"/>
  <c r="K114" i="3"/>
  <c r="J114" i="3"/>
  <c r="J24" i="3"/>
  <c r="K24" i="3"/>
  <c r="K75" i="3"/>
  <c r="J75" i="3"/>
  <c r="K103" i="3"/>
  <c r="J103" i="3"/>
  <c r="K95" i="4"/>
  <c r="J95" i="4"/>
  <c r="K123" i="4"/>
  <c r="J123" i="4"/>
  <c r="K160" i="4"/>
  <c r="J160" i="4"/>
  <c r="J35" i="4"/>
  <c r="K35" i="4"/>
  <c r="J121" i="3"/>
  <c r="K121" i="3"/>
  <c r="K101" i="4"/>
  <c r="J101" i="4"/>
  <c r="J96" i="4"/>
  <c r="K96" i="4"/>
  <c r="K186" i="4"/>
  <c r="J186" i="4"/>
  <c r="K25" i="4"/>
  <c r="J25" i="4"/>
  <c r="K122" i="4"/>
  <c r="J122" i="4"/>
  <c r="K61" i="4"/>
  <c r="J61" i="4"/>
  <c r="K58" i="4"/>
  <c r="J58" i="4"/>
  <c r="J14" i="4"/>
  <c r="K14" i="4"/>
  <c r="K18" i="4"/>
  <c r="J18" i="4"/>
  <c r="K76" i="4"/>
  <c r="J76" i="4"/>
  <c r="J184" i="3"/>
  <c r="K184" i="3"/>
  <c r="K157" i="4"/>
  <c r="J157" i="4"/>
  <c r="K83" i="4"/>
  <c r="J83" i="4"/>
  <c r="K153" i="4"/>
  <c r="J153" i="4"/>
  <c r="J200" i="3"/>
  <c r="K200" i="3"/>
  <c r="K80" i="3"/>
  <c r="J80" i="3"/>
  <c r="K94" i="3"/>
  <c r="J94" i="3"/>
  <c r="K112" i="3"/>
  <c r="J112" i="3"/>
  <c r="J105" i="3"/>
  <c r="K105" i="3"/>
  <c r="K26" i="3"/>
  <c r="J26" i="3"/>
  <c r="J72" i="3"/>
  <c r="K72" i="3"/>
  <c r="K88" i="3"/>
  <c r="J88" i="3"/>
  <c r="K119" i="3"/>
  <c r="J119" i="3"/>
  <c r="K50" i="3"/>
  <c r="J50" i="3"/>
  <c r="K136" i="3"/>
  <c r="J136" i="3"/>
  <c r="K159" i="3"/>
  <c r="J159" i="3"/>
  <c r="K107" i="4"/>
  <c r="J107" i="4"/>
  <c r="J34" i="4"/>
  <c r="K34" i="4"/>
  <c r="J66" i="4"/>
  <c r="K66" i="4"/>
  <c r="J47" i="3"/>
  <c r="K47" i="3"/>
  <c r="K28" i="3"/>
  <c r="J28" i="3"/>
  <c r="K111" i="4"/>
  <c r="J111" i="4"/>
  <c r="J150" i="4"/>
  <c r="K150" i="4"/>
  <c r="J93" i="4"/>
  <c r="K93" i="4"/>
  <c r="J45" i="4"/>
  <c r="K45" i="4"/>
  <c r="J194" i="4"/>
  <c r="K194" i="4"/>
  <c r="K69" i="4"/>
  <c r="J69" i="4"/>
  <c r="K27" i="4"/>
  <c r="J27" i="4"/>
  <c r="K52" i="4"/>
  <c r="J52" i="4"/>
  <c r="K29" i="3"/>
  <c r="J29" i="3"/>
  <c r="J44" i="4"/>
  <c r="K44" i="4"/>
  <c r="J146" i="3"/>
  <c r="K146" i="3"/>
  <c r="K133" i="4"/>
  <c r="J133" i="4"/>
  <c r="K62" i="4"/>
  <c r="J62" i="4"/>
  <c r="J40" i="3"/>
  <c r="K40" i="3"/>
  <c r="J181" i="3"/>
  <c r="K181" i="3"/>
  <c r="K70" i="3"/>
  <c r="J70" i="3"/>
  <c r="K138" i="3"/>
  <c r="J138" i="3"/>
  <c r="J193" i="3"/>
  <c r="K193" i="3"/>
  <c r="K62" i="3"/>
  <c r="J62" i="3"/>
  <c r="J63" i="3"/>
  <c r="K63" i="3"/>
  <c r="J79" i="3"/>
  <c r="K79" i="3"/>
  <c r="K191" i="3"/>
  <c r="J191" i="3"/>
  <c r="J106" i="4"/>
  <c r="K106" i="4"/>
  <c r="K63" i="4"/>
  <c r="J63" i="4"/>
  <c r="K156" i="4"/>
  <c r="J156" i="4"/>
  <c r="K187" i="4"/>
  <c r="J187" i="4"/>
  <c r="J172" i="4"/>
  <c r="K172" i="4"/>
  <c r="K151" i="4"/>
  <c r="J151" i="4"/>
  <c r="K84" i="4"/>
  <c r="J84" i="4"/>
  <c r="J178" i="3"/>
  <c r="K178" i="3"/>
  <c r="J94" i="4"/>
  <c r="K94" i="4"/>
  <c r="J152" i="4"/>
  <c r="K152" i="4"/>
  <c r="K142" i="4"/>
  <c r="J142" i="4"/>
  <c r="J24" i="4"/>
  <c r="K24" i="4"/>
  <c r="K198" i="4"/>
  <c r="J198" i="4"/>
  <c r="K197" i="4"/>
  <c r="J197" i="4"/>
  <c r="J116" i="4"/>
  <c r="K116" i="4"/>
  <c r="K147" i="3"/>
  <c r="J147" i="3"/>
  <c r="K106" i="3"/>
  <c r="J106" i="3"/>
  <c r="K182" i="3"/>
  <c r="J182" i="3"/>
  <c r="J61" i="3"/>
  <c r="K61" i="3"/>
  <c r="K169" i="3"/>
  <c r="J169" i="3"/>
  <c r="K51" i="3"/>
  <c r="J51" i="3"/>
  <c r="K153" i="3"/>
  <c r="J153" i="3"/>
  <c r="K118" i="3"/>
  <c r="J118" i="3"/>
  <c r="K77" i="3"/>
  <c r="J77" i="3"/>
  <c r="K174" i="3"/>
  <c r="J174" i="3"/>
  <c r="K144" i="4"/>
  <c r="J144" i="4"/>
  <c r="J125" i="3"/>
  <c r="K125" i="3"/>
  <c r="K187" i="3"/>
  <c r="J187" i="3"/>
  <c r="K105" i="4"/>
  <c r="J105" i="4"/>
  <c r="J111" i="3"/>
  <c r="K111" i="3"/>
  <c r="K39" i="4"/>
  <c r="J39" i="4"/>
  <c r="I16" i="2" l="1" a="1"/>
  <c r="I16" i="2" s="1"/>
  <c r="F10" i="3" s="1"/>
  <c r="H16" i="2" a="1"/>
  <c r="H16" i="2" s="1"/>
  <c r="N10" i="3" s="1"/>
  <c r="G16" i="2" a="1"/>
  <c r="G16" i="2" s="1"/>
  <c r="F16" i="2" a="1"/>
  <c r="F16" i="2" s="1"/>
  <c r="G10" i="3" s="1"/>
  <c r="I10" i="3" s="1"/>
  <c r="E16" i="2" a="1"/>
  <c r="E16" i="2" s="1"/>
  <c r="E10" i="3" s="1"/>
  <c r="D16" i="2" a="1"/>
  <c r="D16" i="2" s="1"/>
  <c r="D10" i="3" s="1"/>
  <c r="I174" i="2" a="1"/>
  <c r="I174" i="2" s="1"/>
  <c r="H174" i="2" a="1"/>
  <c r="H174" i="2" s="1"/>
  <c r="G174" i="2" a="1"/>
  <c r="G174" i="2" s="1"/>
  <c r="F174" i="2" a="1"/>
  <c r="F174" i="2" s="1"/>
  <c r="E174" i="2" a="1"/>
  <c r="E174" i="2" s="1"/>
  <c r="D174" i="2" a="1"/>
  <c r="D174" i="2" s="1"/>
  <c r="I173" i="2" a="1"/>
  <c r="I173" i="2" s="1"/>
  <c r="H173" i="2" a="1"/>
  <c r="H173" i="2" s="1"/>
  <c r="G173" i="2" a="1"/>
  <c r="G173" i="2" s="1"/>
  <c r="F173" i="2" a="1"/>
  <c r="F173" i="2" s="1"/>
  <c r="E173" i="2" a="1"/>
  <c r="E173" i="2" s="1"/>
  <c r="D173" i="2" a="1"/>
  <c r="D173" i="2" s="1"/>
  <c r="I172" i="2" a="1"/>
  <c r="I172" i="2" s="1"/>
  <c r="H172" i="2" a="1"/>
  <c r="H172" i="2" s="1"/>
  <c r="G172" i="2" a="1"/>
  <c r="G172" i="2" s="1"/>
  <c r="F172" i="2" a="1"/>
  <c r="F172" i="2" s="1"/>
  <c r="E172" i="2" a="1"/>
  <c r="E172" i="2" s="1"/>
  <c r="D172" i="2" a="1"/>
  <c r="D172" i="2" s="1"/>
  <c r="I171" i="2" a="1"/>
  <c r="I171" i="2" s="1"/>
  <c r="H171" i="2" a="1"/>
  <c r="H171" i="2" s="1"/>
  <c r="G171" i="2" a="1"/>
  <c r="G171" i="2" s="1"/>
  <c r="F171" i="2" a="1"/>
  <c r="F171" i="2" s="1"/>
  <c r="E171" i="2" a="1"/>
  <c r="E171" i="2" s="1"/>
  <c r="D171" i="2" a="1"/>
  <c r="D171" i="2" s="1"/>
  <c r="I170" i="2" a="1"/>
  <c r="I170" i="2" s="1"/>
  <c r="H170" i="2" a="1"/>
  <c r="H170" i="2" s="1"/>
  <c r="G170" i="2" a="1"/>
  <c r="G170" i="2" s="1"/>
  <c r="F170" i="2" a="1"/>
  <c r="F170" i="2" s="1"/>
  <c r="E170" i="2" a="1"/>
  <c r="E170" i="2" s="1"/>
  <c r="D170" i="2" a="1"/>
  <c r="D170" i="2" s="1"/>
  <c r="I169" i="2" a="1"/>
  <c r="I169" i="2" s="1"/>
  <c r="H169" i="2" a="1"/>
  <c r="H169" i="2" s="1"/>
  <c r="G169" i="2" a="1"/>
  <c r="G169" i="2" s="1"/>
  <c r="F169" i="2" a="1"/>
  <c r="F169" i="2" s="1"/>
  <c r="E169" i="2" a="1"/>
  <c r="E169" i="2" s="1"/>
  <c r="D169" i="2" a="1"/>
  <c r="D169" i="2" s="1"/>
  <c r="I168" i="2" a="1"/>
  <c r="I168" i="2" s="1"/>
  <c r="H168" i="2" a="1"/>
  <c r="H168" i="2" s="1"/>
  <c r="G168" i="2" a="1"/>
  <c r="G168" i="2" s="1"/>
  <c r="F168" i="2" a="1"/>
  <c r="F168" i="2" s="1"/>
  <c r="E168" i="2" a="1"/>
  <c r="E168" i="2" s="1"/>
  <c r="D168" i="2" a="1"/>
  <c r="D168" i="2" s="1"/>
  <c r="I167" i="2" a="1"/>
  <c r="I167" i="2" s="1"/>
  <c r="H167" i="2" a="1"/>
  <c r="H167" i="2" s="1"/>
  <c r="G167" i="2" a="1"/>
  <c r="G167" i="2" s="1"/>
  <c r="F167" i="2" a="1"/>
  <c r="F167" i="2" s="1"/>
  <c r="E167" i="2" a="1"/>
  <c r="E167" i="2" s="1"/>
  <c r="D167" i="2" a="1"/>
  <c r="D167" i="2" s="1"/>
  <c r="I166" i="2" a="1"/>
  <c r="I166" i="2" s="1"/>
  <c r="H166" i="2" a="1"/>
  <c r="H166" i="2" s="1"/>
  <c r="G166" i="2" a="1"/>
  <c r="G166" i="2" s="1"/>
  <c r="F166" i="2" a="1"/>
  <c r="F166" i="2" s="1"/>
  <c r="E166" i="2" a="1"/>
  <c r="E166" i="2" s="1"/>
  <c r="D166" i="2" a="1"/>
  <c r="D166" i="2" s="1"/>
  <c r="I165" i="2" a="1"/>
  <c r="I165" i="2" s="1"/>
  <c r="H165" i="2" a="1"/>
  <c r="H165" i="2" s="1"/>
  <c r="G165" i="2" a="1"/>
  <c r="G165" i="2" s="1"/>
  <c r="F165" i="2" a="1"/>
  <c r="F165" i="2" s="1"/>
  <c r="E165" i="2" a="1"/>
  <c r="E165" i="2" s="1"/>
  <c r="D165" i="2" a="1"/>
  <c r="D165" i="2" s="1"/>
  <c r="I164" i="2" a="1"/>
  <c r="I164" i="2" s="1"/>
  <c r="H164" i="2" a="1"/>
  <c r="H164" i="2" s="1"/>
  <c r="G164" i="2" a="1"/>
  <c r="G164" i="2" s="1"/>
  <c r="F164" i="2" a="1"/>
  <c r="F164" i="2" s="1"/>
  <c r="E164" i="2" a="1"/>
  <c r="E164" i="2" s="1"/>
  <c r="D164" i="2" a="1"/>
  <c r="D164" i="2" s="1"/>
  <c r="I163" i="2" a="1"/>
  <c r="I163" i="2" s="1"/>
  <c r="H163" i="2" a="1"/>
  <c r="H163" i="2" s="1"/>
  <c r="G163" i="2" a="1"/>
  <c r="G163" i="2" s="1"/>
  <c r="F163" i="2" a="1"/>
  <c r="F163" i="2" s="1"/>
  <c r="E163" i="2" a="1"/>
  <c r="E163" i="2" s="1"/>
  <c r="D163" i="2" a="1"/>
  <c r="D163" i="2" s="1"/>
  <c r="I162" i="2" a="1"/>
  <c r="I162" i="2" s="1"/>
  <c r="H162" i="2" a="1"/>
  <c r="H162" i="2" s="1"/>
  <c r="G162" i="2" a="1"/>
  <c r="G162" i="2" s="1"/>
  <c r="F162" i="2" a="1"/>
  <c r="F162" i="2" s="1"/>
  <c r="E162" i="2" a="1"/>
  <c r="E162" i="2" s="1"/>
  <c r="D162" i="2" a="1"/>
  <c r="D162" i="2" s="1"/>
  <c r="I161" i="2" a="1"/>
  <c r="I161" i="2" s="1"/>
  <c r="H161" i="2" a="1"/>
  <c r="H161" i="2" s="1"/>
  <c r="G161" i="2" a="1"/>
  <c r="G161" i="2" s="1"/>
  <c r="F161" i="2" a="1"/>
  <c r="F161" i="2" s="1"/>
  <c r="E161" i="2" a="1"/>
  <c r="E161" i="2" s="1"/>
  <c r="D161" i="2" a="1"/>
  <c r="D161" i="2" s="1"/>
  <c r="I160" i="2" a="1"/>
  <c r="I160" i="2" s="1"/>
  <c r="H160" i="2" a="1"/>
  <c r="H160" i="2" s="1"/>
  <c r="G160" i="2" a="1"/>
  <c r="G160" i="2" s="1"/>
  <c r="F160" i="2" a="1"/>
  <c r="F160" i="2" s="1"/>
  <c r="E160" i="2" a="1"/>
  <c r="E160" i="2" s="1"/>
  <c r="D160" i="2" a="1"/>
  <c r="D160" i="2" s="1"/>
  <c r="I159" i="2" a="1"/>
  <c r="I159" i="2" s="1"/>
  <c r="H159" i="2" a="1"/>
  <c r="H159" i="2" s="1"/>
  <c r="G159" i="2" a="1"/>
  <c r="G159" i="2" s="1"/>
  <c r="F159" i="2" a="1"/>
  <c r="F159" i="2" s="1"/>
  <c r="E159" i="2" a="1"/>
  <c r="E159" i="2" s="1"/>
  <c r="D159" i="2" a="1"/>
  <c r="D159" i="2" s="1"/>
  <c r="I158" i="2" a="1"/>
  <c r="I158" i="2" s="1"/>
  <c r="H158" i="2" a="1"/>
  <c r="H158" i="2" s="1"/>
  <c r="G158" i="2" a="1"/>
  <c r="G158" i="2" s="1"/>
  <c r="F158" i="2" a="1"/>
  <c r="F158" i="2" s="1"/>
  <c r="E158" i="2" a="1"/>
  <c r="E158" i="2" s="1"/>
  <c r="D158" i="2" a="1"/>
  <c r="D158" i="2" s="1"/>
  <c r="I157" i="2" a="1"/>
  <c r="I157" i="2" s="1"/>
  <c r="H157" i="2" a="1"/>
  <c r="H157" i="2" s="1"/>
  <c r="G157" i="2" a="1"/>
  <c r="G157" i="2" s="1"/>
  <c r="F157" i="2" a="1"/>
  <c r="F157" i="2" s="1"/>
  <c r="E157" i="2" a="1"/>
  <c r="E157" i="2" s="1"/>
  <c r="D157" i="2" a="1"/>
  <c r="D157" i="2" s="1"/>
  <c r="I156" i="2" a="1"/>
  <c r="I156" i="2" s="1"/>
  <c r="H156" i="2" a="1"/>
  <c r="H156" i="2" s="1"/>
  <c r="G156" i="2" a="1"/>
  <c r="G156" i="2" s="1"/>
  <c r="F156" i="2" a="1"/>
  <c r="F156" i="2" s="1"/>
  <c r="E156" i="2" a="1"/>
  <c r="E156" i="2" s="1"/>
  <c r="D156" i="2" a="1"/>
  <c r="D156" i="2" s="1"/>
  <c r="I155" i="2" a="1"/>
  <c r="I155" i="2" s="1"/>
  <c r="H155" i="2" a="1"/>
  <c r="H155" i="2" s="1"/>
  <c r="G155" i="2" a="1"/>
  <c r="G155" i="2" s="1"/>
  <c r="F155" i="2" a="1"/>
  <c r="F155" i="2" s="1"/>
  <c r="E155" i="2" a="1"/>
  <c r="E155" i="2" s="1"/>
  <c r="D155" i="2" a="1"/>
  <c r="D155" i="2" s="1"/>
  <c r="I154" i="2" a="1"/>
  <c r="I154" i="2" s="1"/>
  <c r="H154" i="2" a="1"/>
  <c r="H154" i="2" s="1"/>
  <c r="G154" i="2" a="1"/>
  <c r="G154" i="2" s="1"/>
  <c r="F154" i="2" a="1"/>
  <c r="F154" i="2" s="1"/>
  <c r="E154" i="2" a="1"/>
  <c r="E154" i="2" s="1"/>
  <c r="D154" i="2" a="1"/>
  <c r="D154" i="2" s="1"/>
  <c r="I153" i="2" a="1"/>
  <c r="I153" i="2" s="1"/>
  <c r="H153" i="2" a="1"/>
  <c r="H153" i="2" s="1"/>
  <c r="G153" i="2" a="1"/>
  <c r="G153" i="2" s="1"/>
  <c r="F153" i="2" a="1"/>
  <c r="F153" i="2" s="1"/>
  <c r="E153" i="2" a="1"/>
  <c r="E153" i="2" s="1"/>
  <c r="D153" i="2" a="1"/>
  <c r="D153" i="2" s="1"/>
  <c r="I152" i="2" a="1"/>
  <c r="I152" i="2" s="1"/>
  <c r="H152" i="2" a="1"/>
  <c r="H152" i="2" s="1"/>
  <c r="G152" i="2" a="1"/>
  <c r="G152" i="2" s="1"/>
  <c r="F152" i="2" a="1"/>
  <c r="F152" i="2" s="1"/>
  <c r="E152" i="2" a="1"/>
  <c r="E152" i="2" s="1"/>
  <c r="D152" i="2" a="1"/>
  <c r="D152" i="2" s="1"/>
  <c r="I151" i="2" a="1"/>
  <c r="I151" i="2" s="1"/>
  <c r="H151" i="2" a="1"/>
  <c r="H151" i="2" s="1"/>
  <c r="G151" i="2" a="1"/>
  <c r="G151" i="2" s="1"/>
  <c r="F151" i="2" a="1"/>
  <c r="F151" i="2" s="1"/>
  <c r="E151" i="2" a="1"/>
  <c r="E151" i="2" s="1"/>
  <c r="D151" i="2" a="1"/>
  <c r="D151" i="2" s="1"/>
  <c r="I150" i="2" a="1"/>
  <c r="I150" i="2" s="1"/>
  <c r="H150" i="2" a="1"/>
  <c r="H150" i="2" s="1"/>
  <c r="G150" i="2" a="1"/>
  <c r="G150" i="2" s="1"/>
  <c r="F150" i="2" a="1"/>
  <c r="F150" i="2" s="1"/>
  <c r="E150" i="2" a="1"/>
  <c r="E150" i="2" s="1"/>
  <c r="D150" i="2" a="1"/>
  <c r="D150" i="2" s="1"/>
  <c r="I149" i="2" a="1"/>
  <c r="I149" i="2" s="1"/>
  <c r="H149" i="2" a="1"/>
  <c r="H149" i="2" s="1"/>
  <c r="G149" i="2" a="1"/>
  <c r="G149" i="2" s="1"/>
  <c r="F149" i="2" a="1"/>
  <c r="F149" i="2" s="1"/>
  <c r="E149" i="2" a="1"/>
  <c r="E149" i="2" s="1"/>
  <c r="D149" i="2" a="1"/>
  <c r="D149" i="2" s="1"/>
  <c r="I148" i="2" a="1"/>
  <c r="I148" i="2" s="1"/>
  <c r="H148" i="2" a="1"/>
  <c r="H148" i="2" s="1"/>
  <c r="G148" i="2" a="1"/>
  <c r="G148" i="2" s="1"/>
  <c r="F148" i="2" a="1"/>
  <c r="F148" i="2" s="1"/>
  <c r="E148" i="2" a="1"/>
  <c r="E148" i="2" s="1"/>
  <c r="D148" i="2" a="1"/>
  <c r="D148" i="2" s="1"/>
  <c r="I147" i="2" a="1"/>
  <c r="I147" i="2" s="1"/>
  <c r="H147" i="2" a="1"/>
  <c r="H147" i="2" s="1"/>
  <c r="G147" i="2" a="1"/>
  <c r="G147" i="2" s="1"/>
  <c r="F147" i="2" a="1"/>
  <c r="F147" i="2" s="1"/>
  <c r="E147" i="2" a="1"/>
  <c r="E147" i="2" s="1"/>
  <c r="D147" i="2" a="1"/>
  <c r="D147" i="2" s="1"/>
  <c r="I146" i="2" a="1"/>
  <c r="I146" i="2" s="1"/>
  <c r="H146" i="2" a="1"/>
  <c r="H146" i="2" s="1"/>
  <c r="G146" i="2" a="1"/>
  <c r="G146" i="2" s="1"/>
  <c r="F146" i="2" a="1"/>
  <c r="F146" i="2" s="1"/>
  <c r="E146" i="2" a="1"/>
  <c r="E146" i="2" s="1"/>
  <c r="D146" i="2" a="1"/>
  <c r="D146" i="2" s="1"/>
  <c r="I145" i="2" a="1"/>
  <c r="I145" i="2" s="1"/>
  <c r="H145" i="2" a="1"/>
  <c r="H145" i="2" s="1"/>
  <c r="G145" i="2" a="1"/>
  <c r="G145" i="2" s="1"/>
  <c r="F145" i="2" a="1"/>
  <c r="F145" i="2" s="1"/>
  <c r="E145" i="2" a="1"/>
  <c r="E145" i="2" s="1"/>
  <c r="D145" i="2" a="1"/>
  <c r="D145" i="2" s="1"/>
  <c r="I144" i="2" a="1"/>
  <c r="I144" i="2" s="1"/>
  <c r="H144" i="2" a="1"/>
  <c r="H144" i="2" s="1"/>
  <c r="G144" i="2" a="1"/>
  <c r="G144" i="2" s="1"/>
  <c r="F144" i="2" a="1"/>
  <c r="F144" i="2" s="1"/>
  <c r="E144" i="2" a="1"/>
  <c r="E144" i="2" s="1"/>
  <c r="D144" i="2" a="1"/>
  <c r="D144" i="2" s="1"/>
  <c r="I143" i="2" a="1"/>
  <c r="I143" i="2" s="1"/>
  <c r="H143" i="2" a="1"/>
  <c r="H143" i="2" s="1"/>
  <c r="G143" i="2" a="1"/>
  <c r="G143" i="2" s="1"/>
  <c r="F143" i="2" a="1"/>
  <c r="F143" i="2" s="1"/>
  <c r="E143" i="2" a="1"/>
  <c r="E143" i="2" s="1"/>
  <c r="D143" i="2" a="1"/>
  <c r="D143" i="2" s="1"/>
  <c r="I142" i="2" a="1"/>
  <c r="I142" i="2" s="1"/>
  <c r="H142" i="2" a="1"/>
  <c r="H142" i="2" s="1"/>
  <c r="G142" i="2" a="1"/>
  <c r="G142" i="2" s="1"/>
  <c r="F142" i="2" a="1"/>
  <c r="F142" i="2" s="1"/>
  <c r="E142" i="2" a="1"/>
  <c r="E142" i="2" s="1"/>
  <c r="D142" i="2" a="1"/>
  <c r="D142" i="2" s="1"/>
  <c r="I141" i="2" a="1"/>
  <c r="I141" i="2" s="1"/>
  <c r="H141" i="2" a="1"/>
  <c r="H141" i="2" s="1"/>
  <c r="G141" i="2" a="1"/>
  <c r="G141" i="2" s="1"/>
  <c r="F141" i="2" a="1"/>
  <c r="F141" i="2" s="1"/>
  <c r="E141" i="2" a="1"/>
  <c r="E141" i="2" s="1"/>
  <c r="D141" i="2" a="1"/>
  <c r="D141" i="2" s="1"/>
  <c r="I140" i="2" a="1"/>
  <c r="I140" i="2" s="1"/>
  <c r="H140" i="2" a="1"/>
  <c r="H140" i="2" s="1"/>
  <c r="G140" i="2" a="1"/>
  <c r="G140" i="2" s="1"/>
  <c r="F140" i="2" a="1"/>
  <c r="F140" i="2" s="1"/>
  <c r="E140" i="2" a="1"/>
  <c r="E140" i="2" s="1"/>
  <c r="D140" i="2" a="1"/>
  <c r="D140" i="2" s="1"/>
  <c r="I139" i="2" a="1"/>
  <c r="I139" i="2" s="1"/>
  <c r="H139" i="2" a="1"/>
  <c r="H139" i="2" s="1"/>
  <c r="G139" i="2" a="1"/>
  <c r="G139" i="2" s="1"/>
  <c r="F139" i="2" a="1"/>
  <c r="F139" i="2" s="1"/>
  <c r="E139" i="2" a="1"/>
  <c r="E139" i="2" s="1"/>
  <c r="D139" i="2" a="1"/>
  <c r="D139" i="2" s="1"/>
  <c r="I138" i="2" a="1"/>
  <c r="I138" i="2" s="1"/>
  <c r="H138" i="2" a="1"/>
  <c r="H138" i="2" s="1"/>
  <c r="G138" i="2" a="1"/>
  <c r="G138" i="2" s="1"/>
  <c r="F138" i="2" a="1"/>
  <c r="F138" i="2" s="1"/>
  <c r="E138" i="2" a="1"/>
  <c r="E138" i="2" s="1"/>
  <c r="D138" i="2" a="1"/>
  <c r="D138" i="2" s="1"/>
  <c r="I137" i="2" a="1"/>
  <c r="I137" i="2" s="1"/>
  <c r="H137" i="2" a="1"/>
  <c r="H137" i="2" s="1"/>
  <c r="G137" i="2" a="1"/>
  <c r="G137" i="2" s="1"/>
  <c r="F137" i="2" a="1"/>
  <c r="F137" i="2" s="1"/>
  <c r="E137" i="2" a="1"/>
  <c r="E137" i="2" s="1"/>
  <c r="D137" i="2" a="1"/>
  <c r="D137" i="2" s="1"/>
  <c r="I136" i="2" a="1"/>
  <c r="I136" i="2" s="1"/>
  <c r="H136" i="2" a="1"/>
  <c r="H136" i="2" s="1"/>
  <c r="G136" i="2" a="1"/>
  <c r="G136" i="2" s="1"/>
  <c r="F136" i="2" a="1"/>
  <c r="F136" i="2" s="1"/>
  <c r="E136" i="2" a="1"/>
  <c r="E136" i="2" s="1"/>
  <c r="D136" i="2" a="1"/>
  <c r="D136" i="2" s="1"/>
  <c r="I135" i="2" a="1"/>
  <c r="I135" i="2" s="1"/>
  <c r="H135" i="2" a="1"/>
  <c r="H135" i="2" s="1"/>
  <c r="G135" i="2" a="1"/>
  <c r="G135" i="2" s="1"/>
  <c r="F135" i="2" a="1"/>
  <c r="F135" i="2" s="1"/>
  <c r="E135" i="2" a="1"/>
  <c r="E135" i="2" s="1"/>
  <c r="D135" i="2" a="1"/>
  <c r="D135" i="2" s="1"/>
  <c r="I134" i="2" a="1"/>
  <c r="I134" i="2" s="1"/>
  <c r="H134" i="2" a="1"/>
  <c r="H134" i="2" s="1"/>
  <c r="G134" i="2" a="1"/>
  <c r="G134" i="2" s="1"/>
  <c r="F134" i="2" a="1"/>
  <c r="F134" i="2" s="1"/>
  <c r="E134" i="2" a="1"/>
  <c r="E134" i="2" s="1"/>
  <c r="D134" i="2" a="1"/>
  <c r="D134" i="2" s="1"/>
  <c r="I133" i="2" a="1"/>
  <c r="I133" i="2" s="1"/>
  <c r="H133" i="2" a="1"/>
  <c r="H133" i="2" s="1"/>
  <c r="G133" i="2" a="1"/>
  <c r="G133" i="2" s="1"/>
  <c r="F133" i="2" a="1"/>
  <c r="F133" i="2" s="1"/>
  <c r="E133" i="2" a="1"/>
  <c r="E133" i="2" s="1"/>
  <c r="D133" i="2" a="1"/>
  <c r="D133" i="2" s="1"/>
  <c r="I132" i="2" a="1"/>
  <c r="I132" i="2" s="1"/>
  <c r="H132" i="2" a="1"/>
  <c r="H132" i="2" s="1"/>
  <c r="G132" i="2" a="1"/>
  <c r="G132" i="2" s="1"/>
  <c r="F132" i="2" a="1"/>
  <c r="F132" i="2" s="1"/>
  <c r="E132" i="2" a="1"/>
  <c r="E132" i="2" s="1"/>
  <c r="D132" i="2" a="1"/>
  <c r="D132" i="2" s="1"/>
  <c r="I131" i="2" a="1"/>
  <c r="I131" i="2" s="1"/>
  <c r="H131" i="2" a="1"/>
  <c r="H131" i="2" s="1"/>
  <c r="G131" i="2" a="1"/>
  <c r="G131" i="2" s="1"/>
  <c r="F131" i="2" a="1"/>
  <c r="F131" i="2" s="1"/>
  <c r="E131" i="2" a="1"/>
  <c r="E131" i="2" s="1"/>
  <c r="D131" i="2" a="1"/>
  <c r="D131" i="2" s="1"/>
  <c r="I130" i="2" a="1"/>
  <c r="I130" i="2" s="1"/>
  <c r="H130" i="2" a="1"/>
  <c r="H130" i="2" s="1"/>
  <c r="G130" i="2" a="1"/>
  <c r="G130" i="2" s="1"/>
  <c r="F130" i="2" a="1"/>
  <c r="F130" i="2" s="1"/>
  <c r="E130" i="2" a="1"/>
  <c r="E130" i="2" s="1"/>
  <c r="D130" i="2" a="1"/>
  <c r="D130" i="2" s="1"/>
  <c r="I129" i="2" a="1"/>
  <c r="I129" i="2" s="1"/>
  <c r="H129" i="2" a="1"/>
  <c r="H129" i="2" s="1"/>
  <c r="G129" i="2" a="1"/>
  <c r="G129" i="2" s="1"/>
  <c r="F129" i="2" a="1"/>
  <c r="F129" i="2" s="1"/>
  <c r="E129" i="2" a="1"/>
  <c r="E129" i="2" s="1"/>
  <c r="D129" i="2" a="1"/>
  <c r="D129" i="2" s="1"/>
  <c r="I128" i="2" a="1"/>
  <c r="I128" i="2" s="1"/>
  <c r="H128" i="2" a="1"/>
  <c r="H128" i="2" s="1"/>
  <c r="G128" i="2" a="1"/>
  <c r="G128" i="2" s="1"/>
  <c r="F128" i="2" a="1"/>
  <c r="F128" i="2" s="1"/>
  <c r="E128" i="2" a="1"/>
  <c r="E128" i="2" s="1"/>
  <c r="D128" i="2" a="1"/>
  <c r="D128" i="2" s="1"/>
  <c r="I127" i="2" a="1"/>
  <c r="I127" i="2" s="1"/>
  <c r="H127" i="2" a="1"/>
  <c r="H127" i="2" s="1"/>
  <c r="G127" i="2" a="1"/>
  <c r="G127" i="2" s="1"/>
  <c r="F127" i="2" a="1"/>
  <c r="F127" i="2" s="1"/>
  <c r="E127" i="2" a="1"/>
  <c r="E127" i="2" s="1"/>
  <c r="D127" i="2" a="1"/>
  <c r="D127" i="2" s="1"/>
  <c r="I126" i="2" a="1"/>
  <c r="I126" i="2" s="1"/>
  <c r="H126" i="2" a="1"/>
  <c r="H126" i="2" s="1"/>
  <c r="G126" i="2" a="1"/>
  <c r="G126" i="2" s="1"/>
  <c r="F126" i="2" a="1"/>
  <c r="F126" i="2" s="1"/>
  <c r="E126" i="2" a="1"/>
  <c r="E126" i="2" s="1"/>
  <c r="D126" i="2" a="1"/>
  <c r="D126" i="2" s="1"/>
  <c r="I125" i="2" a="1"/>
  <c r="I125" i="2" s="1"/>
  <c r="H125" i="2" a="1"/>
  <c r="H125" i="2" s="1"/>
  <c r="G125" i="2" a="1"/>
  <c r="G125" i="2" s="1"/>
  <c r="F125" i="2" a="1"/>
  <c r="F125" i="2" s="1"/>
  <c r="E125" i="2" a="1"/>
  <c r="E125" i="2" s="1"/>
  <c r="D125" i="2" a="1"/>
  <c r="D125" i="2" s="1"/>
  <c r="I124" i="2" a="1"/>
  <c r="I124" i="2" s="1"/>
  <c r="H124" i="2" a="1"/>
  <c r="H124" i="2" s="1"/>
  <c r="G124" i="2" a="1"/>
  <c r="G124" i="2" s="1"/>
  <c r="F124" i="2" a="1"/>
  <c r="F124" i="2" s="1"/>
  <c r="E124" i="2" a="1"/>
  <c r="E124" i="2" s="1"/>
  <c r="D124" i="2" a="1"/>
  <c r="D124" i="2" s="1"/>
  <c r="I123" i="2" a="1"/>
  <c r="I123" i="2" s="1"/>
  <c r="H123" i="2" a="1"/>
  <c r="H123" i="2" s="1"/>
  <c r="G123" i="2" a="1"/>
  <c r="G123" i="2" s="1"/>
  <c r="F123" i="2" a="1"/>
  <c r="F123" i="2" s="1"/>
  <c r="E123" i="2" a="1"/>
  <c r="E123" i="2" s="1"/>
  <c r="D123" i="2" a="1"/>
  <c r="D123" i="2" s="1"/>
  <c r="I122" i="2" a="1"/>
  <c r="I122" i="2" s="1"/>
  <c r="H122" i="2" a="1"/>
  <c r="H122" i="2" s="1"/>
  <c r="G122" i="2" a="1"/>
  <c r="G122" i="2" s="1"/>
  <c r="F122" i="2" a="1"/>
  <c r="F122" i="2" s="1"/>
  <c r="E122" i="2" a="1"/>
  <c r="E122" i="2" s="1"/>
  <c r="D122" i="2" a="1"/>
  <c r="D122" i="2" s="1"/>
  <c r="I121" i="2" a="1"/>
  <c r="I121" i="2" s="1"/>
  <c r="H121" i="2" a="1"/>
  <c r="H121" i="2" s="1"/>
  <c r="G121" i="2" a="1"/>
  <c r="G121" i="2" s="1"/>
  <c r="F121" i="2" a="1"/>
  <c r="F121" i="2" s="1"/>
  <c r="E121" i="2" a="1"/>
  <c r="E121" i="2" s="1"/>
  <c r="D121" i="2" a="1"/>
  <c r="D121" i="2" s="1"/>
  <c r="I120" i="2" a="1"/>
  <c r="I120" i="2" s="1"/>
  <c r="H120" i="2" a="1"/>
  <c r="H120" i="2" s="1"/>
  <c r="G120" i="2" a="1"/>
  <c r="G120" i="2" s="1"/>
  <c r="F120" i="2" a="1"/>
  <c r="F120" i="2" s="1"/>
  <c r="E120" i="2" a="1"/>
  <c r="E120" i="2" s="1"/>
  <c r="D120" i="2" a="1"/>
  <c r="D120" i="2" s="1"/>
  <c r="I119" i="2" a="1"/>
  <c r="I119" i="2" s="1"/>
  <c r="H119" i="2" a="1"/>
  <c r="H119" i="2" s="1"/>
  <c r="G119" i="2" a="1"/>
  <c r="G119" i="2" s="1"/>
  <c r="F119" i="2" a="1"/>
  <c r="F119" i="2" s="1"/>
  <c r="E119" i="2" a="1"/>
  <c r="E119" i="2" s="1"/>
  <c r="D119" i="2" a="1"/>
  <c r="D119" i="2" s="1"/>
  <c r="I118" i="2" a="1"/>
  <c r="I118" i="2" s="1"/>
  <c r="H118" i="2" a="1"/>
  <c r="H118" i="2" s="1"/>
  <c r="G118" i="2" a="1"/>
  <c r="G118" i="2" s="1"/>
  <c r="F118" i="2" a="1"/>
  <c r="F118" i="2" s="1"/>
  <c r="E118" i="2" a="1"/>
  <c r="E118" i="2" s="1"/>
  <c r="D118" i="2" a="1"/>
  <c r="D118" i="2" s="1"/>
  <c r="I117" i="2" a="1"/>
  <c r="I117" i="2" s="1"/>
  <c r="H117" i="2" a="1"/>
  <c r="H117" i="2" s="1"/>
  <c r="G117" i="2" a="1"/>
  <c r="G117" i="2" s="1"/>
  <c r="F117" i="2" a="1"/>
  <c r="F117" i="2" s="1"/>
  <c r="E117" i="2" a="1"/>
  <c r="E117" i="2" s="1"/>
  <c r="D117" i="2" a="1"/>
  <c r="D117" i="2" s="1"/>
  <c r="I116" i="2" a="1"/>
  <c r="I116" i="2" s="1"/>
  <c r="H116" i="2" a="1"/>
  <c r="H116" i="2" s="1"/>
  <c r="G116" i="2" a="1"/>
  <c r="G116" i="2" s="1"/>
  <c r="F116" i="2" a="1"/>
  <c r="F116" i="2" s="1"/>
  <c r="E116" i="2" a="1"/>
  <c r="E116" i="2" s="1"/>
  <c r="D116" i="2" a="1"/>
  <c r="D116" i="2" s="1"/>
  <c r="I115" i="2" a="1"/>
  <c r="I115" i="2" s="1"/>
  <c r="H115" i="2" a="1"/>
  <c r="H115" i="2" s="1"/>
  <c r="G115" i="2" a="1"/>
  <c r="G115" i="2" s="1"/>
  <c r="F115" i="2" a="1"/>
  <c r="F115" i="2" s="1"/>
  <c r="E115" i="2" a="1"/>
  <c r="E115" i="2" s="1"/>
  <c r="D115" i="2" a="1"/>
  <c r="D115" i="2" s="1"/>
  <c r="I114" i="2" a="1"/>
  <c r="I114" i="2" s="1"/>
  <c r="H114" i="2" a="1"/>
  <c r="H114" i="2" s="1"/>
  <c r="G114" i="2" a="1"/>
  <c r="G114" i="2" s="1"/>
  <c r="F114" i="2" a="1"/>
  <c r="F114" i="2" s="1"/>
  <c r="E114" i="2" a="1"/>
  <c r="E114" i="2" s="1"/>
  <c r="D114" i="2" a="1"/>
  <c r="D114" i="2" s="1"/>
  <c r="I113" i="2" a="1"/>
  <c r="I113" i="2" s="1"/>
  <c r="H113" i="2" a="1"/>
  <c r="H113" i="2" s="1"/>
  <c r="G113" i="2" a="1"/>
  <c r="G113" i="2" s="1"/>
  <c r="F113" i="2" a="1"/>
  <c r="F113" i="2" s="1"/>
  <c r="E113" i="2" a="1"/>
  <c r="E113" i="2" s="1"/>
  <c r="D113" i="2" a="1"/>
  <c r="D113" i="2" s="1"/>
  <c r="I112" i="2" a="1"/>
  <c r="I112" i="2" s="1"/>
  <c r="H112" i="2" a="1"/>
  <c r="H112" i="2" s="1"/>
  <c r="G112" i="2" a="1"/>
  <c r="G112" i="2" s="1"/>
  <c r="F112" i="2" a="1"/>
  <c r="F112" i="2" s="1"/>
  <c r="E112" i="2" a="1"/>
  <c r="E112" i="2" s="1"/>
  <c r="D112" i="2" a="1"/>
  <c r="D112" i="2" s="1"/>
  <c r="I111" i="2" a="1"/>
  <c r="I111" i="2" s="1"/>
  <c r="H111" i="2" a="1"/>
  <c r="H111" i="2" s="1"/>
  <c r="G111" i="2" a="1"/>
  <c r="G111" i="2" s="1"/>
  <c r="F111" i="2" a="1"/>
  <c r="F111" i="2" s="1"/>
  <c r="E111" i="2" a="1"/>
  <c r="E111" i="2" s="1"/>
  <c r="D111" i="2" a="1"/>
  <c r="D111" i="2" s="1"/>
  <c r="I110" i="2" a="1"/>
  <c r="I110" i="2" s="1"/>
  <c r="H110" i="2" a="1"/>
  <c r="H110" i="2" s="1"/>
  <c r="G110" i="2" a="1"/>
  <c r="G110" i="2" s="1"/>
  <c r="F110" i="2" a="1"/>
  <c r="F110" i="2" s="1"/>
  <c r="E110" i="2" a="1"/>
  <c r="E110" i="2" s="1"/>
  <c r="D110" i="2" a="1"/>
  <c r="D110" i="2" s="1"/>
  <c r="I109" i="2" a="1"/>
  <c r="I109" i="2" s="1"/>
  <c r="H109" i="2" a="1"/>
  <c r="H109" i="2" s="1"/>
  <c r="G109" i="2" a="1"/>
  <c r="G109" i="2" s="1"/>
  <c r="F109" i="2" a="1"/>
  <c r="F109" i="2" s="1"/>
  <c r="E109" i="2" a="1"/>
  <c r="E109" i="2" s="1"/>
  <c r="D109" i="2" a="1"/>
  <c r="D109" i="2" s="1"/>
  <c r="I108" i="2" a="1"/>
  <c r="I108" i="2" s="1"/>
  <c r="H108" i="2" a="1"/>
  <c r="H108" i="2" s="1"/>
  <c r="G108" i="2" a="1"/>
  <c r="G108" i="2" s="1"/>
  <c r="F108" i="2" a="1"/>
  <c r="F108" i="2" s="1"/>
  <c r="E108" i="2" a="1"/>
  <c r="E108" i="2" s="1"/>
  <c r="D108" i="2" a="1"/>
  <c r="D108" i="2" s="1"/>
  <c r="I107" i="2" a="1"/>
  <c r="I107" i="2" s="1"/>
  <c r="H107" i="2" a="1"/>
  <c r="H107" i="2" s="1"/>
  <c r="G107" i="2" a="1"/>
  <c r="G107" i="2" s="1"/>
  <c r="F107" i="2" a="1"/>
  <c r="F107" i="2" s="1"/>
  <c r="E107" i="2" a="1"/>
  <c r="E107" i="2" s="1"/>
  <c r="D107" i="2" a="1"/>
  <c r="D107" i="2" s="1"/>
  <c r="I106" i="2" a="1"/>
  <c r="I106" i="2" s="1"/>
  <c r="H106" i="2" a="1"/>
  <c r="H106" i="2" s="1"/>
  <c r="G106" i="2" a="1"/>
  <c r="G106" i="2" s="1"/>
  <c r="F106" i="2" a="1"/>
  <c r="F106" i="2" s="1"/>
  <c r="E106" i="2" a="1"/>
  <c r="E106" i="2" s="1"/>
  <c r="D106" i="2" a="1"/>
  <c r="D106" i="2" s="1"/>
  <c r="I105" i="2" a="1"/>
  <c r="I105" i="2" s="1"/>
  <c r="H105" i="2" a="1"/>
  <c r="H105" i="2" s="1"/>
  <c r="G105" i="2" a="1"/>
  <c r="G105" i="2" s="1"/>
  <c r="F105" i="2" a="1"/>
  <c r="F105" i="2" s="1"/>
  <c r="E105" i="2" a="1"/>
  <c r="E105" i="2" s="1"/>
  <c r="D105" i="2" a="1"/>
  <c r="D105" i="2" s="1"/>
  <c r="I104" i="2" a="1"/>
  <c r="I104" i="2" s="1"/>
  <c r="H104" i="2" a="1"/>
  <c r="H104" i="2" s="1"/>
  <c r="G104" i="2" a="1"/>
  <c r="G104" i="2" s="1"/>
  <c r="F104" i="2" a="1"/>
  <c r="F104" i="2" s="1"/>
  <c r="E104" i="2" a="1"/>
  <c r="E104" i="2" s="1"/>
  <c r="D104" i="2" a="1"/>
  <c r="D104" i="2" s="1"/>
  <c r="I103" i="2" a="1"/>
  <c r="I103" i="2" s="1"/>
  <c r="H103" i="2" a="1"/>
  <c r="H103" i="2" s="1"/>
  <c r="G103" i="2" a="1"/>
  <c r="G103" i="2" s="1"/>
  <c r="F103" i="2" a="1"/>
  <c r="F103" i="2" s="1"/>
  <c r="E103" i="2" a="1"/>
  <c r="E103" i="2" s="1"/>
  <c r="D103" i="2" a="1"/>
  <c r="D103" i="2" s="1"/>
  <c r="I102" i="2" a="1"/>
  <c r="I102" i="2" s="1"/>
  <c r="H102" i="2" a="1"/>
  <c r="H102" i="2" s="1"/>
  <c r="G102" i="2" a="1"/>
  <c r="G102" i="2" s="1"/>
  <c r="F102" i="2" a="1"/>
  <c r="F102" i="2" s="1"/>
  <c r="E102" i="2" a="1"/>
  <c r="E102" i="2" s="1"/>
  <c r="D102" i="2" a="1"/>
  <c r="D102" i="2" s="1"/>
  <c r="I101" i="2" a="1"/>
  <c r="I101" i="2" s="1"/>
  <c r="H101" i="2" a="1"/>
  <c r="H101" i="2" s="1"/>
  <c r="G101" i="2" a="1"/>
  <c r="G101" i="2" s="1"/>
  <c r="F101" i="2" a="1"/>
  <c r="F101" i="2" s="1"/>
  <c r="E101" i="2" a="1"/>
  <c r="E101" i="2" s="1"/>
  <c r="D101" i="2" a="1"/>
  <c r="D101" i="2" s="1"/>
  <c r="I100" i="2" a="1"/>
  <c r="I100" i="2" s="1"/>
  <c r="H100" i="2" a="1"/>
  <c r="H100" i="2" s="1"/>
  <c r="G100" i="2" a="1"/>
  <c r="G100" i="2" s="1"/>
  <c r="F100" i="2" a="1"/>
  <c r="F100" i="2" s="1"/>
  <c r="E100" i="2" a="1"/>
  <c r="E100" i="2" s="1"/>
  <c r="D100" i="2" a="1"/>
  <c r="D100" i="2" s="1"/>
  <c r="I99" i="2" a="1"/>
  <c r="I99" i="2" s="1"/>
  <c r="H99" i="2" a="1"/>
  <c r="H99" i="2" s="1"/>
  <c r="G99" i="2" a="1"/>
  <c r="G99" i="2" s="1"/>
  <c r="F99" i="2" a="1"/>
  <c r="F99" i="2" s="1"/>
  <c r="E99" i="2" a="1"/>
  <c r="E99" i="2" s="1"/>
  <c r="D99" i="2" a="1"/>
  <c r="D99" i="2" s="1"/>
  <c r="I98" i="2" a="1"/>
  <c r="I98" i="2" s="1"/>
  <c r="H98" i="2" a="1"/>
  <c r="H98" i="2" s="1"/>
  <c r="G98" i="2" a="1"/>
  <c r="G98" i="2" s="1"/>
  <c r="F98" i="2" a="1"/>
  <c r="F98" i="2" s="1"/>
  <c r="E98" i="2" a="1"/>
  <c r="E98" i="2" s="1"/>
  <c r="D98" i="2" a="1"/>
  <c r="D98" i="2" s="1"/>
  <c r="I97" i="2" a="1"/>
  <c r="I97" i="2" s="1"/>
  <c r="H97" i="2" a="1"/>
  <c r="H97" i="2" s="1"/>
  <c r="G97" i="2" a="1"/>
  <c r="G97" i="2" s="1"/>
  <c r="F97" i="2" a="1"/>
  <c r="F97" i="2" s="1"/>
  <c r="E97" i="2" a="1"/>
  <c r="E97" i="2" s="1"/>
  <c r="D97" i="2" a="1"/>
  <c r="D97" i="2" s="1"/>
  <c r="I96" i="2" a="1"/>
  <c r="I96" i="2" s="1"/>
  <c r="H96" i="2" a="1"/>
  <c r="H96" i="2" s="1"/>
  <c r="G96" i="2" a="1"/>
  <c r="G96" i="2" s="1"/>
  <c r="F96" i="2" a="1"/>
  <c r="F96" i="2" s="1"/>
  <c r="E96" i="2" a="1"/>
  <c r="E96" i="2" s="1"/>
  <c r="D96" i="2" a="1"/>
  <c r="D96" i="2" s="1"/>
  <c r="I95" i="2" a="1"/>
  <c r="I95" i="2" s="1"/>
  <c r="H95" i="2" a="1"/>
  <c r="H95" i="2" s="1"/>
  <c r="G95" i="2" a="1"/>
  <c r="G95" i="2" s="1"/>
  <c r="F95" i="2" a="1"/>
  <c r="F95" i="2" s="1"/>
  <c r="E95" i="2" a="1"/>
  <c r="E95" i="2" s="1"/>
  <c r="D95" i="2" a="1"/>
  <c r="D95" i="2" s="1"/>
  <c r="I27" i="2" a="1"/>
  <c r="I27" i="2" s="1"/>
  <c r="F8" i="5" s="1"/>
  <c r="H27" i="2" a="1"/>
  <c r="H27" i="2" s="1"/>
  <c r="N8" i="5" s="1"/>
  <c r="G27" i="2" a="1"/>
  <c r="G27" i="2" s="1"/>
  <c r="F27" i="2" a="1"/>
  <c r="F27" i="2" s="1"/>
  <c r="G8" i="5" s="1"/>
  <c r="I8" i="5" s="1"/>
  <c r="E27" i="2" a="1"/>
  <c r="E27" i="2" s="1"/>
  <c r="E8" i="5" s="1"/>
  <c r="D27" i="2" a="1"/>
  <c r="D27" i="2" s="1"/>
  <c r="D8" i="5" s="1"/>
  <c r="I70" i="2" a="1"/>
  <c r="I70" i="2" s="1"/>
  <c r="H70" i="2" a="1"/>
  <c r="H70" i="2" s="1"/>
  <c r="G70" i="2" a="1"/>
  <c r="G70" i="2" s="1"/>
  <c r="F70" i="2" a="1"/>
  <c r="F70" i="2" s="1"/>
  <c r="E70" i="2" a="1"/>
  <c r="E70" i="2" s="1"/>
  <c r="D70" i="2" a="1"/>
  <c r="D70" i="2" s="1"/>
  <c r="I15" i="2" a="1"/>
  <c r="I15" i="2" s="1"/>
  <c r="F9" i="3" s="1"/>
  <c r="H15" i="2" a="1"/>
  <c r="H15" i="2" s="1"/>
  <c r="N9" i="3" s="1"/>
  <c r="G15" i="2" a="1"/>
  <c r="G15" i="2" s="1"/>
  <c r="F15" i="2" a="1"/>
  <c r="F15" i="2" s="1"/>
  <c r="G9" i="3" s="1"/>
  <c r="I9" i="3" s="1"/>
  <c r="E15" i="2" a="1"/>
  <c r="E15" i="2" s="1"/>
  <c r="E9" i="3" s="1"/>
  <c r="D15" i="2" a="1"/>
  <c r="D15" i="2" s="1"/>
  <c r="D9" i="3" s="1"/>
  <c r="I83" i="2" a="1"/>
  <c r="I83" i="2" s="1"/>
  <c r="H22" i="1" s="1"/>
  <c r="H83" i="2" a="1"/>
  <c r="H83" i="2" s="1"/>
  <c r="G83" i="2" a="1"/>
  <c r="G83" i="2" s="1"/>
  <c r="F83" i="2" a="1"/>
  <c r="F83" i="2" s="1"/>
  <c r="I22" i="1" s="1"/>
  <c r="E83" i="2" a="1"/>
  <c r="E83" i="2" s="1"/>
  <c r="G22" i="1" s="1"/>
  <c r="D83" i="2" a="1"/>
  <c r="D83" i="2" s="1"/>
  <c r="F22" i="1" s="1"/>
  <c r="I79" i="2" a="1"/>
  <c r="I79" i="2" s="1"/>
  <c r="H79" i="2" a="1"/>
  <c r="H79" i="2" s="1"/>
  <c r="G79" i="2" a="1"/>
  <c r="G79" i="2" s="1"/>
  <c r="F79" i="2" a="1"/>
  <c r="F79" i="2" s="1"/>
  <c r="E79" i="2" a="1"/>
  <c r="E79" i="2" s="1"/>
  <c r="D79" i="2" a="1"/>
  <c r="D79" i="2" s="1"/>
  <c r="I78" i="2" a="1"/>
  <c r="I78" i="2" s="1"/>
  <c r="H78" i="2" a="1"/>
  <c r="H78" i="2" s="1"/>
  <c r="G78" i="2" a="1"/>
  <c r="G78" i="2" s="1"/>
  <c r="F78" i="2" a="1"/>
  <c r="F78" i="2" s="1"/>
  <c r="E78" i="2" a="1"/>
  <c r="E78" i="2" s="1"/>
  <c r="D78" i="2" a="1"/>
  <c r="D78" i="2" s="1"/>
  <c r="I77" i="2" a="1"/>
  <c r="I77" i="2" s="1"/>
  <c r="H77" i="2" a="1"/>
  <c r="H77" i="2" s="1"/>
  <c r="G77" i="2" a="1"/>
  <c r="G77" i="2" s="1"/>
  <c r="F77" i="2" a="1"/>
  <c r="F77" i="2" s="1"/>
  <c r="E77" i="2" a="1"/>
  <c r="E77" i="2" s="1"/>
  <c r="D77" i="2" a="1"/>
  <c r="D77" i="2" s="1"/>
  <c r="I89" i="2" a="1"/>
  <c r="I89" i="2" s="1"/>
  <c r="H89" i="2" a="1"/>
  <c r="H89" i="2" s="1"/>
  <c r="G89" i="2" a="1"/>
  <c r="G89" i="2" s="1"/>
  <c r="F89" i="2" a="1"/>
  <c r="F89" i="2" s="1"/>
  <c r="E89" i="2" a="1"/>
  <c r="E89" i="2" s="1"/>
  <c r="D89" i="2" a="1"/>
  <c r="D89" i="2" s="1"/>
  <c r="I76" i="2" a="1"/>
  <c r="I76" i="2" s="1"/>
  <c r="H76" i="2" a="1"/>
  <c r="H76" i="2" s="1"/>
  <c r="G76" i="2" a="1"/>
  <c r="G76" i="2" s="1"/>
  <c r="F76" i="2" a="1"/>
  <c r="F76" i="2" s="1"/>
  <c r="E76" i="2" a="1"/>
  <c r="E76" i="2" s="1"/>
  <c r="D76" i="2" a="1"/>
  <c r="D76" i="2" s="1"/>
  <c r="I42" i="2" a="1"/>
  <c r="I42" i="2" s="1"/>
  <c r="H42" i="2" a="1"/>
  <c r="H42" i="2" s="1"/>
  <c r="G42" i="2" a="1"/>
  <c r="G42" i="2" s="1"/>
  <c r="F42" i="2" a="1"/>
  <c r="F42" i="2" s="1"/>
  <c r="E42" i="2" a="1"/>
  <c r="E42" i="2" s="1"/>
  <c r="D42" i="2" a="1"/>
  <c r="D42" i="2" s="1"/>
  <c r="I75" i="2" a="1"/>
  <c r="I75" i="2" s="1"/>
  <c r="H75" i="2" a="1"/>
  <c r="H75" i="2" s="1"/>
  <c r="G75" i="2" a="1"/>
  <c r="G75" i="2" s="1"/>
  <c r="F75" i="2" a="1"/>
  <c r="F75" i="2" s="1"/>
  <c r="E75" i="2" a="1"/>
  <c r="E75" i="2" s="1"/>
  <c r="D75" i="2" a="1"/>
  <c r="D75" i="2" s="1"/>
  <c r="I65" i="2" a="1"/>
  <c r="I65" i="2" s="1"/>
  <c r="F20" i="3" s="1"/>
  <c r="H65" i="2" a="1"/>
  <c r="H65" i="2" s="1"/>
  <c r="G65" i="2" a="1"/>
  <c r="G65" i="2" s="1"/>
  <c r="F65" i="2" a="1"/>
  <c r="F65" i="2" s="1"/>
  <c r="G20" i="3" s="1"/>
  <c r="I20" i="3" s="1"/>
  <c r="E65" i="2" a="1"/>
  <c r="E65" i="2" s="1"/>
  <c r="E20" i="3" s="1"/>
  <c r="D65" i="2" a="1"/>
  <c r="D65" i="2" s="1"/>
  <c r="D20" i="3" s="1"/>
  <c r="I63" i="2" a="1"/>
  <c r="I63" i="2" s="1"/>
  <c r="H63" i="2" a="1"/>
  <c r="H63" i="2" s="1"/>
  <c r="G63" i="2" a="1"/>
  <c r="G63" i="2" s="1"/>
  <c r="F63" i="2" a="1"/>
  <c r="F63" i="2" s="1"/>
  <c r="E63" i="2" a="1"/>
  <c r="E63" i="2" s="1"/>
  <c r="D63" i="2" a="1"/>
  <c r="D63" i="2" s="1"/>
  <c r="I88" i="2" a="1"/>
  <c r="I88" i="2" s="1"/>
  <c r="H88" i="2" a="1"/>
  <c r="H88" i="2" s="1"/>
  <c r="G88" i="2" a="1"/>
  <c r="G88" i="2" s="1"/>
  <c r="F88" i="2" a="1"/>
  <c r="F88" i="2" s="1"/>
  <c r="E88" i="2" a="1"/>
  <c r="E88" i="2" s="1"/>
  <c r="D88" i="2" a="1"/>
  <c r="D88" i="2" s="1"/>
  <c r="I62" i="2" a="1"/>
  <c r="I62" i="2" s="1"/>
  <c r="H62" i="2" a="1"/>
  <c r="H62" i="2" s="1"/>
  <c r="G62" i="2" a="1"/>
  <c r="G62" i="2" s="1"/>
  <c r="F62" i="2" a="1"/>
  <c r="F62" i="2" s="1"/>
  <c r="E62" i="2" a="1"/>
  <c r="E62" i="2" s="1"/>
  <c r="D62" i="2" a="1"/>
  <c r="D62" i="2" s="1"/>
  <c r="I60" i="2" a="1"/>
  <c r="I60" i="2" s="1"/>
  <c r="F18" i="5" s="1"/>
  <c r="H60" i="2" a="1"/>
  <c r="H60" i="2" s="1"/>
  <c r="G60" i="2" a="1"/>
  <c r="G60" i="2" s="1"/>
  <c r="F60" i="2" a="1"/>
  <c r="F60" i="2" s="1"/>
  <c r="G18" i="5" s="1"/>
  <c r="I18" i="5" s="1"/>
  <c r="E60" i="2" a="1"/>
  <c r="E60" i="2" s="1"/>
  <c r="E18" i="5" s="1"/>
  <c r="D60" i="2" a="1"/>
  <c r="D60" i="2" s="1"/>
  <c r="D18" i="5" s="1"/>
  <c r="I57" i="2" a="1"/>
  <c r="I57" i="2" s="1"/>
  <c r="H57" i="2" a="1"/>
  <c r="H57" i="2" s="1"/>
  <c r="G57" i="2" a="1"/>
  <c r="G57" i="2" s="1"/>
  <c r="F57" i="2" a="1"/>
  <c r="F57" i="2" s="1"/>
  <c r="E57" i="2" a="1"/>
  <c r="E57" i="2" s="1"/>
  <c r="D57" i="2" a="1"/>
  <c r="D57" i="2" s="1"/>
  <c r="I58" i="2" a="1"/>
  <c r="I58" i="2" s="1"/>
  <c r="H58" i="2" a="1"/>
  <c r="H58" i="2" s="1"/>
  <c r="G58" i="2" a="1"/>
  <c r="G58" i="2" s="1"/>
  <c r="F58" i="2" a="1"/>
  <c r="F58" i="2" s="1"/>
  <c r="E58" i="2" a="1"/>
  <c r="E58" i="2" s="1"/>
  <c r="D58" i="2" a="1"/>
  <c r="D58" i="2" s="1"/>
  <c r="I59" i="2" a="1"/>
  <c r="I59" i="2" s="1"/>
  <c r="H59" i="2" a="1"/>
  <c r="H59" i="2" s="1"/>
  <c r="G59" i="2" a="1"/>
  <c r="G59" i="2" s="1"/>
  <c r="F59" i="2" a="1"/>
  <c r="F59" i="2" s="1"/>
  <c r="E59" i="2" a="1"/>
  <c r="E59" i="2" s="1"/>
  <c r="D59" i="2" a="1"/>
  <c r="D59" i="2" s="1"/>
  <c r="I56" i="2" a="1"/>
  <c r="I56" i="2" s="1"/>
  <c r="F18" i="3" s="1"/>
  <c r="H56" i="2" a="1"/>
  <c r="H56" i="2" s="1"/>
  <c r="G56" i="2" a="1"/>
  <c r="G56" i="2" s="1"/>
  <c r="F56" i="2" a="1"/>
  <c r="F56" i="2" s="1"/>
  <c r="G18" i="3" s="1"/>
  <c r="I18" i="3" s="1"/>
  <c r="E56" i="2" a="1"/>
  <c r="E56" i="2" s="1"/>
  <c r="E18" i="3" s="1"/>
  <c r="D56" i="2" a="1"/>
  <c r="D56" i="2" s="1"/>
  <c r="D18" i="3" s="1"/>
  <c r="I54" i="2" a="1"/>
  <c r="I54" i="2" s="1"/>
  <c r="F17" i="5" s="1"/>
  <c r="H54" i="2" a="1"/>
  <c r="H54" i="2" s="1"/>
  <c r="G54" i="2" a="1"/>
  <c r="G54" i="2" s="1"/>
  <c r="F54" i="2" a="1"/>
  <c r="F54" i="2" s="1"/>
  <c r="G17" i="5" s="1"/>
  <c r="I17" i="5" s="1"/>
  <c r="E54" i="2" a="1"/>
  <c r="E54" i="2" s="1"/>
  <c r="E17" i="5" s="1"/>
  <c r="D54" i="2" a="1"/>
  <c r="D54" i="2" s="1"/>
  <c r="D17" i="5" s="1"/>
  <c r="I53" i="2" a="1"/>
  <c r="I53" i="2" s="1"/>
  <c r="H53" i="2" a="1"/>
  <c r="H53" i="2" s="1"/>
  <c r="G53" i="2" a="1"/>
  <c r="G53" i="2" s="1"/>
  <c r="F53" i="2" a="1"/>
  <c r="F53" i="2" s="1"/>
  <c r="E53" i="2" a="1"/>
  <c r="E53" i="2" s="1"/>
  <c r="D53" i="2" a="1"/>
  <c r="D53" i="2" s="1"/>
  <c r="I50" i="2" a="1"/>
  <c r="I50" i="2" s="1"/>
  <c r="H50" i="2" a="1"/>
  <c r="H50" i="2" s="1"/>
  <c r="G50" i="2" a="1"/>
  <c r="G50" i="2" s="1"/>
  <c r="F50" i="2" a="1"/>
  <c r="F50" i="2" s="1"/>
  <c r="E50" i="2" a="1"/>
  <c r="E50" i="2" s="1"/>
  <c r="D50" i="2" a="1"/>
  <c r="D50" i="2" s="1"/>
  <c r="I49" i="2" a="1"/>
  <c r="I49" i="2" s="1"/>
  <c r="F17" i="3" s="1"/>
  <c r="H49" i="2" a="1"/>
  <c r="H49" i="2" s="1"/>
  <c r="N17" i="3" s="1"/>
  <c r="G49" i="2" a="1"/>
  <c r="G49" i="2" s="1"/>
  <c r="F49" i="2" a="1"/>
  <c r="F49" i="2" s="1"/>
  <c r="G17" i="3" s="1"/>
  <c r="I17" i="3" s="1"/>
  <c r="E49" i="2" a="1"/>
  <c r="E49" i="2" s="1"/>
  <c r="E17" i="3" s="1"/>
  <c r="D49" i="2" a="1"/>
  <c r="D49" i="2" s="1"/>
  <c r="D17" i="3" s="1"/>
  <c r="I48" i="2" a="1"/>
  <c r="I48" i="2" s="1"/>
  <c r="F14" i="5" s="1"/>
  <c r="H48" i="2" a="1"/>
  <c r="H48" i="2" s="1"/>
  <c r="N14" i="5" s="1"/>
  <c r="G48" i="2" a="1"/>
  <c r="G48" i="2" s="1"/>
  <c r="F48" i="2" a="1"/>
  <c r="F48" i="2" s="1"/>
  <c r="G14" i="5" s="1"/>
  <c r="I14" i="5" s="1"/>
  <c r="E48" i="2" a="1"/>
  <c r="E48" i="2" s="1"/>
  <c r="E14" i="5" s="1"/>
  <c r="D48" i="2" a="1"/>
  <c r="D48" i="2" s="1"/>
  <c r="D14" i="5" s="1"/>
  <c r="I47" i="2" a="1"/>
  <c r="I47" i="2" s="1"/>
  <c r="H47" i="2" a="1"/>
  <c r="H47" i="2" s="1"/>
  <c r="G47" i="2" a="1"/>
  <c r="G47" i="2" s="1"/>
  <c r="F47" i="2" a="1"/>
  <c r="F47" i="2" s="1"/>
  <c r="E47" i="2" a="1"/>
  <c r="E47" i="2" s="1"/>
  <c r="D47" i="2" a="1"/>
  <c r="D47" i="2" s="1"/>
  <c r="I46" i="2" a="1"/>
  <c r="I46" i="2" s="1"/>
  <c r="H46" i="2" a="1"/>
  <c r="H46" i="2" s="1"/>
  <c r="G46" i="2" a="1"/>
  <c r="G46" i="2" s="1"/>
  <c r="F46" i="2" a="1"/>
  <c r="F46" i="2" s="1"/>
  <c r="E46" i="2" a="1"/>
  <c r="E46" i="2" s="1"/>
  <c r="D46" i="2" a="1"/>
  <c r="D46" i="2" s="1"/>
  <c r="I17" i="2" a="1"/>
  <c r="I17" i="2" s="1"/>
  <c r="F11" i="3" s="1"/>
  <c r="H17" i="2" a="1"/>
  <c r="H17" i="2" s="1"/>
  <c r="N11" i="3" s="1"/>
  <c r="G17" i="2" a="1"/>
  <c r="G17" i="2" s="1"/>
  <c r="F17" i="2" a="1"/>
  <c r="F17" i="2" s="1"/>
  <c r="G11" i="3" s="1"/>
  <c r="I11" i="3" s="1"/>
  <c r="E17" i="2" a="1"/>
  <c r="E17" i="2" s="1"/>
  <c r="E11" i="3" s="1"/>
  <c r="D17" i="2" a="1"/>
  <c r="D17" i="2" s="1"/>
  <c r="D11" i="3" s="1"/>
  <c r="I45" i="2" a="1"/>
  <c r="I45" i="2" s="1"/>
  <c r="H45" i="2" a="1"/>
  <c r="H45" i="2" s="1"/>
  <c r="G45" i="2" a="1"/>
  <c r="G45" i="2" s="1"/>
  <c r="F45" i="2" a="1"/>
  <c r="F45" i="2" s="1"/>
  <c r="E45" i="2" a="1"/>
  <c r="E45" i="2" s="1"/>
  <c r="D45" i="2" a="1"/>
  <c r="D45" i="2" s="1"/>
  <c r="I44" i="2" a="1"/>
  <c r="I44" i="2" s="1"/>
  <c r="H44" i="2" a="1"/>
  <c r="H44" i="2" s="1"/>
  <c r="G44" i="2" a="1"/>
  <c r="G44" i="2" s="1"/>
  <c r="F44" i="2" a="1"/>
  <c r="F44" i="2" s="1"/>
  <c r="E44" i="2" a="1"/>
  <c r="E44" i="2" s="1"/>
  <c r="D44" i="2" a="1"/>
  <c r="D44" i="2" s="1"/>
  <c r="I90" i="2" a="1"/>
  <c r="I90" i="2" s="1"/>
  <c r="H90" i="2" a="1"/>
  <c r="H90" i="2" s="1"/>
  <c r="G90" i="2" a="1"/>
  <c r="G90" i="2" s="1"/>
  <c r="F90" i="2" a="1"/>
  <c r="F90" i="2" s="1"/>
  <c r="E90" i="2" a="1"/>
  <c r="E90" i="2" s="1"/>
  <c r="D90" i="2" a="1"/>
  <c r="D90" i="2" s="1"/>
  <c r="I41" i="2" a="1"/>
  <c r="I41" i="2" s="1"/>
  <c r="H41" i="2" a="1"/>
  <c r="H41" i="2" s="1"/>
  <c r="G41" i="2" a="1"/>
  <c r="G41" i="2" s="1"/>
  <c r="F41" i="2" a="1"/>
  <c r="F41" i="2" s="1"/>
  <c r="E41" i="2" a="1"/>
  <c r="E41" i="2" s="1"/>
  <c r="D41" i="2" a="1"/>
  <c r="D41" i="2" s="1"/>
  <c r="I40" i="2" a="1"/>
  <c r="I40" i="2" s="1"/>
  <c r="H40" i="2" a="1"/>
  <c r="H40" i="2" s="1"/>
  <c r="G40" i="2" a="1"/>
  <c r="G40" i="2" s="1"/>
  <c r="F40" i="2" a="1"/>
  <c r="F40" i="2" s="1"/>
  <c r="E40" i="2" a="1"/>
  <c r="E40" i="2" s="1"/>
  <c r="D40" i="2" a="1"/>
  <c r="D40" i="2" s="1"/>
  <c r="I38" i="2" a="1"/>
  <c r="I38" i="2" s="1"/>
  <c r="F12" i="5" s="1"/>
  <c r="H38" i="2" a="1"/>
  <c r="H38" i="2" s="1"/>
  <c r="N12" i="5" s="1"/>
  <c r="G38" i="2" a="1"/>
  <c r="G38" i="2" s="1"/>
  <c r="F38" i="2" a="1"/>
  <c r="F38" i="2" s="1"/>
  <c r="G12" i="5" s="1"/>
  <c r="I12" i="5" s="1"/>
  <c r="E38" i="2" a="1"/>
  <c r="E38" i="2" s="1"/>
  <c r="E12" i="5" s="1"/>
  <c r="D38" i="2" a="1"/>
  <c r="D38" i="2" s="1"/>
  <c r="D12" i="5" s="1"/>
  <c r="I86" i="2" a="1"/>
  <c r="I86" i="2" s="1"/>
  <c r="H86" i="2" a="1"/>
  <c r="H86" i="2" s="1"/>
  <c r="G86" i="2" a="1"/>
  <c r="G86" i="2" s="1"/>
  <c r="F86" i="2" a="1"/>
  <c r="F86" i="2" s="1"/>
  <c r="E86" i="2" a="1"/>
  <c r="E86" i="2" s="1"/>
  <c r="D86" i="2" a="1"/>
  <c r="D86" i="2" s="1"/>
  <c r="I33" i="2" a="1"/>
  <c r="I33" i="2" s="1"/>
  <c r="F9" i="5" s="1"/>
  <c r="H33" i="2" a="1"/>
  <c r="H33" i="2" s="1"/>
  <c r="N9" i="5" s="1"/>
  <c r="G33" i="2" a="1"/>
  <c r="G33" i="2" s="1"/>
  <c r="F33" i="2" a="1"/>
  <c r="F33" i="2" s="1"/>
  <c r="G9" i="5" s="1"/>
  <c r="I9" i="5" s="1"/>
  <c r="E33" i="2" a="1"/>
  <c r="E33" i="2" s="1"/>
  <c r="E9" i="5" s="1"/>
  <c r="D33" i="2" a="1"/>
  <c r="D33" i="2" s="1"/>
  <c r="D9" i="5" s="1"/>
  <c r="I34" i="2" a="1"/>
  <c r="I34" i="2" s="1"/>
  <c r="F15" i="3" s="1"/>
  <c r="H34" i="2" a="1"/>
  <c r="H34" i="2" s="1"/>
  <c r="N15" i="3" s="1"/>
  <c r="G34" i="2" a="1"/>
  <c r="G34" i="2" s="1"/>
  <c r="F34" i="2" a="1"/>
  <c r="F34" i="2" s="1"/>
  <c r="G15" i="3" s="1"/>
  <c r="I15" i="3" s="1"/>
  <c r="E34" i="2" a="1"/>
  <c r="E34" i="2" s="1"/>
  <c r="E15" i="3" s="1"/>
  <c r="D34" i="2" a="1"/>
  <c r="D34" i="2" s="1"/>
  <c r="D15" i="3" s="1"/>
  <c r="I32" i="2" a="1"/>
  <c r="I32" i="2" s="1"/>
  <c r="F9" i="4" s="1"/>
  <c r="H32" i="2" a="1"/>
  <c r="H32" i="2" s="1"/>
  <c r="N9" i="4" s="1"/>
  <c r="G32" i="2" a="1"/>
  <c r="G32" i="2" s="1"/>
  <c r="F32" i="2" a="1"/>
  <c r="F32" i="2" s="1"/>
  <c r="G9" i="4" s="1"/>
  <c r="I9" i="4" s="1"/>
  <c r="E32" i="2" a="1"/>
  <c r="E32" i="2" s="1"/>
  <c r="E9" i="4" s="1"/>
  <c r="D32" i="2" a="1"/>
  <c r="D32" i="2" s="1"/>
  <c r="D9" i="4" s="1"/>
  <c r="I31" i="2" a="1"/>
  <c r="I31" i="2" s="1"/>
  <c r="H31" i="2" a="1"/>
  <c r="H31" i="2" s="1"/>
  <c r="G31" i="2" a="1"/>
  <c r="G31" i="2" s="1"/>
  <c r="F31" i="2" a="1"/>
  <c r="F31" i="2" s="1"/>
  <c r="E31" i="2" a="1"/>
  <c r="E31" i="2" s="1"/>
  <c r="D31" i="2" a="1"/>
  <c r="D31" i="2" s="1"/>
  <c r="I30" i="2" a="1"/>
  <c r="I30" i="2" s="1"/>
  <c r="H30" i="2" a="1"/>
  <c r="H30" i="2" s="1"/>
  <c r="G30" i="2" a="1"/>
  <c r="G30" i="2" s="1"/>
  <c r="F30" i="2" a="1"/>
  <c r="F30" i="2" s="1"/>
  <c r="E30" i="2" a="1"/>
  <c r="E30" i="2" s="1"/>
  <c r="D30" i="2" a="1"/>
  <c r="D30" i="2" s="1"/>
  <c r="I29" i="2" a="1"/>
  <c r="I29" i="2" s="1"/>
  <c r="H29" i="2" a="1"/>
  <c r="H29" i="2" s="1"/>
  <c r="G29" i="2" a="1"/>
  <c r="G29" i="2" s="1"/>
  <c r="F29" i="2" a="1"/>
  <c r="F29" i="2" s="1"/>
  <c r="E29" i="2" a="1"/>
  <c r="E29" i="2" s="1"/>
  <c r="D29" i="2" a="1"/>
  <c r="D29" i="2" s="1"/>
  <c r="I28" i="2" a="1"/>
  <c r="I28" i="2" s="1"/>
  <c r="F8" i="4" s="1"/>
  <c r="H28" i="2" a="1"/>
  <c r="H28" i="2" s="1"/>
  <c r="N8" i="4" s="1"/>
  <c r="G28" i="2" a="1"/>
  <c r="G28" i="2" s="1"/>
  <c r="F28" i="2" a="1"/>
  <c r="F28" i="2" s="1"/>
  <c r="G8" i="4" s="1"/>
  <c r="I8" i="4" s="1"/>
  <c r="E28" i="2" a="1"/>
  <c r="E28" i="2" s="1"/>
  <c r="E8" i="4" s="1"/>
  <c r="D28" i="2" a="1"/>
  <c r="D28" i="2" s="1"/>
  <c r="D8" i="4" s="1"/>
  <c r="I85" i="2" a="1"/>
  <c r="I85" i="2" s="1"/>
  <c r="H85" i="2" a="1"/>
  <c r="H85" i="2" s="1"/>
  <c r="G85" i="2" a="1"/>
  <c r="G85" i="2" s="1"/>
  <c r="F85" i="2" a="1"/>
  <c r="F85" i="2" s="1"/>
  <c r="E85" i="2" a="1"/>
  <c r="E85" i="2" s="1"/>
  <c r="D85" i="2" a="1"/>
  <c r="D85" i="2" s="1"/>
  <c r="I26" i="2" a="1"/>
  <c r="I26" i="2" s="1"/>
  <c r="F7" i="5" s="1"/>
  <c r="H26" i="2" a="1"/>
  <c r="H26" i="2" s="1"/>
  <c r="N7" i="5" s="1"/>
  <c r="G26" i="2" a="1"/>
  <c r="G26" i="2" s="1"/>
  <c r="F26" i="2" a="1"/>
  <c r="F26" i="2" s="1"/>
  <c r="G7" i="5" s="1"/>
  <c r="I7" i="5" s="1"/>
  <c r="E26" i="2" a="1"/>
  <c r="E26" i="2" s="1"/>
  <c r="E7" i="5" s="1"/>
  <c r="D26" i="2" a="1"/>
  <c r="D26" i="2" s="1"/>
  <c r="D7" i="5" s="1"/>
  <c r="I24" i="2" a="1"/>
  <c r="I24" i="2" s="1"/>
  <c r="H24" i="2" a="1"/>
  <c r="H24" i="2" s="1"/>
  <c r="G24" i="2" a="1"/>
  <c r="G24" i="2" s="1"/>
  <c r="F24" i="2" a="1"/>
  <c r="F24" i="2" s="1"/>
  <c r="E24" i="2" a="1"/>
  <c r="E24" i="2" s="1"/>
  <c r="D24" i="2" a="1"/>
  <c r="D24" i="2" s="1"/>
  <c r="I23" i="2" a="1"/>
  <c r="I23" i="2" s="1"/>
  <c r="H23" i="2" a="1"/>
  <c r="H23" i="2" s="1"/>
  <c r="G23" i="2" a="1"/>
  <c r="G23" i="2" s="1"/>
  <c r="F23" i="2" a="1"/>
  <c r="F23" i="2" s="1"/>
  <c r="E23" i="2" a="1"/>
  <c r="E23" i="2" s="1"/>
  <c r="D23" i="2" a="1"/>
  <c r="D23" i="2" s="1"/>
  <c r="I20" i="2" a="1"/>
  <c r="I20" i="2" s="1"/>
  <c r="H20" i="2" a="1"/>
  <c r="H20" i="2" s="1"/>
  <c r="G20" i="2" a="1"/>
  <c r="G20" i="2" s="1"/>
  <c r="F20" i="2" a="1"/>
  <c r="F20" i="2" s="1"/>
  <c r="E20" i="2" a="1"/>
  <c r="E20" i="2" s="1"/>
  <c r="D20" i="2" a="1"/>
  <c r="D20" i="2" s="1"/>
  <c r="I18" i="2" a="1"/>
  <c r="I18" i="2" s="1"/>
  <c r="F12" i="3" s="1"/>
  <c r="H18" i="2" a="1"/>
  <c r="H18" i="2" s="1"/>
  <c r="N12" i="3" s="1"/>
  <c r="G18" i="2" a="1"/>
  <c r="G18" i="2" s="1"/>
  <c r="F18" i="2" a="1"/>
  <c r="F18" i="2" s="1"/>
  <c r="G12" i="3" s="1"/>
  <c r="I12" i="3" s="1"/>
  <c r="E18" i="2" a="1"/>
  <c r="E18" i="2" s="1"/>
  <c r="E12" i="3" s="1"/>
  <c r="D18" i="2" a="1"/>
  <c r="D18" i="2" s="1"/>
  <c r="D12" i="3" s="1"/>
  <c r="I13" i="2" a="1"/>
  <c r="I13" i="2" s="1"/>
  <c r="H13" i="2" a="1"/>
  <c r="H13" i="2" s="1"/>
  <c r="G13" i="2" a="1"/>
  <c r="G13" i="2" s="1"/>
  <c r="F13" i="2" a="1"/>
  <c r="F13" i="2" s="1"/>
  <c r="E13" i="2" a="1"/>
  <c r="E13" i="2" s="1"/>
  <c r="D13" i="2" a="1"/>
  <c r="D13" i="2" s="1"/>
  <c r="I12" i="2" a="1"/>
  <c r="I12" i="2" s="1"/>
  <c r="H12" i="2" a="1"/>
  <c r="H12" i="2" s="1"/>
  <c r="G12" i="2" a="1"/>
  <c r="G12" i="2" s="1"/>
  <c r="F12" i="2" a="1"/>
  <c r="F12" i="2" s="1"/>
  <c r="E12" i="2" a="1"/>
  <c r="E12" i="2" s="1"/>
  <c r="D12" i="2" a="1"/>
  <c r="D12" i="2" s="1"/>
  <c r="I19" i="2" a="1"/>
  <c r="I19" i="2" s="1"/>
  <c r="H19" i="2" a="1"/>
  <c r="H19" i="2" s="1"/>
  <c r="G19" i="2" a="1"/>
  <c r="G19" i="2" s="1"/>
  <c r="F19" i="2" a="1"/>
  <c r="F19" i="2" s="1"/>
  <c r="E19" i="2" a="1"/>
  <c r="E19" i="2" s="1"/>
  <c r="D19" i="2" a="1"/>
  <c r="D19" i="2" s="1"/>
  <c r="I10" i="2" a="1"/>
  <c r="I10" i="2" s="1"/>
  <c r="F7" i="3" s="1"/>
  <c r="H10" i="2" a="1"/>
  <c r="H10" i="2" s="1"/>
  <c r="N7" i="3" s="1"/>
  <c r="G10" i="2" a="1"/>
  <c r="G10" i="2" s="1"/>
  <c r="F10" i="2" a="1"/>
  <c r="F10" i="2" s="1"/>
  <c r="G7" i="3" s="1"/>
  <c r="I7" i="3" s="1"/>
  <c r="E10" i="2" a="1"/>
  <c r="E10" i="2" s="1"/>
  <c r="E7" i="3" s="1"/>
  <c r="D10" i="2" a="1"/>
  <c r="D10" i="2" s="1"/>
  <c r="D7" i="3" s="1"/>
  <c r="I9" i="2" a="1"/>
  <c r="I9" i="2" s="1"/>
  <c r="F6" i="3" s="1"/>
  <c r="H9" i="2" a="1"/>
  <c r="H9" i="2" s="1"/>
  <c r="N6" i="3" s="1"/>
  <c r="G9" i="2" a="1"/>
  <c r="G9" i="2" s="1"/>
  <c r="F9" i="2" a="1"/>
  <c r="F9" i="2" s="1"/>
  <c r="G6" i="3" s="1"/>
  <c r="I6" i="3" s="1"/>
  <c r="E9" i="2" a="1"/>
  <c r="E9" i="2" s="1"/>
  <c r="E6" i="3" s="1"/>
  <c r="D9" i="2" a="1"/>
  <c r="D9" i="2" s="1"/>
  <c r="D6" i="3" s="1"/>
  <c r="I8" i="2" a="1"/>
  <c r="I8" i="2" s="1"/>
  <c r="F5" i="3" s="1"/>
  <c r="H8" i="2" a="1"/>
  <c r="H8" i="2" s="1"/>
  <c r="N5" i="3" s="1"/>
  <c r="G8" i="2" a="1"/>
  <c r="G8" i="2" s="1"/>
  <c r="F8" i="2" a="1"/>
  <c r="F8" i="2" s="1"/>
  <c r="G5" i="3" s="1"/>
  <c r="E8" i="2" a="1"/>
  <c r="E8" i="2" s="1"/>
  <c r="E5" i="3" s="1"/>
  <c r="D8" i="2" a="1"/>
  <c r="D8" i="2" s="1"/>
  <c r="D5" i="3" s="1"/>
  <c r="I7" i="2" a="1"/>
  <c r="I7" i="2" s="1"/>
  <c r="F7" i="4" s="1"/>
  <c r="H7" i="2" a="1"/>
  <c r="H7" i="2" s="1"/>
  <c r="N7" i="4" s="1"/>
  <c r="G7" i="2" a="1"/>
  <c r="G7" i="2" s="1"/>
  <c r="F7" i="2" a="1"/>
  <c r="F7" i="2" s="1"/>
  <c r="G7" i="4" s="1"/>
  <c r="I7" i="4" s="1"/>
  <c r="E7" i="2" a="1"/>
  <c r="E7" i="2" s="1"/>
  <c r="E7" i="4" s="1"/>
  <c r="D7" i="2" a="1"/>
  <c r="D7" i="2" s="1"/>
  <c r="D7" i="4" s="1"/>
  <c r="I6" i="2" a="1"/>
  <c r="I6" i="2" s="1"/>
  <c r="F6" i="4" s="1"/>
  <c r="H6" i="2" a="1"/>
  <c r="H6" i="2" s="1"/>
  <c r="N6" i="4" s="1"/>
  <c r="G6" i="2" a="1"/>
  <c r="G6" i="2" s="1"/>
  <c r="F6" i="2" a="1"/>
  <c r="F6" i="2" s="1"/>
  <c r="G6" i="4" s="1"/>
  <c r="E6" i="2" a="1"/>
  <c r="E6" i="2" s="1"/>
  <c r="E6" i="4" s="1"/>
  <c r="D6" i="2" a="1"/>
  <c r="D6" i="2" s="1"/>
  <c r="D6" i="4" s="1"/>
  <c r="I5" i="2" a="1"/>
  <c r="I5" i="2" s="1"/>
  <c r="F5" i="4" s="1"/>
  <c r="H5" i="2" a="1"/>
  <c r="H5" i="2" s="1"/>
  <c r="N5" i="4" s="1"/>
  <c r="G5" i="2" a="1"/>
  <c r="G5" i="2" s="1"/>
  <c r="F5" i="2" a="1"/>
  <c r="F5" i="2" s="1"/>
  <c r="G5" i="4" s="1"/>
  <c r="I5" i="4" s="1"/>
  <c r="E5" i="2" a="1"/>
  <c r="E5" i="2" s="1"/>
  <c r="E5" i="4" s="1"/>
  <c r="D5" i="2" a="1"/>
  <c r="D5" i="2" s="1"/>
  <c r="D5" i="4" s="1"/>
  <c r="I4" i="2" a="1"/>
  <c r="I4" i="2" s="1"/>
  <c r="H4" i="2" a="1"/>
  <c r="H4" i="2" s="1"/>
  <c r="G4" i="2" a="1"/>
  <c r="G4" i="2" s="1"/>
  <c r="F4" i="2" a="1"/>
  <c r="F4" i="2" s="1"/>
  <c r="E4" i="2" a="1"/>
  <c r="E4" i="2" s="1"/>
  <c r="D4" i="2" a="1"/>
  <c r="D4" i="2" s="1"/>
  <c r="I64" i="2" a="1"/>
  <c r="I64" i="2" s="1"/>
  <c r="F19" i="3" s="1"/>
  <c r="H64" i="2" a="1"/>
  <c r="H64" i="2" s="1"/>
  <c r="P16" i="1" s="1"/>
  <c r="G64" i="2" a="1"/>
  <c r="G64" i="2" s="1"/>
  <c r="F64" i="2" a="1"/>
  <c r="F64" i="2" s="1"/>
  <c r="E64" i="2" a="1"/>
  <c r="E64" i="2" s="1"/>
  <c r="E19" i="3" s="1"/>
  <c r="D64" i="2" a="1"/>
  <c r="D64" i="2" s="1"/>
  <c r="I22" i="2" a="1"/>
  <c r="I22" i="2" s="1"/>
  <c r="F6" i="5" s="1"/>
  <c r="I72" i="2" a="1"/>
  <c r="I72" i="2" s="1"/>
  <c r="F20" i="5" s="1"/>
  <c r="I87" i="2" a="1"/>
  <c r="I87" i="2" s="1"/>
  <c r="I51" i="2" a="1"/>
  <c r="I51" i="2" s="1"/>
  <c r="F15" i="5" s="1"/>
  <c r="I69" i="2" a="1"/>
  <c r="I69" i="2" s="1"/>
  <c r="I84" i="2" a="1"/>
  <c r="I84" i="2" s="1"/>
  <c r="I94" i="2" a="1"/>
  <c r="I94" i="2" s="1"/>
  <c r="I35" i="2" a="1"/>
  <c r="I35" i="2" s="1"/>
  <c r="F10" i="5" s="1"/>
  <c r="I21" i="2" a="1"/>
  <c r="I21" i="2" s="1"/>
  <c r="I52" i="2" a="1"/>
  <c r="I52" i="2" s="1"/>
  <c r="F16" i="5" s="1"/>
  <c r="I66" i="2" a="1"/>
  <c r="I66" i="2" s="1"/>
  <c r="I91" i="2" a="1"/>
  <c r="I91" i="2" s="1"/>
  <c r="I14" i="2" a="1"/>
  <c r="I14" i="2" s="1"/>
  <c r="F5" i="5" s="1"/>
  <c r="I43" i="2" a="1"/>
  <c r="I43" i="2" s="1"/>
  <c r="F13" i="5" s="1"/>
  <c r="I68" i="2" a="1"/>
  <c r="I68" i="2" s="1"/>
  <c r="F19" i="5" s="1"/>
  <c r="I93" i="2" a="1"/>
  <c r="I93" i="2" s="1"/>
  <c r="I92" i="2" a="1"/>
  <c r="I92" i="2" s="1"/>
  <c r="I82" i="2" a="1"/>
  <c r="I82" i="2" s="1"/>
  <c r="I81" i="2" a="1"/>
  <c r="I81" i="2" s="1"/>
  <c r="F22" i="5" s="1"/>
  <c r="I74" i="2" a="1"/>
  <c r="I74" i="2" s="1"/>
  <c r="I36" i="2" a="1"/>
  <c r="I36" i="2" s="1"/>
  <c r="F11" i="5" s="1"/>
  <c r="I73" i="2" a="1"/>
  <c r="I73" i="2" s="1"/>
  <c r="I11" i="2" a="1"/>
  <c r="I11" i="2" s="1"/>
  <c r="F8" i="3" s="1"/>
  <c r="I80" i="2" a="1"/>
  <c r="I80" i="2" s="1"/>
  <c r="I67" i="2" a="1"/>
  <c r="I67" i="2" s="1"/>
  <c r="I61" i="2" a="1"/>
  <c r="I61" i="2" s="1"/>
  <c r="I55" i="2" a="1"/>
  <c r="I55" i="2" s="1"/>
  <c r="I39" i="2" a="1"/>
  <c r="I39" i="2" s="1"/>
  <c r="F7" i="14" s="1"/>
  <c r="I25" i="2" a="1"/>
  <c r="I25" i="2" s="1"/>
  <c r="F5" i="14" s="1"/>
  <c r="I71" i="2" a="1"/>
  <c r="I71" i="2" s="1"/>
  <c r="F11" i="14" s="1"/>
  <c r="I37" i="2" a="1"/>
  <c r="I37" i="2" s="1"/>
  <c r="F6" i="14" s="1"/>
  <c r="J12" i="5" l="1"/>
  <c r="K12" i="5"/>
  <c r="F22" i="3"/>
  <c r="F21" i="5"/>
  <c r="K7" i="5"/>
  <c r="J7" i="5"/>
  <c r="J9" i="5"/>
  <c r="K9" i="5"/>
  <c r="K14" i="5"/>
  <c r="J14" i="5"/>
  <c r="J8" i="5"/>
  <c r="K8" i="5"/>
  <c r="K18" i="5"/>
  <c r="J18" i="5"/>
  <c r="F8" i="14"/>
  <c r="J17" i="5"/>
  <c r="K17" i="5"/>
  <c r="H19" i="1"/>
  <c r="F21" i="3"/>
  <c r="F13" i="14"/>
  <c r="F14" i="14"/>
  <c r="F20" i="1"/>
  <c r="D14" i="3"/>
  <c r="J18" i="3"/>
  <c r="K18" i="3"/>
  <c r="K20" i="3"/>
  <c r="J20" i="3"/>
  <c r="G20" i="1"/>
  <c r="E14" i="3"/>
  <c r="I20" i="1"/>
  <c r="G14" i="3"/>
  <c r="I14" i="3" s="1"/>
  <c r="F21" i="1"/>
  <c r="D23" i="3"/>
  <c r="F12" i="14"/>
  <c r="G21" i="1"/>
  <c r="E23" i="3"/>
  <c r="F16" i="1"/>
  <c r="D19" i="3"/>
  <c r="P20" i="1"/>
  <c r="N14" i="3"/>
  <c r="J9" i="4"/>
  <c r="K9" i="4"/>
  <c r="D13" i="3"/>
  <c r="D16" i="3"/>
  <c r="I21" i="1"/>
  <c r="G23" i="3"/>
  <c r="I23" i="3" s="1"/>
  <c r="H20" i="1"/>
  <c r="F14" i="3"/>
  <c r="E13" i="3"/>
  <c r="E16" i="3"/>
  <c r="I19" i="1"/>
  <c r="G21" i="3"/>
  <c r="I21" i="3" s="1"/>
  <c r="I16" i="1"/>
  <c r="G19" i="3"/>
  <c r="I19" i="3" s="1"/>
  <c r="G13" i="3"/>
  <c r="I13" i="3" s="1"/>
  <c r="G16" i="3"/>
  <c r="I16" i="3" s="1"/>
  <c r="H21" i="1"/>
  <c r="F23" i="3"/>
  <c r="N13" i="3"/>
  <c r="N16" i="3"/>
  <c r="J17" i="3"/>
  <c r="K17" i="3"/>
  <c r="F13" i="3"/>
  <c r="F16" i="3"/>
  <c r="K8" i="4"/>
  <c r="J8" i="4"/>
  <c r="J15" i="3"/>
  <c r="K15" i="3"/>
  <c r="F19" i="1"/>
  <c r="D21" i="3"/>
  <c r="F9" i="14"/>
  <c r="F10" i="14"/>
  <c r="G19" i="1"/>
  <c r="E21" i="3"/>
  <c r="I6" i="4"/>
  <c r="K6" i="4" s="1"/>
  <c r="H2" i="4"/>
  <c r="K10" i="3"/>
  <c r="J10" i="3"/>
  <c r="J6" i="4"/>
  <c r="K12" i="3"/>
  <c r="J12" i="3"/>
  <c r="K7" i="4"/>
  <c r="J7" i="4"/>
  <c r="J6" i="3"/>
  <c r="K6" i="3"/>
  <c r="K11" i="3"/>
  <c r="J11" i="3"/>
  <c r="J7" i="3"/>
  <c r="K7" i="3"/>
  <c r="J5" i="4"/>
  <c r="K5" i="4"/>
  <c r="I5" i="3"/>
  <c r="J13" i="3"/>
  <c r="K13" i="3"/>
  <c r="J9" i="3"/>
  <c r="K9" i="3"/>
  <c r="F17" i="1"/>
  <c r="F18" i="1"/>
  <c r="P18" i="1"/>
  <c r="G17" i="1"/>
  <c r="I17" i="1"/>
  <c r="H18" i="1"/>
  <c r="P17" i="1"/>
  <c r="H17" i="1"/>
  <c r="G18" i="1"/>
  <c r="I18" i="1"/>
  <c r="G16" i="1"/>
  <c r="H4" i="1"/>
  <c r="H42" i="1"/>
  <c r="H39" i="1"/>
  <c r="H16" i="1"/>
  <c r="H27" i="1"/>
  <c r="H47" i="1"/>
  <c r="H48" i="1"/>
  <c r="H22" i="2" a="1"/>
  <c r="H22" i="2" s="1"/>
  <c r="N6" i="5" s="1"/>
  <c r="G22" i="2" a="1"/>
  <c r="G22" i="2" s="1"/>
  <c r="F22" i="2" a="1"/>
  <c r="F22" i="2" s="1"/>
  <c r="E22" i="2" a="1"/>
  <c r="E22" i="2" s="1"/>
  <c r="E6" i="5" s="1"/>
  <c r="D22" i="2" a="1"/>
  <c r="D22" i="2" s="1"/>
  <c r="H72" i="2" a="1"/>
  <c r="H72" i="2" s="1"/>
  <c r="P43" i="1" s="1"/>
  <c r="G72" i="2" a="1"/>
  <c r="G72" i="2" s="1"/>
  <c r="F72" i="2" a="1"/>
  <c r="F72" i="2" s="1"/>
  <c r="G20" i="5" s="1"/>
  <c r="I20" i="5" s="1"/>
  <c r="E72" i="2" a="1"/>
  <c r="E72" i="2" s="1"/>
  <c r="D72" i="2" a="1"/>
  <c r="D72" i="2" s="1"/>
  <c r="H87" i="2" a="1"/>
  <c r="H87" i="2" s="1"/>
  <c r="P42" i="1" s="1"/>
  <c r="G87" i="2" a="1"/>
  <c r="G87" i="2" s="1"/>
  <c r="F87" i="2" a="1"/>
  <c r="F87" i="2" s="1"/>
  <c r="E87" i="2" a="1"/>
  <c r="E87" i="2" s="1"/>
  <c r="D87" i="2" a="1"/>
  <c r="D87" i="2" s="1"/>
  <c r="F42" i="1" s="1"/>
  <c r="H51" i="2" a="1"/>
  <c r="H51" i="2" s="1"/>
  <c r="P40" i="1" s="1"/>
  <c r="G51" i="2" a="1"/>
  <c r="G51" i="2" s="1"/>
  <c r="F51" i="2" a="1"/>
  <c r="F51" i="2" s="1"/>
  <c r="G15" i="5" s="1"/>
  <c r="I15" i="5" s="1"/>
  <c r="E51" i="2" a="1"/>
  <c r="E51" i="2" s="1"/>
  <c r="D51" i="2" a="1"/>
  <c r="D51" i="2" s="1"/>
  <c r="H69" i="2" a="1"/>
  <c r="H69" i="2" s="1"/>
  <c r="P48" i="1" s="1"/>
  <c r="G69" i="2" a="1"/>
  <c r="G69" i="2" s="1"/>
  <c r="F69" i="2" a="1"/>
  <c r="F69" i="2" s="1"/>
  <c r="E69" i="2" a="1"/>
  <c r="E69" i="2" s="1"/>
  <c r="D69" i="2" a="1"/>
  <c r="D69" i="2" s="1"/>
  <c r="F48" i="1" s="1"/>
  <c r="H84" i="2" a="1"/>
  <c r="H84" i="2" s="1"/>
  <c r="P47" i="1" s="1"/>
  <c r="G84" i="2" a="1"/>
  <c r="G84" i="2" s="1"/>
  <c r="F84" i="2" a="1"/>
  <c r="F84" i="2" s="1"/>
  <c r="E84" i="2" a="1"/>
  <c r="E84" i="2" s="1"/>
  <c r="D84" i="2" a="1"/>
  <c r="D84" i="2" s="1"/>
  <c r="F47" i="1" s="1"/>
  <c r="H94" i="2" a="1"/>
  <c r="H94" i="2" s="1"/>
  <c r="P30" i="1" s="1"/>
  <c r="G94" i="2" a="1"/>
  <c r="G94" i="2" s="1"/>
  <c r="F94" i="2" a="1"/>
  <c r="F94" i="2" s="1"/>
  <c r="E94" i="2" a="1"/>
  <c r="E94" i="2" s="1"/>
  <c r="D94" i="2" a="1"/>
  <c r="D94" i="2" s="1"/>
  <c r="F30" i="1" s="1"/>
  <c r="H35" i="2" a="1"/>
  <c r="H35" i="2" s="1"/>
  <c r="N10" i="5" s="1"/>
  <c r="G35" i="2" a="1"/>
  <c r="G35" i="2" s="1"/>
  <c r="F35" i="2" a="1"/>
  <c r="F35" i="2" s="1"/>
  <c r="G10" i="5" s="1"/>
  <c r="I10" i="5" s="1"/>
  <c r="E35" i="2" a="1"/>
  <c r="E35" i="2" s="1"/>
  <c r="E10" i="5" s="1"/>
  <c r="D35" i="2" a="1"/>
  <c r="D35" i="2" s="1"/>
  <c r="H21" i="2" a="1"/>
  <c r="H21" i="2" s="1"/>
  <c r="P28" i="1" s="1"/>
  <c r="G21" i="2" a="1"/>
  <c r="G21" i="2" s="1"/>
  <c r="F21" i="2" a="1"/>
  <c r="F21" i="2" s="1"/>
  <c r="E21" i="2" a="1"/>
  <c r="E21" i="2" s="1"/>
  <c r="D21" i="2" a="1"/>
  <c r="D21" i="2" s="1"/>
  <c r="F28" i="1" s="1"/>
  <c r="H52" i="2" a="1"/>
  <c r="H52" i="2" s="1"/>
  <c r="P41" i="1" s="1"/>
  <c r="G52" i="2" a="1"/>
  <c r="G52" i="2" s="1"/>
  <c r="F52" i="2" a="1"/>
  <c r="F52" i="2" s="1"/>
  <c r="E52" i="2" a="1"/>
  <c r="E52" i="2" s="1"/>
  <c r="E16" i="5" s="1"/>
  <c r="D52" i="2" a="1"/>
  <c r="D52" i="2" s="1"/>
  <c r="H66" i="2" a="1"/>
  <c r="H66" i="2" s="1"/>
  <c r="P27" i="1" s="1"/>
  <c r="G66" i="2" a="1"/>
  <c r="G66" i="2" s="1"/>
  <c r="F66" i="2" a="1"/>
  <c r="F66" i="2" s="1"/>
  <c r="I27" i="1" s="1"/>
  <c r="E66" i="2" a="1"/>
  <c r="E66" i="2" s="1"/>
  <c r="D66" i="2" a="1"/>
  <c r="D66" i="2" s="1"/>
  <c r="F27" i="1" s="1"/>
  <c r="H91" i="2" a="1"/>
  <c r="H91" i="2" s="1"/>
  <c r="P39" i="1" s="1"/>
  <c r="G91" i="2" a="1"/>
  <c r="G91" i="2" s="1"/>
  <c r="F91" i="2" a="1"/>
  <c r="F91" i="2" s="1"/>
  <c r="E91" i="2" a="1"/>
  <c r="E91" i="2" s="1"/>
  <c r="D91" i="2" a="1"/>
  <c r="D91" i="2" s="1"/>
  <c r="F39" i="1" s="1"/>
  <c r="H14" i="2" a="1"/>
  <c r="H14" i="2" s="1"/>
  <c r="G14" i="2" a="1"/>
  <c r="G14" i="2" s="1"/>
  <c r="F14" i="2" a="1"/>
  <c r="F14" i="2" s="1"/>
  <c r="G5" i="5" s="1"/>
  <c r="E14" i="2" a="1"/>
  <c r="E14" i="2" s="1"/>
  <c r="D14" i="2" a="1"/>
  <c r="D14" i="2" s="1"/>
  <c r="H43" i="2" a="1"/>
  <c r="H43" i="2" s="1"/>
  <c r="N13" i="5" s="1"/>
  <c r="G43" i="2" a="1"/>
  <c r="G43" i="2" s="1"/>
  <c r="F43" i="2" a="1"/>
  <c r="F43" i="2" s="1"/>
  <c r="G13" i="5" s="1"/>
  <c r="I13" i="5" s="1"/>
  <c r="E43" i="2" a="1"/>
  <c r="E43" i="2" s="1"/>
  <c r="D43" i="2" a="1"/>
  <c r="D43" i="2" s="1"/>
  <c r="H68" i="2" a="1"/>
  <c r="H68" i="2" s="1"/>
  <c r="P61" i="1" s="1"/>
  <c r="G68" i="2" a="1"/>
  <c r="G68" i="2" s="1"/>
  <c r="F68" i="2" a="1"/>
  <c r="F68" i="2" s="1"/>
  <c r="E68" i="2" a="1"/>
  <c r="E68" i="2" s="1"/>
  <c r="E19" i="5" s="1"/>
  <c r="D68" i="2" a="1"/>
  <c r="D68" i="2" s="1"/>
  <c r="H93" i="2" a="1"/>
  <c r="H93" i="2" s="1"/>
  <c r="G93" i="2" a="1"/>
  <c r="G93" i="2" s="1"/>
  <c r="F93" i="2" a="1"/>
  <c r="F93" i="2" s="1"/>
  <c r="E93" i="2" a="1"/>
  <c r="E93" i="2" s="1"/>
  <c r="D93" i="2" a="1"/>
  <c r="D93" i="2" s="1"/>
  <c r="F59" i="1" s="1"/>
  <c r="H92" i="2" a="1"/>
  <c r="H92" i="2" s="1"/>
  <c r="G92" i="2" a="1"/>
  <c r="G92" i="2" s="1"/>
  <c r="F92" i="2" a="1"/>
  <c r="F92" i="2" s="1"/>
  <c r="I31" i="1" s="1"/>
  <c r="E92" i="2" a="1"/>
  <c r="E92" i="2" s="1"/>
  <c r="D92" i="2" a="1"/>
  <c r="D92" i="2" s="1"/>
  <c r="F31" i="1" s="1"/>
  <c r="H82" i="2" a="1"/>
  <c r="H82" i="2" s="1"/>
  <c r="P58" i="1" s="1"/>
  <c r="G82" i="2" a="1"/>
  <c r="G82" i="2" s="1"/>
  <c r="F82" i="2" a="1"/>
  <c r="F82" i="2" s="1"/>
  <c r="E82" i="2" a="1"/>
  <c r="E82" i="2" s="1"/>
  <c r="G58" i="1" s="1"/>
  <c r="D82" i="2" a="1"/>
  <c r="D82" i="2" s="1"/>
  <c r="F58" i="1" s="1"/>
  <c r="H81" i="2" a="1"/>
  <c r="H81" i="2" s="1"/>
  <c r="P36" i="1" s="1"/>
  <c r="G81" i="2" a="1"/>
  <c r="G81" i="2" s="1"/>
  <c r="F81" i="2" a="1"/>
  <c r="F81" i="2" s="1"/>
  <c r="G22" i="5" s="1"/>
  <c r="I22" i="5" s="1"/>
  <c r="E81" i="2" a="1"/>
  <c r="E81" i="2" s="1"/>
  <c r="E22" i="5" s="1"/>
  <c r="D81" i="2" a="1"/>
  <c r="D81" i="2" s="1"/>
  <c r="H74" i="2" a="1"/>
  <c r="H74" i="2" s="1"/>
  <c r="P60" i="1" s="1"/>
  <c r="G74" i="2" a="1"/>
  <c r="G74" i="2" s="1"/>
  <c r="F74" i="2" a="1"/>
  <c r="F74" i="2" s="1"/>
  <c r="E74" i="2" a="1"/>
  <c r="E74" i="2" s="1"/>
  <c r="E21" i="5" s="1"/>
  <c r="D74" i="2" a="1"/>
  <c r="D74" i="2" s="1"/>
  <c r="D21" i="5" s="1"/>
  <c r="H36" i="2" a="1"/>
  <c r="H36" i="2" s="1"/>
  <c r="G36" i="2" a="1"/>
  <c r="G36" i="2" s="1"/>
  <c r="F36" i="2" a="1"/>
  <c r="F36" i="2" s="1"/>
  <c r="G11" i="5" s="1"/>
  <c r="I11" i="5" s="1"/>
  <c r="E36" i="2" a="1"/>
  <c r="E36" i="2" s="1"/>
  <c r="E11" i="5" s="1"/>
  <c r="D36" i="2" a="1"/>
  <c r="D36" i="2" s="1"/>
  <c r="H73" i="2" a="1"/>
  <c r="H73" i="2" s="1"/>
  <c r="P15" i="1" s="1"/>
  <c r="G73" i="2" a="1"/>
  <c r="G73" i="2" s="1"/>
  <c r="F73" i="2" a="1"/>
  <c r="F73" i="2" s="1"/>
  <c r="G12" i="14" s="1"/>
  <c r="I12" i="14" s="1"/>
  <c r="E73" i="2" a="1"/>
  <c r="E73" i="2" s="1"/>
  <c r="E12" i="14" s="1"/>
  <c r="D73" i="2" a="1"/>
  <c r="D73" i="2" s="1"/>
  <c r="H11" i="2" a="1"/>
  <c r="H11" i="2" s="1"/>
  <c r="N8" i="3" s="1"/>
  <c r="G11" i="2" a="1"/>
  <c r="G11" i="2" s="1"/>
  <c r="F11" i="2" a="1"/>
  <c r="F11" i="2" s="1"/>
  <c r="G8" i="3" s="1"/>
  <c r="I8" i="3" s="1"/>
  <c r="E11" i="2" a="1"/>
  <c r="E11" i="2" s="1"/>
  <c r="E8" i="3" s="1"/>
  <c r="D11" i="2" a="1"/>
  <c r="D11" i="2" s="1"/>
  <c r="D8" i="3" s="1"/>
  <c r="H80" i="2" a="1"/>
  <c r="H80" i="2" s="1"/>
  <c r="G80" i="2" a="1"/>
  <c r="G80" i="2" s="1"/>
  <c r="F80" i="2" a="1"/>
  <c r="F80" i="2" s="1"/>
  <c r="E80" i="2" a="1"/>
  <c r="E80" i="2" s="1"/>
  <c r="D80" i="2" a="1"/>
  <c r="D80" i="2" s="1"/>
  <c r="H67" i="2" a="1"/>
  <c r="H67" i="2" s="1"/>
  <c r="P9" i="1" s="1"/>
  <c r="G67" i="2" a="1"/>
  <c r="G67" i="2" s="1"/>
  <c r="F67" i="2" a="1"/>
  <c r="F67" i="2" s="1"/>
  <c r="G10" i="14" s="1"/>
  <c r="I10" i="14" s="1"/>
  <c r="E67" i="2" a="1"/>
  <c r="E67" i="2" s="1"/>
  <c r="E10" i="14" s="1"/>
  <c r="D67" i="2" a="1"/>
  <c r="D67" i="2" s="1"/>
  <c r="D10" i="14" s="1"/>
  <c r="H61" i="2" a="1"/>
  <c r="H61" i="2" s="1"/>
  <c r="P8" i="1" s="1"/>
  <c r="G61" i="2" a="1"/>
  <c r="G61" i="2" s="1"/>
  <c r="F61" i="2" a="1"/>
  <c r="F61" i="2" s="1"/>
  <c r="E61" i="2" a="1"/>
  <c r="E61" i="2" s="1"/>
  <c r="D61" i="2" a="1"/>
  <c r="D61" i="2" s="1"/>
  <c r="H55" i="2" a="1"/>
  <c r="H55" i="2" s="1"/>
  <c r="P7" i="1" s="1"/>
  <c r="G55" i="2" a="1"/>
  <c r="G55" i="2" s="1"/>
  <c r="F55" i="2" a="1"/>
  <c r="F55" i="2" s="1"/>
  <c r="E55" i="2" a="1"/>
  <c r="E55" i="2" s="1"/>
  <c r="D55" i="2" a="1"/>
  <c r="D55" i="2" s="1"/>
  <c r="H39" i="2" a="1"/>
  <c r="H39" i="2" s="1"/>
  <c r="N8" i="14" s="1"/>
  <c r="G39" i="2" a="1"/>
  <c r="G39" i="2" s="1"/>
  <c r="F39" i="2" a="1"/>
  <c r="F39" i="2" s="1"/>
  <c r="G7" i="14" s="1"/>
  <c r="I7" i="14" s="1"/>
  <c r="E39" i="2" a="1"/>
  <c r="E39" i="2" s="1"/>
  <c r="E7" i="14" s="1"/>
  <c r="D39" i="2" a="1"/>
  <c r="D39" i="2" s="1"/>
  <c r="D7" i="14" s="1"/>
  <c r="H25" i="2" a="1"/>
  <c r="H25" i="2" s="1"/>
  <c r="G25" i="2" a="1"/>
  <c r="G25" i="2" s="1"/>
  <c r="F25" i="2" a="1"/>
  <c r="F25" i="2" s="1"/>
  <c r="G5" i="14" s="1"/>
  <c r="E25" i="2" a="1"/>
  <c r="E25" i="2" s="1"/>
  <c r="E5" i="14" s="1"/>
  <c r="D25" i="2" a="1"/>
  <c r="D25" i="2" s="1"/>
  <c r="D5" i="14" s="1"/>
  <c r="H71" i="2" a="1"/>
  <c r="H71" i="2" s="1"/>
  <c r="P4" i="1" s="1"/>
  <c r="G71" i="2" a="1"/>
  <c r="G71" i="2" s="1"/>
  <c r="F71" i="2" a="1"/>
  <c r="F71" i="2" s="1"/>
  <c r="E71" i="2" a="1"/>
  <c r="E71" i="2" s="1"/>
  <c r="D71" i="2" a="1"/>
  <c r="D71" i="2" s="1"/>
  <c r="H37" i="2" a="1"/>
  <c r="H37" i="2" s="1"/>
  <c r="N6" i="14" s="1"/>
  <c r="G37" i="2" a="1"/>
  <c r="G37" i="2" s="1"/>
  <c r="F37" i="2" a="1"/>
  <c r="F37" i="2" s="1"/>
  <c r="E37" i="2" a="1"/>
  <c r="E37" i="2" s="1"/>
  <c r="D37" i="2" a="1"/>
  <c r="D37" i="2" s="1"/>
  <c r="D6" i="14" s="1"/>
  <c r="M6" i="1"/>
  <c r="L6" i="1"/>
  <c r="M5" i="1"/>
  <c r="L5" i="1"/>
  <c r="M4" i="1"/>
  <c r="L4" i="1"/>
  <c r="K22" i="5" l="1"/>
  <c r="J22" i="5"/>
  <c r="F61" i="1"/>
  <c r="D19" i="5"/>
  <c r="F43" i="1"/>
  <c r="D20" i="5"/>
  <c r="F37" i="1"/>
  <c r="D11" i="5"/>
  <c r="I61" i="1"/>
  <c r="G19" i="5"/>
  <c r="I19" i="5" s="1"/>
  <c r="G43" i="1"/>
  <c r="E20" i="5"/>
  <c r="F29" i="1"/>
  <c r="D10" i="5"/>
  <c r="J20" i="5"/>
  <c r="K20" i="5"/>
  <c r="K11" i="5"/>
  <c r="J11" i="5"/>
  <c r="P26" i="1"/>
  <c r="N5" i="5"/>
  <c r="F25" i="1"/>
  <c r="D13" i="5"/>
  <c r="K10" i="5"/>
  <c r="J10" i="5"/>
  <c r="P37" i="1"/>
  <c r="N11" i="5"/>
  <c r="G25" i="1"/>
  <c r="E13" i="5"/>
  <c r="F38" i="1"/>
  <c r="D6" i="5"/>
  <c r="K13" i="5"/>
  <c r="J13" i="5"/>
  <c r="F40" i="1"/>
  <c r="D15" i="5"/>
  <c r="F36" i="1"/>
  <c r="D22" i="5"/>
  <c r="G40" i="1"/>
  <c r="E15" i="5"/>
  <c r="I38" i="1"/>
  <c r="G6" i="5"/>
  <c r="I6" i="5" s="1"/>
  <c r="G22" i="3"/>
  <c r="I22" i="3" s="1"/>
  <c r="G21" i="5"/>
  <c r="I21" i="5" s="1"/>
  <c r="F41" i="1"/>
  <c r="D16" i="5"/>
  <c r="K15" i="5"/>
  <c r="J15" i="5"/>
  <c r="I5" i="5"/>
  <c r="H2" i="5"/>
  <c r="F26" i="1"/>
  <c r="D5" i="5"/>
  <c r="G26" i="1"/>
  <c r="E5" i="5"/>
  <c r="I41" i="1"/>
  <c r="G16" i="5"/>
  <c r="I16" i="5" s="1"/>
  <c r="K14" i="3"/>
  <c r="J14" i="3"/>
  <c r="D8" i="14"/>
  <c r="E13" i="14"/>
  <c r="E14" i="14"/>
  <c r="E8" i="14"/>
  <c r="G13" i="14"/>
  <c r="I13" i="14" s="1"/>
  <c r="J13" i="14" s="1"/>
  <c r="G14" i="14"/>
  <c r="I14" i="14" s="1"/>
  <c r="D13" i="14"/>
  <c r="D14" i="14"/>
  <c r="J16" i="3"/>
  <c r="K16" i="3"/>
  <c r="K23" i="3"/>
  <c r="J23" i="3"/>
  <c r="G11" i="14"/>
  <c r="I11" i="14" s="1"/>
  <c r="K11" i="14" s="1"/>
  <c r="F60" i="1"/>
  <c r="D22" i="3"/>
  <c r="D11" i="14"/>
  <c r="G60" i="1"/>
  <c r="E22" i="3"/>
  <c r="K19" i="3"/>
  <c r="J19" i="3"/>
  <c r="G8" i="14"/>
  <c r="I8" i="14" s="1"/>
  <c r="J8" i="14" s="1"/>
  <c r="D9" i="14"/>
  <c r="K22" i="3"/>
  <c r="J22" i="3"/>
  <c r="E11" i="14"/>
  <c r="E9" i="14"/>
  <c r="K21" i="3"/>
  <c r="J21" i="3"/>
  <c r="I8" i="1"/>
  <c r="G9" i="14"/>
  <c r="I9" i="14" s="1"/>
  <c r="K7" i="14"/>
  <c r="J7" i="14"/>
  <c r="I5" i="14"/>
  <c r="F15" i="1"/>
  <c r="D12" i="14"/>
  <c r="P5" i="1"/>
  <c r="N5" i="14"/>
  <c r="J12" i="14"/>
  <c r="K12" i="14"/>
  <c r="K10" i="14"/>
  <c r="J10" i="14"/>
  <c r="G3" i="1"/>
  <c r="E6" i="14"/>
  <c r="I3" i="1"/>
  <c r="G6" i="14"/>
  <c r="I6" i="14" s="1"/>
  <c r="P6" i="1"/>
  <c r="N7" i="14"/>
  <c r="K8" i="3"/>
  <c r="J8" i="3"/>
  <c r="H2" i="3"/>
  <c r="K5" i="3"/>
  <c r="J5" i="3"/>
  <c r="F14" i="1"/>
  <c r="F10" i="1"/>
  <c r="P14" i="1"/>
  <c r="H10" i="1"/>
  <c r="P10" i="1"/>
  <c r="H29" i="1"/>
  <c r="P29" i="1"/>
  <c r="H25" i="1"/>
  <c r="P25" i="1"/>
  <c r="H31" i="1"/>
  <c r="P31" i="1"/>
  <c r="H38" i="1"/>
  <c r="P38" i="1"/>
  <c r="P3" i="1"/>
  <c r="H59" i="1"/>
  <c r="P59" i="1"/>
  <c r="H8" i="1"/>
  <c r="F3" i="1"/>
  <c r="I26" i="1"/>
  <c r="G15" i="1"/>
  <c r="G61" i="1"/>
  <c r="I39" i="1"/>
  <c r="H15" i="1"/>
  <c r="I59" i="1"/>
  <c r="H40" i="1"/>
  <c r="G28" i="1"/>
  <c r="G39" i="1"/>
  <c r="I58" i="1"/>
  <c r="G48" i="1"/>
  <c r="I43" i="1"/>
  <c r="H30" i="1"/>
  <c r="I47" i="1"/>
  <c r="H26" i="1"/>
  <c r="G6" i="1"/>
  <c r="I28" i="1"/>
  <c r="H6" i="1"/>
  <c r="F7" i="1"/>
  <c r="G10" i="1"/>
  <c r="I37" i="1"/>
  <c r="G29" i="1"/>
  <c r="I48" i="1"/>
  <c r="H14" i="1"/>
  <c r="H61" i="1"/>
  <c r="I5" i="1"/>
  <c r="G42" i="1"/>
  <c r="G47" i="1"/>
  <c r="I15" i="1"/>
  <c r="H36" i="1"/>
  <c r="F4" i="1"/>
  <c r="G7" i="1"/>
  <c r="I10" i="1"/>
  <c r="G27" i="1"/>
  <c r="I29" i="1"/>
  <c r="H3" i="1"/>
  <c r="F9" i="1"/>
  <c r="I42" i="1"/>
  <c r="G9" i="1"/>
  <c r="I9" i="1"/>
  <c r="I6" i="1"/>
  <c r="G4" i="1"/>
  <c r="I7" i="1"/>
  <c r="H37" i="1"/>
  <c r="G59" i="1"/>
  <c r="G36" i="1"/>
  <c r="G37" i="1"/>
  <c r="I4" i="1"/>
  <c r="G31" i="1"/>
  <c r="I25" i="1"/>
  <c r="G38" i="1"/>
  <c r="H28" i="1"/>
  <c r="G5" i="1"/>
  <c r="I36" i="1"/>
  <c r="H5" i="1"/>
  <c r="H9" i="1"/>
  <c r="F6" i="1"/>
  <c r="H7" i="1"/>
  <c r="G14" i="1"/>
  <c r="I60" i="1"/>
  <c r="G30" i="1"/>
  <c r="I40" i="1"/>
  <c r="H43" i="1"/>
  <c r="H60" i="1"/>
  <c r="F8" i="1"/>
  <c r="F5" i="1"/>
  <c r="G8" i="1"/>
  <c r="I14" i="1"/>
  <c r="G41" i="1"/>
  <c r="I30" i="1"/>
  <c r="H41" i="1"/>
  <c r="H58" i="1"/>
  <c r="K3" i="1"/>
  <c r="L3" i="1" s="1"/>
  <c r="K5" i="5" l="1"/>
  <c r="J5" i="5"/>
  <c r="J21" i="5"/>
  <c r="K21" i="5"/>
  <c r="J19" i="5"/>
  <c r="K19" i="5"/>
  <c r="K6" i="5"/>
  <c r="J6" i="5"/>
  <c r="K13" i="14"/>
  <c r="K16" i="5"/>
  <c r="J16" i="5"/>
  <c r="J14" i="14"/>
  <c r="K14" i="14"/>
  <c r="J11" i="14"/>
  <c r="K8" i="14"/>
  <c r="H2" i="14"/>
  <c r="K5" i="14"/>
  <c r="J5" i="14"/>
  <c r="K6" i="14"/>
  <c r="J6" i="14"/>
  <c r="K9" i="14"/>
  <c r="J9" i="14"/>
  <c r="M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2">
    <bk>
      <extLst>
        <ext uri="{3e2802c4-a4d2-4d8b-9148-e3be6c30e623}">
          <xlrd:rvb i="0"/>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1"/>
        </ext>
      </extLst>
    </bk>
    <bk>
      <extLst>
        <ext uri="{3e2802c4-a4d2-4d8b-9148-e3be6c30e623}">
          <xlrd:rvb i="94"/>
        </ext>
      </extLst>
    </bk>
    <bk>
      <extLst>
        <ext uri="{3e2802c4-a4d2-4d8b-9148-e3be6c30e623}">
          <xlrd:rvb i="97"/>
        </ext>
      </extLst>
    </bk>
    <bk>
      <extLst>
        <ext uri="{3e2802c4-a4d2-4d8b-9148-e3be6c30e623}">
          <xlrd:rvb i="100"/>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5"/>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5"/>
        </ext>
      </extLst>
    </bk>
    <bk>
      <extLst>
        <ext uri="{3e2802c4-a4d2-4d8b-9148-e3be6c30e623}">
          <xlrd:rvb i="296"/>
        </ext>
      </extLst>
    </bk>
  </futureMetadata>
  <cellMetadata count="1">
    <bk>
      <rc t="1" v="0"/>
    </bk>
  </cellMetadata>
  <valueMetadata count="10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valueMetadata>
</metadata>
</file>

<file path=xl/sharedStrings.xml><?xml version="1.0" encoding="utf-8"?>
<sst xmlns="http://schemas.openxmlformats.org/spreadsheetml/2006/main" count="284" uniqueCount="132">
  <si>
    <t>Company</t>
  </si>
  <si>
    <t>Ticker</t>
  </si>
  <si>
    <t>Stock Price</t>
  </si>
  <si>
    <t>MC</t>
  </si>
  <si>
    <t>Net Cash</t>
  </si>
  <si>
    <t>EV</t>
  </si>
  <si>
    <t>Discount</t>
  </si>
  <si>
    <t>QTD</t>
  </si>
  <si>
    <t>Coinbase</t>
  </si>
  <si>
    <t>COIN</t>
  </si>
  <si>
    <t>Q322</t>
  </si>
  <si>
    <t>2022 EV/E</t>
  </si>
  <si>
    <t>2023 EV/E</t>
  </si>
  <si>
    <t>2022 E</t>
  </si>
  <si>
    <t>2023 E</t>
  </si>
  <si>
    <t>MSTR</t>
  </si>
  <si>
    <t>MicroStrategy</t>
  </si>
  <si>
    <t>BitNile</t>
  </si>
  <si>
    <t>NILE</t>
  </si>
  <si>
    <t>Core Scientific</t>
  </si>
  <si>
    <t>CORZ</t>
  </si>
  <si>
    <t>Galaxy Digital</t>
  </si>
  <si>
    <t>GLXY</t>
  </si>
  <si>
    <t>Greenidge</t>
  </si>
  <si>
    <t>GREE</t>
  </si>
  <si>
    <t>Marathon Digital</t>
  </si>
  <si>
    <t>MARA</t>
  </si>
  <si>
    <t>Riot Blockchain</t>
  </si>
  <si>
    <t>RIOT</t>
  </si>
  <si>
    <t>AMD</t>
  </si>
  <si>
    <t>NVIDIA</t>
  </si>
  <si>
    <t>CME Group</t>
  </si>
  <si>
    <t>PayPal</t>
  </si>
  <si>
    <t>Robinhood</t>
  </si>
  <si>
    <t>Shopify</t>
  </si>
  <si>
    <t>UWM</t>
  </si>
  <si>
    <t>UWMC</t>
  </si>
  <si>
    <t>SHOP</t>
  </si>
  <si>
    <t>HOOD</t>
  </si>
  <si>
    <t>PYPL</t>
  </si>
  <si>
    <t>CME</t>
  </si>
  <si>
    <t>NVDA</t>
  </si>
  <si>
    <t>Transamerica Corporation</t>
  </si>
  <si>
    <t>JP Morgan Chase</t>
  </si>
  <si>
    <t>Banking</t>
  </si>
  <si>
    <t>Fannie Mae</t>
  </si>
  <si>
    <t>Bank of America</t>
  </si>
  <si>
    <t>Citigroup</t>
  </si>
  <si>
    <t>Well Fargo</t>
  </si>
  <si>
    <t>State Farm</t>
  </si>
  <si>
    <t>MetLife</t>
  </si>
  <si>
    <t>Freddie Mac</t>
  </si>
  <si>
    <t>Goldman Sachs</t>
  </si>
  <si>
    <t>Morgan Stanley</t>
  </si>
  <si>
    <t>Insurance</t>
  </si>
  <si>
    <t>JPM</t>
  </si>
  <si>
    <t>FNMA</t>
  </si>
  <si>
    <t>BAC</t>
  </si>
  <si>
    <t>C</t>
  </si>
  <si>
    <t>WFC</t>
  </si>
  <si>
    <t>STFGX</t>
  </si>
  <si>
    <t>MET</t>
  </si>
  <si>
    <t>FMCC</t>
  </si>
  <si>
    <t>GS</t>
  </si>
  <si>
    <t>MS</t>
  </si>
  <si>
    <t>BRKA</t>
  </si>
  <si>
    <t>TSTRX</t>
  </si>
  <si>
    <t>Visa</t>
  </si>
  <si>
    <t>V</t>
  </si>
  <si>
    <t>MA</t>
  </si>
  <si>
    <t>Discover Financial Services</t>
  </si>
  <si>
    <t>Mastercard</t>
  </si>
  <si>
    <t>American Express</t>
  </si>
  <si>
    <t>DFS</t>
  </si>
  <si>
    <t>AXP</t>
  </si>
  <si>
    <t>EMP</t>
  </si>
  <si>
    <t>PRICE</t>
  </si>
  <si>
    <t>INDUSTRY</t>
  </si>
  <si>
    <t>P/E</t>
  </si>
  <si>
    <t>Industry</t>
  </si>
  <si>
    <t>24 HR</t>
  </si>
  <si>
    <t>Blockchain</t>
  </si>
  <si>
    <t>Semiconductor</t>
  </si>
  <si>
    <t>Money Management</t>
  </si>
  <si>
    <t>Intel</t>
  </si>
  <si>
    <t>INTC</t>
  </si>
  <si>
    <t>E-Commerce</t>
  </si>
  <si>
    <t>Category</t>
  </si>
  <si>
    <t>crypto</t>
  </si>
  <si>
    <t>banking</t>
  </si>
  <si>
    <t>insurance</t>
  </si>
  <si>
    <t>Berkshire Hathaway</t>
  </si>
  <si>
    <t>TECHNOLOGY</t>
  </si>
  <si>
    <t>CRYPTO</t>
  </si>
  <si>
    <t>COMMUNICATIONS</t>
  </si>
  <si>
    <t>CONSUMER STAPLES</t>
  </si>
  <si>
    <t>INDUSTRIALS</t>
  </si>
  <si>
    <t>CONSUMER DISCRETIONARY</t>
  </si>
  <si>
    <t>MATERIALS</t>
  </si>
  <si>
    <t>ENERGY</t>
  </si>
  <si>
    <t>REALESTATE</t>
  </si>
  <si>
    <t>FINANCIAL</t>
  </si>
  <si>
    <t>HEALTHCARE</t>
  </si>
  <si>
    <t>UTILITIES</t>
  </si>
  <si>
    <t>AVGO</t>
  </si>
  <si>
    <t>QCOM</t>
  </si>
  <si>
    <t>Beta</t>
  </si>
  <si>
    <t>-</t>
  </si>
  <si>
    <t>AMAT</t>
  </si>
  <si>
    <t>Applied Materials</t>
  </si>
  <si>
    <t>Analog Devices</t>
  </si>
  <si>
    <t>Micron Technology</t>
  </si>
  <si>
    <t>Broadcom</t>
  </si>
  <si>
    <t>Qualcomm</t>
  </si>
  <si>
    <t>skyworks solutions</t>
  </si>
  <si>
    <t>SWKS</t>
  </si>
  <si>
    <t>ADI</t>
  </si>
  <si>
    <t>MU</t>
  </si>
  <si>
    <t>Year Inc</t>
  </si>
  <si>
    <t>BLOCK</t>
  </si>
  <si>
    <t>Shares outstanding</t>
  </si>
  <si>
    <t>semiconductors, hardware, technology</t>
  </si>
  <si>
    <t>technology</t>
  </si>
  <si>
    <t>healthcare</t>
  </si>
  <si>
    <t>Official name</t>
  </si>
  <si>
    <t>semiconductors, hardware, crypto</t>
  </si>
  <si>
    <t>financial</t>
  </si>
  <si>
    <t>technology, financial, crypto</t>
  </si>
  <si>
    <t>finac</t>
  </si>
  <si>
    <t>technology, semiconductors</t>
  </si>
  <si>
    <t>financial, technology</t>
  </si>
  <si>
    <t>staple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</si>
</sst>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quot;X&quot;"/>
    <numFmt numFmtId="165" formatCode="_([$$-409]* #,##0.00_);_([$$-409]* \(#,##0.00\);_([$$-409]* &quot;-&quot;??_);_(@_)"/>
    <numFmt numFmtId="166" formatCode="&quot;$&quot;#,##0.00"/>
    <numFmt numFmtId="167" formatCode="0\ \X"/>
    <numFmt numFmtId="173" formatCode="0.0"/>
    <numFmt numFmtId="180" formatCode="&quot;$&quot;#,##0"/>
  </numFmts>
  <fonts count="13">
    <font>
      <sz val="11"/>
      <color theme="1"/>
      <name val="Calibri"/>
      <family val="2"/>
      <scheme val="minor"/>
    </font>
    <font>
      <sz val="11"/>
      <color rgb="FF000000"/>
      <name val="Calibri"/>
      <family val="2"/>
      <charset val="1"/>
    </font>
    <font>
      <b/>
      <sz val="10"/>
      <color rgb="FF000000"/>
      <name val="Calibri"/>
      <family val="2"/>
      <charset val="1"/>
    </font>
    <font>
      <b/>
      <sz val="11"/>
      <color rgb="FF000000"/>
      <name val="Calibri"/>
      <family val="2"/>
      <charset val="1"/>
    </font>
    <font>
      <u/>
      <sz val="11"/>
      <color theme="10"/>
      <name val="Calibri"/>
      <family val="2"/>
      <scheme val="minor"/>
    </font>
    <font>
      <sz val="11"/>
      <color rgb="FF00B0F0"/>
      <name val="Calibri"/>
      <family val="2"/>
      <scheme val="minor"/>
    </font>
    <font>
      <b/>
      <sz val="11"/>
      <color theme="1"/>
      <name val="Calibri"/>
      <family val="2"/>
      <scheme val="minor"/>
    </font>
    <font>
      <i/>
      <u/>
      <sz val="11"/>
      <color theme="10"/>
      <name val="Calibri"/>
      <family val="2"/>
      <scheme val="minor"/>
    </font>
    <font>
      <i/>
      <sz val="11"/>
      <color theme="1"/>
      <name val="Calibri"/>
      <family val="2"/>
      <scheme val="minor"/>
    </font>
    <font>
      <b/>
      <sz val="14"/>
      <color theme="1"/>
      <name val="Calibri"/>
      <family val="2"/>
      <scheme val="minor"/>
    </font>
    <font>
      <b/>
      <sz val="11"/>
      <color rgb="FF000000"/>
      <name val="Calibri"/>
      <family val="2"/>
    </font>
    <font>
      <b/>
      <sz val="26"/>
      <color theme="1"/>
      <name val="Berlin Sans FB Demi"/>
      <family val="2"/>
    </font>
    <font>
      <b/>
      <sz val="10"/>
      <color theme="1"/>
      <name val="Arial Unicode MS"/>
    </font>
  </fonts>
  <fills count="10">
    <fill>
      <patternFill patternType="none"/>
    </fill>
    <fill>
      <patternFill patternType="gray125"/>
    </fill>
    <fill>
      <patternFill patternType="solid">
        <fgColor rgb="FFDDDDDD"/>
        <bgColor rgb="FFCCCCCC"/>
      </patternFill>
    </fill>
    <fill>
      <patternFill patternType="solid">
        <fgColor rgb="FFF4C602"/>
        <bgColor indexed="64"/>
      </patternFill>
    </fill>
    <fill>
      <patternFill patternType="solid">
        <fgColor rgb="FF00B0F0"/>
        <bgColor indexed="64"/>
      </patternFill>
    </fill>
    <fill>
      <patternFill patternType="solid">
        <fgColor rgb="FF00B05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2" tint="-0.249977111117893"/>
        <bgColor indexed="64"/>
      </patternFill>
    </fill>
  </fills>
  <borders count="8">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theme="6"/>
      </left>
      <right style="thin">
        <color theme="6"/>
      </right>
      <top style="thin">
        <color theme="6"/>
      </top>
      <bottom style="medium">
        <color theme="6"/>
      </bottom>
      <diagonal/>
    </border>
    <border>
      <left style="thin">
        <color theme="6"/>
      </left>
      <right style="thin">
        <color theme="6"/>
      </right>
      <top style="thin">
        <color theme="6"/>
      </top>
      <bottom/>
      <diagonal/>
    </border>
  </borders>
  <cellStyleXfs count="4">
    <xf numFmtId="0" fontId="0" fillId="0" borderId="0"/>
    <xf numFmtId="0" fontId="1" fillId="0" borderId="0"/>
    <xf numFmtId="0" fontId="2" fillId="2" borderId="0" applyBorder="0" applyProtection="0"/>
    <xf numFmtId="0" fontId="4" fillId="0" borderId="0" applyNumberFormat="0" applyFill="0" applyBorder="0" applyAlignment="0" applyProtection="0"/>
  </cellStyleXfs>
  <cellXfs count="83">
    <xf numFmtId="0" fontId="0" fillId="0" borderId="0" xfId="0"/>
    <xf numFmtId="9" fontId="0" fillId="0" borderId="0" xfId="0" applyNumberFormat="1" applyAlignment="1">
      <alignment horizontal="center"/>
    </xf>
    <xf numFmtId="0" fontId="0" fillId="0" borderId="0" xfId="0"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3" fontId="5" fillId="0" borderId="0" xfId="0" applyNumberFormat="1" applyFont="1" applyAlignment="1">
      <alignment horizontal="center"/>
    </xf>
    <xf numFmtId="0" fontId="5" fillId="0" borderId="0" xfId="0" applyFont="1" applyAlignment="1">
      <alignment horizontal="center"/>
    </xf>
    <xf numFmtId="0" fontId="5" fillId="0" borderId="0" xfId="0" applyFont="1"/>
    <xf numFmtId="165" fontId="0" fillId="0" borderId="0" xfId="0" applyNumberFormat="1"/>
    <xf numFmtId="3" fontId="0" fillId="0" borderId="0" xfId="0" applyNumberFormat="1"/>
    <xf numFmtId="4" fontId="0" fillId="0" borderId="0" xfId="0" applyNumberFormat="1"/>
    <xf numFmtId="0" fontId="0" fillId="0" borderId="0" xfId="0" applyAlignment="1">
      <alignment horizontal="left"/>
    </xf>
    <xf numFmtId="9" fontId="5" fillId="0" borderId="0" xfId="0" applyNumberFormat="1" applyFont="1" applyAlignment="1">
      <alignment horizontal="center"/>
    </xf>
    <xf numFmtId="0" fontId="6" fillId="0" borderId="0" xfId="0" applyFont="1" applyAlignment="1">
      <alignment horizontal="center"/>
    </xf>
    <xf numFmtId="10" fontId="0" fillId="0" borderId="0" xfId="0" applyNumberFormat="1"/>
    <xf numFmtId="10" fontId="0" fillId="0" borderId="0" xfId="0" applyNumberFormat="1" applyFont="1" applyAlignment="1">
      <alignment horizontal="center"/>
    </xf>
    <xf numFmtId="0" fontId="7" fillId="0" borderId="0" xfId="3" applyFont="1"/>
    <xf numFmtId="0" fontId="8" fillId="0" borderId="0" xfId="0" applyFont="1"/>
    <xf numFmtId="167" fontId="0" fillId="0" borderId="0" xfId="0" applyNumberFormat="1" applyAlignment="1">
      <alignment horizontal="center"/>
    </xf>
    <xf numFmtId="0" fontId="6" fillId="3" borderId="2" xfId="0" applyFont="1" applyFill="1" applyBorder="1"/>
    <xf numFmtId="0" fontId="6" fillId="3" borderId="0" xfId="0" applyFont="1" applyFill="1" applyBorder="1"/>
    <xf numFmtId="0" fontId="6" fillId="3" borderId="5" xfId="0" applyFont="1" applyFill="1" applyBorder="1"/>
    <xf numFmtId="0" fontId="6" fillId="4" borderId="2" xfId="0" applyFont="1" applyFill="1" applyBorder="1"/>
    <xf numFmtId="0" fontId="6" fillId="4" borderId="0" xfId="0" applyFont="1" applyFill="1" applyBorder="1"/>
    <xf numFmtId="0" fontId="6" fillId="4" borderId="5" xfId="0" applyFont="1" applyFill="1" applyBorder="1"/>
    <xf numFmtId="0" fontId="6" fillId="5" borderId="2" xfId="0" applyFont="1" applyFill="1" applyBorder="1"/>
    <xf numFmtId="0" fontId="6" fillId="5" borderId="0" xfId="0" applyFont="1" applyFill="1" applyBorder="1"/>
    <xf numFmtId="0" fontId="6" fillId="5" borderId="5" xfId="0" applyFont="1" applyFill="1" applyBorder="1"/>
    <xf numFmtId="0" fontId="6" fillId="6" borderId="2" xfId="0" applyFont="1" applyFill="1" applyBorder="1"/>
    <xf numFmtId="0" fontId="6" fillId="6" borderId="0" xfId="0" applyFont="1" applyFill="1" applyBorder="1"/>
    <xf numFmtId="0" fontId="6" fillId="6" borderId="5" xfId="0" applyFont="1" applyFill="1" applyBorder="1"/>
    <xf numFmtId="0" fontId="6" fillId="0" borderId="0" xfId="0" applyFont="1"/>
    <xf numFmtId="166" fontId="0" fillId="0" borderId="0" xfId="0" applyNumberFormat="1" applyAlignment="1">
      <alignment horizontal="left"/>
    </xf>
    <xf numFmtId="0" fontId="6" fillId="7" borderId="2" xfId="0" applyFont="1" applyFill="1" applyBorder="1"/>
    <xf numFmtId="0" fontId="6" fillId="7" borderId="0" xfId="0" applyFont="1" applyFill="1" applyBorder="1"/>
    <xf numFmtId="0" fontId="6" fillId="7" borderId="5" xfId="0" applyFont="1" applyFill="1" applyBorder="1"/>
    <xf numFmtId="0" fontId="6" fillId="8" borderId="2" xfId="0" applyFont="1" applyFill="1" applyBorder="1"/>
    <xf numFmtId="0" fontId="6" fillId="8" borderId="0" xfId="0" applyFont="1" applyFill="1" applyBorder="1"/>
    <xf numFmtId="0" fontId="6" fillId="8" borderId="5" xfId="0" applyFont="1" applyFill="1" applyBorder="1"/>
    <xf numFmtId="49" fontId="0" fillId="0" borderId="0" xfId="0" applyNumberFormat="1" applyAlignment="1">
      <alignment horizontal="center"/>
    </xf>
    <xf numFmtId="0" fontId="9" fillId="8" borderId="1" xfId="0" applyFont="1" applyFill="1" applyBorder="1" applyAlignment="1">
      <alignment horizontal="center" vertical="center" textRotation="90"/>
    </xf>
    <xf numFmtId="0" fontId="9" fillId="8" borderId="3" xfId="0" applyFont="1" applyFill="1" applyBorder="1" applyAlignment="1">
      <alignment horizontal="center" vertical="center" textRotation="90"/>
    </xf>
    <xf numFmtId="0" fontId="9" fillId="8" borderId="4" xfId="0" applyFont="1" applyFill="1" applyBorder="1" applyAlignment="1">
      <alignment horizontal="center" vertical="center" textRotation="90"/>
    </xf>
    <xf numFmtId="0" fontId="9" fillId="3" borderId="1" xfId="0" applyFont="1" applyFill="1" applyBorder="1" applyAlignment="1">
      <alignment horizontal="center" vertical="center" textRotation="90"/>
    </xf>
    <xf numFmtId="0" fontId="9" fillId="3" borderId="3" xfId="0" applyFont="1" applyFill="1" applyBorder="1" applyAlignment="1">
      <alignment horizontal="center" vertical="center" textRotation="90"/>
    </xf>
    <xf numFmtId="0" fontId="9" fillId="3" borderId="4" xfId="0" applyFont="1" applyFill="1" applyBorder="1" applyAlignment="1">
      <alignment horizontal="center" vertical="center" textRotation="90"/>
    </xf>
    <xf numFmtId="0" fontId="9" fillId="4" borderId="1" xfId="0" applyFont="1" applyFill="1" applyBorder="1" applyAlignment="1">
      <alignment horizontal="center" vertical="center" textRotation="90"/>
    </xf>
    <xf numFmtId="0" fontId="9" fillId="4" borderId="3" xfId="0" applyFont="1" applyFill="1" applyBorder="1" applyAlignment="1">
      <alignment horizontal="center" vertical="center" textRotation="90"/>
    </xf>
    <xf numFmtId="0" fontId="9" fillId="4" borderId="4" xfId="0" applyFont="1" applyFill="1" applyBorder="1" applyAlignment="1">
      <alignment horizontal="center" vertical="center" textRotation="90"/>
    </xf>
    <xf numFmtId="0" fontId="9" fillId="5" borderId="1" xfId="0" applyFont="1" applyFill="1" applyBorder="1" applyAlignment="1">
      <alignment horizontal="center" vertical="center" textRotation="90"/>
    </xf>
    <xf numFmtId="0" fontId="9" fillId="5" borderId="3" xfId="0" applyFont="1" applyFill="1" applyBorder="1" applyAlignment="1">
      <alignment horizontal="center" vertical="center" textRotation="90"/>
    </xf>
    <xf numFmtId="0" fontId="9" fillId="5" borderId="4" xfId="0" applyFont="1" applyFill="1" applyBorder="1" applyAlignment="1">
      <alignment horizontal="center" vertical="center" textRotation="90"/>
    </xf>
    <xf numFmtId="0" fontId="9" fillId="6" borderId="1" xfId="0" applyFont="1" applyFill="1" applyBorder="1" applyAlignment="1">
      <alignment horizontal="center" vertical="center" textRotation="90"/>
    </xf>
    <xf numFmtId="0" fontId="9" fillId="6" borderId="3" xfId="0" applyFont="1" applyFill="1" applyBorder="1" applyAlignment="1">
      <alignment horizontal="center" vertical="center" textRotation="90"/>
    </xf>
    <xf numFmtId="0" fontId="9" fillId="6" borderId="4" xfId="0" applyFont="1" applyFill="1" applyBorder="1" applyAlignment="1">
      <alignment horizontal="center" vertical="center" textRotation="90"/>
    </xf>
    <xf numFmtId="0" fontId="9" fillId="7" borderId="1" xfId="0" applyFont="1" applyFill="1" applyBorder="1" applyAlignment="1">
      <alignment horizontal="center" vertical="center" textRotation="90"/>
    </xf>
    <xf numFmtId="0" fontId="9" fillId="7" borderId="3" xfId="0" applyFont="1" applyFill="1" applyBorder="1" applyAlignment="1">
      <alignment horizontal="center" vertical="center" textRotation="90"/>
    </xf>
    <xf numFmtId="0" fontId="9" fillId="7" borderId="4" xfId="0" applyFont="1" applyFill="1" applyBorder="1" applyAlignment="1">
      <alignment horizontal="center" vertical="center" textRotation="90"/>
    </xf>
    <xf numFmtId="0" fontId="11" fillId="0" borderId="0" xfId="0" applyFont="1" applyAlignment="1">
      <alignment horizontal="left"/>
    </xf>
    <xf numFmtId="173" fontId="0" fillId="0" borderId="0" xfId="0" applyNumberFormat="1" applyAlignment="1">
      <alignment horizontal="center"/>
    </xf>
    <xf numFmtId="0" fontId="10" fillId="9" borderId="0" xfId="1" applyFont="1" applyFill="1" applyAlignment="1">
      <alignment horizontal="center"/>
    </xf>
    <xf numFmtId="0" fontId="3" fillId="9" borderId="0" xfId="1" applyFont="1" applyFill="1" applyAlignment="1">
      <alignment horizontal="center"/>
    </xf>
    <xf numFmtId="1" fontId="0" fillId="0" borderId="0" xfId="0" applyNumberFormat="1" applyAlignment="1">
      <alignment horizontal="center"/>
    </xf>
    <xf numFmtId="0" fontId="3" fillId="9" borderId="0" xfId="1" applyFont="1" applyFill="1"/>
    <xf numFmtId="0" fontId="4" fillId="0" borderId="0" xfId="3"/>
    <xf numFmtId="0" fontId="12" fillId="0" borderId="0" xfId="0" applyFont="1"/>
    <xf numFmtId="0" fontId="3" fillId="9" borderId="6" xfId="1" applyNumberFormat="1" applyFont="1" applyFill="1" applyBorder="1" applyAlignment="1">
      <alignment horizontal="center"/>
    </xf>
    <xf numFmtId="0" fontId="3" fillId="9" borderId="6" xfId="1" applyNumberFormat="1" applyFont="1" applyFill="1" applyBorder="1" applyAlignment="1"/>
    <xf numFmtId="0" fontId="10" fillId="9" borderId="6" xfId="1" applyNumberFormat="1" applyFont="1" applyFill="1" applyBorder="1" applyAlignment="1">
      <alignment horizontal="center"/>
    </xf>
    <xf numFmtId="0" fontId="3" fillId="9" borderId="7" xfId="1" applyNumberFormat="1" applyFont="1" applyFill="1" applyBorder="1" applyAlignment="1">
      <alignment horizontal="center"/>
    </xf>
    <xf numFmtId="166" fontId="0" fillId="0" borderId="0" xfId="0" applyNumberFormat="1" applyFont="1" applyFill="1" applyBorder="1" applyAlignment="1">
      <alignment horizontal="left"/>
    </xf>
    <xf numFmtId="10" fontId="0" fillId="0" borderId="0" xfId="0" applyNumberFormat="1" applyFont="1" applyFill="1" applyBorder="1" applyAlignment="1">
      <alignment horizontal="center"/>
    </xf>
    <xf numFmtId="3" fontId="0" fillId="0" borderId="0" xfId="0" applyNumberFormat="1" applyFont="1" applyFill="1" applyBorder="1" applyAlignment="1">
      <alignment horizontal="center"/>
    </xf>
    <xf numFmtId="164" fontId="0" fillId="0" borderId="0" xfId="0" applyNumberFormat="1" applyFont="1" applyFill="1" applyBorder="1" applyAlignment="1">
      <alignment horizontal="center"/>
    </xf>
    <xf numFmtId="3" fontId="5" fillId="0" borderId="0" xfId="0" applyNumberFormat="1" applyFont="1" applyFill="1" applyBorder="1" applyAlignment="1">
      <alignment horizontal="center"/>
    </xf>
    <xf numFmtId="167" fontId="0" fillId="0" borderId="0" xfId="0" applyNumberFormat="1" applyFont="1" applyFill="1" applyBorder="1" applyAlignment="1">
      <alignment horizontal="center"/>
    </xf>
    <xf numFmtId="9" fontId="5" fillId="0" borderId="0" xfId="0" applyNumberFormat="1" applyFont="1" applyFill="1" applyBorder="1" applyAlignment="1">
      <alignment horizontal="center"/>
    </xf>
    <xf numFmtId="173" fontId="0" fillId="0" borderId="0" xfId="0" applyNumberFormat="1" applyFont="1" applyFill="1" applyBorder="1" applyAlignment="1">
      <alignment horizontal="center"/>
    </xf>
    <xf numFmtId="1" fontId="0" fillId="0" borderId="0" xfId="0" applyNumberFormat="1" applyFont="1" applyFill="1" applyBorder="1" applyAlignment="1">
      <alignment horizontal="center"/>
    </xf>
    <xf numFmtId="0" fontId="0" fillId="0" borderId="0" xfId="0" applyFont="1" applyFill="1" applyBorder="1" applyAlignment="1">
      <alignment horizontal="center"/>
    </xf>
    <xf numFmtId="0" fontId="0" fillId="0" borderId="0" xfId="0" applyFill="1"/>
    <xf numFmtId="180" fontId="11" fillId="0" borderId="0" xfId="0" applyNumberFormat="1" applyFont="1" applyAlignment="1">
      <alignment horizontal="right"/>
    </xf>
    <xf numFmtId="0" fontId="12" fillId="0" borderId="0" xfId="0" applyFont="1" applyAlignment="1">
      <alignment horizontal="center"/>
    </xf>
  </cellXfs>
  <cellStyles count="4">
    <cellStyle name="Explanatory Text 2" xfId="2" xr:uid="{88885B85-9318-455C-A569-4E5981D5633A}"/>
    <cellStyle name="Hyperlink" xfId="3" builtinId="8"/>
    <cellStyle name="Normal" xfId="0" builtinId="0"/>
    <cellStyle name="Normal 2" xfId="1" xr:uid="{1708D0A0-A1BF-4D01-93FD-B700A1D50C77}"/>
  </cellStyles>
  <dxfs count="50">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numFmt numFmtId="3" formatCode="#,##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4" formatCode="#,##0.00"/>
    </dxf>
    <dxf>
      <numFmt numFmtId="14" formatCode="0.00%"/>
    </dxf>
    <dxf>
      <numFmt numFmtId="4" formatCode="#,##0.00"/>
    </dxf>
    <dxf>
      <numFmt numFmtId="3" formatCode="#,##0"/>
    </dxf>
    <dxf>
      <numFmt numFmtId="3" formatCode="#,##0"/>
    </dxf>
    <dxf>
      <numFmt numFmtId="165" formatCode="_([$$-409]* #,##0.00_);_([$$-409]* \(#,##0.00\);_([$$-409]* &quot;-&quot;??_);_(@_)"/>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73" formatCode="0.0"/>
      <alignment horizontal="center" vertical="bottom" textRotation="0" wrapText="0" indent="0" justifyLastLine="0" shrinkToFit="0" readingOrder="0"/>
    </dxf>
    <dxf>
      <font>
        <b/>
        <i val="0"/>
        <strike val="0"/>
        <condense val="0"/>
        <extend val="0"/>
        <outline val="0"/>
        <shadow val="0"/>
        <u val="none"/>
        <vertAlign val="baseline"/>
        <sz val="11"/>
        <color rgb="FF000000"/>
        <name val="Calibri"/>
        <family val="2"/>
        <charset val="1"/>
        <scheme val="none"/>
      </font>
      <fill>
        <patternFill patternType="solid">
          <fgColor indexed="64"/>
          <bgColor theme="2" tint="-0.249977111117893"/>
        </patternFill>
      </fill>
      <alignment horizontal="center" vertical="bottom" textRotation="0" wrapText="0" indent="0" justifyLastLine="0" shrinkToFit="0" readingOrder="0"/>
    </dxf>
    <dxf>
      <numFmt numFmtId="173" formatCode="0.0"/>
      <alignment horizontal="center" vertical="bottom" textRotation="0" wrapText="0" indent="0" justifyLastLine="0" shrinkToFit="0" readingOrder="0"/>
    </dxf>
    <dxf>
      <numFmt numFmtId="167" formatCode="0\ \X"/>
      <alignment horizontal="center" vertical="bottom" textRotation="0" wrapText="0" indent="0" justifyLastLine="0" shrinkToFit="0" readingOrder="0"/>
    </dxf>
    <dxf>
      <font>
        <b val="0"/>
        <i val="0"/>
        <strike val="0"/>
        <condense val="0"/>
        <extend val="0"/>
        <outline val="0"/>
        <shadow val="0"/>
        <u val="none"/>
        <vertAlign val="baseline"/>
        <sz val="11"/>
        <color rgb="FF00B0F0"/>
        <name val="Calibri"/>
        <family val="2"/>
        <scheme val="minor"/>
      </font>
    </dxf>
    <dxf>
      <font>
        <b val="0"/>
        <i val="0"/>
        <strike val="0"/>
        <condense val="0"/>
        <extend val="0"/>
        <outline val="0"/>
        <shadow val="0"/>
        <u val="none"/>
        <vertAlign val="baseline"/>
        <sz val="11"/>
        <color rgb="FF00B0F0"/>
        <name val="Calibri"/>
        <family val="2"/>
        <scheme val="minor"/>
      </font>
    </dxf>
    <dxf>
      <numFmt numFmtId="3" formatCode="#,##0"/>
      <alignment horizontal="center" vertical="bottom" textRotation="0" wrapText="0" indent="0" justifyLastLine="0" shrinkToFit="0" readingOrder="0"/>
    </dxf>
    <dxf>
      <font>
        <b val="0"/>
      </font>
      <numFmt numFmtId="14" formatCode="0.00%"/>
      <alignment horizontal="center" vertical="bottom" textRotation="0" wrapText="0" indent="0" justifyLastLine="0" shrinkToFit="0" readingOrder="0"/>
    </dxf>
    <dxf>
      <numFmt numFmtId="166" formatCode="&quot;$&quot;#,##0.00"/>
      <alignment horizontal="left" vertical="bottom" textRotation="0" wrapText="0" indent="0" justifyLastLine="0" shrinkToFit="0" readingOrder="0"/>
    </dxf>
    <dxf>
      <alignment horizontal="left" vertical="bottom" textRotation="0" wrapText="0" indent="0" justifyLastLine="0" shrinkToFit="0" readingOrder="0"/>
    </dxf>
    <dxf>
      <font>
        <b/>
      </font>
      <alignment horizontal="center" vertical="bottom" textRotation="0" wrapText="0" indent="0" justifyLastLine="0" shrinkToFit="0" readingOrder="0"/>
    </dxf>
    <dxf>
      <font>
        <i/>
      </font>
    </dxf>
  </dxfs>
  <tableStyles count="0" defaultTableStyle="TableStyleMedium2" defaultPivotStyle="PivotStyleLight16"/>
  <colors>
    <mruColors>
      <color rgb="FFF4C6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ichStyles" Target="richData/rich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theme" Target="theme/theme1.xml"/><Relationship Id="rId23" Type="http://schemas.microsoft.com/office/2017/06/relationships/rdSupportingPropertyBag" Target="richData/rdsupportingpropertybag.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97">
  <rv s="0">
    <v>12</v>
    <v>1</v>
  </rv>
  <rv s="1">
    <v>https://www.bing.com/financeapi/forcetrigger?t=a1xroc&amp;q=XNYS%3aMMM&amp;form=skydnc</v>
    <v>Learn more on Bing</v>
  </rv>
  <rv s="2">
    <v>en-US</v>
    <v>a1xroc</v>
    <v>268435456</v>
    <v>1</v>
    <v>Powered by Refinitiv</v>
    <v>0</v>
    <v>3M COMPANY (XNYS:MMM)</v>
    <v>2</v>
    <v>3</v>
    <v>Finance</v>
    <v>4</v>
    <v>181.78</v>
    <v>107.07</v>
    <v>1.0031000000000001</v>
    <v>1</v>
    <v>-3.859E-3</v>
    <v>7.9369999999999996E-3</v>
    <v>-0.49</v>
    <v>USD</v>
    <v>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health information systems, medical solutions, oral care solutions, and separation and purification sciences. Consumer segment serves consumers and consists of consumer health care, and others.</v>
    <v>95000</v>
    <v>New York Stock Exchange</v>
    <v>XNYS</v>
    <v>XNYS</v>
    <v>3M Center, Bldg. 220-13E-26A, SAINT PAUL, MN, 55144-1000 US</v>
    <v>127.25</v>
    <v>Consumer Goods Conglomerates</v>
    <v>Stock</v>
    <v>44898.037449791409</v>
    <v>1</v>
    <v>124.24</v>
    <v>70192820000</v>
    <v>3M COMPANY</v>
    <v>3M COMPANY</v>
    <v>124.76</v>
    <v>10.98</v>
    <v>125.99</v>
    <v>126.99</v>
    <v>126.5</v>
    <v>552742900</v>
    <v>MMM</v>
    <v>3M COMPANY (XNYS:MMM)</v>
    <v>1821877</v>
    <v>2680089</v>
    <v>1929</v>
  </rv>
  <rv s="3">
    <v>2</v>
  </rv>
  <rv s="1">
    <v>https://www.bing.com/financeapi/forcetrigger?t=a1mrar&amp;q=XNYS%3aABT&amp;form=skydnc</v>
    <v>Learn more on Bing</v>
  </rv>
  <rv s="2">
    <v>en-US</v>
    <v>a1mrar</v>
    <v>268435456</v>
    <v>1</v>
    <v>Powered by Refinitiv</v>
    <v>0</v>
    <v>ABBOTT LABORATORIES (XNYS:ABT)</v>
    <v>2</v>
    <v>3</v>
    <v>Finance</v>
    <v>4</v>
    <v>142.6</v>
    <v>93.25</v>
    <v>0.70199999999999996</v>
    <v>0.16</v>
    <v>-7.6790000000000001E-3</v>
    <v>1.482E-3</v>
    <v>-0.83</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113000</v>
    <v>New York Stock Exchange</v>
    <v>XNYS</v>
    <v>XNYS</v>
    <v>100 Abbott Park Rd, ABBOTT PARK, IL, 60064-3500 US</v>
    <v>108.14</v>
    <v>Healthcare Equipment &amp; Supplies</v>
    <v>Stock</v>
    <v>44898.036201793751</v>
    <v>4</v>
    <v>106.2</v>
    <v>188462900000</v>
    <v>ABBOTT LABORATORIES</v>
    <v>ABBOTT LABORATORIES</v>
    <v>106.75</v>
    <v>24.244700000000002</v>
    <v>107.93</v>
    <v>108.09</v>
    <v>107.26</v>
    <v>1743574000</v>
    <v>ABT</v>
    <v>ABBOTT LABORATORIES (XNYS:ABT)</v>
    <v>4944080</v>
    <v>5259143</v>
    <v>1900</v>
  </rv>
  <rv s="3">
    <v>5</v>
  </rv>
  <rv s="1">
    <v>https://www.bing.com/financeapi/forcetrigger?t=a1mpqh&amp;q=XNYS%3aABBV&amp;form=skydnc</v>
    <v>Learn more on Bing</v>
  </rv>
  <rv s="2">
    <v>en-US</v>
    <v>a1mpqh</v>
    <v>268435456</v>
    <v>1</v>
    <v>Powered by Refinitiv</v>
    <v>0</v>
    <v>ABBVIE INC. (XNYS:ABBV)</v>
    <v>2</v>
    <v>3</v>
    <v>Finance</v>
    <v>4</v>
    <v>175.91</v>
    <v>115.6</v>
    <v>0.67149999999999999</v>
    <v>2.0299999999999998</v>
    <v>2.0769999999999999E-3</v>
    <v>1.256E-2</v>
    <v>0.34</v>
    <v>USD</v>
    <v>AbbVie Inc. is a research-based biopharmaceutical company, which is engaged in research and development, manufacturing, commercialization and sale of medicines and therapies. It offers products in various therapeutic categories, including immunology products, which include Humira, Skyrizi and Rinvoq; oncology products, which include Imbruvica and Venclexta; aesthetics products that include Botox Cosmetic, Juvederm Collection and others; neuroscience products, such as Botox Therapeutic, Vraylar, Duopa and Duodopa, and Ubrelvy; eye care products consists of Lumigan, Alphagan and Restasis; women's health products include Lo Loestrin, Orilissa and others; and other products, which includes Mavyret, Creon, Lupron, Linzess and Synthroid. Its products are sold to wholesalers, government agencies, health care facilities and independent retailers. It also discovers and develop antibody medicines that target difficult-to-drug disease-causing proteins, such as G protein-coupled receptors (GPCRs).</v>
    <v>50000</v>
    <v>New York Stock Exchange</v>
    <v>XNYS</v>
    <v>XNYS</v>
    <v>1 N Waukegan Rd, NORTH CHICAGO, IL, 60064 US</v>
    <v>163.76</v>
    <v>Pharmaceuticals</v>
    <v>Stock</v>
    <v>44898.038895439066</v>
    <v>7</v>
    <v>160.51249999999999</v>
    <v>289429500000</v>
    <v>ABBVIE INC.</v>
    <v>ABBVIE INC.</v>
    <v>160.72</v>
    <v>21.531700000000001</v>
    <v>161.63</v>
    <v>163.66</v>
    <v>164</v>
    <v>1768480000</v>
    <v>ABBV</v>
    <v>ABBVIE INC. (XNYS:ABBV)</v>
    <v>4305089</v>
    <v>5837727</v>
    <v>2012</v>
  </rv>
  <rv s="3">
    <v>8</v>
  </rv>
  <rv s="1">
    <v>https://www.bing.com/financeapi/forcetrigger?t=a1mqvh&amp;q=XNAS%3aABMD&amp;form=skydnc</v>
    <v>Learn more on Bing</v>
  </rv>
  <rv s="2">
    <v>en-US</v>
    <v>a1mqvh</v>
    <v>268435456</v>
    <v>1</v>
    <v>Powered by Refinitiv</v>
    <v>0</v>
    <v>ABIOMED, INC. (XNAS:ABMD)</v>
    <v>2</v>
    <v>3</v>
    <v>Finance</v>
    <v>4</v>
    <v>381.99</v>
    <v>219.845</v>
    <v>1.3984000000000001</v>
    <v>-0.24</v>
    <v>0</v>
    <v>-6.358999999999999E-4</v>
    <v>0</v>
    <v>USD</v>
    <v>ABIOMED, Inc. is a medical technology provider, which provides circulatory support and oxygenation. The Company develops, manufactures and markets its products, which are designed to enable the heart to rest by improving blood flow and/or performing the pumping of the heart. Its products are used in the cardiac catheterization lab or cath lab, by interventional cardiologists and in the heart surgery suite by cardiac surgeons for patients who are in need of hemodynamic support prophylactically or emergently before, during or after angioplasty, or heart surgery procedures. The Company's Impella device portfolio includes the Impella 2.5, Impella CP, Impella 5.0, Impella LD, Impella 5.5 and Impella RP devices. Its product pipeline includes Impella ECP, Impella XR Sheath, Impella BTR and precardiac. The Impella ECP device is designed for blood flow of greater than three and a half liters per minute. The Impella BTR device is designed to be a heart pump with integrated motors and sensors.</v>
    <v>2003</v>
    <v>Nasdaq Stock Market</v>
    <v>XNAS</v>
    <v>XNAS</v>
    <v>22 CHERRY HILL DR, DANVERS, MA, 01923-2575 US</v>
    <v>378</v>
    <v>Healthcare Equipment &amp; Supplies</v>
    <v>Stock</v>
    <v>44897.916667060155</v>
    <v>10</v>
    <v>376.55</v>
    <v>17008390000</v>
    <v>ABIOMED, INC.</v>
    <v>ABIOMED, INC.</v>
    <v>376.8</v>
    <v>64.870500000000007</v>
    <v>377.44</v>
    <v>377.2</v>
    <v>377.2</v>
    <v>45091180</v>
    <v>ABMD</v>
    <v>ABIOMED, INC. (XNAS:ABMD)</v>
    <v>704751</v>
    <v>1776776</v>
    <v>1987</v>
  </rv>
  <rv s="3">
    <v>11</v>
  </rv>
  <rv s="1">
    <v>https://www.bing.com/financeapi/forcetrigger?t=a1mthw&amp;q=XNYS%3aACN&amp;form=skydnc</v>
    <v>Learn more on Bing</v>
  </rv>
  <rv s="2">
    <v>en-US</v>
    <v>a1mthw</v>
    <v>268435456</v>
    <v>1</v>
    <v>Powered by Refinitiv</v>
    <v>0</v>
    <v>ACCENTURE PUBLIC LIMITED COMPANY (XNYS:ACN)</v>
    <v>2</v>
    <v>3</v>
    <v>Finance</v>
    <v>5</v>
    <v>417.37</v>
    <v>242.95</v>
    <v>1.2118</v>
    <v>-2.72</v>
    <v>8.6629999999999997E-4</v>
    <v>-8.9820000000000004E-3</v>
    <v>0.26</v>
    <v>USD</v>
    <v>Accenture plc is a global professional services company engaged in providing a range of services in strategy and consulting, technology, operations and Accenture song. It serves clients in North America, Europe and Growth markets. It provides a range of services, including application services, artificial intelligence, automation, business process outsourcing, business strategy, change management, cloud, data and analytics, digital commerce, digital engineering and manufacturing, finance consulting, infrastructure, marketing, mergers and acquisitions, metaverse, operating models, security, supply chain management, technology consulting, technology innovation and zero-based transformation. It helps organizations to achieve transformational impact with solutions in C-Suite assessment, team dynamics and various others. It also offers automated production lines that leverage the cloud, data and artificial intelligence (AI) that makes factories and plants smarter through Eclipse Automation.</v>
    <v>721000</v>
    <v>New York Stock Exchange</v>
    <v>XNYS</v>
    <v>XNYS</v>
    <v>1 Grand Canal Square, Grand Canal Harbour, Dublin 2, DUBLIN, DUBLIN IE</v>
    <v>302.14999999999998</v>
    <v>Software &amp; IT Services</v>
    <v>Stock</v>
    <v>44898.012695659374</v>
    <v>13</v>
    <v>296.46499999999997</v>
    <v>199521400000</v>
    <v>ACCENTURE PUBLIC LIMITED COMPANY</v>
    <v>ACCENTURE PUBLIC LIMITED COMPANY</v>
    <v>299.05</v>
    <v>28.265799999999999</v>
    <v>302.83</v>
    <v>300.11</v>
    <v>300.39</v>
    <v>664783100</v>
    <v>ACN</v>
    <v>ACCENTURE PUBLIC LIMITED COMPANY (XNYS:ACN)</v>
    <v>1744558</v>
    <v>1927553</v>
    <v>2009</v>
  </rv>
  <rv s="3">
    <v>14</v>
  </rv>
  <rv s="1">
    <v>https://www.bing.com/financeapi/forcetrigger?t=a1nxoc&amp;q=XNAS%3aATVI&amp;form=skydnc</v>
    <v>Learn more on Bing</v>
  </rv>
  <rv s="2">
    <v>en-US</v>
    <v>a1nxoc</v>
    <v>268435456</v>
    <v>1</v>
    <v>Powered by Refinitiv</v>
    <v>0</v>
    <v>ACTIVISION BLIZZARD, INC. (XNAS:ATVI)</v>
    <v>2</v>
    <v>3</v>
    <v>Finance</v>
    <v>4</v>
    <v>86.9</v>
    <v>56.4</v>
    <v>0.49109999999999998</v>
    <v>0.56999999999999995</v>
    <v>1.32E-3</v>
    <v>7.5810000000000001E-3</v>
    <v>0.1</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 Activision delivers content through both premium and free-to-play offerings. It also includes the activities of the Call of Duty League, a global professional esports league with city-based teams. Blizzard develops and publishes entertainment software for creating games. It maintains an online gaming service, Blizzard Battle.net, which facilitates the digital distribution of Blizzard content and selected Activision content. King delivers content on the mobile platform. Kings’ product franchise is Candy Crush, a match three franchise.</v>
    <v>9800</v>
    <v>Nasdaq Stock Market</v>
    <v>XNAS</v>
    <v>XNAS</v>
    <v>2701 Olympic Boulevard, Building B, SANTA MONICA, CA, 90404 US</v>
    <v>75.97</v>
    <v>Software &amp; IT Services</v>
    <v>Stock</v>
    <v>44898.040209560153</v>
    <v>16</v>
    <v>74.569999999999993</v>
    <v>59291700000</v>
    <v>ACTIVISION BLIZZARD, INC.</v>
    <v>ACTIVISION BLIZZARD, INC.</v>
    <v>74.7</v>
    <v>35.323900000000002</v>
    <v>75.19</v>
    <v>75.760000000000005</v>
    <v>75.86</v>
    <v>782625300</v>
    <v>ATVI</v>
    <v>ACTIVISION BLIZZARD, INC. (XNAS:ATVI)</v>
    <v>6146920</v>
    <v>6625913</v>
    <v>2000</v>
  </rv>
  <rv s="3">
    <v>17</v>
  </rv>
  <rv s="1">
    <v>http://en.wikipedia.org/wiki/Public_domain</v>
    <v>Public domain</v>
  </rv>
  <rv s="1">
    <v>http://es.wikipedia.org/wiki/Adobe_(empresa)</v>
    <v>Wikipedia</v>
  </rv>
  <rv s="4">
    <v>19</v>
    <v>20</v>
  </rv>
  <rv s="5">
    <v>10</v>
    <v>https://www.bing.com/th?id=AMMS_503c684ccc667ad525fe1d703881df2c&amp;qlt=95</v>
    <v>21</v>
    <v>0</v>
    <v>https://www.bing.com/images/search?form=xlimg&amp;q=adobe+systems</v>
    <v>Image of ADOBE INC.</v>
  </rv>
  <rv s="1">
    <v>https://www.bing.com/financeapi/forcetrigger?t=a1mv7w&amp;q=XNAS%3aADBE&amp;form=skydnc</v>
    <v>Learn more on Bing</v>
  </rv>
  <rv s="6">
    <v>en-US</v>
    <v>a1mv7w</v>
    <v>268435456</v>
    <v>1</v>
    <v>Powered by Refinitiv</v>
    <v>6</v>
    <v>ADOBE INC. (XNAS:ADBE)</v>
    <v>8</v>
    <v>9</v>
    <v>Finance</v>
    <v>4</v>
    <v>675.21</v>
    <v>274.73</v>
    <v>1.2581</v>
    <v>-2.58</v>
    <v>-1.23E-3</v>
    <v>-7.4980000000000003E-3</v>
    <v>-0.42</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25988</v>
    <v>Nasdaq Stock Market</v>
    <v>XNAS</v>
    <v>XNAS</v>
    <v>345 PARK AVE, SAN JOSE, CA, 95110-2704 US</v>
    <v>343.52760000000001</v>
    <v>22</v>
    <v>Software &amp; IT Services</v>
    <v>Stock</v>
    <v>44898.041159421096</v>
    <v>23</v>
    <v>334.22250000000003</v>
    <v>158777300000</v>
    <v>ADOBE INC.</v>
    <v>ADOBE INC.</v>
    <v>337.2</v>
    <v>33.931399999999996</v>
    <v>344.11</v>
    <v>341.53</v>
    <v>341.11</v>
    <v>464900000</v>
    <v>ADBE</v>
    <v>ADOBE INC. (XNAS:ADBE)</v>
    <v>2741993</v>
    <v>3331537</v>
    <v>1997</v>
  </rv>
  <rv s="3">
    <v>24</v>
  </rv>
  <rv s="1">
    <v>https://www.bing.com/financeapi/forcetrigger?t=a1ndww&amp;q=XNAS%3aAMD&amp;form=skydnc</v>
    <v>Learn more on Bing</v>
  </rv>
  <rv s="2">
    <v>en-US</v>
    <v>a1ndww</v>
    <v>268435456</v>
    <v>1</v>
    <v>Powered by Refinitiv</v>
    <v>0</v>
    <v>ADVANCED MICRO DEVICES, INC. (XNAS:AMD)</v>
    <v>2</v>
    <v>3</v>
    <v>Finance</v>
    <v>4</v>
    <v>156.72999999999999</v>
    <v>54.57</v>
    <v>2.0066000000000002</v>
    <v>-2.5</v>
    <v>-2.6669999999999998E-4</v>
    <v>-3.2265999999999996E-2</v>
    <v>-0.02</v>
    <v>USD</v>
    <v>Advanced Micro Devices, Inc. is a global semiconductor company. Its segments include Computing and Graphics, and Enterprise, Embedded and Semi-Custom. The Computing and Graphics segment primarily includes desktop and notebook microprocessors, accelerated processing units that integrate microprocessors and graphics, chipsets, discrete graphics processing units (GPUs), data center and professional GPUs, and development services. It may also sell or license portions of its intellectual property (IP) portfolio. The Enterprise, Embedded and Semi-Custom segment primarily includes server and embedded processors, semi-custom system-on-chip (SoC) products, development services, and technology for game consoles, and it may also sell or license portions of its IP portfolio. Its microprocessor customers consist primarily of original equipment manufacturers (OEMs), large public cloud service providers, original design manufacturers (ODMs), system integrators, and independent distributors.</v>
    <v>15500</v>
    <v>Nasdaq Stock Market</v>
    <v>XNAS</v>
    <v>XNAS</v>
    <v>2485 Augustine Drive, SANTA CLARA, CA, 95054 US</v>
    <v>76.28</v>
    <v>Semiconductors &amp; Semiconductor Equipment</v>
    <v>Stock</v>
    <v>44898.041660358591</v>
    <v>26</v>
    <v>73.650000000000006</v>
    <v>120894500000</v>
    <v>ADVANCED MICRO DEVICES, INC.</v>
    <v>ADVANCED MICRO DEVICES, INC.</v>
    <v>75.05</v>
    <v>46.4405</v>
    <v>77.48</v>
    <v>74.98</v>
    <v>74.959999999999994</v>
    <v>1612356000</v>
    <v>AMD</v>
    <v>ADVANCED MICRO DEVICES, INC. (XNAS:AMD)</v>
    <v>64377175</v>
    <v>79070997</v>
    <v>1969</v>
  </rv>
  <rv s="3">
    <v>27</v>
  </rv>
  <rv s="1">
    <v>https://www.bing.com/financeapi/forcetrigger?t=a1nhlh&amp;q=XNAS%3aAMZN&amp;form=skydnc</v>
    <v>Learn more on Bing</v>
  </rv>
  <rv s="2">
    <v>en-US</v>
    <v>a1nhlh</v>
    <v>268435456</v>
    <v>1</v>
    <v>Powered by Refinitiv</v>
    <v>0</v>
    <v>AMAZON.COM, INC. (XNAS:AMZN)</v>
    <v>2</v>
    <v>3</v>
    <v>Finance</v>
    <v>4</v>
    <v>177.49950000000001</v>
    <v>85.87</v>
    <v>1.1964999999999999</v>
    <v>-1.37</v>
    <v>-1.3810000000000001E-3</v>
    <v>-1.4346000000000001E-2</v>
    <v>-0.13</v>
    <v>USD</v>
    <v>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v>
    <v>1544000</v>
    <v>Nasdaq Stock Market</v>
    <v>XNAS</v>
    <v>XNAS</v>
    <v>410 Terry Ave N, SEATTLE, WA, 98109 US</v>
    <v>95.36</v>
    <v>Diversified Retail</v>
    <v>Stock</v>
    <v>44898.041643298435</v>
    <v>29</v>
    <v>93.78</v>
    <v>960281700000</v>
    <v>AMAZON.COM, INC.</v>
    <v>AMAZON.COM, INC.</v>
    <v>94.474999999999994</v>
    <v>88.130899999999997</v>
    <v>95.5</v>
    <v>94.13</v>
    <v>94</v>
    <v>10201650000</v>
    <v>AMZN</v>
    <v>AMAZON.COM, INC. (XNAS:AMZN)</v>
    <v>72496388</v>
    <v>102229222</v>
    <v>1996</v>
  </rv>
  <rv s="3">
    <v>30</v>
  </rv>
  <rv s="1">
    <v>https://www.bing.com/financeapi/forcetrigger?t=a1moa2&amp;q=XNAS%3aAAL&amp;form=skydnc</v>
    <v>Learn more on Bing</v>
  </rv>
  <rv s="2">
    <v>en-US</v>
    <v>a1moa2</v>
    <v>268435456</v>
    <v>1</v>
    <v>Powered by Refinitiv</v>
    <v>0</v>
    <v>AMERICAN AIRLINES GROUP INC. (XNAS:AAL)</v>
    <v>2</v>
    <v>3</v>
    <v>Finance</v>
    <v>4</v>
    <v>21.42</v>
    <v>11.651400000000001</v>
    <v>1.4701</v>
    <v>-0.01</v>
    <v>-3.5790000000000001E-3</v>
    <v>-7.1529999999999999E-4</v>
    <v>-0.05</v>
    <v>USD</v>
    <v>American Airlines Group Inc. is a holding company. The Company's primary business activity is the operation of a network air carrier, providing scheduled air transportation for passengers and cargo. It operates through American segment, which provides air transportation for passengers and cargo. The Company together with its regional airline subsidiaries and third-party regional carriers operates under American Eagle brand, providing scheduled air transportation for passengers and cargo through its hubs in Charlotte, Chicago, Dallas/Fort Worth, Los Angeles, Miami, New York, Philadelphia, Phoenix and Washington, District of Columbia (D.C.) and partner gateways, including in London, Madrid, Seattle/Tacoma, Sydney and Tokyo. Its subsidiaries include American Airlines, Inc., Envoy Aviation Group Inc., PSA Airlines, Inc. and Piedmont Airlines, Inc. Its cargo division provides a range of freight and mail services with facilities and interline connections available across the globe.</v>
    <v>123400</v>
    <v>Nasdaq Stock Market</v>
    <v>XNAS</v>
    <v>XNAS</v>
    <v>1 Skyview Drive, FORT WORTH, TX, 76155 US</v>
    <v>13.98</v>
    <v>Passenger Transportation Services</v>
    <v>Stock</v>
    <v>44898.041488182811</v>
    <v>32</v>
    <v>13.6736</v>
    <v>9079115000</v>
    <v>AMERICAN AIRLINES GROUP INC.</v>
    <v>AMERICAN AIRLINES GROUP INC.</v>
    <v>13.82</v>
    <v>3.3195999999999999</v>
    <v>13.98</v>
    <v>13.97</v>
    <v>13.92</v>
    <v>649900900</v>
    <v>AAL</v>
    <v>AMERICAN AIRLINES GROUP INC. (XNAS:AAL)</v>
    <v>24124274</v>
    <v>25164979</v>
    <v>1982</v>
  </rv>
  <rv s="3">
    <v>33</v>
  </rv>
  <rv s="1">
    <v>https://www.bing.com/financeapi/forcetrigger?t=a1o2lh&amp;q=XNYS%3aAXP&amp;form=skydnc</v>
    <v>Learn more on Bing</v>
  </rv>
  <rv s="2">
    <v>en-US</v>
    <v>a1o2lh</v>
    <v>268435456</v>
    <v>1</v>
    <v>Powered by Refinitiv</v>
    <v>0</v>
    <v>AMERICAN EXPRESS COMPANY (XNYS:AXP)</v>
    <v>2</v>
    <v>3</v>
    <v>Finance</v>
    <v>4</v>
    <v>199.55</v>
    <v>130.65</v>
    <v>1.1407</v>
    <v>-0.75</v>
    <v>-1.2760000000000001E-4</v>
    <v>-4.7619999999999997E-3</v>
    <v>-0.02</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64000</v>
    <v>New York Stock Exchange</v>
    <v>XNYS</v>
    <v>XNYS</v>
    <v>50TH FLOOR, 200 VESEY STREET, NEW YORK, NY, 10285 US</v>
    <v>157.28</v>
    <v>Banking Services</v>
    <v>Stock</v>
    <v>44898.017753992972</v>
    <v>35</v>
    <v>155</v>
    <v>117128700000</v>
    <v>AMERICAN EXPRESS COMPANY</v>
    <v>AMERICAN EXPRESS COMPANY</v>
    <v>155.22</v>
    <v>15.824299999999999</v>
    <v>157.5</v>
    <v>156.75</v>
    <v>156.72999999999999</v>
    <v>747232700</v>
    <v>AXP</v>
    <v>AMERICAN EXPRESS COMPANY (XNYS:AXP)</v>
    <v>2285397</v>
    <v>2831489</v>
    <v>1965</v>
  </rv>
  <rv s="3">
    <v>36</v>
  </rv>
  <rv s="1">
    <v>https://www.bing.com/financeapi/forcetrigger?t=a1mvjc&amp;q=XNAS%3aADI&amp;form=skydnc</v>
    <v>Learn more on Bing</v>
  </rv>
  <rv s="2">
    <v>en-US</v>
    <v>a1mvjc</v>
    <v>268435456</v>
    <v>1</v>
    <v>Powered by Refinitiv</v>
    <v>0</v>
    <v>ANALOG DEVICES, INC. (XNAS:ADI)</v>
    <v>2</v>
    <v>3</v>
    <v>Finance</v>
    <v>4</v>
    <v>187.69</v>
    <v>133.47999999999999</v>
    <v>1.1638999999999999</v>
    <v>-2.09</v>
    <v>-7.7090000000000004E-4</v>
    <v>-1.2241999999999999E-2</v>
    <v>-0.13</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 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 signal, power management and reference, amplifiers/RF and microwave, sensors and actuators, and digital signal processing and system products (DSPs).</v>
    <v>24450</v>
    <v>Nasdaq Stock Market</v>
    <v>XNAS</v>
    <v>XNAS</v>
    <v>One Analog Way, WILMINGTON, MA, 01887 US</v>
    <v>168.79</v>
    <v>Semiconductors &amp; Semiconductor Equipment</v>
    <v>Stock</v>
    <v>44897.925785034378</v>
    <v>38</v>
    <v>165.24</v>
    <v>85882580000</v>
    <v>ANALOG DEVICES, INC.</v>
    <v>ANALOG DEVICES, INC.</v>
    <v>167.2</v>
    <v>32.39</v>
    <v>170.72</v>
    <v>168.63</v>
    <v>168.5</v>
    <v>509295900</v>
    <v>ADI</v>
    <v>ANALOG DEVICES, INC. (XNAS:ADI)</v>
    <v>3055210</v>
    <v>3959383</v>
    <v>1965</v>
  </rv>
  <rv s="3">
    <v>39</v>
  </rv>
  <rv s="1">
    <v>https://www.bing.com/financeapi/forcetrigger?t=a1mou2&amp;q=XNAS%3aAAPL&amp;form=skydnc</v>
    <v>Learn more on Bing</v>
  </rv>
  <rv s="2">
    <v>en-US</v>
    <v>a1mou2</v>
    <v>268435456</v>
    <v>1</v>
    <v>Powered by Refinitiv</v>
    <v>0</v>
    <v>APPLE INC. (XNAS:AAPL)</v>
    <v>2</v>
    <v>3</v>
    <v>Finance</v>
    <v>5</v>
    <v>182.94</v>
    <v>129.04</v>
    <v>1.2204999999999999</v>
    <v>-0.5</v>
    <v>-2.0969999999999999E-3</v>
    <v>-3.3710000000000003E-3</v>
    <v>-0.31</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148</v>
    <v>Computers, Phones &amp; Household Electronics</v>
    <v>Stock</v>
    <v>44897.951393332813</v>
    <v>41</v>
    <v>145.65</v>
    <v>2351379000000</v>
    <v>APPLE INC.</v>
    <v>APPLE INC.</v>
    <v>145.96</v>
    <v>24.3047</v>
    <v>148.31</v>
    <v>147.81</v>
    <v>147.5</v>
    <v>15908120000</v>
    <v>AAPL</v>
    <v>APPLE INC. (XNAS:AAPL)</v>
    <v>65447446</v>
    <v>86723373</v>
    <v>1977</v>
  </rv>
  <rv s="3">
    <v>42</v>
  </rv>
  <rv s="1">
    <v>https://www.bing.com/financeapi/forcetrigger?t=a1nda2&amp;q=XNAS%3aAMAT&amp;form=skydnc</v>
    <v>Learn more on Bing</v>
  </rv>
  <rv s="2">
    <v>en-US</v>
    <v>a1nda2</v>
    <v>268435456</v>
    <v>1</v>
    <v>Powered by Refinitiv</v>
    <v>0</v>
    <v>APPLIED MATERIALS, INC. (XNAS:AMAT)</v>
    <v>2</v>
    <v>3</v>
    <v>Finance</v>
    <v>4</v>
    <v>167.06</v>
    <v>71.12</v>
    <v>1.5505</v>
    <v>-0.3</v>
    <v>-1.874E-3</v>
    <v>-2.8029999999999999E-3</v>
    <v>-0.2</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27000</v>
    <v>Nasdaq Stock Market</v>
    <v>XNAS</v>
    <v>XNAS</v>
    <v>3050 Bowers Ave, SANTA CLARA, CA, 95054-3299 US</v>
    <v>107.32</v>
    <v>Semiconductors &amp; Semiconductor Equipment</v>
    <v>Stock</v>
    <v>44898.040592534373</v>
    <v>44</v>
    <v>104.22</v>
    <v>91803620000</v>
    <v>APPLIED MATERIALS, INC.</v>
    <v>APPLIED MATERIALS, INC.</v>
    <v>104.32</v>
    <v>14.3878</v>
    <v>107.01</v>
    <v>106.71</v>
    <v>106.51</v>
    <v>860309400</v>
    <v>AMAT</v>
    <v>APPLIED MATERIALS, INC. (XNAS:AMAT)</v>
    <v>3903370</v>
    <v>8143520</v>
    <v>1987</v>
  </rv>
  <rv s="3">
    <v>45</v>
  </rv>
  <rv s="1">
    <v>https://www.bing.com/financeapi/forcetrigger?t=a23www&amp;q=XNYS%3aT&amp;form=skydnc</v>
    <v>Learn more on Bing</v>
  </rv>
  <rv s="2">
    <v>en-US</v>
    <v>a23www</v>
    <v>268435456</v>
    <v>1</v>
    <v>Powered by Refinitiv</v>
    <v>0</v>
    <v>AT&amp;T INC. (XNYS:T)</v>
    <v>2</v>
    <v>3</v>
    <v>Finance</v>
    <v>4</v>
    <v>21.53</v>
    <v>14.46</v>
    <v>0.56979999999999997</v>
    <v>-0.17</v>
    <v>-2.366E-3</v>
    <v>-8.8590000000000006E-3</v>
    <v>-4.4999999999999998E-2</v>
    <v>USD</v>
    <v>AT&amp;T Inc. is a holding company. The Company is a provider of telecommunications, media,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203000</v>
    <v>New York Stock Exchange</v>
    <v>XNYS</v>
    <v>XNYS</v>
    <v>208 S. Akard St, DALLAS, TX, 75202 US</v>
    <v>19.059999999999999</v>
    <v>Telecommunications Services</v>
    <v>Stock</v>
    <v>44898.041550601563</v>
    <v>47</v>
    <v>18.855</v>
    <v>135555500000</v>
    <v>AT&amp;T INC.</v>
    <v>AT&amp;T INC.</v>
    <v>19.05</v>
    <v>7.0624000000000002</v>
    <v>19.190000000000001</v>
    <v>19.02</v>
    <v>18.975000000000001</v>
    <v>7127000000</v>
    <v>T</v>
    <v>AT&amp;T INC. (XNYS:T)</v>
    <v>33479648</v>
    <v>39684830</v>
    <v>1983</v>
  </rv>
  <rv s="3">
    <v>48</v>
  </rv>
  <rv s="1">
    <v>https://www.bing.com/financeapi/forcetrigger?t=a1mw4c&amp;q=XNAS%3aADP&amp;form=skydnc</v>
    <v>Learn more on Bing</v>
  </rv>
  <rv s="2">
    <v>en-US</v>
    <v>a1mw4c</v>
    <v>268435456</v>
    <v>1</v>
    <v>Powered by Refinitiv</v>
    <v>0</v>
    <v>AUTOMATIC DATA PROCESSING, INC. (XNAS:ADP)</v>
    <v>2</v>
    <v>3</v>
    <v>Finance</v>
    <v>4</v>
    <v>270.875</v>
    <v>192.26</v>
    <v>0.84219999999999995</v>
    <v>1.95</v>
    <v>-1.7780000000000001E-3</v>
    <v>7.2770000000000005E-3</v>
    <v>-0.48</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07068-1728 US</v>
    <v>270.875</v>
    <v>Software &amp; IT Services</v>
    <v>Stock</v>
    <v>44897.902245555466</v>
    <v>50</v>
    <v>263.11</v>
    <v>111962000000</v>
    <v>AUTOMATIC DATA PROCESSING, INC.</v>
    <v>AUTOMATIC DATA PROCESSING, INC.</v>
    <v>263.11</v>
    <v>37.118899999999996</v>
    <v>267.95</v>
    <v>269.89999999999998</v>
    <v>269.42</v>
    <v>414827800</v>
    <v>ADP</v>
    <v>AUTOMATIC DATA PROCESSING, INC. (XNAS:ADP)</v>
    <v>1806964</v>
    <v>1632736</v>
    <v>1961</v>
  </rv>
  <rv s="3">
    <v>51</v>
  </rv>
  <rv s="1">
    <v>https://www.bing.com/financeapi/forcetrigger?t=a1o3tc&amp;q=XNYS%3aAZO&amp;form=skydnc</v>
    <v>Learn more on Bing</v>
  </rv>
  <rv s="2">
    <v>en-US</v>
    <v>a1o3tc</v>
    <v>268435456</v>
    <v>1</v>
    <v>Powered by Refinitiv</v>
    <v>0</v>
    <v>AUTOZONE, INC. (XNYS:AZO)</v>
    <v>2</v>
    <v>3</v>
    <v>Finance</v>
    <v>5</v>
    <v>2610.0500000000002</v>
    <v>1703.3203000000001</v>
    <v>0.75170000000000003</v>
    <v>19.899999999999999</v>
    <v>-7.7769999999999996E-5</v>
    <v>7.7949999999999998E-3</v>
    <v>-0.2</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2579.69</v>
    <v>Specialty Retailers</v>
    <v>Stock</v>
    <v>44898.031730971874</v>
    <v>53</v>
    <v>2539.36</v>
    <v>48812450000</v>
    <v>AUTOZONE, INC.</v>
    <v>AUTOZONE, INC.</v>
    <v>2541.5100000000002</v>
    <v>21.785699999999999</v>
    <v>2552.9699999999998</v>
    <v>2572.87</v>
    <v>2571.39</v>
    <v>18981430</v>
    <v>AZO</v>
    <v>AUTOZONE, INC. (XNYS:AZO)</v>
    <v>152667</v>
    <v>138631</v>
    <v>1991</v>
  </rv>
  <rv s="3">
    <v>54</v>
  </rv>
  <rv s="1">
    <v>https://www.bing.com/financeapi/forcetrigger?t=a1o4sm&amp;q=XNYS%3aBAC&amp;form=skydnc</v>
    <v>Learn more on Bing</v>
  </rv>
  <rv s="2">
    <v>en-US</v>
    <v>a1o4sm</v>
    <v>268435456</v>
    <v>1</v>
    <v>Powered by Refinitiv</v>
    <v>0</v>
    <v>BANK OF AMERICA CORPORATION (XNYS:BAC)</v>
    <v>2</v>
    <v>3</v>
    <v>Finance</v>
    <v>4</v>
    <v>50.11</v>
    <v>29.31</v>
    <v>1.3923000000000001</v>
    <v>-0.47</v>
    <v>-8.3149999999999999E-4</v>
    <v>-1.2859000000000001E-2</v>
    <v>-0.03</v>
    <v>USD</v>
    <v>Bank of America Corporation is a bank holding company (BHC) and a financial holding company. The Company's segments include Consumer Banking, Global Wealth &amp; Investment Management (GWIM), Global Banking, and Global Markets. Consumer Banking segment offers a range of credit, banking and investment products and services to consumers and small businesses. The GWIM segment provides client experience through a network of financial advisors focused on clients with over $250,000 in total investable assets, including solutions to meet client's needs through a set of investment management, brokerage, banking, and retirement products.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36.29</v>
    <v>Banking Services</v>
    <v>Stock</v>
    <v>44898.041631457811</v>
    <v>56</v>
    <v>35.81</v>
    <v>289449300000</v>
    <v>BANK OF AMERICA CORPORATION</v>
    <v>BANK OF AMERICA CORPORATION</v>
    <v>36.06</v>
    <v>11.579499999999999</v>
    <v>36.549999999999997</v>
    <v>36.08</v>
    <v>36.049999999999997</v>
    <v>8022432000</v>
    <v>BAC</v>
    <v>BANK OF AMERICA CORPORATION (XNYS:BAC)</v>
    <v>42295326</v>
    <v>33842682</v>
    <v>1998</v>
  </rv>
  <rv s="3">
    <v>57</v>
  </rv>
  <rv s="1">
    <v>https://www.bing.com/financeapi/forcetrigger?t=b11iec&amp;q=XWBO%3aBRKA&amp;form=skydnc</v>
    <v>Learn more on Bing</v>
  </rv>
  <rv s="7">
    <v>en-US</v>
    <v>b11iec</v>
    <v>268435456</v>
    <v>1</v>
    <v>Powered by Refinitiv</v>
    <v>11</v>
    <v>BERKSHIRE HATHAWAY INC., (XWBO:BRKA)</v>
    <v>2</v>
    <v>12</v>
    <v>Finance</v>
    <v>13</v>
    <v>0.92020000000000002</v>
    <v>5500</v>
    <v>1.2035000000000001E-2</v>
    <v>EUR</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shared aircraft ownership programs, aviation pilot training, electronic components distribution and various retailing businesses, including automobile dealerships and furniture leasing.</v>
    <v>372000</v>
    <v>Wiener Boerse</v>
    <v>XWBO</v>
    <v>XWBO</v>
    <v>3555 Farnam St, OMAHA, NE, 68131 US</v>
    <v>462500</v>
    <v>Consumer Goods Conglomerates</v>
    <v>Stock</v>
    <v>44686.659722222219</v>
    <v>59</v>
    <v>462500</v>
    <v>723565300000</v>
    <v>BERKSHIRE HATHAWAY INC.,</v>
    <v>BERKSHIRE HATHAWAY INC.,</v>
    <v>462500</v>
    <v>0</v>
    <v>457000</v>
    <v>462500</v>
    <v>1464240</v>
    <v>BRKA</v>
    <v>BERKSHIRE HATHAWAY INC., (XWBO:BRKA)</v>
    <v>3</v>
    <v>3050</v>
    <v>1998</v>
  </rv>
  <rv s="3">
    <v>60</v>
  </rv>
  <rv s="1">
    <v>https://www.bing.com/financeapi/forcetrigger?t=a1o9gh&amp;q=XNYS%3aBBY&amp;form=skydnc</v>
    <v>Learn more on Bing</v>
  </rv>
  <rv s="2">
    <v>en-US</v>
    <v>a1o9gh</v>
    <v>268435456</v>
    <v>1</v>
    <v>Powered by Refinitiv</v>
    <v>0</v>
    <v>Best Buy Co., Inc. (XNYS:BBY)</v>
    <v>2</v>
    <v>3</v>
    <v>Finance</v>
    <v>4</v>
    <v>112.96</v>
    <v>60.784999999999997</v>
    <v>1.5173000000000001</v>
    <v>0.13</v>
    <v>0</v>
    <v>1.503E-3</v>
    <v>0</v>
    <v>USD</v>
    <v>Best Buy Co., Inc. is a provider of consumer technology products and services. The Company offers a range of merchandise and services to its customers, including computing and mobile phones, consumer electronics, appliances, entertainment and other products. Its services include consultation, delivery, design, health-related services, installation, memberships, repair, set-up, technical support, and warranty-related services. The Company's business segments are Domestic and International. Domestic segment includes the operations in all states, districts, and territories of the United States, under various brand names including Best Buy, Best Buy Business, Current Health, Best Buy Health, CST, Geek Squad, GreatCall, Lively, Magnolia and Pacific Kitchen and Home and the domain names bestbuy.com and greatcall.com. The International segment includes all operations in Canada under the brand names Best Buy, Best Buy Express, Best Buy Mobile and Geek Squad and the domain name bestbuy.ca.</v>
    <v>105000</v>
    <v>New York Stock Exchange</v>
    <v>XNYS</v>
    <v>XNYS</v>
    <v>7601 Penn Ave S, RICHFIELD, MN, 55423 US</v>
    <v>87.14</v>
    <v>Specialty Retailers</v>
    <v>Stock</v>
    <v>44897.881944444445</v>
    <v>62</v>
    <v>84.910300000000007</v>
    <v>19496330000</v>
    <v>Best Buy Co., Inc.</v>
    <v>Best Buy Co., Inc.</v>
    <v>85.42</v>
    <v>12.924899999999999</v>
    <v>86.47</v>
    <v>86.6</v>
    <v>86.6</v>
    <v>225130800</v>
    <v>BBY</v>
    <v>Best Buy Co., Inc. (XNYS:BBY)</v>
    <v>2693267</v>
    <v>3802851</v>
    <v>1966</v>
  </rv>
  <rv s="3">
    <v>63</v>
  </rv>
  <rv s="1">
    <v>https://www.bing.com/financeapi/forcetrigger?t=a1ohur&amp;q=XNAS%3aBIIB&amp;form=skydnc</v>
    <v>Learn more on Bing</v>
  </rv>
  <rv s="2">
    <v>en-US</v>
    <v>a1ohur</v>
    <v>268435456</v>
    <v>1</v>
    <v>Powered by Refinitiv</v>
    <v>0</v>
    <v>BIOGEN INC. (XNAS:BIIB)</v>
    <v>2</v>
    <v>3</v>
    <v>Finance</v>
    <v>4</v>
    <v>311.88</v>
    <v>187.16</v>
    <v>0.20330000000000001</v>
    <v>-2.95</v>
    <v>-2.777E-3</v>
    <v>-9.7729999999999987E-3</v>
    <v>-0.83</v>
    <v>USD</v>
    <v>Biogen Inc. is a global biopharmaceutical company. It is focused on discovering, developing and delivering therapies for people living with serious neurological and neurodegenerative diseases as well as related therapeutic adjacencies. It has a portfolio of medicines to treat multiple sclerosis (MS), spinal muscular atrophy (SMA) and Alzheimer's disease. Its marketed products include TECFIDERA, VUMERITY, AVONEX, PLEGRIDY, TYSABRI and FAMPYRA for the treatment of MS; SPINRAZA for the treatment of SMA; ADUHELM for the treatment of Alzheimer's disease; and FUMADERM for the treatment of severe plaque psoriasis. It also has a collaboration agreement with Genentech, Inc. (Genentech), a member of the Roche Group, with respect to RITUXAN for the treatment of non-Hodgkin's lymphoma, chronic lymphocytic leukemia (CLL) and other conditions; RITUXAN HYCELA for the treatment of non-Hodgkin's lymphoma and CLL; GAZYVA; OCREVUS; and other potential anti-CD20 therapies, including mosunetuzumab.</v>
    <v>9610</v>
    <v>Nasdaq Stock Market</v>
    <v>XNAS</v>
    <v>XNAS</v>
    <v>225 Binney Street, CAMBRIDGE, MA, 02142 US</v>
    <v>305.06</v>
    <v>Pharmaceuticals</v>
    <v>Stock</v>
    <v>44898.03984064766</v>
    <v>65</v>
    <v>297.77999999999997</v>
    <v>43042020000</v>
    <v>BIOGEN INC.</v>
    <v>BIOGEN INC.</v>
    <v>299.24</v>
    <v>15.3789</v>
    <v>301.85000000000002</v>
    <v>298.89999999999998</v>
    <v>298.07</v>
    <v>144001400</v>
    <v>BIIB</v>
    <v>BIOGEN INC. (XNAS:BIIB)</v>
    <v>1682653</v>
    <v>1346623</v>
    <v>1997</v>
  </rv>
  <rv s="3">
    <v>66</v>
  </rv>
  <rv s="1">
    <v>https://www.bing.com/financeapi/forcetrigger?t=a1r9im&amp;q=XNYS%3aNILE&amp;form=skydnc</v>
    <v>Learn more on Bing</v>
  </rv>
  <rv s="2">
    <v>en-US</v>
    <v>a1r9im</v>
    <v>268435456</v>
    <v>1</v>
    <v>Powered by Refinitiv</v>
    <v>0</v>
    <v>BITNILE HOLDINGS, INC. (XNYS:NILE)</v>
    <v>2</v>
    <v>3</v>
    <v>Finance</v>
    <v>5</v>
    <v>1.77</v>
    <v>0.123</v>
    <v>4.0155000000000003</v>
    <v>-1E-4</v>
    <v>-2.2972000000000003E-2</v>
    <v>-7.1790000000000005E-4</v>
    <v>-3.2000000000000002E-3</v>
    <v>USD</v>
    <v>BitNile Holdings, Inc. is a diversified holding company. The Company owns and operates a data center, at which it mines bitcoin and provides products that support a diverse range of industries, including defense/aerospace, industrial, automotive, telecommunications, medical/biopharma and textiles. In addition, it extends credit to select entrepreneurial businesses through a licensed lending subsidiary. Its real estate segment owns and operates three hotels in Middleton, Wisconsin, a hotel and undeveloped land in Rockford, Illinois, all of which are subject to a mortgage, and a parcel of land in St. Peterburg, Florida. Its BNI segment is involved in bitcoin mining operation and data center operations.</v>
    <v>323</v>
    <v>New York Stock Exchange</v>
    <v>XNYS</v>
    <v>XNYS</v>
    <v>11411 SOUTHERN HIGHLANDS PARKWAY, SUITE 240, LAS VEGAS, NV, 89141 US</v>
    <v>0.14119999999999999</v>
    <v>Financial Technology (Fintech) &amp; Infrastructure</v>
    <v>Stock</v>
    <v>44898.026742534377</v>
    <v>68</v>
    <v>0.1338</v>
    <v>49661159</v>
    <v>BITNILE HOLDINGS, INC.</v>
    <v>BITNILE HOLDINGS, INC.</v>
    <v>0.13739999999999999</v>
    <v>0</v>
    <v>0.13930000000000001</v>
    <v>0.13919999999999999</v>
    <v>0.1361</v>
    <v>356761200</v>
    <v>NILE</v>
    <v>BITNILE HOLDINGS, INC. (XNYS:NILE)</v>
    <v>3396389</v>
    <v>4483665</v>
    <v>2017</v>
  </rv>
  <rv s="3">
    <v>69</v>
  </rv>
  <rv s="1">
    <v>https://www.bing.com/financeapi/forcetrigger?t=a1om4c&amp;q=XNYS%3aBLK&amp;form=skydnc</v>
    <v>Learn more on Bing</v>
  </rv>
  <rv s="2">
    <v>en-US</v>
    <v>a1om4c</v>
    <v>268435456</v>
    <v>1</v>
    <v>Powered by Refinitiv</v>
    <v>0</v>
    <v>BLACKROCK, INC. (XNYS:BLK)</v>
    <v>2</v>
    <v>3</v>
    <v>Finance</v>
    <v>4</v>
    <v>933.06</v>
    <v>503.12360000000001</v>
    <v>1.3129</v>
    <v>-9.1999999999999993</v>
    <v>-6.8729999999999996E-4</v>
    <v>-1.2739E-2</v>
    <v>-0.49</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19900</v>
    <v>New York Stock Exchange</v>
    <v>XNYS</v>
    <v>XNYS</v>
    <v>55 E 52nd St, NEW YORK, NY, 10055-0002 US</v>
    <v>713.44</v>
    <v>Investment Banking &amp; Investment Services</v>
    <v>Stock</v>
    <v>44897.881944444445</v>
    <v>71</v>
    <v>699.69500000000005</v>
    <v>107086400000</v>
    <v>BLACKROCK, INC.</v>
    <v>BLACKROCK, INC.</v>
    <v>706.27</v>
    <v>19.895900000000001</v>
    <v>722.18</v>
    <v>712.98</v>
    <v>712.49</v>
    <v>150195600</v>
    <v>BLK</v>
    <v>BLACKROCK, INC. (XNYS:BLK)</v>
    <v>1142864</v>
    <v>917592</v>
    <v>2006</v>
  </rv>
  <rv s="3">
    <v>72</v>
  </rv>
  <rv s="1">
    <v>https://www.bing.com/financeapi/forcetrigger?t=a23i8m&amp;q=XNYS%3aSQ&amp;form=skydnc</v>
    <v>Learn more on Bing</v>
  </rv>
  <rv s="2">
    <v>en-US</v>
    <v>a23i8m</v>
    <v>268435456</v>
    <v>1</v>
    <v>Powered by Refinitiv</v>
    <v>0</v>
    <v>BLOCK, INC. (XNYS:SQ)</v>
    <v>2</v>
    <v>3</v>
    <v>Finance</v>
    <v>4</v>
    <v>195.52</v>
    <v>51.34</v>
    <v>2.3675999999999999</v>
    <v>-0.99</v>
    <v>-2.64E-3</v>
    <v>-1.4312999999999999E-2</v>
    <v>-0.18</v>
    <v>USD</v>
    <v>Block, Inc. creates tools that enable businesses, sellers and individuals to participate in the economy. Its segments include Square and Cash App. The Square segment includes managed payment services, software solutions, hardware and financial services products offered to sellers. Square segment also offers GoParrot, a digital ordering and marketing platform for restaurants. The Cash App segment includes the financial tools available to individuals within the mobile Cash App, including peer-to-peer payments, bitcoin and stock investments. Cash App segment also includes Cash Card, which is linked to customer-stored balances that customers can use to pay for purchases or withdraw funds from an ATM. Its Square ecosystem consists of more than 30 software, hardware, and financial services products. With Cash App, it is building an ecosystem of financial products and services that helps individuals manage their money by making it relatable, instantly available, and universally accessible.</v>
    <v>8521</v>
    <v>New York Stock Exchange</v>
    <v>XNYS</v>
    <v>XNYS</v>
    <v>1455 Market Street, Suite 600, SAN FRANCISCO, CA, 94103 US</v>
    <v>68.94</v>
    <v>Professional &amp; Commercial Services</v>
    <v>Stock</v>
    <v>44898.041612441404</v>
    <v>74</v>
    <v>66.620099999999994</v>
    <v>40776490000</v>
    <v>BLOCK, INC.</v>
    <v>BLOCK, INC.</v>
    <v>67.27</v>
    <v>313.78280000000001</v>
    <v>69.17</v>
    <v>68.180000000000007</v>
    <v>68</v>
    <v>598071100</v>
    <v>SQ</v>
    <v>BLOCK, INC. (XNYS:SQ)</v>
    <v>7721112</v>
    <v>14815552</v>
    <v>2009</v>
  </rv>
  <rv s="3">
    <v>75</v>
  </rv>
  <rv s="1">
    <v>https://www.bing.com/financeapi/forcetrigger?t=buml3m&amp;q=XNYS%3aBSX+PR+A&amp;form=skydnc</v>
    <v>Learn more on Bing</v>
  </rv>
  <rv s="2">
    <v>en-US</v>
    <v>buml3m</v>
    <v>268435456</v>
    <v>1</v>
    <v>Powered by Refinitiv</v>
    <v>0</v>
    <v>BOSTON SCIENTIFIC CORPORATION (XNYS:BSX PR A)</v>
    <v>2</v>
    <v>3</v>
    <v>Finance</v>
    <v>4</v>
    <v>122.8</v>
    <v>97.37</v>
    <v>0.85409999999999997</v>
    <v>0.70720000000000005</v>
    <v>1.3239999999999999E-3</v>
    <v>6.1679999999999999E-3</v>
    <v>0.1527</v>
    <v>USD</v>
    <v>Boston Scientific Corporation is a developer, manufacturer, and marketer of medical devices. The Company’s business segments include MedSurg, Rhythm and Neuro, and Cardiovascular. The MedSurg segment includes Endoscopy and Urology and Pelvic Health. Its Endoscopy business develops and manufactures devices to diagnose and treat a range of gastrointestinal (GI) and pulmonary conditions. Its Urology and Pelvic Health business develops and manufactures devices to treat various urological and pelvic conditions. The Rhythm and Neuro segment include Cardiac Rhythm Management (CRM) and Electrophysiology. Its CRM develops and manufactures a variety of implantable devices that monitor the heart and deliver electricity to treat cardiac abnormalities. The Cardiovascular segment include Interventional Cardiology and Peripheral Interventions. Its Interventional Cardiology develops and manufactures technologies for diagnosing and treating coronary artery disease and structural heart conditions.</v>
    <v>41000</v>
    <v>New York Stock Exchange</v>
    <v>XNYS</v>
    <v>XNYS</v>
    <v>300 Boston Scientific Way, MARLBOROUGH, MA, 01752-1234 US</v>
    <v>115.81</v>
    <v>Healthcare Equipment &amp; Supplies</v>
    <v>Stock</v>
    <v>44897.881944444445</v>
    <v>77</v>
    <v>113.52</v>
    <v>66745700000</v>
    <v>BOSTON SCIENTIFIC CORPORATION</v>
    <v>BOSTON SCIENTIFIC CORPORATION</v>
    <v>113.52</v>
    <v>0</v>
    <v>114.65009999999999</v>
    <v>115.3573</v>
    <v>115.51</v>
    <v>1432311000</v>
    <v>BSX PR A</v>
    <v>BOSTON SCIENTIFIC CORPORATION (XNYS:BSX PR A)</v>
    <v>18623</v>
    <v>45825</v>
    <v>1979</v>
  </rv>
  <rv s="3">
    <v>78</v>
  </rv>
  <rv s="1">
    <v>https://www.bing.com/financeapi/forcetrigger?t=a1nz8m&amp;q=XNAS%3aAVGO&amp;form=skydnc</v>
    <v>Learn more on Bing</v>
  </rv>
  <rv s="2">
    <v>en-US</v>
    <v>a1nz8m</v>
    <v>268435456</v>
    <v>1</v>
    <v>Powered by Refinitiv</v>
    <v>0</v>
    <v>Broadcom Inc. (XNAS:AVGO)</v>
    <v>2</v>
    <v>3</v>
    <v>Finance</v>
    <v>4</v>
    <v>677.76</v>
    <v>415.06819999999999</v>
    <v>1.1307</v>
    <v>-9.9499999999999993</v>
    <v>1.8489999999999999E-4</v>
    <v>-1.8065999999999999E-2</v>
    <v>0.1</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542.70000000000005</v>
    <v>Semiconductors &amp; Semiconductor Equipment</v>
    <v>Stock</v>
    <v>44898.041021863282</v>
    <v>80</v>
    <v>536.08000000000004</v>
    <v>229556100000</v>
    <v>Broadcom Inc.</v>
    <v>Broadcom Inc.</v>
    <v>537.04999999999995</v>
    <v>23.989899999999999</v>
    <v>550.75</v>
    <v>540.79999999999995</v>
    <v>540.9</v>
    <v>424475100</v>
    <v>AVGO</v>
    <v>Broadcom Inc. (XNAS:AVGO)</v>
    <v>1931953</v>
    <v>2178626</v>
    <v>2018</v>
  </rv>
  <rv s="3">
    <v>81</v>
  </rv>
  <rv s="1">
    <v>https://www.bing.com/financeapi/forcetrigger?t=af7ffr&amp;q=XFRA%3aCVC1&amp;form=skydnc</v>
    <v>Learn more on Bing</v>
  </rv>
  <rv s="8">
    <v>en-US</v>
    <v>af7ffr</v>
    <v>268435456</v>
    <v>1</v>
    <v>Powered by Refinitiv</v>
    <v>14</v>
    <v>Carnival Corp (XFRA:CVC1)</v>
    <v>2</v>
    <v>15</v>
    <v>Finance</v>
    <v>13</v>
    <v>58.5</v>
    <v>6.3810000000000002</v>
    <v>2.1341000000000001</v>
    <v>-0.13700000000000001</v>
    <v>-1.4215999999999999E-2</v>
    <v>EUR</v>
    <v>Carnival Corporation is a leisure travel company. The Company operates in North America, Australia, Europe, and Asia. Its portfolio features Carnival Cruise Line, Princess Cruises, Holland America Line, Seabourn, P&amp;O Cruises (Australia), Costa Cruises, AIDA Cruises, P&amp;O Cruises (United Kingdom) and Cunard. Its segment includes North America and Australia (NAA), Europe and Asia (EA), Cruise Support and Tour and Other. Its NAA segment includes Carnival Cruise Line, Princess Cruises, Holland America Line, P&amp;O Cruises (Australia) and Seabourn. Its EAA segment includes Costa Cruises (Costa), AIDA Cruises (AIDA), P&amp;O Cruises (United Kingdom) and Cunard. Its Cruise Support segment includes its portfolio of port destinations and other services. Its Tour and Other segment represent the hotel and transportation operations of Holland America Princess Alaska Tours. The Company's geographic areas include United States, Canada, Continental Europe, Asia, Australia, New Zealand, and United Kingdom.</v>
    <v>39000</v>
    <v>Deutsche Boerse AG</v>
    <v>XFRA</v>
    <v>XFRA</v>
    <v>3655 North West 87th Avenue, PO Box 1347, MIAMI, FL, 33178 US</v>
    <v>9.5</v>
    <v>Hotels &amp; Entertainment Services</v>
    <v>Stock</v>
    <v>44897.878472222219</v>
    <v>83</v>
    <v>9.11</v>
    <v>12372970000</v>
    <v>Carnival Corp</v>
    <v>Carnival Corp</v>
    <v>9.4220000000000006</v>
    <v>3.39</v>
    <v>9.6370000000000005</v>
    <v>9.5</v>
    <v>1258272000</v>
    <v>CVC1</v>
    <v>Carnival Corp (XFRA:CVC1)</v>
    <v>6542</v>
    <v>42500650</v>
    <v>1974</v>
  </rv>
  <rv s="3">
    <v>84</v>
  </rv>
  <rv s="1">
    <v>https://www.bing.com/financeapi/forcetrigger?t=a1pffr&amp;q=XNYS%3aCE&amp;form=skydnc</v>
    <v>Learn more on Bing</v>
  </rv>
  <rv s="2">
    <v>en-US</v>
    <v>a1pffr</v>
    <v>268435456</v>
    <v>1</v>
    <v>Powered by Refinitiv</v>
    <v>0</v>
    <v>CELANESE CORPORATION (XNYS:CE)</v>
    <v>2</v>
    <v>3</v>
    <v>Finance</v>
    <v>4</v>
    <v>176.5</v>
    <v>86.704999999999998</v>
    <v>1.2581</v>
    <v>1.62</v>
    <v>2.016E-3</v>
    <v>1.5071000000000001E-2</v>
    <v>0.22</v>
    <v>USD</v>
    <v>Celanese Corporation is a global chemical and specialty materials company. The Company is a producer of engineered polymers that are used in a variety of applications. The Company’s segments include Engineered Materials, Acetate Tow and Acetyl Chain. The Engineered Materials segment develops, produces and supplies a range of specialty polymers for automotive and medical applications, as well as industrial products and consumer electronics. The Acetate Tow segment is a global producer and supplier of acetate tow and acetate flake, primarily used in filter products applications. The Acetyl Chain segment includes the integrated chain of intermediate chemistry, emulsion polymers, ethylene vinyl acetate (EVA) polymers and redispersible powders (RDP) businesses. The Company is also engaged in the Mobility and Materials (M&amp;M) business. Its products include polyoxymethylene, ultra-high molecular weight polyethylene, polybutylene terephthalate and long-fiber reinforced thermoplastics.</v>
    <v>8529</v>
    <v>New York Stock Exchange</v>
    <v>XNYS</v>
    <v>XNYS</v>
    <v>222 Las Colinas Blvd W Ste 900N, IRVING, TX, 75039-5467 US</v>
    <v>110.74</v>
    <v>Chemicals</v>
    <v>Stock</v>
    <v>44897.992856539066</v>
    <v>86</v>
    <v>105.895</v>
    <v>11830590000</v>
    <v>CELANESE CORPORATION</v>
    <v>CELANESE CORPORATION</v>
    <v>106.01</v>
    <v>7.0754000000000001</v>
    <v>107.49</v>
    <v>109.11</v>
    <v>109.33</v>
    <v>108428100</v>
    <v>CE</v>
    <v>CELANESE CORPORATION (XNYS:CE)</v>
    <v>887629</v>
    <v>1205137</v>
    <v>2004</v>
  </rv>
  <rv s="3">
    <v>87</v>
  </rv>
  <rv s="1">
    <v>https://www.bing.com/financeapi/forcetrigger?t=a1pp5r&amp;q=XNYS%3aCI&amp;form=skydnc</v>
    <v>Learn more on Bing</v>
  </rv>
  <rv s="2">
    <v>en-US</v>
    <v>a1pp5r</v>
    <v>268435456</v>
    <v>1</v>
    <v>Powered by Refinitiv</v>
    <v>0</v>
    <v>CIGNA CORPORATION (XNYS:CI)</v>
    <v>2</v>
    <v>3</v>
    <v>Finance</v>
    <v>4</v>
    <v>331.05</v>
    <v>193.63</v>
    <v>0.71660000000000001</v>
    <v>3.75</v>
    <v>1.2219999999999999E-4</v>
    <v>1.1594E-2</v>
    <v>0.04</v>
    <v>USD</v>
    <v>Cigna Corporation is a health services company that offers medical, dental insurance and related products and services. The Company's segments include Evernorth and Cigna Healthcare. Evernorth segment includes a range of coordinated and point solution health services and capabilities, as well as those from partners across the healthcare system, in pharmacy solutions, benefits management solutions, care delivery and care management solutions and intelligence solutions. Cigna Healthcare consists of its U.S. Commercial, U.S. Government and International Health operating segments, which provide a range of medical and coordinated solutions to clients and customers to support whole-person health needs. The U.S. Commercial products and services include medical, pharmacy, behavioral health, dental, vision, health advocacy programs and other products and services for insured and self-insured customers. International Health solutions include health care coverage in its international markets.</v>
    <v>73700</v>
    <v>New York Stock Exchange</v>
    <v>XNYS</v>
    <v>XNYS</v>
    <v>900 Cottage Grove Road, BLOOMFIELD, CT, 06002-2920 US</v>
    <v>328.1</v>
    <v>Healthcare Providers &amp; Services</v>
    <v>Stock</v>
    <v>44898.000000010936</v>
    <v>89</v>
    <v>322.57</v>
    <v>100037800000</v>
    <v>CIGNA CORPORATION</v>
    <v>CIGNA CORPORATION</v>
    <v>322.64</v>
    <v>15.452400000000001</v>
    <v>323.45</v>
    <v>327.2</v>
    <v>327.24</v>
    <v>305739000</v>
    <v>CI</v>
    <v>CIGNA CORPORATION (XNYS:CI)</v>
    <v>1301272</v>
    <v>2060053</v>
    <v>2018</v>
  </rv>
  <rv s="3">
    <v>90</v>
  </rv>
  <rv s="1">
    <v>https://www.bing.com/financeapi/forcetrigger?t=a1qgcw&amp;q=XNAS%3aCTAS&amp;form=skydnc</v>
    <v>Learn more on Bing</v>
  </rv>
  <rv s="2">
    <v>en-US</v>
    <v>a1qgcw</v>
    <v>268435456</v>
    <v>1</v>
    <v>Powered by Refinitiv</v>
    <v>0</v>
    <v>CINTAS CORPORATION (XNAS:CTAS)</v>
    <v>2</v>
    <v>3</v>
    <v>Finance</v>
    <v>4</v>
    <v>463.72</v>
    <v>343.86</v>
    <v>1.3705000000000001</v>
    <v>0.08</v>
    <v>4.1080000000000001E-4</v>
    <v>1.73E-4</v>
    <v>0.19</v>
    <v>USD</v>
    <v>Cintas Corporation develops uniform programs using fabric. The Company helps businesses of all types and sizes, primarily in the United States, as well as Canada and Latin America. Its segments include Uniform Rental and Facility Services, and First Aid and Safety Services. Uniform Rental and Facility Services segment consists of the rental and servicing of uniforms and other garments, including flame-resistant clothing, mats, mops and shop towels and other ancillary items. In addition to these rental items, restroom cleaning services and supplies and the sale of items from its catalogues to its customers on route are included within this segment.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to corporations.</v>
    <v>43000</v>
    <v>Nasdaq Stock Market</v>
    <v>XNAS</v>
    <v>XNAS</v>
    <v>PO Box 625737, 6800 Cintas Blvd, CINCINNATI, OH, 45262 US</v>
    <v>463.6</v>
    <v>Professional &amp; Commercial Services</v>
    <v>Stock</v>
    <v>44897.944525092185</v>
    <v>92</v>
    <v>454.77769999999998</v>
    <v>46967760000</v>
    <v>CINTAS CORPORATION</v>
    <v>CINTAS CORPORATION</v>
    <v>457.01</v>
    <v>38.766800000000003</v>
    <v>462.45</v>
    <v>462.53</v>
    <v>462.72</v>
    <v>101545300</v>
    <v>CTAS</v>
    <v>CINTAS CORPORATION (XNAS:CTAS)</v>
    <v>285967</v>
    <v>394097</v>
    <v>1986</v>
  </rv>
  <rv s="3">
    <v>93</v>
  </rv>
  <rv s="1">
    <v>https://www.bing.com/financeapi/forcetrigger?t=a1qe5r&amp;q=XNAS%3aCSCO&amp;form=skydnc</v>
    <v>Learn more on Bing</v>
  </rv>
  <rv s="2">
    <v>en-US</v>
    <v>a1qe5r</v>
    <v>268435456</v>
    <v>1</v>
    <v>Powered by Refinitiv</v>
    <v>0</v>
    <v>CISCO SYSTEMS, INC. (XNAS:CSCO)</v>
    <v>2</v>
    <v>3</v>
    <v>Finance</v>
    <v>4</v>
    <v>64.284999999999997</v>
    <v>38.604999999999997</v>
    <v>0.98140000000000005</v>
    <v>-0.27</v>
    <v>-2.6159999999999998E-3</v>
    <v>-5.4029999999999998E-3</v>
    <v>-0.13</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49.84</v>
    <v>Communications &amp; Networking</v>
    <v>Stock</v>
    <v>44898.041525902343</v>
    <v>95</v>
    <v>48.914999999999999</v>
    <v>204172700000</v>
    <v>CISCO SYSTEMS, INC.</v>
    <v>CISCO SYSTEMS, INC.</v>
    <v>49.23</v>
    <v>18.0853</v>
    <v>49.97</v>
    <v>49.7</v>
    <v>49.57</v>
    <v>4108103000</v>
    <v>CSCO</v>
    <v>CISCO SYSTEMS, INC. (XNAS:CSCO)</v>
    <v>12325139</v>
    <v>19858368</v>
    <v>2021</v>
  </rv>
  <rv s="3">
    <v>96</v>
  </rv>
  <rv s="1">
    <v>https://www.bing.com/financeapi/forcetrigger?t=a1p3ww&amp;q=XNYS%3aC&amp;form=skydnc</v>
    <v>Learn more on Bing</v>
  </rv>
  <rv s="2">
    <v>en-US</v>
    <v>a1p3ww</v>
    <v>268435456</v>
    <v>1</v>
    <v>Powered by Refinitiv</v>
    <v>0</v>
    <v>CITIGROUP INC. (XNYS:C)</v>
    <v>2</v>
    <v>3</v>
    <v>Finance</v>
    <v>4</v>
    <v>69.11</v>
    <v>40.005000000000003</v>
    <v>1.5747</v>
    <v>-0.54</v>
    <v>-2.9640000000000001E-3</v>
    <v>-1.1302000000000001E-2</v>
    <v>-0.14000000000000001</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operating business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The Company’s PBWM segment consists of United States (US) personal banking and global wealth management, providing traditional banking services and credit cards to retail and small business customers in the U.S. Its Legacy Franchises segment includes Asia consumer banking, Mexico consumer banking/Mexico small business and middle-market banking (SBMM) and legacy holdings assets.</v>
    <v>238000</v>
    <v>New York Stock Exchange</v>
    <v>XNYS</v>
    <v>XNYS</v>
    <v>388 Greenwich Street, 399 Park Avenue, NEW YORK, NY, 10013 US</v>
    <v>47.45</v>
    <v>Investment Banking &amp; Investment Services</v>
    <v>Stock</v>
    <v>44898.041331828128</v>
    <v>98</v>
    <v>46.81</v>
    <v>91496930000</v>
    <v>CITIGROUP INC.</v>
    <v>CITIGROUP INC.</v>
    <v>47.28</v>
    <v>6.4409999999999998</v>
    <v>47.78</v>
    <v>47.24</v>
    <v>47.1</v>
    <v>1936853000</v>
    <v>C</v>
    <v>CITIGROUP INC. (XNYS:C)</v>
    <v>12745449</v>
    <v>16702808</v>
    <v>1988</v>
  </rv>
  <rv s="3">
    <v>99</v>
  </rv>
  <rv s="1">
    <v>https://www.bing.com/financeapi/forcetrigger?t=a1px2w&amp;q=XNAS%3aCME&amp;form=skydnc</v>
    <v>Learn more on Bing</v>
  </rv>
  <rv s="2">
    <v>en-US</v>
    <v>a1px2w</v>
    <v>268435456</v>
    <v>1</v>
    <v>Powered by Refinitiv</v>
    <v>0</v>
    <v>CME GROUP INC. (XNAS:CME)</v>
    <v>2</v>
    <v>3</v>
    <v>Finance</v>
    <v>4</v>
    <v>256.94</v>
    <v>166.58</v>
    <v>0.4042</v>
    <v>-1.27</v>
    <v>0</v>
    <v>-7.1389999999999995E-3</v>
    <v>0</v>
    <v>USD</v>
    <v>CME Group Inc. provides products across all asset classes, by trading futures, options, cash and over-the-counter (OTC) products. The Company offers a range of products across interest rates, equity indexes, foreign exchange (FX), agricultural commodities, energy and metals. It also offers cash and repo fixed income trading through BrokerTec, and cash and OTC FX trading through electronic broking services (EBS). The Company’s segment consists of the Chicago Mercantile Exchange Inc. (CME), Board of Trade of the City of Chicago, Inc. (CBOT), New York Mercantile Exchange, Inc. (NYMEX), Commodity Exchange, Inc. (COMEX) and its cash markets business. In addition, it operates central counterparty clearinghouses. The Company offers clearing, settlement and guarantees for all products cleared through the clearinghouse. Its subsidiaries include Astley &amp; Pearce Limited, Board of Trade of the City of Chicago, Inc., BrokerTec Americas LLC, BrokerTec Europe Limited and BrokerTec Holdings Inc.</v>
    <v>3480</v>
    <v>Nasdaq Stock Market</v>
    <v>XNAS</v>
    <v>XNAS</v>
    <v>20 S Wacker Dr, CHICAGO, IL, 60606 US</v>
    <v>177.9</v>
    <v>Investment Banking &amp; Investment Services</v>
    <v>Stock</v>
    <v>44898.029356272658</v>
    <v>101</v>
    <v>175.47</v>
    <v>63538220000</v>
    <v>CME GROUP INC.</v>
    <v>CME GROUP INC.</v>
    <v>176.59</v>
    <v>24.282</v>
    <v>177.9</v>
    <v>176.63</v>
    <v>176.63</v>
    <v>359725000</v>
    <v>CME</v>
    <v>CME GROUP INC. (XNAS:CME)</v>
    <v>3193424</v>
    <v>2173410</v>
    <v>2001</v>
  </rv>
  <rv s="3">
    <v>102</v>
  </rv>
  <rv s="1">
    <v>https://www.bing.com/financeapi/forcetrigger?t=bzu86h&amp;q=XNAS%3aCOIN&amp;form=skydnc</v>
    <v>Learn more on Bing</v>
  </rv>
  <rv s="2">
    <v>en-US</v>
    <v>bzu86h</v>
    <v>268435456</v>
    <v>1</v>
    <v>Powered by Refinitiv</v>
    <v>0</v>
    <v>COINBASE GLOBAL, INC. (XNAS:COIN)</v>
    <v>2</v>
    <v>3</v>
    <v>Finance</v>
    <v>5</v>
    <v>305.32</v>
    <v>40.61</v>
    <v>2.5419999999999998</v>
    <v>2.4</v>
    <v>-2.9370000000000004E-3</v>
    <v>5.3015E-2</v>
    <v>-0.14000000000000001</v>
    <v>USD</v>
    <v>Coinbase Global, Inc. is a financial technology company that provides end-to-end financial infrastructure and technology for the cryptoeconomy. The Company offers retail users the primary financial account for the crypto economy, institutions a marketplace with a liquidity for transacting in crypto assets, and ecosystem partners technology and services that enable them to build crypto-based applications and accept crypto assets as payment. The Company is engaged in building technology and financial infrastructure products and services that enable any person or business with an Internet connection to discover, transact, and engage with crypto assets and decentralized applications. It offers Coinbase Prime, a one-stop shop for institutions to participate in the cryptoeconomy. Its Coinbase Prime combines advanced trading, custody, real-time market data and analytics, and financing products to help customers access and transact in crypto markets.</v>
    <v>3730</v>
    <v>Nasdaq Stock Market</v>
    <v>XNAS</v>
    <v>XNAS</v>
    <v>C/O The Corporation Trust Company, 1209 Orange Street, WILMINGTON, DE, 19801 US</v>
    <v>47.7</v>
    <v>Financial Technology (Fintech) &amp; Infrastructure</v>
    <v>Stock</v>
    <v>44898.041600115626</v>
    <v>104</v>
    <v>43.73</v>
    <v>10819450000</v>
    <v>COINBASE GLOBAL, INC.</v>
    <v>COINBASE GLOBAL, INC.</v>
    <v>43.97</v>
    <v>8.2423000000000002</v>
    <v>45.27</v>
    <v>47.67</v>
    <v>47.53</v>
    <v>226965600</v>
    <v>COIN</v>
    <v>COINBASE GLOBAL, INC. (XNAS:COIN)</v>
    <v>10372090</v>
    <v>18458205</v>
    <v>2014</v>
  </rv>
  <rv s="3">
    <v>105</v>
  </rv>
  <rv s="1">
    <v>https://www.bing.com/financeapi/forcetrigger?t=a1pw9c&amp;q=XNYS%3aCMA&amp;form=skydnc</v>
    <v>Learn more on Bing</v>
  </rv>
  <rv s="2">
    <v>en-US</v>
    <v>a1pw9c</v>
    <v>268435456</v>
    <v>1</v>
    <v>Powered by Refinitiv</v>
    <v>0</v>
    <v>COMERICA INCORPORATED (XNYS:CMA)</v>
    <v>2</v>
    <v>3</v>
    <v>Finance</v>
    <v>4</v>
    <v>102.09</v>
    <v>64.11</v>
    <v>1.2105999999999999</v>
    <v>-1.49</v>
    <v>-2.2819999999999997E-3</v>
    <v>-2.0807000000000003E-2</v>
    <v>-0.16</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7223</v>
    <v>New York Stock Exchange</v>
    <v>XNYS</v>
    <v>XNYS</v>
    <v>1717 Main Street Mc6404, Attn: Kelly Gage, DALLAS, TX, 75201 US</v>
    <v>71.14</v>
    <v>Banking Services</v>
    <v>Stock</v>
    <v>44898.000000010936</v>
    <v>107</v>
    <v>69.91</v>
    <v>9182384000</v>
    <v>COMERICA INCORPORATED</v>
    <v>COMERICA INCORPORATED</v>
    <v>70.8</v>
    <v>9.4853000000000005</v>
    <v>71.61</v>
    <v>70.12</v>
    <v>69.959999999999994</v>
    <v>130952400</v>
    <v>CMA</v>
    <v>COMERICA INCORPORATED (XNYS:CMA)</v>
    <v>1080553</v>
    <v>1559179</v>
    <v>1972</v>
  </rv>
  <rv s="3">
    <v>108</v>
  </rv>
  <rv s="1">
    <v>https://www.bing.com/financeapi/forcetrigger?t=c1ombh&amp;q=XNAS%3aCORZ&amp;form=skydnc</v>
    <v>Learn more on Bing</v>
  </rv>
  <rv s="2">
    <v>en-US</v>
    <v>c1ombh</v>
    <v>268435456</v>
    <v>1</v>
    <v>Powered by Refinitiv</v>
    <v>0</v>
    <v>CORE SCIENTIFIC, INC. (XNAS:CORZ)</v>
    <v>2</v>
    <v>3</v>
    <v>Finance</v>
    <v>5</v>
    <v>13.69</v>
    <v>0.1203</v>
    <v>2.0339999999999998</v>
    <v>-5.1999999999999998E-3</v>
    <v>2.2143000000000003E-2</v>
    <v>-3.5813000000000005E-2</v>
    <v>3.0999999999999999E-3</v>
    <v>USD</v>
    <v>Core Scientific, Inc., formerly Power &amp; Digital Infrastructure Acquisition Corp. is an operator of purpose-built facilities for digital asset minting and a provider of blockchain infrastructure, software solutions and services in North America with approximately 457 megawatts (MWs) of power. The Company's segments include Equipment Sales and Hosting, and Mining. Its Equipment Sales and Hosting segment consists primarily of its blockchain infrastructure and third-party hosting business and equipment sales. Its Mining segment consists of digital asset mining for its own account. The Company mines digital assets for its own account and provides hosting services for other large-scale miners. It mines Bitcoin, Ethereum and other digital assets for third-party hosting customers and for its own account at its six fully operational data centers in North Carolina, Georgia, North Dakota and Kentucky.</v>
    <v>205</v>
    <v>Nasdaq Stock Market</v>
    <v>XNAS</v>
    <v>XNAS</v>
    <v>106 East 6Th Street, Suite 900-145, Suite 300, AUSTIN, TX, 78701 US</v>
    <v>0.14940000000000001</v>
    <v>Financial Technology (Fintech) &amp; Infrastructure</v>
    <v>Stock</v>
    <v>44898.041353171095</v>
    <v>110</v>
    <v>0.13120000000000001</v>
    <v>52433920</v>
    <v>CORE SCIENTIFIC, INC.</v>
    <v>CORE SCIENTIFIC, INC.</v>
    <v>0.14560000000000001</v>
    <v>83.834800000000001</v>
    <v>0.1452</v>
    <v>0.14000000000000001</v>
    <v>0.1431</v>
    <v>374528000</v>
    <v>CORZ</v>
    <v>CORE SCIENTIFIC, INC. (XNAS:CORZ)</v>
    <v>5164019</v>
    <v>17411252</v>
    <v>2020</v>
  </rv>
  <rv s="3">
    <v>111</v>
  </rv>
  <rv s="1">
    <v>https://www.bing.com/financeapi/forcetrigger?t=c5wz27&amp;q=NEOE%3aCOST&amp;form=skydnc</v>
    <v>Learn more on Bing</v>
  </rv>
  <rv s="9">
    <v>en-US</v>
    <v>c5wz27</v>
    <v>268435456</v>
    <v>1</v>
    <v>Powered by Refinitiv</v>
    <v>16</v>
    <v>COSTCO WHOLESALE CORPORATION (NEOE:COST)</v>
    <v>2</v>
    <v>17</v>
    <v>Finance</v>
    <v>18</v>
    <v>29.33</v>
    <v>23.47</v>
    <v>0.72070000000000001</v>
    <v>-0.42</v>
    <v>-1.7493000000000002E-2</v>
    <v>CAD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829 warehouses worldwide. It also operates self-service gasoline stations. The Company operates e-commerce websites in the United States, Canada, Mexico, United Kingdom, Korea, Taiwan, Japan, and Australia.</v>
    <v>304000</v>
    <v>NEO Exchange</v>
    <v>NEOE</v>
    <v>NEOE</v>
    <v>999 Lake Dr, ISSAQUAH, WA, 98027- US</v>
    <v>23.79</v>
    <v>Diversified Retail</v>
    <v>Stock</v>
    <v>44897.897836885939</v>
    <v>113</v>
    <v>23.47</v>
    <v>218881000000</v>
    <v>COSTCO WHOLESALE CORPORATION</v>
    <v>COSTCO WHOLESALE CORPORATION</v>
    <v>23.75</v>
    <v>24.01</v>
    <v>23.59</v>
    <v>442604200</v>
    <v>COST</v>
    <v>COSTCO WHOLESALE CORPORATION (NEOE:COST)</v>
    <v>66945</v>
    <v>2426940</v>
    <v>1987</v>
  </rv>
  <rv s="3">
    <v>114</v>
  </rv>
  <rv s="10">
    <v>12</v>
    <v>P/E</v>
    <v>0</v>
  </rv>
  <rv s="1">
    <v>https://www.bing.com/financeapi/forcetrigger?t=a1qga2&amp;q=XNAS%3aCSX&amp;form=skydnc</v>
    <v>Learn more on Bing</v>
  </rv>
  <rv s="2">
    <v>en-US</v>
    <v>a1qga2</v>
    <v>268435456</v>
    <v>1</v>
    <v>Powered by Refinitiv</v>
    <v>0</v>
    <v>CSX Corporation (XNAS:CSX)</v>
    <v>2</v>
    <v>3</v>
    <v>Finance</v>
    <v>4</v>
    <v>38.630000000000003</v>
    <v>25.8</v>
    <v>1.2464</v>
    <v>-0.63</v>
    <v>2.496E-3</v>
    <v>-1.9278E-2</v>
    <v>0.08</v>
    <v>USD</v>
    <v>CSX Corporation is a transportation company. The Company provides rail-based freight transportation services, including traditional rail service and transport of intermodal containers and trailers, as well as other transportation services, such as rail-to-truck transfers and bulk commodity operations. It categorizes its products into primary lines of business such as merchandise, intermodal and coal. Its intermodal business links customers to railroads through trucks and terminals. Its merchandise business consists of shipments in markets, such as agricultural and food products, automotive, minerals, forest products, metals and equipment, and fertilizers. It transports domestic coal, coke and iron ore to electricity-generating power plants, steel manufacturers and industrial plants, as well as export coal to deep-water port facilities. Its principal operating subsidiary, CSX Transportation, Inc., provides an important link to the transportation supply chain through its route-mile rail.</v>
    <v>16700</v>
    <v>Nasdaq Stock Market</v>
    <v>XNAS</v>
    <v>XNAS</v>
    <v>15TH FLOOR, 500 WATER STREET, JACKSONVILLE, FL, 32202 US</v>
    <v>32.33</v>
    <v>Freight &amp; Logistics Services</v>
    <v>Stock</v>
    <v>44898.035256307812</v>
    <v>117</v>
    <v>31.74</v>
    <v>67382200000</v>
    <v>CSX Corporation</v>
    <v>CSX Corporation</v>
    <v>32.11</v>
    <v>17.3796</v>
    <v>32.68</v>
    <v>32.049999999999997</v>
    <v>32.130000000000003</v>
    <v>2102409000</v>
    <v>CSX</v>
    <v>CSX Corporation (XNAS:CSX)</v>
    <v>11178543</v>
    <v>14434904</v>
    <v>1978</v>
  </rv>
  <rv s="3">
    <v>118</v>
  </rv>
  <rv s="1">
    <v>https://www.bing.com/financeapi/forcetrigger?t=a1qvjc&amp;q=XNYS%3aDE&amp;form=skydnc</v>
    <v>Learn more on Bing</v>
  </rv>
  <rv s="2">
    <v>en-US</v>
    <v>a1qvjc</v>
    <v>268435456</v>
    <v>1</v>
    <v>Powered by Refinitiv</v>
    <v>0</v>
    <v>DEERE &amp; COMPANY (XNYS:DE)</v>
    <v>2</v>
    <v>3</v>
    <v>Finance</v>
    <v>4</v>
    <v>448.3999</v>
    <v>283.81</v>
    <v>1.0982000000000001</v>
    <v>3.8</v>
    <v>-4.4879999999999997E-5</v>
    <v>8.6009999999999993E-3</v>
    <v>-0.02</v>
    <v>USD</v>
    <v>Deere &amp; Company produces intelligent, connected machines and applications, which help the agriculture and construction industries. The Company's production and precision agriculture segment develops and delivers global equipment and technology solutions to unlock customer value for production-scale growers of large grains, small grains, cotton, and sugar. The small agriculture and turf segment develops and delivers global equipment and technology solutions to unlock customer value for dairy and livestock producers, crop producers, and turf and utility customers. The construction and forestry segment develops and delivers a range of machines and technology solutions organized along the earthmoving, forestry, and roadbuilding production systems. The financial services segment primarily finances sales and leases by John Deere dealers of new and used production and precision agriculture, small agriculture and turf, and construction and forestry equipment.</v>
    <v>75550</v>
    <v>New York Stock Exchange</v>
    <v>XNYS</v>
    <v>XNYS</v>
    <v>One John Deere Place, MOLINE, IL, 61265-8098 US</v>
    <v>447.7</v>
    <v>Machinery, Equipment &amp; Components</v>
    <v>Stock</v>
    <v>44898.037362719529</v>
    <v>120</v>
    <v>438.65</v>
    <v>134493800000</v>
    <v>DEERE &amp; COMPANY</v>
    <v>DEERE &amp; COMPANY</v>
    <v>442.23</v>
    <v>18.940999999999999</v>
    <v>441.81</v>
    <v>445.61</v>
    <v>445.59</v>
    <v>301819600</v>
    <v>DE</v>
    <v>DEERE &amp; COMPANY (XNYS:DE)</v>
    <v>1471215</v>
    <v>1855871</v>
    <v>1958</v>
  </rv>
  <rv s="3">
    <v>121</v>
  </rv>
  <rv s="1">
    <v>https://www.bing.com/financeapi/forcetrigger?t=a1qyk2&amp;q=XNYS%3aDFS&amp;form=skydnc</v>
    <v>Learn more on Bing</v>
  </rv>
  <rv s="2">
    <v>en-US</v>
    <v>a1qyk2</v>
    <v>268435456</v>
    <v>1</v>
    <v>Powered by Refinitiv</v>
    <v>0</v>
    <v>DISCOVER FINANCIAL SERVICES (XNYS:DFS)</v>
    <v>2</v>
    <v>3</v>
    <v>Finance</v>
    <v>4</v>
    <v>130.81</v>
    <v>87.644000000000005</v>
    <v>1.4</v>
    <v>-1.1299999999999999</v>
    <v>-4.744E-3</v>
    <v>-1.0607E-2</v>
    <v>-0.5</v>
    <v>USD</v>
    <v>Discover Financial Services is a digital banking and payment services company. The Company is a bank holding company, as well as a financial holding company. Its segments include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the PULSE network (PULSE), Diners Club International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16700</v>
    <v>New York Stock Exchange</v>
    <v>XNYS</v>
    <v>XNYS</v>
    <v>2500 Lake Cook Rd, RIVERWOODS, IL, 60015 US</v>
    <v>107.42</v>
    <v>Banking Services</v>
    <v>Stock</v>
    <v>44897.979010728908</v>
    <v>123</v>
    <v>104.71</v>
    <v>28798000000</v>
    <v>DISCOVER FINANCIAL SERVICES</v>
    <v>DISCOVER FINANCIAL SERVICES</v>
    <v>105.04</v>
    <v>6.8742000000000001</v>
    <v>106.53</v>
    <v>105.4</v>
    <v>104.9</v>
    <v>273225800</v>
    <v>DFS</v>
    <v>DISCOVER FINANCIAL SERVICES (XNYS:DFS)</v>
    <v>1288501</v>
    <v>1740444</v>
    <v>1960</v>
  </rv>
  <rv s="3">
    <v>124</v>
  </rv>
  <rv s="1">
    <v>https://www.bing.com/financeapi/forcetrigger?t=a1qyvh&amp;q=XNYS%3aDG&amp;form=skydnc</v>
    <v>Learn more on Bing</v>
  </rv>
  <rv s="2">
    <v>en-US</v>
    <v>a1qyvh</v>
    <v>268435456</v>
    <v>1</v>
    <v>Powered by Refinitiv</v>
    <v>0</v>
    <v>DOLLAR GENERAL CORPORATION (XNYS:DG)</v>
    <v>2</v>
    <v>3</v>
    <v>Finance</v>
    <v>4</v>
    <v>262.20499999999998</v>
    <v>183.25</v>
    <v>0.3821</v>
    <v>7.62</v>
    <v>0</v>
    <v>3.2242E-2</v>
    <v>0</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Its apparel products include casual everyday apparel for infants, toddlers, girls, boys, women and men, as well as socks, underwear, disposable diapers, shoes and accessories.</v>
    <v>163000</v>
    <v>New York Stock Exchange</v>
    <v>XNYS</v>
    <v>XNYS</v>
    <v>100 Mission Ridge, GOODLETTSVILLE, TN, 37072-2171 US</v>
    <v>244.99</v>
    <v>Diversified Retail</v>
    <v>Stock</v>
    <v>44898.041455404687</v>
    <v>126</v>
    <v>233.57</v>
    <v>55030480000</v>
    <v>DOLLAR GENERAL CORPORATION</v>
    <v>DOLLAR GENERAL CORPORATION</v>
    <v>234</v>
    <v>23.543500000000002</v>
    <v>236.34</v>
    <v>243.96</v>
    <v>243.96</v>
    <v>225571700</v>
    <v>DG</v>
    <v>DOLLAR GENERAL CORPORATION (XNYS:DG)</v>
    <v>5253693</v>
    <v>1877371</v>
    <v>1998</v>
  </rv>
  <rv s="3">
    <v>127</v>
  </rv>
  <rv s="1">
    <v>https://www.bing.com/financeapi/forcetrigger?t=a1r63m&amp;q=XNAS%3aDLTR&amp;form=skydnc</v>
    <v>Learn more on Bing</v>
  </rv>
  <rv s="2">
    <v>en-US</v>
    <v>a1r63m</v>
    <v>268435456</v>
    <v>1</v>
    <v>Powered by Refinitiv</v>
    <v>0</v>
    <v>DOLLAR TREE, INC. (XNAS:DLTR)</v>
    <v>2</v>
    <v>3</v>
    <v>Finance</v>
    <v>4</v>
    <v>177.19</v>
    <v>123.62</v>
    <v>0.69579999999999997</v>
    <v>1.48</v>
    <v>-3.3070000000000002E-4</v>
    <v>9.8849999999999997E-3</v>
    <v>-0.05</v>
    <v>USD</v>
    <v>Dollar Tree, Inc. is an operator of discount variety stores. The Company’s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Family Dollar segment operates general merchandise retail discount stores providing customers with a selection of merchandise in convenient neighborhood stores. The Family Dollar segment consists of its store operations under the Family Dollar brand and 11 distribution centers. Family Dollar stores segment consists of consumable merchandise, hardware and automotive supplies, diapers, batteries, pet food and supplies, seasonal and electronics merchandise, and apparel and accessories merchandise. It also owns trademarks, including Family Dollar and Family Dollar Stores.</v>
    <v>61886</v>
    <v>Nasdaq Stock Market</v>
    <v>XNAS</v>
    <v>XNAS</v>
    <v>N/A, 500 Volvo Parkway, CHESAPEAKE, VA, 23320 US</v>
    <v>151.24</v>
    <v>Diversified Retail</v>
    <v>Stock</v>
    <v>44898.023797256254</v>
    <v>129</v>
    <v>148.72</v>
    <v>33443090000</v>
    <v>DOLLAR TREE, INC.</v>
    <v>DOLLAR TREE, INC.</v>
    <v>149.05000000000001</v>
    <v>20.950099999999999</v>
    <v>149.72</v>
    <v>151.19999999999999</v>
    <v>151.15</v>
    <v>221184500</v>
    <v>DLTR</v>
    <v>DOLLAR TREE, INC. (XNAS:DLTR)</v>
    <v>1809348</v>
    <v>2595861</v>
    <v>2008</v>
  </rv>
  <rv s="3">
    <v>130</v>
  </rv>
  <rv s="1">
    <v>https://www.bing.com/financeapi/forcetrigger?t=a1rk52&amp;q=XNAS%3aEBAY&amp;form=skydnc</v>
    <v>Learn more on Bing</v>
  </rv>
  <rv s="2">
    <v>en-US</v>
    <v>a1rk52</v>
    <v>268435456</v>
    <v>1</v>
    <v>Powered by Refinitiv</v>
    <v>0</v>
    <v>EBAY INC. (XNAS:EBAY)</v>
    <v>2</v>
    <v>3</v>
    <v>Finance</v>
    <v>4</v>
    <v>68.540000000000006</v>
    <v>35.92</v>
    <v>1.2878000000000001</v>
    <v>0.04</v>
    <v>0</v>
    <v>8.8570000000000001E-4</v>
    <v>0</v>
    <v>USD</v>
    <v>eBay Inc. is a global commerce company, through its Marketplace platforms, which connects buyer and seller in more than 190 markets around the world. The Company's products include Promoted Listings Express, Promoted Listings Advanced and External Promoted Listings. The Company has developed user interfaces, buyer, seller and developer tools and transaction processing, database and network applications that help enable its users to reliably and securely complete transactions on its sites. The Company’s platforms include online marketplace located at www.ebay.com and its localized counterparts, including off-platform businesses in Japan and Turkey, as well as eBays suite of mobile apps. The platforms are accessible through an online experience (desktop and laptop computers), iOS and Android mobile devices and its application programming interfaces (APIs platform access for third party software developers). It offers TCGplayer a technology platform specializing in trading card games.</v>
    <v>10800</v>
    <v>Nasdaq Stock Market</v>
    <v>XNAS</v>
    <v>XNAS</v>
    <v>2025 Hamilton Avenue, SAN JOSE, CA, 95125 US</v>
    <v>45.45</v>
    <v>Software &amp; IT Services</v>
    <v>Stock</v>
    <v>44897.937102696094</v>
    <v>132</v>
    <v>44.38</v>
    <v>24528190000</v>
    <v>EBAY INC.</v>
    <v>EBAY INC.</v>
    <v>44.81</v>
    <v>253.23410000000001</v>
    <v>45.16</v>
    <v>45.2</v>
    <v>45.2</v>
    <v>542659100</v>
    <v>EBAY</v>
    <v>EBAY INC. (XNAS:EBAY)</v>
    <v>4338004</v>
    <v>6160442</v>
    <v>1998</v>
  </rv>
  <rv s="3">
    <v>133</v>
  </rv>
  <rv s="1">
    <v>https://www.bing.com/financeapi/forcetrigger?t=a1rlu2&amp;q=XNYS%3aECL&amp;form=skydnc</v>
    <v>Learn more on Bing</v>
  </rv>
  <rv s="2">
    <v>en-US</v>
    <v>a1rlu2</v>
    <v>268435456</v>
    <v>1</v>
    <v>Powered by Refinitiv</v>
    <v>0</v>
    <v>ECOLAB INC. (XNYS:ECL)</v>
    <v>2</v>
    <v>3</v>
    <v>Finance</v>
    <v>4</v>
    <v>237.38</v>
    <v>131.04</v>
    <v>1.0018</v>
    <v>-0.57999999999999996</v>
    <v>1.652E-3</v>
    <v>-3.8169999999999996E-3</v>
    <v>0.25</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152.22</v>
    <v>Chemicals</v>
    <v>Stock</v>
    <v>44898.023228807811</v>
    <v>135</v>
    <v>147.47999999999999</v>
    <v>43111570000</v>
    <v>ECOLAB INC.</v>
    <v>ECOLAB INC.</v>
    <v>148.25</v>
    <v>38.712499999999999</v>
    <v>151.94</v>
    <v>151.36000000000001</v>
    <v>151.61000000000001</v>
    <v>284828100</v>
    <v>ECL</v>
    <v>ECOLAB INC. (XNYS:ECL)</v>
    <v>1703557</v>
    <v>1770271</v>
    <v>1924</v>
  </rv>
  <rv s="3">
    <v>136</v>
  </rv>
  <rv s="1">
    <v>https://www.bing.com/financeapi/forcetrigger?t=a1rrh7&amp;q=XNYS%3aEFX&amp;form=skydnc</v>
    <v>Learn more on Bing</v>
  </rv>
  <rv s="2">
    <v>en-US</v>
    <v>a1rrh7</v>
    <v>268435456</v>
    <v>1</v>
    <v>Powered by Refinitiv</v>
    <v>0</v>
    <v>EQUIFAX INC. (XNYS:EFX)</v>
    <v>2</v>
    <v>3</v>
    <v>Finance</v>
    <v>4</v>
    <v>300.11</v>
    <v>145.97999999999999</v>
    <v>1.45</v>
    <v>-0.87</v>
    <v>0</v>
    <v>-4.3020000000000003E-3</v>
    <v>0</v>
    <v>USD</v>
    <v>Equifax Inc. is a global data, analytics and technology company that provides information solutions and human resources business process outsourcing services for businesses, governments and consumers. Its segments include Workforce Solutions, U.S. Information Solutions (USIS) and International. The Workforce Solutions segment is enabling customers to verify income, employment, educational history, criminal history, healthcare professional licensure and sanctions of people. It also provides LawLogix, which is a cloud-based I-9 software and immigration case management software. Its USIS segment provides consumer and commercial information solutions, including online information, decisioning technology solutions, identity management services, analytical services, fraud management services, portfolio management services, mortgage reporting and marketing services. Its International segment provides information technology and services to support debt collections and recovery management.</v>
    <v>12700</v>
    <v>New York Stock Exchange</v>
    <v>XNYS</v>
    <v>XNYS</v>
    <v>1550 Peachtree St NW, ATLANTA, GA, 30309-2402 US</v>
    <v>202.82</v>
    <v>Professional &amp; Commercial Services</v>
    <v>Stock</v>
    <v>44898.000000022657</v>
    <v>138</v>
    <v>195.96</v>
    <v>24657660000</v>
    <v>EQUIFAX INC.</v>
    <v>EQUIFAX INC.</v>
    <v>197.79</v>
    <v>35.160299999999999</v>
    <v>202.25</v>
    <v>201.38</v>
    <v>201.38</v>
    <v>122443400</v>
    <v>EFX</v>
    <v>EQUIFAX INC. (XNYS:EFX)</v>
    <v>691767</v>
    <v>1181484</v>
    <v>1913</v>
  </rv>
  <rv s="3">
    <v>139</v>
  </rv>
  <rv s="1">
    <v>https://www.bing.com/financeapi/forcetrigger?t=a1sar7&amp;q=XNAS%3aETSY&amp;form=skydnc</v>
    <v>Learn more on Bing</v>
  </rv>
  <rv s="2">
    <v>en-US</v>
    <v>a1sar7</v>
    <v>268435456</v>
    <v>1</v>
    <v>Powered by Refinitiv</v>
    <v>0</v>
    <v>ETSY, INC. (XNAS:ETSY)</v>
    <v>2</v>
    <v>3</v>
    <v>Finance</v>
    <v>4</v>
    <v>255.98</v>
    <v>67.010000000000005</v>
    <v>1.7877000000000001</v>
    <v>1.1000000000000001</v>
    <v>-1.7080000000000001E-3</v>
    <v>7.8919999999999997E-3</v>
    <v>-0.24</v>
    <v>USD</v>
    <v>Etsy, Inc. (Etsy) operates two-sided online marketplaces that connect people and buyers, and sellers around the world. The Company operates through four segments: Etsy, Reverb, Depop, and Elo7. The Company’s primary marketplace, Etsy.com, is the global destination for goods made by independent sellers. Its Reverb is a two-sided marketplace on the principle that buying and selling musical instruments should be easy. The Company’s Depop is dedicated to building the diverse and progressive home of fashion. Its Elo7, known as the Etsy of Brazil, specializes in custom and made-to-order merchandise. Its Elo7 marketplace includes items in over 40 retail categories. Its services include on-site advertising services, which allow Etsy sellers to pay for placement of its listings in search results, and shipping labels, which allow Etsy sellers in the United States, Canada, United Kingdom, Australia, and India to purchase discounted shipping labels.</v>
    <v>2786</v>
    <v>Nasdaq Stock Market</v>
    <v>XNAS</v>
    <v>XNAS</v>
    <v>117 Adams Street, BROOKLYN, NY, 11201 US</v>
    <v>141.96</v>
    <v>Diversified Retail</v>
    <v>Stock</v>
    <v>44898.040995068754</v>
    <v>141</v>
    <v>135.41999999999999</v>
    <v>17657950000</v>
    <v>ETSY, INC.</v>
    <v>ETSY, INC.</v>
    <v>136.16</v>
    <v>31.364899999999999</v>
    <v>139.38999999999999</v>
    <v>140.49</v>
    <v>140.25</v>
    <v>125688300</v>
    <v>ETSY</v>
    <v>ETSY, INC. (XNAS:ETSY)</v>
    <v>2831463</v>
    <v>3947971</v>
    <v>2006</v>
  </rv>
  <rv s="3">
    <v>142</v>
  </rv>
  <rv s="1">
    <v>https://www.bing.com/financeapi/forcetrigger?t=a269ec&amp;q=XNYS%3aXOM&amp;form=skydnc</v>
    <v>Learn more on Bing</v>
  </rv>
  <rv s="2">
    <v>en-US</v>
    <v>a269ec</v>
    <v>268435456</v>
    <v>1</v>
    <v>Powered by Refinitiv</v>
    <v>0</v>
    <v>EXXON MOBIL CORPORATION (XNYS:XOM)</v>
    <v>2</v>
    <v>3</v>
    <v>Finance</v>
    <v>4</v>
    <v>114.66419999999999</v>
    <v>57.96</v>
    <v>1.1189</v>
    <v>-0.94</v>
    <v>-2.9130000000000002E-3</v>
    <v>-8.4840000000000002E-3</v>
    <v>-0.32</v>
    <v>USD</v>
    <v>Exxon Mobil Corporation is engaged in energy business. The Company’s principal business involves exploration for, and production of, crude oil and natural gas, and the manufacture, trade, transport and sale of crude oil, natural gas, petroleum products, petrochemicals and a range of specialty products. The Company's segments include Upstream, Downstream and Chemical. The Upstream segment is organized and operates to explore for and produce crude oil and natural gas. The Downstream segment manufactures, trades and sells petroleum products. The refining and supply operations encompass a global network of manufacturing plants, transportation systems, and distribution centers that provide a range of fuels, lubricants and other products and feedstocks to its customers around the world. The Chemical segment is organized and operates to manufacture and sell petrochemicals. The Chemical business supplies olefins, polyolefins, aromatics, and a variety of other petrochemicals.</v>
    <v>63000</v>
    <v>New York Stock Exchange</v>
    <v>XNYS</v>
    <v>XNYS</v>
    <v>5959 LAS COLINAS BLVD, IRVING, TX, 75039-2298 US</v>
    <v>111.71</v>
    <v>Oil &amp; Gas</v>
    <v>Stock</v>
    <v>44897.920909745313</v>
    <v>144</v>
    <v>109.2</v>
    <v>452403500000</v>
    <v>EXXON MOBIL CORPORATION</v>
    <v>EXXON MOBIL CORPORATION</v>
    <v>109.51</v>
    <v>9.0363000000000007</v>
    <v>110.8</v>
    <v>109.86</v>
    <v>109.54</v>
    <v>4118000000</v>
    <v>XOM</v>
    <v>EXXON MOBIL CORPORATION (XNYS:XOM)</v>
    <v>15248385</v>
    <v>18209541</v>
    <v>1882</v>
  </rv>
  <rv s="3">
    <v>145</v>
  </rv>
  <rv s="1">
    <v>https://www.bing.com/financeapi/forcetrigger?t=a2gvk2&amp;q=OTCM%3aFMCC&amp;form=skydnc</v>
    <v>Learn more on Bing</v>
  </rv>
  <rv s="11">
    <v>en-US</v>
    <v>a2gvk2</v>
    <v>268435456</v>
    <v>1</v>
    <v>Powered by Refinitiv</v>
    <v>19</v>
    <v>Federal Home Loan Mortgage Corporation (OTCM:FMCC)</v>
    <v>2</v>
    <v>20</v>
    <v>Finance</v>
    <v>13</v>
    <v>1.08</v>
    <v>0.4</v>
    <v>1.929</v>
    <v>5.1000000000000004E-3</v>
    <v>1.1591000000000001E-2</v>
    <v>USD</v>
    <v>Federal Home Loan Mortgage Corporation is a government-sponsored enterprise (GSE). The Company is engaged in purchasing residential mortgage loans originated by lenders. The Company also invests in mortgage loans and mortgage-related securities. The Company operates through two segments: Single-Family and Multifamily. The Single-Family segment includes purchase, securitization, and guarantee of single-family loans, its investments in single-family loans and mortgage-related securities, the management of Single-Family mortgage credit risk and market risk, and any results of its treasury function that are not allocated to each segment. The Multifamily segment includes purchase, securitization, and guarantee of multifamily loans, its investments in multifamily loans and mortgage-related securities, and the management of multifamily mortgage credit risk and market risk.</v>
    <v>7284</v>
    <v>OTC Markets</v>
    <v>OTCM</v>
    <v>OTCM</v>
    <v>8200 Jones Branch Dr, MCLEAN, VA, 22102 US</v>
    <v>0.45200000000000001</v>
    <v>Banking Services</v>
    <v>Stock</v>
    <v>44897.872102488283</v>
    <v>147</v>
    <v>0.43540000000000001</v>
    <v>289341500</v>
    <v>Federal Home Loan Mortgage Corporation</v>
    <v>Federal Home Loan Mortgage Corporation</v>
    <v>0.44</v>
    <v>0.73529999999999995</v>
    <v>0.44</v>
    <v>0.4451</v>
    <v>650059600</v>
    <v>FMCC</v>
    <v>Federal Home Loan Mortgage Corporation (OTCM:FMCC)</v>
    <v>615304</v>
    <v>1162770</v>
  </rv>
  <rv s="3">
    <v>148</v>
  </rv>
  <rv s="10">
    <v>12</v>
    <v>Year incorporated</v>
    <v>0</v>
  </rv>
  <rv s="1">
    <v>https://www.bing.com/financeapi/forcetrigger?t=a2h1jc&amp;q=OTCM%3aFNMA&amp;form=skydnc</v>
    <v>Learn more on Bing</v>
  </rv>
  <rv s="8">
    <v>en-US</v>
    <v>a2h1jc</v>
    <v>268435456</v>
    <v>1</v>
    <v>Powered by Refinitiv</v>
    <v>14</v>
    <v>FEDERAL NATIONAL MORTGAGE ASSOCIATION (OTCM:FNMA)</v>
    <v>2</v>
    <v>21</v>
    <v>Finance</v>
    <v>13</v>
    <v>1.1000000000000001</v>
    <v>0.39800000000000002</v>
    <v>1.8788</v>
    <v>8.9999999999999993E-3</v>
    <v>2.0407999999999999E-2</v>
    <v>USD</v>
    <v>Federal National Mortgage Association is engaged in a source of financing for mortgages and is a government-sponsored enterprise chartered by Congress. The Company operates through two segments: Single-Family and Multifamily. The Single-Family segment operates in the secondary mortgage market relating to single-family mortgage loans, which are secured by properties containing four or fewer residential dwelling units. The Multifamily segment operates in the secondary mortgage market relating primarily to multifamily mortgage loans, which are secured by properties containing five or more residential units. The Company funds its business primarily through the issuance of short-term and long-term debt securities in the domestic and international capital markets. Its geographical distribution includes California, Florida, Illinois, New Jersey and New York.</v>
    <v>7400</v>
    <v>OTC Markets</v>
    <v>OTCM</v>
    <v>OTCM</v>
    <v>Midtown Center, 1100 15Th St, Nw, WASHINGTON, DC, 20005 US</v>
    <v>0.45500000000000002</v>
    <v>Banking Services</v>
    <v>Stock</v>
    <v>44897.874743575783</v>
    <v>151</v>
    <v>0.441</v>
    <v>521139400</v>
    <v>FEDERAL NATIONAL MORTGAGE ASSOCIATION</v>
    <v>FEDERAL NATIONAL MORTGAGE ASSOCIATION</v>
    <v>0.442</v>
    <v>216.1765</v>
    <v>0.441</v>
    <v>0.45</v>
    <v>1158088000</v>
    <v>FNMA</v>
    <v>FEDERAL NATIONAL MORTGAGE ASSOCIATION (OTCM:FNMA)</v>
    <v>931303</v>
    <v>1695420</v>
    <v>1938</v>
  </rv>
  <rv s="3">
    <v>152</v>
  </rv>
  <rv s="1">
    <v>https://www.bing.com/financeapi/forcetrigger?t=a1sqr7&amp;q=XNYS%3aFDX&amp;form=skydnc</v>
    <v>Learn more on Bing</v>
  </rv>
  <rv s="2">
    <v>en-US</v>
    <v>a1sqr7</v>
    <v>268435456</v>
    <v>1</v>
    <v>Powered by Refinitiv</v>
    <v>0</v>
    <v>FEDEX CORPORATION (XNYS:FDX)</v>
    <v>2</v>
    <v>3</v>
    <v>Finance</v>
    <v>4</v>
    <v>266.79349999999999</v>
    <v>141.91929999999999</v>
    <v>1.3369</v>
    <v>0.96</v>
    <v>-1.5989999999999999E-3</v>
    <v>5.3200000000000001E-3</v>
    <v>-0.28999999999999998</v>
    <v>USD</v>
    <v>FedEx Corporation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191000</v>
    <v>New York Stock Exchange</v>
    <v>XNYS</v>
    <v>XNYS</v>
    <v>942 South Shady Grove Road, MEMPHIS, TN, 38120-4117 US</v>
    <v>182.46</v>
    <v>Freight &amp; Logistics Services</v>
    <v>Stock</v>
    <v>44897.881944444445</v>
    <v>154</v>
    <v>177.08099999999999</v>
    <v>47206470000</v>
    <v>FEDEX CORPORATION</v>
    <v>FEDEX CORPORATION</v>
    <v>178.16</v>
    <v>13.265700000000001</v>
    <v>180.45</v>
    <v>181.41</v>
    <v>181.12</v>
    <v>260219800</v>
    <v>FDX</v>
    <v>FEDEX CORPORATION (XNYS:FDX)</v>
    <v>2060261</v>
    <v>2558166</v>
    <v>1997</v>
  </rv>
  <rv s="3">
    <v>155</v>
  </rv>
  <rv s="1">
    <v>https://www.bing.com/financeapi/forcetrigger?t=a1sx27&amp;q=XNAS%3aFISV&amp;form=skydnc</v>
    <v>Learn more on Bing</v>
  </rv>
  <rv s="2">
    <v>en-US</v>
    <v>a1sx27</v>
    <v>268435456</v>
    <v>1</v>
    <v>Powered by Refinitiv</v>
    <v>0</v>
    <v>FISERV, INC. (XNAS:FISV)</v>
    <v>2</v>
    <v>3</v>
    <v>Finance</v>
    <v>4</v>
    <v>110.99</v>
    <v>87.03</v>
    <v>0.87670000000000003</v>
    <v>0.43</v>
    <v>-3.6030000000000003E-3</v>
    <v>4.0939999999999995E-3</v>
    <v>-0.38</v>
    <v>USD</v>
    <v>Fiserv, Inc. is a global provider of payments and financial services technology solutions. The Company provides account processing and digital banking solutions, card issuer processing and network services, payments, e-commerce, merchant acquiring and processing, and the Clover cloud-based point-of-sale solution. The Company’s segments include Merchant Acceptance (Acceptance), Financial Technology (Fintech) and Payments and Network (Payments). The Acceptance segment provides a range of commerce-enabling solutions and serves merchants of all sizes around the world. Acceptance solutions enable businesses to securely accept consumers’ electronic payment transactions online or in-person.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44000</v>
    <v>Nasdaq Stock Market</v>
    <v>XNAS</v>
    <v>XNAS</v>
    <v>Po Box 979, 255 Fiserv Dr, BROOKFIELD, WI, 53045 US</v>
    <v>105.85</v>
    <v>Professional &amp; Commercial Services</v>
    <v>Stock</v>
    <v>44897.979354582814</v>
    <v>157</v>
    <v>103.37</v>
    <v>66970060000</v>
    <v>FISERV, INC.</v>
    <v>FISERV, INC.</v>
    <v>103.37</v>
    <v>32.986899999999999</v>
    <v>105.03</v>
    <v>105.46</v>
    <v>105.08</v>
    <v>635028100</v>
    <v>FISV</v>
    <v>FISERV, INC. (XNAS:FISV)</v>
    <v>2881656</v>
    <v>4380887</v>
    <v>1992</v>
  </rv>
  <rv s="3">
    <v>158</v>
  </rv>
  <rv s="1">
    <v>https://www.bing.com/financeapi/forcetrigger?t=bh72zr&amp;q=XTSE%3aGLXY&amp;form=skydnc</v>
    <v>Learn more on Bing</v>
  </rv>
  <rv s="2">
    <v>en-US</v>
    <v>bh72zr</v>
    <v>268435456</v>
    <v>1</v>
    <v>Powered by Refinitiv</v>
    <v>0</v>
    <v>GALAXY DIGITAL HOLDINGS LTD. (XTSE:GLXY)</v>
    <v>2</v>
    <v>22</v>
    <v>Finance</v>
    <v>23</v>
    <v>31.11</v>
    <v>3.63</v>
    <v>3.3889</v>
    <v>-0.09</v>
    <v>2.3259999999999999E-3</v>
    <v>-2.0501000000000002E-2</v>
    <v>0.01</v>
    <v>CAD</v>
    <v>Galaxy Digital Holdings Ltd. is a financial services and investment management company. The Company’s business lines include trading, asset management, investment banking, mining and principal investments. It offers services in the digital asset, cryptocurrency, and blockchain technology sector. The Company invests across the capital structure, including large and small capital cryptocurrencies, illiquid initial coin offering (ICO)/Pre-ICO contributions, early- and later-stage venture capital, growth equity, private equity, and all forms of secured, unsecured, and structured lending. It provides counterparty access in the digital assets space. The Company also provides a suite of investment banking services throughout the life cycle of a transaction.</v>
    <v>395</v>
    <v>Toronto Stock Exchange</v>
    <v>XTSE</v>
    <v>XTSE</v>
    <v>107 Grand Street, 8Th Floor, NEW YORK, NY, 10013-5903 US</v>
    <v>4.33</v>
    <v>Investment Banking &amp; Investment Services</v>
    <v>Stock</v>
    <v>44897.875</v>
    <v>160</v>
    <v>4.1500000000000004</v>
    <v>1452138000</v>
    <v>GALAXY DIGITAL HOLDINGS LTD.</v>
    <v>GALAXY DIGITAL HOLDINGS LTD.</v>
    <v>4.3</v>
    <v>4.62</v>
    <v>4.3899999999999997</v>
    <v>4.3</v>
    <v>4.3099999999999996</v>
    <v>337706500</v>
    <v>GLXY</v>
    <v>GALAXY DIGITAL HOLDINGS LTD. (XTSE:GLXY)</v>
    <v>418765</v>
    <v>646410</v>
    <v>2018</v>
  </rv>
  <rv s="3">
    <v>161</v>
  </rv>
  <rv s="1">
    <v>https://www.bing.com/financeapi/forcetrigger?t=a1u6sm&amp;q=XNYS%3aGRMN&amp;form=skydnc</v>
    <v>Learn more on Bing</v>
  </rv>
  <rv s="2">
    <v>en-US</v>
    <v>a1u6sm</v>
    <v>268435456</v>
    <v>1</v>
    <v>Powered by Refinitiv</v>
    <v>0</v>
    <v>Garmin Ltd (XNYS:GRMN)</v>
    <v>2</v>
    <v>3</v>
    <v>Finance</v>
    <v>4</v>
    <v>139.49</v>
    <v>76.37</v>
    <v>0.97640000000000005</v>
    <v>-0.04</v>
    <v>-4.3470000000000002E-3</v>
    <v>-4.2389999999999995E-4</v>
    <v>-0.41</v>
    <v>USD</v>
    <v>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v>
    <v>18700</v>
    <v>New York Stock Exchange</v>
    <v>XNYS</v>
    <v>XNYS</v>
    <v>Muehlentalstrasse 2, SCHAFFHAUSEN, SCHAFFHAUSEN, 8200 CH</v>
    <v>94.45</v>
    <v>Communications &amp; Networking</v>
    <v>Stock</v>
    <v>44898.000000022657</v>
    <v>163</v>
    <v>93.13</v>
    <v>18077740000</v>
    <v>Garmin Ltd</v>
    <v>Garmin Ltd</v>
    <v>93.13</v>
    <v>18.878900000000002</v>
    <v>94.36</v>
    <v>94.32</v>
    <v>93.91</v>
    <v>191663900</v>
    <v>GRMN</v>
    <v>Garmin Ltd (XNYS:GRMN)</v>
    <v>644184</v>
    <v>860124</v>
    <v>2010</v>
  </rv>
  <rv s="3">
    <v>164</v>
  </rv>
  <rv s="1">
    <v>https://www.bing.com/financeapi/forcetrigger?t=a1tppr&amp;q=XNYS%3aGD&amp;form=skydnc</v>
    <v>Learn more on Bing</v>
  </rv>
  <rv s="2">
    <v>en-US</v>
    <v>a1tppr</v>
    <v>268435456</v>
    <v>1</v>
    <v>Powered by Refinitiv</v>
    <v>0</v>
    <v>GENERAL DYNAMICS CORPORATION (XNYS:GD)</v>
    <v>2</v>
    <v>3</v>
    <v>Finance</v>
    <v>4</v>
    <v>256.86</v>
    <v>190.32</v>
    <v>0.88680000000000003</v>
    <v>3.47</v>
    <v>-1.1730000000000001E-4</v>
    <v>1.3755E-2</v>
    <v>-0.03</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103100</v>
    <v>New York Stock Exchange</v>
    <v>XNYS</v>
    <v>XNYS</v>
    <v>11011 Sunset Hills Rd, RESTON, VA, 20190 US</v>
    <v>256.86</v>
    <v>Aerospace &amp; Defense</v>
    <v>Stock</v>
    <v>44898.028263726563</v>
    <v>166</v>
    <v>250.58</v>
    <v>70213150000</v>
    <v>GENERAL DYNAMICS CORPORATION</v>
    <v>GENERAL DYNAMICS CORPORATION</v>
    <v>250.64</v>
    <v>21.008299999999998</v>
    <v>252.27</v>
    <v>255.74</v>
    <v>255.71</v>
    <v>274549000</v>
    <v>GD</v>
    <v>GENERAL DYNAMICS CORPORATION (XNYS:GD)</v>
    <v>1059131</v>
    <v>1042498</v>
    <v>1952</v>
  </rv>
  <rv s="3">
    <v>167</v>
  </rv>
  <rv s="1">
    <v>https://www.bing.com/financeapi/forcetrigger?t=a1tr1h&amp;q=XNYS%3aGE&amp;form=skydnc</v>
    <v>Learn more on Bing</v>
  </rv>
  <rv s="2">
    <v>en-US</v>
    <v>a1tr1h</v>
    <v>268435456</v>
    <v>1</v>
    <v>Powered by Refinitiv</v>
    <v>0</v>
    <v>GENERAL ELECTRIC COMPANY (XNYS:GE)</v>
    <v>2</v>
    <v>3</v>
    <v>Finance</v>
    <v>4</v>
    <v>103.73</v>
    <v>59.93</v>
    <v>1.2498</v>
    <v>1.62</v>
    <v>-4.6039999999999996E-3</v>
    <v>1.9001000000000001E-2</v>
    <v>-0.4</v>
    <v>USD</v>
    <v>General Electric Company is an industrial company. The Company operates through its industrial segments, Power, Renewable Energy, Aviation and Healthcare, and its financial services segment, Capital. Its segments include Power, which serves power generation, industrial, government and other customers with products and services related to energy production; Renewable Energy, which provides solutions for renewable energy; Aviation, which includes commercial and military aircraft engines, and integrated digital components, electric power and mechanical aircraft systems; Healthcare, which provides healthcare technologies in medical imaging, digital solutions, patient monitoring and diagnostics, and drug discovery, and Capital, which is a financial services division. Its products include commercial and military aircraft engines and systems; healthcare systems and pharmaceutical diagnostics; wind and other renewable energy generation equipment; nuclear and other power generation equipment.</v>
    <v>168000</v>
    <v>New York Stock Exchange</v>
    <v>XNYS</v>
    <v>XNYS</v>
    <v>5 Necco Street, BOSTON, MA, 02210 US</v>
    <v>86.95</v>
    <v>Consumer Goods Conglomerates</v>
    <v>Stock</v>
    <v>44898.041141782029</v>
    <v>169</v>
    <v>84.41</v>
    <v>94931010000</v>
    <v>GENERAL ELECTRIC COMPANY</v>
    <v>GENERAL ELECTRIC COMPANY</v>
    <v>84.57</v>
    <v>0</v>
    <v>85.26</v>
    <v>86.88</v>
    <v>86.48</v>
    <v>1092668000</v>
    <v>GE</v>
    <v>GENERAL ELECTRIC COMPANY (XNYS:GE)</v>
    <v>4480434</v>
    <v>5541257</v>
    <v>1892</v>
  </rv>
  <rv s="3">
    <v>170</v>
  </rv>
  <rv s="1">
    <v>https://www.bing.com/financeapi/forcetrigger?t=a1tvzr&amp;q=XNYS%3aGIS&amp;form=skydnc</v>
    <v>Learn more on Bing</v>
  </rv>
  <rv s="2">
    <v>en-US</v>
    <v>a1tvzr</v>
    <v>268435456</v>
    <v>1</v>
    <v>Powered by Refinitiv</v>
    <v>0</v>
    <v>GENERAL MILLS, INC. (XNYS:GIS)</v>
    <v>2</v>
    <v>3</v>
    <v>Finance</v>
    <v>4</v>
    <v>86.73</v>
    <v>61.67</v>
    <v>0.32019999999999998</v>
    <v>1.1000000000000001</v>
    <v>2.774E-3</v>
    <v>1.2878000000000001E-2</v>
    <v>0.24</v>
    <v>USD</v>
    <v>General Mills, Inc. is a global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primarily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32500</v>
    <v>New York Stock Exchange</v>
    <v>XNYS</v>
    <v>XNYS</v>
    <v>Number One General Mills Blvd, MINNEAPOLIS, MN, 55426 US</v>
    <v>86.58</v>
    <v>Food &amp; Tobacco</v>
    <v>Stock</v>
    <v>44898.014672557816</v>
    <v>172</v>
    <v>85.35</v>
    <v>51352700000</v>
    <v>GENERAL MILLS, INC.</v>
    <v>GENERAL MILLS, INC.</v>
    <v>85.35</v>
    <v>17.965499999999999</v>
    <v>85.42</v>
    <v>86.52</v>
    <v>86.76</v>
    <v>593535600</v>
    <v>GIS</v>
    <v>GENERAL MILLS, INC. (XNYS:GIS)</v>
    <v>3125839</v>
    <v>4149178</v>
    <v>1928</v>
  </rv>
  <rv s="3">
    <v>173</v>
  </rv>
  <rv s="1">
    <v>https://www.bing.com/financeapi/forcetrigger?t=a1u4zr&amp;q=XNYS%3aGPN&amp;form=skydnc</v>
    <v>Learn more on Bing</v>
  </rv>
  <rv s="2">
    <v>en-US</v>
    <v>a1u4zr</v>
    <v>268435456</v>
    <v>1</v>
    <v>Powered by Refinitiv</v>
    <v>0</v>
    <v>GLOBAL PAYMENTS INC. (XNYS:GPN)</v>
    <v>2</v>
    <v>3</v>
    <v>Finance</v>
    <v>4</v>
    <v>153.76</v>
    <v>93.99</v>
    <v>0.99850000000000005</v>
    <v>-0.45</v>
    <v>-4.8509999999999997E-4</v>
    <v>-4.3470000000000002E-3</v>
    <v>-0.05</v>
    <v>USD</v>
    <v>Global Payments Inc. is a payments technology company that delivers software and services. The Company’s segments include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Business and Consumer Solutions segment provides general purpose reloadable (GPR) prepaid debit and payroll cards, demand deposit accounts and other financial service solutions to the underbanked and other consumers and businesses in the United States and parts of Europe through its Netspend and other brands.</v>
    <v>25000</v>
    <v>New York Stock Exchange</v>
    <v>XNYS</v>
    <v>XNYS</v>
    <v>3550 Lenox Road, ATLANTA, GA, 30326 US</v>
    <v>103.41</v>
    <v>Professional &amp; Commercial Services</v>
    <v>Stock</v>
    <v>44898.000000022657</v>
    <v>175</v>
    <v>101.41</v>
    <v>27872950000</v>
    <v>GLOBAL PAYMENTS INC.</v>
    <v>GLOBAL PAYMENTS INC.</v>
    <v>101.89</v>
    <v>461.94</v>
    <v>103.53</v>
    <v>103.08</v>
    <v>103.03</v>
    <v>270401200</v>
    <v>GPN</v>
    <v>GLOBAL PAYMENTS INC. (XNYS:GPN)</v>
    <v>2402153</v>
    <v>2916136</v>
    <v>2000</v>
  </rv>
  <rv s="3">
    <v>176</v>
  </rv>
  <rv s="1">
    <v>https://www.bing.com/financeapi/forcetrigger?t=c3pep2&amp;q=XNAS%3aGREE&amp;form=skydnc</v>
    <v>Learn more on Bing</v>
  </rv>
  <rv s="12">
    <v>en-US</v>
    <v>c3pep2</v>
    <v>268435456</v>
    <v>1</v>
    <v>Powered by Refinitiv</v>
    <v>24</v>
    <v>GREENIDGE GENERATION HOLDINGS INC. (XNAS:GREE)</v>
    <v>2</v>
    <v>25</v>
    <v>Finance</v>
    <v>5</v>
    <v>22.11</v>
    <v>0.53</v>
    <v>2.3929999999999998</v>
    <v>-4.07E-2</v>
    <v>6.3099999999999989E-2</v>
    <v>-6.5235000000000001E-2</v>
    <v>3.6799999999999999E-2</v>
    <v>USD</v>
    <v>Greenidge Generation Holdings Inc. is a vertically integrated cryptocurrency datacenter and power generation company. The Company owns and operates facilities at two locations: the Town of Torrey, New York and Spartanburg, South Carolina. The Company operates through two segments: Support Services, and Cryptocurrency Datacenter and Power Generation. Its Support Services segment consists of the Support.com business and provides customer and technical support solutions delivered by home-based employees. Its Support.com's home sourcing model has been specifically designed for remote work, with attention to security, recruiting, training, delivery, and employee engagement. Its cryptocurrency datacenters in New York and South Carolina housed bitcoin mining capacity of 51 megawatt (MW) and approximately 1.4 EH/s. It owns and operates a 106 MW power generation facility that is connected to the New York Independent Systems Operator, which operates New York states power grid.</v>
    <v>467</v>
    <v>Nasdaq Stock Market</v>
    <v>XNAS</v>
    <v>XNAS</v>
    <v>135 Rennell Drive, 3Rd Floor, FAIRFIELD, CT, 06890 US</v>
    <v>0.64</v>
    <v>Financial Technology (Fintech) &amp; Infrastructure</v>
    <v>Stock</v>
    <v>44898.036015092184</v>
    <v>178</v>
    <v>0.58320000000000005</v>
    <v>26092030</v>
    <v>GREENIDGE GENERATION HOLDINGS INC.</v>
    <v>GREENIDGE GENERATION HOLDINGS INC.</v>
    <v>0.62</v>
    <v>0.62390000000000001</v>
    <v>0.58320000000000005</v>
    <v>0.62</v>
    <v>44739420</v>
    <v>GREE</v>
    <v>GREENIDGE GENERATION HOLDINGS INC. (XNAS:GREE)</v>
    <v>413241</v>
    <v>447235</v>
    <v>2021</v>
  </rv>
  <rv s="3">
    <v>179</v>
  </rv>
  <rv s="1">
    <v>https://www.bing.com/financeapi/forcetrigger?t=a1ufm7&amp;q=XNYS%3aHAL&amp;form=skydnc</v>
    <v>Learn more on Bing</v>
  </rv>
  <rv s="2">
    <v>en-US</v>
    <v>a1ufm7</v>
    <v>268435456</v>
    <v>1</v>
    <v>Powered by Refinitiv</v>
    <v>0</v>
    <v>HALLIBURTON COMPANY (XNYS:HAL)</v>
    <v>2</v>
    <v>3</v>
    <v>Finance</v>
    <v>4</v>
    <v>43.99</v>
    <v>20.77</v>
    <v>2.2271999999999998</v>
    <v>0.98</v>
    <v>-4.888E-3</v>
    <v>2.5863999999999998E-2</v>
    <v>-0.19</v>
    <v>USD</v>
    <v>Halliburton Company is a provider of products and services to the energy industry. The Company operates through two segments: the Completion and Production segment and the Drilling and Evaluation segment. The Completion and Production deliver cementing, stimulation, intervention, pressure control, artificial lift, and completion products and services. The segment consists of the product service lines, such as production enhancement, cementing, completion tools, production solutions, pipeline &amp; process services, and artificial lift. The Drilling and Evaluation provide field and reservoir modeling, drilling, fluids and specialty chemicals, evaluation, and precise wellbore placement solutions that enable customers to model, measure, drill, and optimize their well construction activities. It consists of product service lines including Sperry drilling, wireline and perforating, Halliburton project management, testing and subsea, drill bits, and services.</v>
    <v>40000</v>
    <v>New York Stock Exchange</v>
    <v>XNYS</v>
    <v>XNYS</v>
    <v>3000 North Sam Houston Parkway East, 3000 North Sam Houston Parkway East, HOUSTON, TX, 77032 US</v>
    <v>39.255000000000003</v>
    <v>Oil &amp; Gas Related Equipment and Services</v>
    <v>Stock</v>
    <v>44898.024808599221</v>
    <v>181</v>
    <v>37.5</v>
    <v>35295780000</v>
    <v>HALLIBURTON COMPANY</v>
    <v>HALLIBURTON COMPANY</v>
    <v>37.54</v>
    <v>19.635899999999999</v>
    <v>37.89</v>
    <v>38.869999999999997</v>
    <v>38.68</v>
    <v>908046800</v>
    <v>HAL</v>
    <v>HALLIBURTON COMPANY (XNYS:HAL)</v>
    <v>7488485</v>
    <v>9434404</v>
    <v>1996</v>
  </rv>
  <rv s="3">
    <v>182</v>
  </rv>
  <rv s="1">
    <v>https://www.bing.com/financeapi/forcetrigger?t=a1ut3m&amp;q=XNAS%3aHON&amp;form=skydnc</v>
    <v>Learn more on Bing</v>
  </rv>
  <rv s="2">
    <v>en-US</v>
    <v>a1ut3m</v>
    <v>268435456</v>
    <v>1</v>
    <v>Powered by Refinitiv</v>
    <v>0</v>
    <v>HONEYWELL INTERNATIONAL INC. (XNAS:HON)</v>
    <v>2</v>
    <v>3</v>
    <v>Finance</v>
    <v>4</v>
    <v>221.89</v>
    <v>166.63</v>
    <v>1.1274999999999999</v>
    <v>1.69</v>
    <v>-1.5060000000000002E-3</v>
    <v>7.7739999999999997E-3</v>
    <v>-0.33</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99000</v>
    <v>Nasdaq Stock Market</v>
    <v>XNAS</v>
    <v>XNAS</v>
    <v>855 S. Mint Street, CHARLOTTE, NC, 28202 US</v>
    <v>219.86</v>
    <v>Consumer Goods Conglomerates</v>
    <v>Stock</v>
    <v>44898.036372892966</v>
    <v>184</v>
    <v>214.72</v>
    <v>147292400000</v>
    <v>HONEYWELL INTERNATIONAL INC.</v>
    <v>HONEYWELL INTERNATIONAL INC.</v>
    <v>214.83</v>
    <v>27.806799999999999</v>
    <v>217.39</v>
    <v>219.08</v>
    <v>218.75</v>
    <v>672322200</v>
    <v>HON</v>
    <v>HONEYWELL INTERNATIONAL INC. (XNAS:HON)</v>
    <v>2194258</v>
    <v>3379459</v>
    <v>1999</v>
  </rv>
  <rv s="3">
    <v>185</v>
  </rv>
  <rv s="1">
    <v>https://www.bing.com/financeapi/forcetrigger?t=a1vmf2&amp;q=XNAS%3aINTC&amp;form=skydnc</v>
    <v>Learn more on Bing</v>
  </rv>
  <rv s="2">
    <v>en-US</v>
    <v>a1vmf2</v>
    <v>268435456</v>
    <v>1</v>
    <v>Powered by Refinitiv</v>
    <v>0</v>
    <v>INTEL CORPORATION (XNAS:INTC)</v>
    <v>2</v>
    <v>3</v>
    <v>Finance</v>
    <v>4</v>
    <v>56.28</v>
    <v>24.59</v>
    <v>0.7429</v>
    <v>-0.42</v>
    <v>-5.1000000000000004E-3</v>
    <v>-1.4079999999999999E-2</v>
    <v>-0.15</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29.43</v>
    <v>Semiconductors &amp; Semiconductor Equipment</v>
    <v>Stock</v>
    <v>44898.041476642968</v>
    <v>187</v>
    <v>28.71</v>
    <v>121375100000</v>
    <v>INTEL CORPORATION</v>
    <v>INTEL CORPORATION</v>
    <v>29.17</v>
    <v>9.2073999999999998</v>
    <v>29.83</v>
    <v>29.41</v>
    <v>29.26</v>
    <v>4127000000</v>
    <v>INTC</v>
    <v>INTEL CORPORATION (XNAS:INTC)</v>
    <v>31545955</v>
    <v>41413791</v>
    <v>1989</v>
  </rv>
  <rv s="3">
    <v>188</v>
  </rv>
  <rv s="1">
    <v>http://en.wikipedia.org/wiki/IBM</v>
    <v>Wikipedia</v>
  </rv>
  <rv s="4">
    <v>19</v>
    <v>190</v>
  </rv>
  <rv s="5">
    <v>10</v>
    <v>https://www.bing.com/th?id=AMMS_41da901be1b295dc42c72dadb9c0f67d&amp;qlt=95</v>
    <v>191</v>
    <v>0</v>
    <v>https://www.bing.com/images/search?form=xlimg&amp;q=ibm</v>
    <v>Image of INTERNATIONAL BUSINESS MACHINES CORPORATION</v>
  </rv>
  <rv s="1">
    <v>https://www.bing.com/financeapi/forcetrigger?t=a1v6nm&amp;q=XNYS%3aIBM&amp;form=skydnc</v>
    <v>Learn more on Bing</v>
  </rv>
  <rv s="6">
    <v>en-US</v>
    <v>a1v6nm</v>
    <v>268435456</v>
    <v>1</v>
    <v>Powered by Refinitiv</v>
    <v>6</v>
    <v>INTERNATIONAL BUSINESS MACHINES CORPORATION (XNYS:IBM)</v>
    <v>8</v>
    <v>9</v>
    <v>Finance</v>
    <v>5</v>
    <v>150.46</v>
    <v>115.545</v>
    <v>0.88470000000000004</v>
    <v>-0.49</v>
    <v>7.7349999999999999E-4</v>
    <v>-3.2850000000000002E-3</v>
    <v>0.115</v>
    <v>USD</v>
    <v>International Business Machines Corporation (IBM) is a technology company engaged in providing hybrid cloud and artificial intelligence (AI) solutions. It offers integrated solutions and products that use data and information technology (IT) in industries and business processes. Its segments include Software, Consulting, Infrastructure and Financing. Software segment consists of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various sectors. Consulting segment is engaged in business transformation, technology consulting and application operations. Infrastructure segment is engaged in hybrid infrastructure and infrastructure support. Financing segment is engaged in client financing and commercial financing business.</v>
    <v>307600</v>
    <v>New York Stock Exchange</v>
    <v>XNYS</v>
    <v>XNYS</v>
    <v>1 New Orchard Rd, ARMONK, NY, 10504 US</v>
    <v>149.16</v>
    <v>192</v>
    <v>Software &amp; IT Services</v>
    <v>Stock</v>
    <v>44897.952764664064</v>
    <v>193</v>
    <v>147.72999999999999</v>
    <v>134416500000</v>
    <v>INTERNATIONAL BUSINESS MACHINES CORPORATION</v>
    <v>INTERNATIONAL BUSINESS MACHINES CORPORATION</v>
    <v>148.13</v>
    <v>92.097999999999999</v>
    <v>149.16</v>
    <v>148.66999999999999</v>
    <v>148.785</v>
    <v>904126300</v>
    <v>IBM</v>
    <v>INTERNATIONAL BUSINESS MACHINES CORPORATION (XNYS:IBM)</v>
    <v>2899995</v>
    <v>4519602</v>
    <v>1911</v>
  </rv>
  <rv s="3">
    <v>194</v>
  </rv>
  <rv s="1">
    <v>https://www.bing.com/financeapi/forcetrigger?t=a1waa2&amp;q=XNYS%3aJPM&amp;form=skydnc</v>
    <v>Learn more on Bing</v>
  </rv>
  <rv s="2">
    <v>en-US</v>
    <v>a1waa2</v>
    <v>268435456</v>
    <v>1</v>
    <v>Powered by Refinitiv</v>
    <v>0</v>
    <v>JPMORGAN CHASE &amp; CO. (XNYS:JPM)</v>
    <v>2</v>
    <v>3</v>
    <v>Finance</v>
    <v>4</v>
    <v>169.81</v>
    <v>101.28</v>
    <v>1.1332</v>
    <v>-1.08</v>
    <v>-1.9239999999999999E-3</v>
    <v>-7.927E-3</v>
    <v>-0.26</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288474</v>
    <v>New York Stock Exchange</v>
    <v>XNYS</v>
    <v>XNYS</v>
    <v>383 Madison Avenue, NEW YORK, NY, 10179 US</v>
    <v>135.35</v>
    <v>Banking Services</v>
    <v>Stock</v>
    <v>44898.040480439064</v>
    <v>196</v>
    <v>133.34</v>
    <v>396452000000</v>
    <v>JPMORGAN CHASE &amp; CO.</v>
    <v>JPMORGAN CHASE &amp; CO.</v>
    <v>134.49</v>
    <v>11.503399999999999</v>
    <v>136.24</v>
    <v>135.16</v>
    <v>134.9</v>
    <v>2933205000</v>
    <v>JPM</v>
    <v>JPMORGAN CHASE &amp; CO. (XNYS:JPM)</v>
    <v>8932057</v>
    <v>10855012</v>
    <v>1968</v>
  </rv>
  <rv s="3">
    <v>197</v>
  </rv>
  <rv s="1">
    <v>https://www.bing.com/financeapi/forcetrigger?t=a1xadm&amp;q=XNAS%3aMARA&amp;form=skydnc</v>
    <v>Learn more on Bing</v>
  </rv>
  <rv s="2">
    <v>en-US</v>
    <v>a1xadm</v>
    <v>268435456</v>
    <v>1</v>
    <v>Powered by Refinitiv</v>
    <v>0</v>
    <v>MARATHON DIGITAL HOLDINGS, INC. (XNAS:MARA)</v>
    <v>2</v>
    <v>3</v>
    <v>Finance</v>
    <v>4</v>
    <v>52.94</v>
    <v>5.2</v>
    <v>4.6303000000000001</v>
    <v>0.7</v>
    <v>1.0129999999999998E-2</v>
    <v>0.112721</v>
    <v>7.0000000000000007E-2</v>
    <v>USD</v>
    <v>Marathon Digital Holdings, Inc., formerly Marathon Patent Group, Inc., is a digital asset technology company. The Company mines cryptocurrencies with a focus on the blockchain ecosystem and the generation of digital assets. It operates in the Digital Currency Blockchain segment. The Company operates Data Center in Hardin, Montana, United States with a power capacity of approximately 105 megawatts. The Company also owns approximately 2,060 Application Specific Integrated Circuits (ASIC) Bitcoin Miners at a co-hosted facility in North Dakota, United States. Its mining hardware performs operations in support of the blockchain measured in hash rate or hashes per second.</v>
    <v>10</v>
    <v>Nasdaq Stock Market</v>
    <v>XNAS</v>
    <v>XNAS</v>
    <v>1180 N Town Center Dr Ste 100, LAS VEGAS, NV, 89144 US</v>
    <v>6.94</v>
    <v>Financial Technology (Fintech) &amp; Infrastructure</v>
    <v>Stock</v>
    <v>44898.041578784374</v>
    <v>199</v>
    <v>6.06</v>
    <v>807380200</v>
    <v>MARATHON DIGITAL HOLDINGS, INC.</v>
    <v>MARATHON DIGITAL HOLDINGS, INC.</v>
    <v>6.23</v>
    <v>55.818600000000004</v>
    <v>6.21</v>
    <v>6.91</v>
    <v>6.98</v>
    <v>116842300</v>
    <v>MARA</v>
    <v>MARATHON DIGITAL HOLDINGS, INC. (XNAS:MARA)</v>
    <v>21987588</v>
    <v>19033139</v>
    <v>2010</v>
  </rv>
  <rv s="3">
    <v>200</v>
  </rv>
  <rv s="1">
    <v>https://www.bing.com/financeapi/forcetrigger?t=a1x8w7&amp;q=XNYS%3aMA&amp;form=skydnc</v>
    <v>Learn more on Bing</v>
  </rv>
  <rv s="2">
    <v>en-US</v>
    <v>a1x8w7</v>
    <v>268435456</v>
    <v>1</v>
    <v>Powered by Refinitiv</v>
    <v>0</v>
    <v>MASTERCARD INCORPORATED. (XNYS:MA)</v>
    <v>2</v>
    <v>3</v>
    <v>Finance</v>
    <v>5</v>
    <v>399.92</v>
    <v>276.87</v>
    <v>1.1099000000000001</v>
    <v>-0.79</v>
    <v>-2.6379999999999997E-3</v>
    <v>-2.1900000000000001E-3</v>
    <v>-0.95</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v>
    <v>24000</v>
    <v>New York Stock Exchange</v>
    <v>XNYS</v>
    <v>XNYS</v>
    <v>2000 Purchase St, PURCHASE, NY, 10577-2405 US</v>
    <v>362.28500000000003</v>
    <v>Software &amp; IT Services</v>
    <v>Stock</v>
    <v>44898.038275902341</v>
    <v>202</v>
    <v>356.06</v>
    <v>346183200000</v>
    <v>MASTERCARD INCORPORATED.</v>
    <v>MASTERCARD INCORPORATED.</v>
    <v>357.45</v>
    <v>36.043500000000002</v>
    <v>360.8</v>
    <v>360.01</v>
    <v>359.11</v>
    <v>961459800</v>
    <v>MA</v>
    <v>MASTERCARD INCORPORATED. (XNYS:MA)</v>
    <v>2015586</v>
    <v>2843310</v>
    <v>2001</v>
  </rv>
  <rv s="3">
    <v>203</v>
  </rv>
  <rv s="1">
    <v>https://www.bing.com/financeapi/forcetrigger?t=a1xhvh&amp;q=XNYS%3aMET&amp;form=skydnc</v>
    <v>Learn more on Bing</v>
  </rv>
  <rv s="2">
    <v>en-US</v>
    <v>a1xhvh</v>
    <v>268435456</v>
    <v>1</v>
    <v>Powered by Refinitiv</v>
    <v>0</v>
    <v>METLIFE, INC. (XNYS:MET)</v>
    <v>2</v>
    <v>3</v>
    <v>Finance</v>
    <v>4</v>
    <v>77.36</v>
    <v>57.41</v>
    <v>1.0694999999999999</v>
    <v>0.26</v>
    <v>1.17E-3</v>
    <v>3.392E-3</v>
    <v>0.09</v>
    <v>USD</v>
    <v>MetLife, Inc. is a financial services company, which provides insurance, annuities, employee benefits, and asset management services. The Company's segments include U.S.; Asia; Latin America; Europe, the Middle East and Africa (EMEA); and MetLife Holdings. The U.S. segment is organized into two businesses, such as Group Benefits, and Retirement and Income Solutions (RIS). The Asia segment offers products, including life insurance; accident and health insurance, and retirement and savings products. The Latin America segment offers government employees life, medical insurance, as well as retirement and savings, and other products, and periodically submits bids to do so. The EMEA segment offers products, including life insurance, accident and health insurance, retirement and savings products, and credit insurance. The MetLife Holdings segment offers variable, universal, term and whole life insurance, variable, fixed and index-linked annuities, and long-term care insurance.</v>
    <v>43000</v>
    <v>New York Stock Exchange</v>
    <v>XNYS</v>
    <v>XNYS</v>
    <v>200 Park Avenue, NEW YORK, NY, 10166 US</v>
    <v>77.02</v>
    <v>Insurance</v>
    <v>Stock</v>
    <v>44898.000000010936</v>
    <v>205</v>
    <v>76.06</v>
    <v>60344060000</v>
    <v>METLIFE, INC.</v>
    <v>METLIFE, INC.</v>
    <v>76.06</v>
    <v>28.798999999999999</v>
    <v>76.650000000000006</v>
    <v>76.91</v>
    <v>77</v>
    <v>784606200</v>
    <v>MET</v>
    <v>METLIFE, INC. (XNYS:MET)</v>
    <v>2438546</v>
    <v>4091275</v>
    <v>1999</v>
  </rv>
  <rv s="3">
    <v>206</v>
  </rv>
  <rv s="1">
    <v>https://www.bing.com/financeapi/forcetrigger?t=a1y4oc&amp;q=XNAS%3aMU&amp;form=skydnc</v>
    <v>Learn more on Bing</v>
  </rv>
  <rv s="2">
    <v>en-US</v>
    <v>a1y4oc</v>
    <v>268435456</v>
    <v>1</v>
    <v>Powered by Refinitiv</v>
    <v>0</v>
    <v>MICRON TECHNOLOGY, INC. (XNAS:MU)</v>
    <v>2</v>
    <v>3</v>
    <v>Finance</v>
    <v>4</v>
    <v>98.45</v>
    <v>48.45</v>
    <v>1.2786</v>
    <v>-0.81</v>
    <v>-2.7429999999999998E-3</v>
    <v>-1.4597000000000001E-2</v>
    <v>-0.15</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55.42</v>
    <v>Semiconductors &amp; Semiconductor Equipment</v>
    <v>Stock</v>
    <v>44898.041539803125</v>
    <v>208</v>
    <v>53.38</v>
    <v>59446380000</v>
    <v>MICRON TECHNOLOGY, INC.</v>
    <v>MICRON TECHNOLOGY, INC.</v>
    <v>54.34</v>
    <v>7.1750999999999996</v>
    <v>55.49</v>
    <v>54.68</v>
    <v>54.53</v>
    <v>1087169000</v>
    <v>MU</v>
    <v>MICRON TECHNOLOGY, INC. (XNAS:MU)</v>
    <v>15946484</v>
    <v>16211066</v>
    <v>1984</v>
  </rv>
  <rv s="3">
    <v>209</v>
  </rv>
  <rv s="1">
    <v>https://www.bing.com/financeapi/forcetrigger?t=a1y1qh&amp;q=XNAS%3aMSTR&amp;form=skydnc</v>
    <v>Learn more on Bing</v>
  </rv>
  <rv s="2">
    <v>en-US</v>
    <v>a1y1qh</v>
    <v>268435456</v>
    <v>1</v>
    <v>Powered by Refinitiv</v>
    <v>0</v>
    <v>MICROSTRATEGY INCORPORATED (XNAS:MSTR)</v>
    <v>2</v>
    <v>3</v>
    <v>Finance</v>
    <v>4</v>
    <v>711.85</v>
    <v>134.09</v>
    <v>2.1280999999999999</v>
    <v>7.96</v>
    <v>9.9550000000000003E-3</v>
    <v>4.0003999999999998E-2</v>
    <v>2.06</v>
    <v>USD</v>
    <v>MicroStrategy Incorporated is an analytics and business intelligence company. The Company is engaged in the design, development, marketing, and sales of its software platform through licensing arrangements and cloud subscriptions and related services. The Company’s core product offering is its software platform. The MicroStrategy Platform provides customers with the features, such as Pervasive, Modern Analytics; Open, Federated Architecture, and Enterprise Platform. The Company provides a range of MicroStrategy Services, which includes MicroStrategy Support, MicroStrategy Consulting, and MicroStrategy Education. It also provides analytics software and services strategy. Its Pervasive, Modern Analytics includes data visualization and reporting, transformational mobility, hyperintelligence, and custom applications. Its Open, Federated Architecture includes Federated Analytics and Multiple Deployment Options. Its Enterprise Platform includes Enterprise Semantic Graph and Security.</v>
    <v>2172</v>
    <v>Nasdaq Stock Market</v>
    <v>XNAS</v>
    <v>XNAS</v>
    <v>1850 Towers Crescent Plz, TYSONS CORNER, VA, 22182 US</v>
    <v>211.49</v>
    <v>Software &amp; IT Services</v>
    <v>Stock</v>
    <v>44898.041474409372</v>
    <v>211</v>
    <v>195.34200000000001</v>
    <v>1935653000</v>
    <v>MICROSTRATEGY INCORPORATED</v>
    <v>MICROSTRATEGY INCORPORATED</v>
    <v>195.68</v>
    <v>4500.8329999999996</v>
    <v>198.98</v>
    <v>206.94</v>
    <v>209</v>
    <v>9353690</v>
    <v>MSTR</v>
    <v>MICROSTRATEGY INCORPORATED (XNAS:MSTR)</v>
    <v>593316</v>
    <v>830038</v>
    <v>1989</v>
  </rv>
  <rv s="3">
    <v>212</v>
  </rv>
  <rv s="1">
    <v>https://www.bing.com/financeapi/forcetrigger?t=a1xyjc&amp;q=XNYS%3aMS&amp;form=skydnc</v>
    <v>Learn more on Bing</v>
  </rv>
  <rv s="2">
    <v>en-US</v>
    <v>a1xyjc</v>
    <v>268435456</v>
    <v>1</v>
    <v>Powered by Refinitiv</v>
    <v>0</v>
    <v>MORGAN STANLEY (XNYS:MS)</v>
    <v>2</v>
    <v>3</v>
    <v>Finance</v>
    <v>4</v>
    <v>109.73</v>
    <v>72.05</v>
    <v>1.3201000000000001</v>
    <v>-0.9</v>
    <v>-2.3890000000000001E-3</v>
    <v>-9.6769999999999998E-3</v>
    <v>-0.22</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annuity and insurance products; residential real estate loans and other lending products; banking; and retirement plan services. Its Investment Management segment provides a range of investment strategies and products to a diverse group of clients.</v>
    <v>82000</v>
    <v>New York Stock Exchange</v>
    <v>XNYS</v>
    <v>XNYS</v>
    <v>1585 Broadway, NEW YORK, NY, 10036 US</v>
    <v>92.66</v>
    <v>Investment Banking &amp; Investment Services</v>
    <v>Stock</v>
    <v>44898.039773714845</v>
    <v>214</v>
    <v>91.51</v>
    <v>155659100000</v>
    <v>MORGAN STANLEY</v>
    <v>MORGAN STANLEY</v>
    <v>91.86</v>
    <v>13.499700000000001</v>
    <v>93</v>
    <v>92.1</v>
    <v>91.88</v>
    <v>1690109000</v>
    <v>MS</v>
    <v>MORGAN STANLEY (XNYS:MS)</v>
    <v>5198046</v>
    <v>6472018</v>
    <v>1981</v>
  </rv>
  <rv s="3">
    <v>215</v>
  </rv>
  <rv s="1">
    <v>https://www.bing.com/financeapi/forcetrigger?t=a1yv52&amp;q=XNAS%3aNVDA&amp;form=skydnc</v>
    <v>Learn more on Bing</v>
  </rv>
  <rv s="2">
    <v>en-US</v>
    <v>a1yv52</v>
    <v>268435456</v>
    <v>1</v>
    <v>Powered by Refinitiv</v>
    <v>0</v>
    <v>NVIDIA CORPORATION (XNAS:NVDA)</v>
    <v>2</v>
    <v>3</v>
    <v>Finance</v>
    <v>4</v>
    <v>324.7799</v>
    <v>108.13</v>
    <v>1.7491000000000001</v>
    <v>-2.59</v>
    <v>1.7780000000000001E-4</v>
    <v>-1.5115E-2</v>
    <v>0.03</v>
    <v>USD</v>
    <v>NVIDIA Corporation is a personal computer (PC) gaming market. The Company’s segments include Graphics and Compute &amp; Networking. The Graphics segment includes GeForce graphics processing units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software for building three-dimensional (3D) designs and virtual worlds. The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cryptocurrency mining processors (CMP); Jetson for robotics, and NVIDIA AI Enterprise.</v>
    <v>22473</v>
    <v>Nasdaq Stock Market</v>
    <v>XNAS</v>
    <v>XNAS</v>
    <v>2788 San Tomas Expressway, SANTA CLARA, CA, 95051 US</v>
    <v>169.32570000000001</v>
    <v>Semiconductors &amp; Semiconductor Equipment</v>
    <v>Stock</v>
    <v>44898.041655613284</v>
    <v>217</v>
    <v>164.45</v>
    <v>415149600000</v>
    <v>NVIDIA CORPORATION</v>
    <v>NVIDIA CORPORATION</v>
    <v>166.59</v>
    <v>72.883300000000006</v>
    <v>171.35</v>
    <v>168.76</v>
    <v>168.79</v>
    <v>2460000000</v>
    <v>NVDA</v>
    <v>NVIDIA CORPORATION (XNAS:NVDA)</v>
    <v>37138858</v>
    <v>50649939</v>
    <v>1998</v>
  </rv>
  <rv s="3">
    <v>218</v>
  </rv>
  <rv s="1">
    <v>https://www.bing.com/financeapi/forcetrigger?t=a21icw&amp;q=XNAS%3aPYPL&amp;form=skydnc</v>
    <v>Learn more on Bing</v>
  </rv>
  <rv s="2">
    <v>en-US</v>
    <v>a21icw</v>
    <v>268435456</v>
    <v>1</v>
    <v>Powered by Refinitiv</v>
    <v>0</v>
    <v>PAYPAL HOLDINGS, INC. (XNAS:PYPL)</v>
    <v>2</v>
    <v>3</v>
    <v>Finance</v>
    <v>4</v>
    <v>197.69</v>
    <v>67.58</v>
    <v>1.3036000000000001</v>
    <v>-3.87</v>
    <v>1.339E-4</v>
    <v>-4.9280999999999998E-2</v>
    <v>0.01</v>
    <v>USD</v>
    <v>PayPal Holdings, Inc. is a technology platform that enables digital payments and commerce experiences on behalf of merchants and consumers across the world. It operates a global, two-sided network at scale that connects merchants and consumers with 426 million active accounts across more than 200 markets. Its brands include PayPal, Braintree, Venmo, Xoom, Zettle, Hyperwallet, Honey, Happy Returns by PayPal, Chargehound, Paidy and Simility. The Company helps merchants and consumers connect, transact, and complete payments, whether they are online or in person. It enables consumers to exchange funds with merchants using a range of funding sources, which may include a bank account, a PayPal or Venmo account balance, PayPal and Venmo branded credit products, a credit card, a debit card, certain cryptocurrencies, or other stored value products, such as gift cards, and eligible credit card rewards. It also offers consumers person-to-person (P2P) payment solutions.</v>
    <v>30900</v>
    <v>Nasdaq Stock Market</v>
    <v>XNAS</v>
    <v>XNAS</v>
    <v>2211 N 1st St, SAN JOSE, CA, 95131 US</v>
    <v>77.06</v>
    <v>Software &amp; IT Services</v>
    <v>Stock</v>
    <v>44898.041575566407</v>
    <v>220</v>
    <v>74.52</v>
    <v>85114470000</v>
    <v>PAYPAL HOLDINGS, INC.</v>
    <v>PAYPAL HOLDINGS, INC.</v>
    <v>76.819999999999993</v>
    <v>39.935099999999998</v>
    <v>78.53</v>
    <v>74.66</v>
    <v>74.67</v>
    <v>1140028000</v>
    <v>PYPL</v>
    <v>PAYPAL HOLDINGS, INC. (XNAS:PYPL)</v>
    <v>24238438</v>
    <v>16147470</v>
    <v>2015</v>
  </rv>
  <rv s="3">
    <v>221</v>
  </rv>
  <rv s="1">
    <v>https://www.bing.com/financeapi/forcetrigger?t=axyhnm&amp;q=XNAS%3aPEP&amp;form=skydnc</v>
    <v>Learn more on Bing</v>
  </rv>
  <rv s="2">
    <v>en-US</v>
    <v>axyhnm</v>
    <v>268435456</v>
    <v>1</v>
    <v>Powered by Refinitiv</v>
    <v>0</v>
    <v>PEPSICO, INC. (XNAS:PEP)</v>
    <v>2</v>
    <v>3</v>
    <v>Finance</v>
    <v>4</v>
    <v>186.62</v>
    <v>153.37</v>
    <v>0.58779999999999999</v>
    <v>-0.21</v>
    <v>0</v>
    <v>-1.1299999999999999E-3</v>
    <v>0</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186.31</v>
    <v>Beverages</v>
    <v>Stock</v>
    <v>44898.012375265622</v>
    <v>223</v>
    <v>183.83940000000001</v>
    <v>255826800000</v>
    <v>PEPSICO, INC.</v>
    <v>PEPSICO, INC.</v>
    <v>184</v>
    <v>26.365400000000001</v>
    <v>185.9</v>
    <v>185.69</v>
    <v>185.69</v>
    <v>1377709000</v>
    <v>PEP</v>
    <v>PEPSICO, INC. (XNAS:PEP)</v>
    <v>3547756</v>
    <v>4787469</v>
    <v>1986</v>
  </rv>
  <rv s="3">
    <v>224</v>
  </rv>
  <rv s="1">
    <v>https://www.bing.com/financeapi/forcetrigger?t=a21d27&amp;q=XNYS%3aPSX&amp;form=skydnc</v>
    <v>Learn more on Bing</v>
  </rv>
  <rv s="2">
    <v>en-US</v>
    <v>a21d27</v>
    <v>268435456</v>
    <v>1</v>
    <v>Powered by Refinitiv</v>
    <v>0</v>
    <v>PHILLIPS 66 (XNYS:PSX)</v>
    <v>2</v>
    <v>3</v>
    <v>Finance</v>
    <v>5</v>
    <v>113.53</v>
    <v>67.930000000000007</v>
    <v>1.4268000000000001</v>
    <v>-1.28</v>
    <v>-4.594E-3</v>
    <v>-1.1847000000000002E-2</v>
    <v>-0.49</v>
    <v>USD</v>
    <v>Phillips 66 is an energy manufacturing and logistics company with midstream, chemicals, refining, and marketing and specialties businesses. The Company operates through four segments: Midstream, Chemicals, Refining, and Marketing and Specialties (M&amp;S). The Midstream segment provides crude oil and refined petroleum product transportation, terminaling and processing services, as well as natural gas and natural gas liquids (NGL) transportation, storage, fractionation, processing and marketing services in the United States. The Chemicals segment consists of its equity investment in Chevron Phillips Chemical Company LLC (CPChem), which operates in Olefins and Polyolefins (O&amp;P) and Specialties, Aromatics and Styrenics (SA&amp;S) business. The Refining segment refines crude oil and other feedstocks at refineries in the United States and Europe. The M&amp;S segment purchases for resale and markets refined petroleum products, such as base oils and lubricants.</v>
    <v>14000</v>
    <v>New York Stock Exchange</v>
    <v>XNYS</v>
    <v>XNYS</v>
    <v>2331 Citywest Blvd., HOUSTON, TX, 77042 US</v>
    <v>108.7</v>
    <v>Oil &amp; Gas</v>
    <v>Stock</v>
    <v>44898.01948666641</v>
    <v>226</v>
    <v>106.05</v>
    <v>50410950000</v>
    <v>PHILLIPS 66</v>
    <v>PHILLIPS 66</v>
    <v>107.2</v>
    <v>4.9444999999999997</v>
    <v>108.04</v>
    <v>106.76</v>
    <v>106.17</v>
    <v>472632200</v>
    <v>PSX</v>
    <v>PHILLIPS 66 (XNYS:PSX)</v>
    <v>2675983</v>
    <v>3512914</v>
    <v>2011</v>
  </rv>
  <rv s="3">
    <v>227</v>
  </rv>
  <rv s="1">
    <v>https://www.bing.com/financeapi/forcetrigger?t=a218mw&amp;q=XNYS%3aPSA&amp;form=skydnc</v>
    <v>Learn more on Bing</v>
  </rv>
  <rv s="2">
    <v>en-US</v>
    <v>a218mw</v>
    <v>268435456</v>
    <v>1</v>
    <v>Powered by Refinitiv</v>
    <v>0</v>
    <v>PUBLIC STORAGE (XNYS:PSA)</v>
    <v>2</v>
    <v>3</v>
    <v>Finance</v>
    <v>4</v>
    <v>405.30759999999998</v>
    <v>270.73</v>
    <v>0.39529999999999998</v>
    <v>0.32</v>
    <v>0</v>
    <v>1.083E-3</v>
    <v>0</v>
    <v>USD</v>
    <v>Public Storage is a real estate investment trust (REIT). The Company's principal business activities include the ownership and operation of self-storage facilities and other related operations, including tenant reinsurance and third-party self-storage management. The Company's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the combined operations of its tenant loss reinsurance, merchandise sales, and third-party property management operating segments. It holds interests in and consolidated approximately 2,787 self-storage facilities (an aggregate of about 198 million net rentable square feet of space). Its subsidiaries include PS LPT Properties Investors and PS California Holdings, Inc.</v>
    <v>5800</v>
    <v>New York Stock Exchange</v>
    <v>XNYS</v>
    <v>XNYS</v>
    <v>701 Western Ave, GLENDALE, CA, 91201-2349 US</v>
    <v>296.93</v>
    <v>Residential &amp; Commercial REIT</v>
    <v>Stock</v>
    <v>44898.000000010936</v>
    <v>229</v>
    <v>291.13499999999999</v>
    <v>51953840000</v>
    <v>PUBLIC STORAGE</v>
    <v>PUBLIC STORAGE</v>
    <v>291.97000000000003</v>
    <v>12.0099</v>
    <v>295.48</v>
    <v>295.8</v>
    <v>295.8</v>
    <v>175638400</v>
    <v>PSA</v>
    <v>PUBLIC STORAGE (XNYS:PSA)</v>
    <v>632926</v>
    <v>955975</v>
    <v>2007</v>
  </rv>
  <rv s="3">
    <v>230</v>
  </rv>
  <rv s="1">
    <v>http://en.wikipedia.org/wiki/Qualcomm</v>
    <v>Wikipedia</v>
  </rv>
  <rv s="4">
    <v>19</v>
    <v>232</v>
  </rv>
  <rv s="5">
    <v>10</v>
    <v>https://www.bing.com/th?id=AMMS_2b1c176dae370ecc0d55a1517537f595&amp;qlt=95</v>
    <v>233</v>
    <v>0</v>
    <v>https://www.bing.com/images/search?form=xlimg&amp;q=qualcomm</v>
    <v>Image of QUALCOMM INCORPORATED</v>
  </rv>
  <rv s="1">
    <v>https://www.bing.com/financeapi/forcetrigger?t=a21k2w&amp;q=XNAS%3aQCOM&amp;form=skydnc</v>
    <v>Learn more on Bing</v>
  </rv>
  <rv s="6">
    <v>en-US</v>
    <v>a21k2w</v>
    <v>268435456</v>
    <v>1</v>
    <v>Powered by Refinitiv</v>
    <v>6</v>
    <v>QUALCOMM INCORPORATED (XNAS:QCOM)</v>
    <v>8</v>
    <v>9</v>
    <v>Finance</v>
    <v>4</v>
    <v>193.58</v>
    <v>101.93</v>
    <v>1.2224999999999999</v>
    <v>-1.1499999999999999</v>
    <v>-2.2279999999999999E-3</v>
    <v>-9.0690000000000007E-3</v>
    <v>-0.28000000000000003</v>
    <v>USD</v>
    <v>Qualcomm Incorporated is engaged in the development and commercialization of foundational technologies for the wireless industry. Its segments include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125.82</v>
    <v>234</v>
    <v>Semiconductors &amp; Semiconductor Equipment</v>
    <v>Stock</v>
    <v>44898.039802904685</v>
    <v>235</v>
    <v>123.12050000000001</v>
    <v>140864900000</v>
    <v>QUALCOMM INCORPORATED</v>
    <v>QUALCOMM INCORPORATED</v>
    <v>123.71</v>
    <v>11.1006</v>
    <v>126.81</v>
    <v>125.66</v>
    <v>125.38</v>
    <v>1121000000</v>
    <v>QCOM</v>
    <v>QUALCOMM INCORPORATED (XNAS:QCOM)</v>
    <v>6122172</v>
    <v>9195101</v>
    <v>1991</v>
  </rv>
  <rv s="3">
    <v>236</v>
  </rv>
  <rv s="1">
    <v>https://www.bing.com/financeapi/forcetrigger?t=a25552&amp;q=XNYS%3aRTX&amp;form=skydnc</v>
    <v>Learn more on Bing</v>
  </rv>
  <rv s="2">
    <v>en-US</v>
    <v>a25552</v>
    <v>268435456</v>
    <v>1</v>
    <v>Powered by Refinitiv</v>
    <v>0</v>
    <v>RAYTHEON TECHNOLOGIES CORPORATION (XNYS:RTX)</v>
    <v>2</v>
    <v>3</v>
    <v>Finance</v>
    <v>5</v>
    <v>106.02</v>
    <v>79.510000000000005</v>
    <v>1.1331</v>
    <v>1.5</v>
    <v>-3.1680000000000002E-3</v>
    <v>1.5075E-2</v>
    <v>-0.32</v>
    <v>USD</v>
    <v>Raytheon Technologies Corporation is an aerospace and defense company that is engaged in providing advanced systems and services for commercial, military and government customers globally. The Company's operations are classified into four principal business segments: Collins Aerospace Systems, which is a global provider of aerospace and defense products and aftermarket service solutions for aircraft manufacturers, airlines, general aviation, as well as for defense and commercial space operations; Pratt &amp; Whitney is engaged in suppling aircraft engines for commercial, military, business jet and general aviation customers; Raytheon Intelligence &amp; Space is a developer and provider of integrated sensor and communication systems for advanced missions, advanced training, and cyber and software solutions to intelligence, defense, federal and commercial customers; and Raytheon Missiles &amp; Defense segment, which is a designer, developer and producer of integrated air and missile defense systems.</v>
    <v>174000</v>
    <v>New York Stock Exchange</v>
    <v>XNYS</v>
    <v>XNYS</v>
    <v>1000 Wilson Blvd., ARLINGTON, VA, 22209 US</v>
    <v>101.15</v>
    <v>Aerospace &amp; Defense</v>
    <v>Stock</v>
    <v>44898.040984003906</v>
    <v>238</v>
    <v>98.68</v>
    <v>148490800000</v>
    <v>RAYTHEON TECHNOLOGIES CORPORATION</v>
    <v>RAYTHEON TECHNOLOGIES CORPORATION</v>
    <v>98.68</v>
    <v>33.180799999999998</v>
    <v>99.5</v>
    <v>101</v>
    <v>100.69</v>
    <v>1470061000</v>
    <v>RTX</v>
    <v>RAYTHEON TECHNOLOGIES CORPORATION (XNYS:RTX)</v>
    <v>4339654</v>
    <v>4451488</v>
    <v>1934</v>
  </rv>
  <rv s="3">
    <v>239</v>
  </rv>
  <rv s="1">
    <v>https://www.bing.com/financeapi/forcetrigger?t=a221pr&amp;q=XNAS%3aRIOT&amp;form=skydnc</v>
    <v>Learn more on Bing</v>
  </rv>
  <rv s="2">
    <v>en-US</v>
    <v>a221pr</v>
    <v>268435456</v>
    <v>1</v>
    <v>Powered by Refinitiv</v>
    <v>0</v>
    <v>RIOT BLOCKCHAIN, INC. (XNAS:RIOT)</v>
    <v>2</v>
    <v>3</v>
    <v>Finance</v>
    <v>4</v>
    <v>36.571300000000001</v>
    <v>3.91</v>
    <v>3.8719999999999999</v>
    <v>0.38</v>
    <v>4.032E-3</v>
    <v>8.2969000000000015E-2</v>
    <v>0.02</v>
    <v>USD</v>
    <v>Riot Blockchain Inc., formerly Bioptix, Inc., is focused on gaining exposure to the blockchain ecosystem through its cryptocurrency mining operations, internally developed businesses, joint ventures, and targeted investments in the sector. The Company primarily focuses on Bitcoin and general blockchain technology. The Company has deployed approximately 8,000 application-specific integrated circuit (ASIC) miners at its cryptocurrency mining facility in Oklahoma. The Company, through its subsidiary TESS Inc., seeks to develop a blockchain-based escrow service for wholesale telecom carriers. It holds a 13% interest in Coinsquare Ltd, which is a digital currency exchange in Canada. It also holds investments in Verady, LLC, which provides crypto currency accounting and audit technology services.</v>
    <v>335</v>
    <v>Nasdaq Stock Market</v>
    <v>XNAS</v>
    <v>XNAS</v>
    <v>3855 AMBROSIA STREET, SUITE 301, CASTLE ROCK, CO, 80109 US</v>
    <v>4.9749999999999996</v>
    <v>Financial Technology (Fintech) &amp; Infrastructure</v>
    <v>Stock</v>
    <v>44898.04162369141</v>
    <v>241</v>
    <v>4.45</v>
    <v>829792700</v>
    <v>RIOT BLOCKCHAIN, INC.</v>
    <v>RIOT BLOCKCHAIN, INC.</v>
    <v>4.51</v>
    <v>54.9983</v>
    <v>4.58</v>
    <v>4.96</v>
    <v>4.9800000000000004</v>
    <v>167296900</v>
    <v>RIOT</v>
    <v>RIOT BLOCKCHAIN, INC. (XNAS:RIOT)</v>
    <v>8315252</v>
    <v>12669732</v>
    <v>2017</v>
  </rv>
  <rv s="3">
    <v>242</v>
  </rv>
  <rv s="1">
    <v>https://www.bing.com/financeapi/forcetrigger?t=c2mtww&amp;q=XNAS%3aHOOD&amp;form=skydnc</v>
    <v>Learn more on Bing</v>
  </rv>
  <rv s="12">
    <v>en-US</v>
    <v>c2mtww</v>
    <v>268435456</v>
    <v>1</v>
    <v>Powered by Refinitiv</v>
    <v>24</v>
    <v>ROBINHOOD MARKETS, INC. (XNAS:HOOD)</v>
    <v>2</v>
    <v>25</v>
    <v>Finance</v>
    <v>4</v>
    <v>24.29</v>
    <v>6.81</v>
    <v>1.4219999999999999</v>
    <v>0.12</v>
    <v>-2.0019999999999999E-3</v>
    <v>1.2158E-2</v>
    <v>-0.02</v>
    <v>USD</v>
    <v>Robinhood Markets, Inc. develops financial services platform. The Company is principally focused on developing application for cash management such as stocks, exchange-traded funds, options, and cryptocurrency. The Company's platform offers trading in United States (U.S) listed stocks and exchange traded funds (ETFs), as well as related options and American depositary receipts (ADRs); cryptocurrency trading through its subsidiary, Robinhood Crypto, LLC (RHC); fractional trading, which enables its customers to build a diversified portfolio and access stocks; recurring investments; cash management, which includes Robinhood-branded debit cards; Robinhood Gold, a monthly paid subscription service that provides customers with features, such as instant access to deposits and professional research. It also offers learning and education solutions, which include Robinhood Snacks, Robinhood Learn, Newsfeeds, Robinhood lists and alerts and First trade recommendations.</v>
    <v>3800</v>
    <v>Nasdaq Stock Market</v>
    <v>XNAS</v>
    <v>XNAS</v>
    <v>85 Willow Road, MENLO PARK, CA, 94025 US</v>
    <v>10.050000000000001</v>
    <v>Financial Technology (Fintech) &amp; Infrastructure</v>
    <v>Stock</v>
    <v>44897.875679073441</v>
    <v>244</v>
    <v>9.5749999999999993</v>
    <v>8858737000</v>
    <v>ROBINHOOD MARKETS, INC.</v>
    <v>ROBINHOOD MARKETS, INC.</v>
    <v>9.68</v>
    <v>9.8699999999999992</v>
    <v>9.99</v>
    <v>9.9700000000000006</v>
    <v>886760500</v>
    <v>HOOD</v>
    <v>ROBINHOOD MARKETS, INC. (XNAS:HOOD)</v>
    <v>8184424</v>
    <v>14464668</v>
    <v>2013</v>
  </rv>
  <rv s="3">
    <v>245</v>
  </rv>
  <rv s="1">
    <v>https://www.bing.com/financeapi/forcetrigger?t=a22wz2&amp;q=XNYS%3aSHOP&amp;form=skydnc</v>
    <v>Learn more on Bing</v>
  </rv>
  <rv s="2">
    <v>en-US</v>
    <v>a22wz2</v>
    <v>268435456</v>
    <v>1</v>
    <v>Powered by Refinitiv</v>
    <v>0</v>
    <v>SHOPIFY INC. (XNYS:SHOP)</v>
    <v>2</v>
    <v>3</v>
    <v>Finance</v>
    <v>4</v>
    <v>153.59899999999999</v>
    <v>23.630400000000002</v>
    <v>1.8985000000000001</v>
    <v>-0.34</v>
    <v>1.6259999999999998E-3</v>
    <v>-7.8340000000000007E-3</v>
    <v>7.0000000000000007E-2</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10000</v>
    <v>New York Stock Exchange</v>
    <v>XNYS</v>
    <v>XNYS</v>
    <v>Suite 200, 126 York Street, OTTAWA, ON, K1N 5T5 CA</v>
    <v>45.06</v>
    <v>Software &amp; IT Services</v>
    <v>Stock</v>
    <v>44898.041402974217</v>
    <v>247</v>
    <v>42.01</v>
    <v>54211320000</v>
    <v>SHOPIFY INC.</v>
    <v>SHOPIFY INC.</v>
    <v>42.15</v>
    <v>253.98490000000001</v>
    <v>43.4</v>
    <v>43.06</v>
    <v>43.13</v>
    <v>1258972000</v>
    <v>SHOP</v>
    <v>SHOPIFY INC. (XNYS:SHOP)</v>
    <v>30820931</v>
    <v>27978189</v>
    <v>2004</v>
  </rv>
  <rv s="3">
    <v>248</v>
  </rv>
  <rv s="1">
    <v>https://www.bing.com/financeapi/forcetrigger?t=a23tz2&amp;q=XNAS%3aSWKS&amp;form=skydnc</v>
    <v>Learn more on Bing</v>
  </rv>
  <rv s="2">
    <v>en-US</v>
    <v>a23tz2</v>
    <v>268435456</v>
    <v>1</v>
    <v>Powered by Refinitiv</v>
    <v>0</v>
    <v>SKYWORKS SOLUTIONS, INC. (XNAS:SWKS)</v>
    <v>2</v>
    <v>3</v>
    <v>Finance</v>
    <v>4</v>
    <v>164.47</v>
    <v>76.16</v>
    <v>1.2113</v>
    <v>-1.01</v>
    <v>5.7469999999999995E-3</v>
    <v>-1.0634999999999999E-2</v>
    <v>0.54</v>
    <v>USD</v>
    <v>Skyworks Solutions, Inc. is engaged in designing, manufacturing, and marketing, semiconductor products, including intellectual property. The Company’s analog semiconductors are connecting people, places, and things, across new applications within the aerospace, automotive, broadband, cellular infrastructure, connected home, entertainment, and gaming, industrial, medical, military, smartphone, tablet, and wearable markets. It operates engineering, manufacturing, sales, and service facilities throughout Asia, Europe, and North America. Its system solutions include Sky5, diversity receive (DRx) and multi-input multi-output (MIMO), SkyOne, antenna management, and integrated infrastructure. It offers a range of products, such as Amplifiers, Antenna Tuners, Attenuators, Automotive Tuners and Digital Radios, Circulators/Isolators, Demodulators, Detectors, Digital Power Isolators, Diodes, Directional Couplers, Diversity Receive Modules, Filters, Mixers, Modulators, Receivers, and Switches.</v>
    <v>11150</v>
    <v>Nasdaq Stock Market</v>
    <v>XNAS</v>
    <v>XNAS</v>
    <v>5260 California Avenue, IRVINE, CA, 92617 US</v>
    <v>93.984999999999999</v>
    <v>Semiconductors &amp; Semiconductor Equipment</v>
    <v>Stock</v>
    <v>44898.037704200782</v>
    <v>250</v>
    <v>91.98</v>
    <v>15048730000</v>
    <v>SKYWORKS SOLUTIONS, INC.</v>
    <v>SKYWORKS SOLUTIONS, INC.</v>
    <v>92.99</v>
    <v>12.180899999999999</v>
    <v>94.97</v>
    <v>93.96</v>
    <v>94.5</v>
    <v>160161100</v>
    <v>SWKS</v>
    <v>SKYWORKS SOLUTIONS, INC. (XNAS:SWKS)</v>
    <v>1203014</v>
    <v>2096710</v>
    <v>2002</v>
  </rv>
  <rv s="3">
    <v>251</v>
  </rv>
  <rv s="1">
    <v>https://www.bing.com/financeapi/forcetrigger?t=a7rshw&amp;q=State+Farm+Growth+Fund&amp;form=skydnc</v>
    <v>Learn more on Bing</v>
  </rv>
  <rv s="13">
    <v>en-US</v>
    <v>a7rshw</v>
    <v>268435456</v>
    <v>1</v>
    <v>Powered by Refinitiv</v>
    <v>26</v>
    <v>State Farm Growth Fund</v>
    <v>27</v>
    <v>28</v>
    <v>Finance</v>
    <v>29</v>
    <v>0.2</v>
    <v>1.9580000000000001E-3</v>
    <v>US</v>
    <v>USD</v>
    <v>1.1999999999999999E-3</v>
    <v>Mutual Fund</v>
    <v>44897.989583333336</v>
    <v>44898.855351687504</v>
    <v>253</v>
    <v>State Farm Growth Fund</v>
    <v>6260729133</v>
    <v>102.14</v>
    <v>102.34</v>
    <v>1.3168</v>
    <v>8.6181000000000008E-2</v>
    <v>9.3699999999999999E-3</v>
    <v>-2.238E-3</v>
    <v>7.783000000000001E-2</v>
    <v>0.123375</v>
    <v>0.11128</v>
    <v>-5.7241999999999994E-2</v>
    <v>STFGX</v>
    <v>State Farm Growth Fund</v>
  </rv>
  <rv s="3">
    <v>254</v>
  </rv>
  <rv s="10">
    <v>12</v>
    <v>Industry</v>
    <v>0</v>
  </rv>
  <rv s="10">
    <v>12</v>
    <v>Market cap</v>
    <v>0</v>
  </rv>
  <rv s="10">
    <v>12</v>
    <v>Employees</v>
    <v>0</v>
  </rv>
  <rv s="10">
    <v>12</v>
    <v>Beta</v>
    <v>0</v>
  </rv>
  <rv s="10">
    <v>12</v>
    <v>Shares outstanding</v>
    <v>0</v>
  </rv>
  <rv s="10">
    <v>12</v>
    <v>Official name</v>
    <v>0</v>
  </rv>
  <rv s="1">
    <v>https://www.bing.com/financeapi/forcetrigger?t=a1o4ec&amp;q=XNYS%3aBA&amp;form=skydnc</v>
    <v>Learn more on Bing</v>
  </rv>
  <rv s="2">
    <v>en-US</v>
    <v>a1o4ec</v>
    <v>268435456</v>
    <v>1</v>
    <v>Powered by Refinitiv</v>
    <v>0</v>
    <v>THE BOEING COMPANY (XNYS:BA)</v>
    <v>2</v>
    <v>3</v>
    <v>Finance</v>
    <v>4</v>
    <v>229.67</v>
    <v>113.02</v>
    <v>1.4962</v>
    <v>7.09</v>
    <v>-1.8590000000000002E-3</v>
    <v>4.0335000000000003E-2</v>
    <v>-0.34</v>
    <v>USD</v>
    <v>The Boeing Company is an aerospace company. The Company's segments include Commercial Airplanes (BCA), Defense, Space &amp; Security (BDS), Global Services (BGS) and Boeing Capital (BCC). Its BCA segment develops, produces and markets commercial jet aircraft and provides fleet support services, principally to the commercial airline industry. Its commercial jet aircraft in production includes the 737 narrow-body model and the 747, 767, 777 and 787 wide-body models. Its BDS segment is engaged in the research, development, production and modification of manned and unmanned military aircraft and weapons systems for strike, surveillance and mobility. BDS Segment consists of four divisions, including Vertical Lift, Mobility, Surveillance &amp; Bombers, Air Dominance, and Space, Intelligence &amp; Weapon Systems. It offers KC-46, SAOC, E-7, VC-25B, P-8, Bombers, AWACS/AEW&amp;C, and 777X components. BCC segment facilitates, arranges, structures and provides selective financing solutions for its customers.</v>
    <v>142000</v>
    <v>New York Stock Exchange</v>
    <v>XNYS</v>
    <v>XNYS</v>
    <v>929 Long Bridge Drive, ARLINGTON, VA, 22202 US</v>
    <v>183.45</v>
    <v>Aerospace &amp; Defense</v>
    <v>Stock</v>
    <v>44897.881944444445</v>
    <v>262</v>
    <v>172.85</v>
    <v>108987400000</v>
    <v>THE BOEING COMPANY</v>
    <v>THE BOEING COMPANY</v>
    <v>173.12</v>
    <v>0</v>
    <v>175.78</v>
    <v>182.87</v>
    <v>182.53</v>
    <v>595983200</v>
    <v>BA</v>
    <v>THE BOEING COMPANY (XNYS:BA)</v>
    <v>10563839</v>
    <v>7784044</v>
    <v>1934</v>
  </rv>
  <rv s="3">
    <v>263</v>
  </rv>
  <rv s="1">
    <v>https://www.bing.com/financeapi/forcetrigger?t=a1pvu2&amp;q=XNYS%3aCLX&amp;form=skydnc</v>
    <v>Learn more on Bing</v>
  </rv>
  <rv s="2">
    <v>en-US</v>
    <v>a1pvu2</v>
    <v>268435456</v>
    <v>1</v>
    <v>Powered by Refinitiv</v>
    <v>0</v>
    <v>THE CLOROX COMPANY (XNYS:CLX)</v>
    <v>2</v>
    <v>3</v>
    <v>Finance</v>
    <v>4</v>
    <v>186.85990000000001</v>
    <v>120.5</v>
    <v>0.2742</v>
    <v>0.82</v>
    <v>-4.5129999999999997E-3</v>
    <v>5.4720000000000003E-3</v>
    <v>-0.68</v>
    <v>USD</v>
    <v>The Clorox Company is a multinational manufacturer and marketer of consumer and professional products. The Company operates through four segments: Health and Wellness, Household, Lifestyle and International. The Health and Wellness segments consist of cleaning products, professional products and vitamins, minerals and supplements mainly marketed and sold in the United States. The Household segment consists of bags and wraps, grilling products and cat litter marketed and sold in the United States. The Lifestyle segment consists of food, natural personal care products and water-filtration products marketed and sold in the United States. The International segment consists of products sold outside the United States. The Company's products are sold primarily through mass retailers; grocery outlets; warehouse clubs; dollar stores; home hardware centers; drug, pet and military stores; third-party and owned e-commerce channels, and distributors.</v>
    <v>9000</v>
    <v>New York Stock Exchange</v>
    <v>XNYS</v>
    <v>XNYS</v>
    <v>1221 Broadway, The Clorox Company, OAKLAND, CA, 94612-1888 US</v>
    <v>151.18</v>
    <v>Personal &amp; Household Products &amp; Services</v>
    <v>Stock</v>
    <v>44898.014031250001</v>
    <v>265</v>
    <v>148.30000000000001</v>
    <v>18591620000</v>
    <v>THE CLOROX COMPANY</v>
    <v>THE CLOROX COMPANY</v>
    <v>148.85</v>
    <v>45.834899999999998</v>
    <v>149.86000000000001</v>
    <v>150.68</v>
    <v>150</v>
    <v>123384800</v>
    <v>CLX</v>
    <v>THE CLOROX COMPANY (XNYS:CLX)</v>
    <v>885937</v>
    <v>1415633</v>
    <v>1986</v>
  </rv>
  <rv s="3">
    <v>266</v>
  </rv>
  <rv s="1">
    <v>https://www.bing.com/financeapi/forcetrigger?t=a1u7xm&amp;q=XNYS%3aGS&amp;form=skydnc</v>
    <v>Learn more on Bing</v>
  </rv>
  <rv s="2">
    <v>en-US</v>
    <v>a1u7xm</v>
    <v>268435456</v>
    <v>1</v>
    <v>Powered by Refinitiv</v>
    <v>0</v>
    <v>THE GOLDMAN SACHS GROUP, INC. (XNYS:GS)</v>
    <v>2</v>
    <v>3</v>
    <v>Finance</v>
    <v>5</v>
    <v>412.65989999999999</v>
    <v>277.83999999999997</v>
    <v>1.4013</v>
    <v>-3.6</v>
    <v>-1.5240000000000002E-3</v>
    <v>-9.3799999999999994E-3</v>
    <v>-0.57999999999999996</v>
    <v>USD</v>
    <v>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through four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Its Consumer &amp; Wealth Management segment provides a range of wealth advisory and banking services, including financial planning, investment management, deposit taking and lending.</v>
    <v>49100</v>
    <v>New York Stock Exchange</v>
    <v>XNYS</v>
    <v>XNYS</v>
    <v>200 West St, NEW YORK, NY, 10282 US</v>
    <v>382.52</v>
    <v>Investment Banking &amp; Investment Services</v>
    <v>Stock</v>
    <v>44897.904859212496</v>
    <v>268</v>
    <v>378.4</v>
    <v>128877600000</v>
    <v>THE GOLDMAN SACHS GROUP, INC.</v>
    <v>THE GOLDMAN SACHS GROUP, INC.</v>
    <v>381.52</v>
    <v>10.224</v>
    <v>383.81</v>
    <v>380.21</v>
    <v>380</v>
    <v>338634600</v>
    <v>GS</v>
    <v>THE GOLDMAN SACHS GROUP, INC. (XNYS:GS)</v>
    <v>1932530</v>
    <v>2469457</v>
    <v>1998</v>
  </rv>
  <rv s="3">
    <v>269</v>
  </rv>
  <rv s="1">
    <v>https://www.bing.com/financeapi/forcetrigger?t=a1uj52&amp;q=XNYS%3aHD&amp;form=skydnc</v>
    <v>Learn more on Bing</v>
  </rv>
  <rv s="2">
    <v>en-US</v>
    <v>a1uj52</v>
    <v>268435456</v>
    <v>1</v>
    <v>Powered by Refinitiv</v>
    <v>0</v>
    <v>THE HOME DEPOT, INC. (XNYS:HD)</v>
    <v>2</v>
    <v>3</v>
    <v>Finance</v>
    <v>5</v>
    <v>420.61</v>
    <v>264.51</v>
    <v>0.95979999999999999</v>
    <v>0.85</v>
    <v>-8.8420000000000002E-4</v>
    <v>2.5990000000000002E-3</v>
    <v>-0.28999999999999998</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2,316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Road, ATLANTA, GA, 30339 US</v>
    <v>328.48</v>
    <v>Specialty Retailers</v>
    <v>Stock</v>
    <v>44898.036598460159</v>
    <v>271</v>
    <v>320.33</v>
    <v>334282800000</v>
    <v>THE HOME DEPOT, INC.</v>
    <v>THE HOME DEPOT, INC.</v>
    <v>321.08</v>
    <v>19.7102</v>
    <v>327.07</v>
    <v>327.92</v>
    <v>327.7</v>
    <v>1019186000</v>
    <v>HD</v>
    <v>THE HOME DEPOT, INC. (XNYS:HD)</v>
    <v>3644116</v>
    <v>4918963</v>
    <v>1978</v>
  </rv>
  <rv s="3">
    <v>272</v>
  </rv>
  <rv s="1">
    <v>https://www.bing.com/financeapi/forcetrigger?t=a1zsjc&amp;q=XNYS%3aPG&amp;form=skydnc</v>
    <v>Learn more on Bing</v>
  </rv>
  <rv s="2">
    <v>en-US</v>
    <v>a1zsjc</v>
    <v>268435456</v>
    <v>1</v>
    <v>Powered by Refinitiv</v>
    <v>0</v>
    <v>THE PROCTER &amp; GAMBLE COMPANY (XNYS:PG)</v>
    <v>2</v>
    <v>3</v>
    <v>Finance</v>
    <v>4</v>
    <v>165.35</v>
    <v>122.18</v>
    <v>0.41849999999999998</v>
    <v>1.36</v>
    <v>-2.6559999999999999E-3</v>
    <v>9.1120000000000003E-3</v>
    <v>-0.4</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150.77000000000001</v>
    <v>Personal &amp; Household Products &amp; Services</v>
    <v>Stock</v>
    <v>44898.041031585155</v>
    <v>274</v>
    <v>148.08000000000001</v>
    <v>356900500000</v>
    <v>THE PROCTER &amp; GAMBLE COMPANY</v>
    <v>THE PROCTER &amp; GAMBLE COMPANY</v>
    <v>148.47</v>
    <v>25.872199999999999</v>
    <v>149.25</v>
    <v>150.61000000000001</v>
    <v>150.21</v>
    <v>2369700000</v>
    <v>PG</v>
    <v>THE PROCTER &amp; GAMBLE COMPANY (XNYS:PG)</v>
    <v>4938278</v>
    <v>6513184</v>
    <v>1905</v>
  </rv>
  <rv s="3">
    <v>275</v>
  </rv>
  <rv s="1">
    <v>http://en.wikipedia.org/wiki/The_Walt_Disney_Company</v>
    <v>Wikipedia</v>
  </rv>
  <rv s="4">
    <v>19</v>
    <v>277</v>
  </rv>
  <rv s="5">
    <v>10</v>
    <v>https://www.bing.com/th?id=AMMS_0aa288ba528f6f45e3de87d97e250136&amp;qlt=95</v>
    <v>278</v>
    <v>0</v>
    <v>https://www.bing.com/images/search?form=xlimg&amp;q=the+walt+disney+company</v>
    <v>Image of THE WALT DISNEY COMPANY</v>
  </rv>
  <rv s="1">
    <v>https://www.bing.com/financeapi/forcetrigger?t=a1r2z2&amp;q=XNYS%3aDIS&amp;form=skydnc</v>
    <v>Learn more on Bing</v>
  </rv>
  <rv s="6">
    <v>en-US</v>
    <v>a1r2z2</v>
    <v>268435456</v>
    <v>1</v>
    <v>Powered by Refinitiv</v>
    <v>6</v>
    <v>THE WALT DISNEY COMPANY (XNYS:DIS)</v>
    <v>8</v>
    <v>9</v>
    <v>Finance</v>
    <v>5</v>
    <v>160.32</v>
    <v>86.28</v>
    <v>1.2039</v>
    <v>0.82</v>
    <v>-8.0460000000000004E-4</v>
    <v>8.3169999999999997E-3</v>
    <v>-0.08</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99.69</v>
    <v>279</v>
    <v>Media &amp; Publishing</v>
    <v>Stock</v>
    <v>44898.041568321096</v>
    <v>280</v>
    <v>97.010099999999994</v>
    <v>181319800000</v>
    <v>THE WALT DISNEY COMPANY</v>
    <v>THE WALT DISNEY COMPANY</v>
    <v>97.46</v>
    <v>56.399000000000001</v>
    <v>98.59</v>
    <v>99.41</v>
    <v>99.35</v>
    <v>1823592000</v>
    <v>DIS</v>
    <v>THE WALT DISNEY COMPANY (XNYS:DIS)</v>
    <v>12608101</v>
    <v>18648531</v>
    <v>2018</v>
  </rv>
  <rv s="3">
    <v>281</v>
  </rv>
  <rv s="1">
    <v>https://www.bing.com/financeapi/forcetrigger?t=a88c3m&amp;q=Transamerica+Stock+Index%3bR&amp;form=skydnc</v>
    <v>Learn more on Bing</v>
  </rv>
  <rv s="13">
    <v>en-US</v>
    <v>a88c3m</v>
    <v>268435456</v>
    <v>1</v>
    <v>Powered by Refinitiv</v>
    <v>26</v>
    <v>Transamerica Stock Index;R</v>
    <v>27</v>
    <v>28</v>
    <v>Finance</v>
    <v>29</v>
    <v>-0.02</v>
    <v>-1.354E-3</v>
    <v>US</v>
    <v>USD</v>
    <v>6.0999999999999995E-3</v>
    <v>Mutual Fund</v>
    <v>44897.989583333336</v>
    <v>44898.855365273441</v>
    <v>283</v>
    <v>Transamerica Stock Index;R</v>
    <v>149788583.78999999</v>
    <v>14.77</v>
    <v>14.75</v>
    <v>4.9734999999999996</v>
    <v>8.4558999999999995E-2</v>
    <v>1.1659999999999998E-2</v>
    <v>-0.10184100000000001</v>
    <v>4.0568999999999994E-2</v>
    <v>0.10471899999999999</v>
    <v>0.10286400000000001</v>
    <v>-0.13749500000000001</v>
    <v>TSTRX</v>
    <v>Transamerica Stock Index;R</v>
  </rv>
  <rv s="3">
    <v>284</v>
  </rv>
  <rv s="1">
    <v>https://www.bing.com/financeapi/forcetrigger?t=bu2dw7&amp;q=XNYS%3aUWMC&amp;form=skydnc</v>
    <v>Learn more on Bing</v>
  </rv>
  <rv s="2">
    <v>en-US</v>
    <v>bu2dw7</v>
    <v>268435456</v>
    <v>1</v>
    <v>Powered by Refinitiv</v>
    <v>0</v>
    <v>UWM HOLDINGS CORPORATION (XNYS:UWMC)</v>
    <v>2</v>
    <v>3</v>
    <v>Finance</v>
    <v>5</v>
    <v>7.16</v>
    <v>2.84</v>
    <v>0.78800000000000003</v>
    <v>0.1</v>
    <v>-4.4740000000000005E-3</v>
    <v>2.2936000000000002E-2</v>
    <v>-0.02</v>
    <v>USD</v>
    <v>UWM Holdings Corporation (UWM), through its subsidiaries, is engaged in selling and servicing of residential mortgage loans in the United States. The Company is a wholesale lender and underwrites and provides closing documentation for residential mortgage loans originated by independent mortgage brokers, correspondents, small banks and local credit unions provides lending support. The Company offers its broker partners direct access to a dedicated in-house account executive as well as their teams of underwriters and closers. It also provides training, technology, marketing support and more to help entrepreneurial partners. The Company partners with mortgage brokers, correspondents and financial institutions.</v>
    <v>8000</v>
    <v>New York Stock Exchange</v>
    <v>XNYS</v>
    <v>XNYS</v>
    <v>585 South Blvd E, PONTIAC, MI, 48341 US</v>
    <v>4.51</v>
    <v>Banking Services</v>
    <v>Stock</v>
    <v>44898.033875763278</v>
    <v>286</v>
    <v>4.25</v>
    <v>7128064000</v>
    <v>UWM HOLDINGS CORPORATION</v>
    <v>UWM HOLDINGS CORPORATION</v>
    <v>4.29</v>
    <v>7.9600999999999997</v>
    <v>4.3600000000000003</v>
    <v>4.46</v>
    <v>4.45</v>
    <v>1594645000</v>
    <v>UWMC</v>
    <v>UWM HOLDINGS CORPORATION (XNYS:UWMC)</v>
    <v>1156047</v>
    <v>1306291</v>
    <v>2019</v>
  </rv>
  <rv s="3">
    <v>287</v>
  </rv>
  <rv s="1">
    <v>https://www.bing.com/financeapi/forcetrigger?t=a256cw&amp;q=XNYS%3aV&amp;form=skydnc</v>
    <v>Learn more on Bing</v>
  </rv>
  <rv s="2">
    <v>en-US</v>
    <v>a256cw</v>
    <v>268435456</v>
    <v>1</v>
    <v>Powered by Refinitiv</v>
    <v>0</v>
    <v>VISA INC. (XNYS:V)</v>
    <v>2</v>
    <v>3</v>
    <v>Finance</v>
    <v>5</v>
    <v>235.85</v>
    <v>174.6</v>
    <v>0.95330000000000004</v>
    <v>0.69</v>
    <v>-5.0540000000000003E-4</v>
    <v>3.1800000000000001E-3</v>
    <v>-0.11</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26500</v>
    <v>New York Stock Exchange</v>
    <v>XNYS</v>
    <v>XNYS</v>
    <v>P.O. Box 8999, SAN FRANCISCO, CA, 94128-8999 US</v>
    <v>218.48</v>
    <v>Software &amp; IT Services</v>
    <v>Stock</v>
    <v>44897.890659953126</v>
    <v>289</v>
    <v>214.23500000000001</v>
    <v>409961400000</v>
    <v>VISA INC.</v>
    <v>VISA INC.</v>
    <v>215.73</v>
    <v>31.0443</v>
    <v>217</v>
    <v>217.69</v>
    <v>217.55</v>
    <v>1883495000</v>
    <v>V</v>
    <v>VISA INC. (XNYS:V)</v>
    <v>5132837</v>
    <v>7768342</v>
    <v>2007</v>
  </rv>
  <rv s="3">
    <v>290</v>
  </rv>
  <rv s="1">
    <v>https://www.bing.com/financeapi/forcetrigger?t=a25tgh&amp;q=XNYS%3aWFC&amp;form=skydnc</v>
    <v>Learn more on Bing</v>
  </rv>
  <rv s="2">
    <v>en-US</v>
    <v>a25tgh</v>
    <v>268435456</v>
    <v>1</v>
    <v>Powered by Refinitiv</v>
    <v>0</v>
    <v>WELLS FARGO &amp; COMPANY (XNYS:WFC)</v>
    <v>2</v>
    <v>3</v>
    <v>Finance</v>
    <v>4</v>
    <v>60.3</v>
    <v>36.54</v>
    <v>1.1583000000000001</v>
    <v>-0.93</v>
    <v>-5.2239999999999995E-3</v>
    <v>-1.9841999999999999E-2</v>
    <v>-0.24</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239209</v>
    <v>New York Stock Exchange</v>
    <v>XNYS</v>
    <v>XNYS</v>
    <v>420 Montgomery St, SAN FRANCISCO, CA, 94104-1207 US</v>
    <v>46.52</v>
    <v>Banking Services</v>
    <v>Stock</v>
    <v>44898.03969225625</v>
    <v>292</v>
    <v>44.88</v>
    <v>175054000000</v>
    <v>WELLS FARGO &amp; COMPANY</v>
    <v>WELLS FARGO &amp; COMPANY</v>
    <v>46.384999999999998</v>
    <v>12.173999999999999</v>
    <v>46.87</v>
    <v>45.94</v>
    <v>45.7</v>
    <v>3810491000</v>
    <v>WFC</v>
    <v>WELLS FARGO &amp; COMPANY (XNYS:WFC)</v>
    <v>29820376</v>
    <v>16341304</v>
    <v>1929</v>
  </rv>
  <rv s="3">
    <v>293</v>
  </rv>
  <rv s="10">
    <v>12</v>
    <v>Price</v>
    <v>0</v>
  </rv>
  <rv s="10">
    <v>12</v>
    <v>Change (%)</v>
    <v>0</v>
  </rv>
</rvData>
</file>

<file path=xl/richData/rdrichvaluestructure.xml><?xml version="1.0" encoding="utf-8"?>
<rvStructures xmlns="http://schemas.microsoft.com/office/spreadsheetml/2017/richdata" count="14">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rvStructures>
</file>

<file path=xl/richData/rdsupportingpropertybag.xml><?xml version="1.0" encoding="utf-8"?>
<supportingPropertyBags xmlns="http://schemas.microsoft.com/office/spreadsheetml/2017/richdata2">
  <spbArrays count="8">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Price</v>
      <v t="s">Exchange</v>
      <v t="s">Official name</v>
      <v t="s">_SubLabel</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a>
  </spbArrays>
  <spbData count="30">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4">
      <v>at close</v>
      <v>from previous close</v>
      <v>from previous close</v>
      <v>Source: Nasdaq Last Sale</v>
      <v>GMT</v>
      <v>Real-Time Nasdaq Last Sale</v>
      <v>from close</v>
      <v>from close</v>
    </spb>
    <spb s="0">
      <v>1</v>
      <v>Name</v>
      <v>LearnMoreOnLink</v>
    </spb>
    <spb s="5">
      <v>0</v>
      <v>0</v>
    </spb>
    <spb s="6">
      <v>7</v>
      <v>1</v>
      <v>1</v>
      <v>1</v>
      <v>1</v>
    </spb>
    <spb s="7">
      <v>1</v>
      <v>2</v>
      <v>2</v>
      <v>1</v>
      <v>3</v>
      <v>1</v>
      <v>10</v>
      <v>1</v>
      <v>1</v>
      <v>4</v>
      <v>4</v>
      <v>5</v>
      <v>6</v>
      <v>1</v>
      <v>1</v>
      <v>1</v>
      <v>4</v>
      <v>7</v>
      <v>8</v>
      <v>9</v>
      <v>4</v>
      <v>1</v>
      <v>1</v>
      <v>5</v>
    </spb>
    <spb s="8">
      <v>Powered by Refinitiv</v>
    </spb>
    <spb s="0">
      <v>2</v>
      <v>Name</v>
      <v>LearnMoreOnLink</v>
    </spb>
    <spb s="9">
      <v>11</v>
      <v>2</v>
      <v>2</v>
      <v>11</v>
      <v>3</v>
      <v>11</v>
      <v>11</v>
      <v>11</v>
      <v>4</v>
      <v>4</v>
      <v>5</v>
      <v>6</v>
      <v>11</v>
      <v>4</v>
      <v>7</v>
      <v>8</v>
      <v>9</v>
      <v>4</v>
    </spb>
    <spb s="10">
      <v>Delayed 15 minutes</v>
      <v>from previous close</v>
      <v>from previous close</v>
      <v>GMT</v>
    </spb>
    <spb s="0">
      <v>3</v>
      <v>Name</v>
      <v>LearnMoreOnLink</v>
    </spb>
    <spb s="11">
      <v>11</v>
      <v>2</v>
      <v>2</v>
      <v>11</v>
      <v>3</v>
      <v>11</v>
      <v>11</v>
      <v>11</v>
      <v>4</v>
      <v>4</v>
      <v>5</v>
      <v>6</v>
      <v>11</v>
      <v>11</v>
      <v>11</v>
      <v>4</v>
      <v>7</v>
      <v>8</v>
      <v>9</v>
      <v>4</v>
    </spb>
    <spb s="0">
      <v>4</v>
      <v>Name</v>
      <v>LearnMoreOnLink</v>
    </spb>
    <spb s="12">
      <v>12</v>
      <v>2</v>
      <v>12</v>
      <v>3</v>
      <v>12</v>
      <v>12</v>
      <v>12</v>
      <v>4</v>
      <v>4</v>
      <v>5</v>
      <v>6</v>
      <v>12</v>
      <v>12</v>
      <v>12</v>
      <v>4</v>
      <v>7</v>
      <v>8</v>
      <v>9</v>
      <v>4</v>
    </spb>
    <spb s="13">
      <v>from previous close</v>
      <v>from previous close</v>
      <v>GMT</v>
    </spb>
    <spb s="0">
      <v>5</v>
      <v>Name</v>
      <v>LearnMoreOnLink</v>
    </spb>
    <spb s="14">
      <v>1</v>
      <v>2</v>
      <v>2</v>
      <v>1</v>
      <v>3</v>
      <v>1</v>
      <v>1</v>
      <v>1</v>
      <v>4</v>
      <v>4</v>
      <v>5</v>
      <v>6</v>
      <v>1</v>
      <v>1</v>
      <v>1</v>
      <v>4</v>
      <v>7</v>
      <v>9</v>
      <v>4</v>
    </spb>
    <spb s="11">
      <v>1</v>
      <v>2</v>
      <v>2</v>
      <v>1</v>
      <v>3</v>
      <v>1</v>
      <v>1</v>
      <v>1</v>
      <v>4</v>
      <v>4</v>
      <v>5</v>
      <v>6</v>
      <v>1</v>
      <v>1</v>
      <v>1</v>
      <v>4</v>
      <v>7</v>
      <v>8</v>
      <v>9</v>
      <v>4</v>
    </spb>
    <spb s="3">
      <v>12</v>
      <v>2</v>
      <v>2</v>
      <v>12</v>
      <v>3</v>
      <v>12</v>
      <v>12</v>
      <v>12</v>
      <v>4</v>
      <v>4</v>
      <v>5</v>
      <v>13</v>
      <v>12</v>
      <v>12</v>
      <v>12</v>
      <v>4</v>
      <v>7</v>
      <v>8</v>
      <v>9</v>
      <v>4</v>
      <v>12</v>
      <v>12</v>
      <v>5</v>
    </spb>
    <spb s="15">
      <v>at close</v>
      <v>from previous close</v>
      <v>from previous close</v>
      <v>GMT</v>
      <v>Delayed 20 minutes</v>
      <v>from close</v>
      <v>from close</v>
    </spb>
    <spb s="0">
      <v>6</v>
      <v>Name</v>
      <v>LearnMoreOnLink</v>
    </spb>
    <spb s="16">
      <v>1</v>
      <v>2</v>
      <v>1</v>
      <v>3</v>
      <v>1</v>
      <v>1</v>
      <v>1</v>
      <v>4</v>
      <v>4</v>
      <v>5</v>
      <v>6</v>
      <v>1</v>
      <v>1</v>
      <v>1</v>
      <v>4</v>
      <v>7</v>
      <v>8</v>
      <v>9</v>
      <v>4</v>
      <v>1</v>
      <v>1</v>
      <v>5</v>
    </spb>
    <spb s="0">
      <v>7</v>
      <v>Name</v>
      <v>LearnMoreOnLink</v>
    </spb>
    <spb s="17">
      <v>1</v>
      <v>1</v>
      <v>1</v>
      <v>1</v>
    </spb>
    <spb s="18">
      <v>3</v>
      <v>1</v>
      <v>1</v>
      <v>4</v>
      <v>5</v>
      <v>6</v>
      <v>5</v>
      <v>5</v>
      <v>5</v>
      <v>5</v>
      <v>5</v>
      <v>5</v>
      <v>5</v>
      <v>5</v>
      <v>1</v>
      <v>7</v>
      <v>7</v>
      <v>9</v>
    </spb>
    <spb s="19">
      <v>from previous close</v>
      <v>from previous close</v>
      <v>GMT</v>
      <v>GMT</v>
    </spb>
  </spbData>
</supportingPropertyBags>
</file>

<file path=xl/richData/rdsupportingpropertybagstructure.xml><?xml version="1.0" encoding="utf-8"?>
<spbStructures xmlns="http://schemas.microsoft.com/office/spreadsheetml/2017/richdata2" count="2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Price" t="s"/>
    <k n="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Last update time" t="i"/>
    <k n="`%EntityServiceId" t="i"/>
  </s>
  <s>
    <k n="Change" t="s"/>
    <k n="Change (%)" t="s"/>
    <k n="Last trade time" t="s"/>
    <k n="Last updat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_([$€-x-euro2] * #,##0.00_);_([$€-x-euro2] * (#,##0.00);_([$€-x-euro2] * "-"??_);_(@_)</rpv>
    </rSty>
    <rSty dxfid="1">
      <rpv i="0">_-[$$-en-CA]* #,##0.00_-;-[$$-en-CA]* #,##0.00_-;_-[$$-en-CA]* "-"??_-;_-@_-</rpv>
    </rSty>
    <rSty dxfid="1">
      <rpv i="0">_-[$$-en-CA]* #,##0_-;-[$$-en-CA]* #,##0_-;_-[$$-en-CA]*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7D516D-0E25-49EF-971C-6EE31CF3D552}" name="Table1" displayName="Table1" ref="D2:T1048576" totalsRowShown="0" headerRowDxfId="39" headerRowCellStyle="Normal 2">
  <autoFilter ref="D2:T1048576" xr:uid="{617D516D-0E25-49EF-971C-6EE31CF3D552}"/>
  <tableColumns count="17">
    <tableColumn id="1" xr3:uid="{D29872B1-6103-407C-9AE5-B4CAFE394EB8}" name="Company" dataDxfId="49"/>
    <tableColumn id="2" xr3:uid="{173AA86F-0947-434E-B68C-4936F093D556}" name="Ticker" dataDxfId="48"/>
    <tableColumn id="3" xr3:uid="{BA0A6E82-4A51-46D0-ABA8-39B90E997EF4}" name="Industry" dataDxfId="47"/>
    <tableColumn id="5" xr3:uid="{FCC3F89D-5C87-4712-8E03-157360D5410D}" name="Stock Price" dataDxfId="46">
      <calculatedColumnFormula>VLOOKUP(Table1[[#This Row],[Ticker]],DB!$C$4:$I$952,3,FALSE)</calculatedColumnFormula>
    </tableColumn>
    <tableColumn id="17" xr3:uid="{14C55A27-D921-4764-95FD-068D583900E4}" name="24 HR" dataDxfId="45"/>
    <tableColumn id="6" xr3:uid="{05A32B7A-E578-4E77-A9D3-B49444A4A168}" name="MC" dataDxfId="44"/>
    <tableColumn id="7" xr3:uid="{81CD69E9-1CCA-4B65-92F6-7791877264FE}" name="Net Cash"/>
    <tableColumn id="8" xr3:uid="{8F0FC21C-21B6-45B0-9451-FE8E4EEABB39}" name="EV"/>
    <tableColumn id="9" xr3:uid="{2C2BF0B9-DEB5-4A24-AEF5-26C31B33E5AD}" name="2022 EV/E"/>
    <tableColumn id="10" xr3:uid="{44D6086D-BD53-4921-BAE7-A1EC86BB5C8D}" name="2023 EV/E"/>
    <tableColumn id="11" xr3:uid="{AE8302E7-80DC-4146-98C9-20DF56C740FB}" name="2022 E" dataDxfId="43"/>
    <tableColumn id="12" xr3:uid="{00CED31D-CA40-48D3-A649-AE55F1A67057}" name="2023 E" dataDxfId="42"/>
    <tableColumn id="13" xr3:uid="{3AFD604C-6357-4ABC-8B2A-D0CE646A294E}" name="P/E" dataDxfId="41">
      <calculatedColumnFormula>IFERROR(VLOOKUP(E3,DB!$C$4:$H$49,6,FALSE),"-")</calculatedColumnFormula>
    </tableColumn>
    <tableColumn id="14" xr3:uid="{B0D13267-90B6-4963-A0A7-AB214EB8FE0D}" name="Discount"/>
    <tableColumn id="4" xr3:uid="{2E819297-6435-4390-9672-0EF4C53576B6}" name="Beta" dataDxfId="40">
      <calculatedColumnFormula>IFERROR(VLOOKUP(Table1[[#This Row],[Ticker]],DB!$C$4:$K$952,8,FALSE),"-")</calculatedColumnFormula>
    </tableColumn>
    <tableColumn id="16" xr3:uid="{066B6693-8424-4519-9518-DDB0B008D572}" name="Year Inc" dataDxfId="38">
      <calculatedColumnFormula>IFERROR(VLOOKUP(Table1[[#This Row],[Ticker]],DB!$C$4:$K$952,10,FALSE),"-")</calculatedColumnFormula>
    </tableColumn>
    <tableColumn id="15" xr3:uid="{7FAED150-B162-40C7-9DB8-A7EACF4AF833}" name="QTD"/>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E7397F-5C43-4ACE-BF18-3F0725B183C8}" name="Table2" displayName="Table2" ref="B3:N94" totalsRowShown="0" headerRowDxfId="37">
  <autoFilter ref="B3:N94" xr:uid="{25E7397F-5C43-4ACE-BF18-3F0725B183C8}"/>
  <sortState xmlns:xlrd2="http://schemas.microsoft.com/office/spreadsheetml/2017/richdata2" ref="B4:N94">
    <sortCondition ref="B3:B94"/>
  </sortState>
  <tableColumns count="13">
    <tableColumn id="1" xr3:uid="{1981BEE7-E229-49FC-928C-F3BFDBF02E59}" name="Company" dataDxfId="36"/>
    <tableColumn id="2" xr3:uid="{F9DD2302-B459-4ECD-B2FF-48ECACB3DFD3}" name="Ticker" dataDxfId="35"/>
    <tableColumn id="3" xr3:uid="{00DBE8A1-D6E6-4E2C-9E05-BCFB3F1BCB31}" name="INDUSTRY">
      <calculatedColumnFormula array="1">_FV(B4,"Industry")</calculatedColumnFormula>
    </tableColumn>
    <tableColumn id="4" xr3:uid="{DA600BAD-424F-4A11-8386-B4B8B58EF722}" name="PRICE" dataDxfId="34">
      <calculatedColumnFormula array="1">_FV(B4,"Price")</calculatedColumnFormula>
    </tableColumn>
    <tableColumn id="5" xr3:uid="{4E0BFD5D-F787-4A94-A2C3-2CF6DEC754A1}" name="MC" dataDxfId="33">
      <calculatedColumnFormula array="1">_FV(B4,"Market cap",TRUE)</calculatedColumnFormula>
    </tableColumn>
    <tableColumn id="6" xr3:uid="{C2310588-9B5F-415F-8A3A-037B0C628B42}" name="EMP" dataDxfId="32">
      <calculatedColumnFormula array="1">_FV(B4,"Employees")</calculatedColumnFormula>
    </tableColumn>
    <tableColumn id="7" xr3:uid="{7D870952-FABA-437F-BE7C-5D8B64580E60}" name="P/E" dataDxfId="31">
      <calculatedColumnFormula array="1">_FV(B4,"P/E",TRUE)</calculatedColumnFormula>
    </tableColumn>
    <tableColumn id="8" xr3:uid="{AC5C9AC0-59F6-47FA-BBE7-8778376467D4}" name="24 HR" dataDxfId="30">
      <calculatedColumnFormula array="1">_FV(B4,"Change (%)",TRUE)</calculatedColumnFormula>
    </tableColumn>
    <tableColumn id="9" xr3:uid="{3D426CAC-DE91-4E59-8D22-CCF8FA3E9C45}" name="Beta" dataDxfId="29"/>
    <tableColumn id="10" xr3:uid="{281281D7-9B18-4C68-9892-47CD5FE5015A}" name="Category" dataDxfId="28"/>
    <tableColumn id="11" xr3:uid="{B8B10B75-5C7E-436F-A850-72245597C883}" name="Year Inc" dataDxfId="27"/>
    <tableColumn id="12" xr3:uid="{047CF834-C42D-4A65-99C2-22277A48EC1B}" name="Shares outstanding" dataDxfId="26">
      <calculatedColumnFormula array="1">_FV(Table2[[#This Row],[Company]],"Shares outstanding",TRUE)</calculatedColumnFormula>
    </tableColumn>
    <tableColumn id="14" xr3:uid="{016075BF-1613-419D-954D-FDF9786A4554}" name="Official name">
      <calculatedColumnFormula array="1">_FV(Table2[[#This Row],[Company]],"Official name",TRUE)</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NILE.xlsx" TargetMode="External"/><Relationship Id="rId7" Type="http://schemas.openxmlformats.org/officeDocument/2006/relationships/table" Target="../tables/table1.xml"/><Relationship Id="rId2" Type="http://schemas.openxmlformats.org/officeDocument/2006/relationships/hyperlink" Target="MSTR.xlsx" TargetMode="External"/><Relationship Id="rId1" Type="http://schemas.openxmlformats.org/officeDocument/2006/relationships/hyperlink" Target="COIN.xlsx" TargetMode="External"/><Relationship Id="rId6" Type="http://schemas.openxmlformats.org/officeDocument/2006/relationships/printerSettings" Target="../printerSettings/printerSettings1.bin"/><Relationship Id="rId5" Type="http://schemas.openxmlformats.org/officeDocument/2006/relationships/hyperlink" Target="GLXY.xlsx" TargetMode="External"/><Relationship Id="rId4" Type="http://schemas.openxmlformats.org/officeDocument/2006/relationships/hyperlink" Target="Financial%20Universe.xlsx"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81F2E-1AD8-40AA-A71B-F6B6B71FFAE2}">
  <dimension ref="B1:T67"/>
  <sheetViews>
    <sheetView topLeftCell="B1" zoomScaleNormal="100" workbookViewId="0">
      <selection activeCell="F3" sqref="F3"/>
    </sheetView>
  </sheetViews>
  <sheetFormatPr defaultRowHeight="15"/>
  <cols>
    <col min="1" max="2" width="4.5703125" customWidth="1"/>
    <col min="3" max="3" width="3.7109375" customWidth="1"/>
    <col min="4" max="4" width="25.42578125" style="17" bestFit="1" customWidth="1"/>
    <col min="5" max="5" width="10.85546875" style="13" bestFit="1" customWidth="1"/>
    <col min="6" max="6" width="43.42578125" style="11" bestFit="1" customWidth="1"/>
    <col min="7" max="7" width="15.140625" style="32" bestFit="1" customWidth="1"/>
    <col min="8" max="8" width="10.42578125" style="15" bestFit="1" customWidth="1"/>
    <col min="9" max="9" width="11.42578125" style="3" customWidth="1"/>
    <col min="10" max="10" width="13.42578125" bestFit="1" customWidth="1"/>
    <col min="11" max="11" width="9.140625" customWidth="1"/>
    <col min="12" max="13" width="14.140625" bestFit="1" customWidth="1"/>
    <col min="14" max="15" width="11.140625" style="7" bestFit="1" customWidth="1"/>
    <col min="16" max="16" width="9.140625" style="18"/>
    <col min="17" max="17" width="13.28515625" bestFit="1" customWidth="1"/>
    <col min="18" max="18" width="9.5703125" style="59" bestFit="1" customWidth="1"/>
    <col min="19" max="19" width="12.5703125" style="59" bestFit="1" customWidth="1"/>
    <col min="20" max="20" width="9.28515625" bestFit="1" customWidth="1"/>
  </cols>
  <sheetData>
    <row r="1" spans="2:20">
      <c r="D1"/>
      <c r="E1" s="31"/>
      <c r="F1"/>
      <c r="G1"/>
      <c r="H1"/>
      <c r="I1"/>
      <c r="N1"/>
      <c r="O1"/>
      <c r="P1"/>
      <c r="R1"/>
      <c r="S1"/>
    </row>
    <row r="2" spans="2:20">
      <c r="D2" s="63" t="s">
        <v>0</v>
      </c>
      <c r="E2" s="60" t="s">
        <v>1</v>
      </c>
      <c r="F2" s="61" t="s">
        <v>79</v>
      </c>
      <c r="G2" s="61" t="s">
        <v>2</v>
      </c>
      <c r="H2" s="61" t="s">
        <v>80</v>
      </c>
      <c r="I2" s="61" t="s">
        <v>3</v>
      </c>
      <c r="J2" s="61" t="s">
        <v>4</v>
      </c>
      <c r="K2" s="61" t="s">
        <v>5</v>
      </c>
      <c r="L2" s="61" t="s">
        <v>11</v>
      </c>
      <c r="M2" s="61" t="s">
        <v>12</v>
      </c>
      <c r="N2" s="61" t="s">
        <v>13</v>
      </c>
      <c r="O2" s="61" t="s">
        <v>14</v>
      </c>
      <c r="P2" s="61" t="s">
        <v>78</v>
      </c>
      <c r="Q2" s="61" t="s">
        <v>6</v>
      </c>
      <c r="R2" s="61" t="s">
        <v>106</v>
      </c>
      <c r="S2" s="61" t="s">
        <v>118</v>
      </c>
      <c r="T2" s="61" t="s">
        <v>7</v>
      </c>
    </row>
    <row r="3" spans="2:20">
      <c r="B3" s="43" t="s">
        <v>81</v>
      </c>
      <c r="C3" s="19">
        <v>1</v>
      </c>
      <c r="D3" s="16" t="s">
        <v>8</v>
      </c>
      <c r="E3" s="13" t="s">
        <v>9</v>
      </c>
      <c r="F3" s="11" t="str">
        <f>VLOOKUP(Table1[[#This Row],[Ticker]],DB!$C$4:$I$952,2,FALSE)</f>
        <v>Financial Technology (Fintech) &amp; Infrastructure</v>
      </c>
      <c r="G3" s="32">
        <f>VLOOKUP(Table1[[#This Row],[Ticker]],DB!$C$4:$I$952,3,FALSE)</f>
        <v>47.67</v>
      </c>
      <c r="H3" s="15">
        <f>VLOOKUP(Table1[[#This Row],[Ticker]],DB!$C$4:$I$952,7,FALSE)</f>
        <v>5.3015E-2</v>
      </c>
      <c r="I3" s="3">
        <f>VLOOKUP(Table1[[#This Row],[Ticker]],DB!$C$4:$H$952,4,FALSE)/1000000</f>
        <v>10819.45</v>
      </c>
      <c r="J3" s="3">
        <v>2137.9189999999999</v>
      </c>
      <c r="K3" s="3">
        <f>I3+J3</f>
        <v>12957.369000000001</v>
      </c>
      <c r="L3" s="4">
        <f>K3/N3</f>
        <v>64.786845</v>
      </c>
      <c r="M3" s="4">
        <f>K3/O3</f>
        <v>64.786845</v>
      </c>
      <c r="N3" s="5">
        <v>200</v>
      </c>
      <c r="O3" s="5">
        <v>200</v>
      </c>
      <c r="P3" s="18">
        <f>IFERROR(VLOOKUP(E3,DB!$C$4:$H$49,6,FALSE),"-")</f>
        <v>8.2423000000000002</v>
      </c>
      <c r="Q3" s="12">
        <v>0.13</v>
      </c>
      <c r="R3" s="59">
        <f>IFERROR(VLOOKUP(Table1[[#This Row],[Ticker]],DB!$C$4:$K$952,8,FALSE),"-")</f>
        <v>2.5419999999999998</v>
      </c>
      <c r="S3" s="62">
        <f>IFERROR(VLOOKUP(Table1[[#This Row],[Ticker]],DB!$C$4:$L$952,10,FALSE),"-")</f>
        <v>2014</v>
      </c>
      <c r="T3" s="2" t="s">
        <v>10</v>
      </c>
    </row>
    <row r="4" spans="2:20">
      <c r="B4" s="44"/>
      <c r="C4" s="20">
        <v>2</v>
      </c>
      <c r="D4" s="16" t="s">
        <v>16</v>
      </c>
      <c r="E4" s="13" t="s">
        <v>15</v>
      </c>
      <c r="F4" s="11" t="str">
        <f>VLOOKUP(Table1[[#This Row],[Ticker]],DB!$C$4:$I$952,2,FALSE)</f>
        <v>Software &amp; IT Services</v>
      </c>
      <c r="G4" s="32">
        <f>VLOOKUP(Table1[[#This Row],[Ticker]],DB!$C$4:$I$952,3,FALSE)</f>
        <v>206.94</v>
      </c>
      <c r="H4" s="15">
        <f>VLOOKUP(Table1[[#This Row],[Ticker]],DB!$C$4:$I$952,7,FALSE)</f>
        <v>4.0003999999999998E-2</v>
      </c>
      <c r="I4" s="3">
        <f>VLOOKUP(Table1[[#This Row],[Ticker]],DB!$C$4:$H$952,4,FALSE)/1000000</f>
        <v>1935.653</v>
      </c>
      <c r="J4" s="3">
        <v>52</v>
      </c>
      <c r="K4" s="3">
        <v>1692</v>
      </c>
      <c r="L4" s="4">
        <f>K4/N4</f>
        <v>84.6</v>
      </c>
      <c r="M4" s="4">
        <f>K4/O4</f>
        <v>48.342857142857142</v>
      </c>
      <c r="N4" s="5">
        <v>20</v>
      </c>
      <c r="O4" s="5">
        <v>35</v>
      </c>
      <c r="P4" s="18" t="str">
        <f>IFERROR(VLOOKUP(E4,DB!$C$4:$H$49,6,FALSE),"-")</f>
        <v>-</v>
      </c>
      <c r="Q4" s="12">
        <v>0.13</v>
      </c>
      <c r="R4" s="59">
        <f>IFERROR(VLOOKUP(Table1[[#This Row],[Ticker]],DB!$C$4:$K$952,8,FALSE),"-")</f>
        <v>2.1280999999999999</v>
      </c>
      <c r="S4" s="62">
        <f>IFERROR(VLOOKUP(Table1[[#This Row],[Ticker]],DB!$C$4:$L$952,10,FALSE),"-")</f>
        <v>1989</v>
      </c>
      <c r="T4" s="2" t="s">
        <v>10</v>
      </c>
    </row>
    <row r="5" spans="2:20">
      <c r="B5" s="44"/>
      <c r="C5" s="20">
        <v>3</v>
      </c>
      <c r="D5" s="16" t="s">
        <v>17</v>
      </c>
      <c r="E5" s="13" t="s">
        <v>18</v>
      </c>
      <c r="F5" s="11" t="str">
        <f>VLOOKUP(Table1[[#This Row],[Ticker]],DB!$C$4:$I$952,2,FALSE)</f>
        <v>Financial Technology (Fintech) &amp; Infrastructure</v>
      </c>
      <c r="G5" s="32">
        <f>VLOOKUP(Table1[[#This Row],[Ticker]],DB!$C$4:$I$952,3,FALSE)</f>
        <v>0.13919999999999999</v>
      </c>
      <c r="H5" s="15">
        <f>VLOOKUP(Table1[[#This Row],[Ticker]],DB!$C$4:$I$952,7,FALSE)</f>
        <v>-7.1790000000000005E-4</v>
      </c>
      <c r="I5" s="3">
        <f>VLOOKUP(Table1[[#This Row],[Ticker]],DB!$C$4:$H$952,4,FALSE)/1000000</f>
        <v>49.661158999999998</v>
      </c>
      <c r="J5" s="3">
        <v>-131</v>
      </c>
      <c r="K5" s="3">
        <v>-223</v>
      </c>
      <c r="L5" s="4">
        <f>K5/N5</f>
        <v>2.23</v>
      </c>
      <c r="M5" s="4">
        <f>K5/O5</f>
        <v>2.23</v>
      </c>
      <c r="N5" s="5">
        <v>-100</v>
      </c>
      <c r="O5" s="5">
        <v>-100</v>
      </c>
      <c r="P5" s="18">
        <f>IFERROR(VLOOKUP(E5,DB!$C$4:$H$49,6,FALSE),"-")</f>
        <v>0</v>
      </c>
      <c r="Q5" s="12">
        <v>0.13</v>
      </c>
      <c r="R5" s="59">
        <f>IFERROR(VLOOKUP(Table1[[#This Row],[Ticker]],DB!$C$4:$K$952,8,FALSE),"-")</f>
        <v>4.0155000000000003</v>
      </c>
      <c r="S5" s="62">
        <f>IFERROR(VLOOKUP(Table1[[#This Row],[Ticker]],DB!$C$4:$L$952,10,FALSE),"-")</f>
        <v>2017</v>
      </c>
      <c r="T5" s="2" t="s">
        <v>10</v>
      </c>
    </row>
    <row r="6" spans="2:20">
      <c r="B6" s="44"/>
      <c r="C6" s="20">
        <v>4</v>
      </c>
      <c r="D6" s="16" t="s">
        <v>19</v>
      </c>
      <c r="E6" s="13" t="s">
        <v>20</v>
      </c>
      <c r="F6" s="11" t="str">
        <f>VLOOKUP(Table1[[#This Row],[Ticker]],DB!$C$4:$I$952,2,FALSE)</f>
        <v>Financial Technology (Fintech) &amp; Infrastructure</v>
      </c>
      <c r="G6" s="32">
        <f>VLOOKUP(Table1[[#This Row],[Ticker]],DB!$C$4:$I$952,3,FALSE)</f>
        <v>0.14000000000000001</v>
      </c>
      <c r="H6" s="15">
        <f>VLOOKUP(Table1[[#This Row],[Ticker]],DB!$C$4:$I$952,7,FALSE)</f>
        <v>-3.5813000000000005E-2</v>
      </c>
      <c r="I6" s="3">
        <f>VLOOKUP(Table1[[#This Row],[Ticker]],DB!$C$4:$H$952,4,FALSE)/1000000</f>
        <v>52.433920000000001</v>
      </c>
      <c r="J6" s="3">
        <v>-1214</v>
      </c>
      <c r="K6" s="3">
        <v>-1165</v>
      </c>
      <c r="L6" s="4">
        <f>K6/N6</f>
        <v>-116.5</v>
      </c>
      <c r="M6" s="4">
        <f>K6/O6</f>
        <v>-116.5</v>
      </c>
      <c r="N6" s="5">
        <v>10</v>
      </c>
      <c r="O6" s="5">
        <v>10</v>
      </c>
      <c r="P6" s="18">
        <f>IFERROR(VLOOKUP(E6,DB!$C$4:$H$49,6,FALSE),"-")</f>
        <v>83.834800000000001</v>
      </c>
      <c r="Q6" s="12">
        <v>0.13</v>
      </c>
      <c r="R6" s="59">
        <f>IFERROR(VLOOKUP(Table1[[#This Row],[Ticker]],DB!$C$4:$K$952,8,FALSE),"-")</f>
        <v>2.0339999999999998</v>
      </c>
      <c r="S6" s="62">
        <f>IFERROR(VLOOKUP(Table1[[#This Row],[Ticker]],DB!$C$4:$L$952,10,FALSE),"-")</f>
        <v>2020</v>
      </c>
      <c r="T6" s="2" t="s">
        <v>10</v>
      </c>
    </row>
    <row r="7" spans="2:20">
      <c r="B7" s="44"/>
      <c r="C7" s="20">
        <v>5</v>
      </c>
      <c r="D7" s="64" t="s">
        <v>21</v>
      </c>
      <c r="E7" s="13" t="s">
        <v>22</v>
      </c>
      <c r="F7" s="11" t="str">
        <f>VLOOKUP(Table1[[#This Row],[Ticker]],DB!$C$4:$I$952,2,FALSE)</f>
        <v>Investment Banking &amp; Investment Services</v>
      </c>
      <c r="G7" s="32">
        <f>VLOOKUP(Table1[[#This Row],[Ticker]],DB!$C$4:$I$952,3,FALSE)</f>
        <v>4.3</v>
      </c>
      <c r="H7" s="15">
        <f>VLOOKUP(Table1[[#This Row],[Ticker]],DB!$C$4:$I$952,7,FALSE)</f>
        <v>-2.0501000000000002E-2</v>
      </c>
      <c r="I7" s="3">
        <f>VLOOKUP(Table1[[#This Row],[Ticker]],DB!$C$4:$H$952,4,FALSE)/1000000</f>
        <v>1452.1379999999999</v>
      </c>
      <c r="J7" s="3"/>
      <c r="K7" s="3"/>
      <c r="L7" s="4"/>
      <c r="M7" s="4"/>
      <c r="N7" s="5"/>
      <c r="O7" s="5"/>
      <c r="P7" s="18" t="str">
        <f>IFERROR(VLOOKUP(E7,DB!$C$4:$H$49,6,FALSE),"-")</f>
        <v>-</v>
      </c>
      <c r="Q7" s="12" t="s">
        <v>107</v>
      </c>
      <c r="R7" s="59">
        <f>IFERROR(VLOOKUP(Table1[[#This Row],[Ticker]],DB!$C$4:$K$952,8,FALSE),"-")</f>
        <v>3.3889</v>
      </c>
      <c r="S7" s="62">
        <f>IFERROR(VLOOKUP(Table1[[#This Row],[Ticker]],DB!$C$4:$L$952,10,FALSE),"-")</f>
        <v>2018</v>
      </c>
      <c r="T7" s="2"/>
    </row>
    <row r="8" spans="2:20">
      <c r="B8" s="44"/>
      <c r="C8" s="20">
        <v>6</v>
      </c>
      <c r="D8" s="17" t="s">
        <v>23</v>
      </c>
      <c r="E8" s="13" t="s">
        <v>24</v>
      </c>
      <c r="F8" s="11" t="str">
        <f>VLOOKUP(Table1[[#This Row],[Ticker]],DB!$C$4:$I$952,2,FALSE)</f>
        <v>Financial Technology (Fintech) &amp; Infrastructure</v>
      </c>
      <c r="G8" s="32">
        <f>VLOOKUP(Table1[[#This Row],[Ticker]],DB!$C$4:$I$952,3,FALSE)</f>
        <v>0.58320000000000005</v>
      </c>
      <c r="H8" s="15">
        <f>VLOOKUP(Table1[[#This Row],[Ticker]],DB!$C$4:$I$952,7,FALSE)</f>
        <v>-6.5235000000000001E-2</v>
      </c>
      <c r="I8" s="3">
        <f>VLOOKUP(Table1[[#This Row],[Ticker]],DB!$C$4:$H$952,4,FALSE)/1000000</f>
        <v>26.092030000000001</v>
      </c>
      <c r="J8" s="3"/>
      <c r="K8" s="3"/>
      <c r="L8" s="4"/>
      <c r="M8" s="4"/>
      <c r="N8" s="5"/>
      <c r="O8" s="5"/>
      <c r="P8" s="18" t="str">
        <f>IFERROR(VLOOKUP(E8,DB!$C$4:$H$49,6,FALSE),"-")</f>
        <v>-</v>
      </c>
      <c r="Q8" s="12" t="s">
        <v>107</v>
      </c>
      <c r="R8" s="59">
        <f>IFERROR(VLOOKUP(Table1[[#This Row],[Ticker]],DB!$C$4:$K$952,8,FALSE),"-")</f>
        <v>2.3929999999999998</v>
      </c>
      <c r="S8" s="62">
        <f>IFERROR(VLOOKUP(Table1[[#This Row],[Ticker]],DB!$C$4:$L$952,10,FALSE),"-")</f>
        <v>2021</v>
      </c>
      <c r="T8" s="2"/>
    </row>
    <row r="9" spans="2:20">
      <c r="B9" s="44"/>
      <c r="C9" s="20">
        <v>7</v>
      </c>
      <c r="D9" s="17" t="s">
        <v>25</v>
      </c>
      <c r="E9" s="13" t="s">
        <v>26</v>
      </c>
      <c r="F9" s="11" t="str">
        <f>VLOOKUP(Table1[[#This Row],[Ticker]],DB!$C$4:$I$952,2,FALSE)</f>
        <v>Financial Technology (Fintech) &amp; Infrastructure</v>
      </c>
      <c r="G9" s="32">
        <f>VLOOKUP(Table1[[#This Row],[Ticker]],DB!$C$4:$I$952,3,FALSE)</f>
        <v>6.91</v>
      </c>
      <c r="H9" s="15">
        <f>VLOOKUP(Table1[[#This Row],[Ticker]],DB!$C$4:$I$952,7,FALSE)</f>
        <v>0.112721</v>
      </c>
      <c r="I9" s="3">
        <f>VLOOKUP(Table1[[#This Row],[Ticker]],DB!$C$4:$H$952,4,FALSE)/1000000</f>
        <v>807.38019999999995</v>
      </c>
      <c r="J9" s="3"/>
      <c r="K9" s="3"/>
      <c r="L9" s="4"/>
      <c r="M9" s="4"/>
      <c r="N9" s="5"/>
      <c r="O9" s="5"/>
      <c r="P9" s="18" t="str">
        <f>IFERROR(VLOOKUP(E9,DB!$C$4:$H$49,6,FALSE),"-")</f>
        <v>-</v>
      </c>
      <c r="Q9" s="12" t="s">
        <v>107</v>
      </c>
      <c r="R9" s="59">
        <f>IFERROR(VLOOKUP(Table1[[#This Row],[Ticker]],DB!$C$4:$K$952,8,FALSE),"-")</f>
        <v>4.6303000000000001</v>
      </c>
      <c r="S9" s="62">
        <f>IFERROR(VLOOKUP(Table1[[#This Row],[Ticker]],DB!$C$4:$L$952,10,FALSE),"-")</f>
        <v>2010</v>
      </c>
      <c r="T9" s="2"/>
    </row>
    <row r="10" spans="2:20">
      <c r="B10" s="44"/>
      <c r="C10" s="20">
        <v>8</v>
      </c>
      <c r="D10" s="17" t="s">
        <v>27</v>
      </c>
      <c r="E10" s="13" t="s">
        <v>28</v>
      </c>
      <c r="F10" s="11" t="str">
        <f>VLOOKUP(Table1[[#This Row],[Ticker]],DB!$C$4:$I$952,2,FALSE)</f>
        <v>Financial Technology (Fintech) &amp; Infrastructure</v>
      </c>
      <c r="G10" s="32">
        <f>VLOOKUP(Table1[[#This Row],[Ticker]],DB!$C$4:$I$952,3,FALSE)</f>
        <v>4.96</v>
      </c>
      <c r="H10" s="15">
        <f>VLOOKUP(Table1[[#This Row],[Ticker]],DB!$C$4:$I$952,7,FALSE)</f>
        <v>8.2969000000000015E-2</v>
      </c>
      <c r="I10" s="3">
        <f>VLOOKUP(Table1[[#This Row],[Ticker]],DB!$C$4:$H$952,4,FALSE)/1000000</f>
        <v>829.79269999999997</v>
      </c>
      <c r="J10" s="3"/>
      <c r="K10" s="3"/>
      <c r="L10" s="4"/>
      <c r="M10" s="4"/>
      <c r="N10" s="5"/>
      <c r="O10" s="5"/>
      <c r="P10" s="18" t="str">
        <f>IFERROR(VLOOKUP(E10,DB!$C$4:$H$49,6,FALSE),"-")</f>
        <v>-</v>
      </c>
      <c r="Q10" s="12" t="s">
        <v>107</v>
      </c>
      <c r="R10" s="59">
        <f>IFERROR(VLOOKUP(Table1[[#This Row],[Ticker]],DB!$C$4:$K$952,8,FALSE),"-")</f>
        <v>3.8719999999999999</v>
      </c>
      <c r="S10" s="62">
        <f>IFERROR(VLOOKUP(Table1[[#This Row],[Ticker]],DB!$C$4:$L$952,10,FALSE),"-")</f>
        <v>2017</v>
      </c>
      <c r="T10" s="2"/>
    </row>
    <row r="11" spans="2:20">
      <c r="B11" s="44"/>
      <c r="C11" s="20">
        <v>9</v>
      </c>
      <c r="J11" s="3"/>
      <c r="K11" s="3"/>
      <c r="L11" s="4"/>
      <c r="M11" s="4"/>
      <c r="N11" s="5"/>
      <c r="O11" s="5"/>
      <c r="Q11" s="1"/>
      <c r="S11" s="62"/>
      <c r="T11" s="2"/>
    </row>
    <row r="12" spans="2:20">
      <c r="B12" s="45"/>
      <c r="C12" s="21">
        <v>10</v>
      </c>
      <c r="S12" s="62"/>
    </row>
    <row r="13" spans="2:20">
      <c r="S13" s="62"/>
    </row>
    <row r="14" spans="2:20">
      <c r="B14" s="46" t="s">
        <v>82</v>
      </c>
      <c r="C14" s="22">
        <v>1</v>
      </c>
      <c r="D14" s="17" t="s">
        <v>29</v>
      </c>
      <c r="E14" s="13" t="s">
        <v>29</v>
      </c>
      <c r="F14" s="11" t="str">
        <f>VLOOKUP(Table1[[#This Row],[Ticker]],DB!$C$4:$I$952,2,FALSE)</f>
        <v>Semiconductors &amp; Semiconductor Equipment</v>
      </c>
      <c r="G14" s="32">
        <f>VLOOKUP(Table1[[#This Row],[Ticker]],DB!$C$4:$I$952,3,FALSE)</f>
        <v>74.98</v>
      </c>
      <c r="H14" s="15">
        <f>VLOOKUP(Table1[[#This Row],[Ticker]],DB!$C$4:$I$952,7,FALSE)</f>
        <v>-3.2265999999999996E-2</v>
      </c>
      <c r="I14" s="3">
        <f>VLOOKUP(Table1[[#This Row],[Ticker]],DB!$C$4:$H$952,4,FALSE)/1000000</f>
        <v>120894.5</v>
      </c>
      <c r="J14" s="3"/>
      <c r="K14" s="3"/>
      <c r="L14" s="4"/>
      <c r="M14" s="4"/>
      <c r="N14" s="5"/>
      <c r="O14" s="5"/>
      <c r="P14" s="18">
        <f>IFERROR(VLOOKUP(E14,DB!$C$4:$H$49,6,FALSE),"-")</f>
        <v>46.4405</v>
      </c>
      <c r="Q14" s="12" t="s">
        <v>107</v>
      </c>
      <c r="R14" s="59">
        <f>IFERROR(VLOOKUP(Table1[[#This Row],[Ticker]],DB!$C$4:$K$952,8,FALSE),"-")</f>
        <v>2.0066000000000002</v>
      </c>
      <c r="S14" s="62">
        <f>IFERROR(VLOOKUP(Table1[[#This Row],[Ticker]],DB!$C$4:$L$952,10,FALSE),"-")</f>
        <v>1969</v>
      </c>
    </row>
    <row r="15" spans="2:20">
      <c r="B15" s="47"/>
      <c r="C15" s="23">
        <v>2</v>
      </c>
      <c r="D15" s="17" t="s">
        <v>30</v>
      </c>
      <c r="E15" s="13" t="s">
        <v>41</v>
      </c>
      <c r="F15" s="11" t="str">
        <f>VLOOKUP(Table1[[#This Row],[Ticker]],DB!$C$4:$I$952,2,FALSE)</f>
        <v>Semiconductors &amp; Semiconductor Equipment</v>
      </c>
      <c r="G15" s="32">
        <f>VLOOKUP(Table1[[#This Row],[Ticker]],DB!$C$4:$I$952,3,FALSE)</f>
        <v>168.76</v>
      </c>
      <c r="H15" s="15">
        <f>VLOOKUP(Table1[[#This Row],[Ticker]],DB!$C$4:$I$952,7,FALSE)</f>
        <v>-1.5115E-2</v>
      </c>
      <c r="I15" s="3">
        <f>VLOOKUP(Table1[[#This Row],[Ticker]],DB!$C$4:$H$952,4,FALSE)/1000000</f>
        <v>415149.6</v>
      </c>
      <c r="J15" s="3"/>
      <c r="K15" s="3"/>
      <c r="L15" s="4"/>
      <c r="M15" s="4"/>
      <c r="N15" s="5"/>
      <c r="O15" s="5"/>
      <c r="P15" s="18" t="str">
        <f>IFERROR(VLOOKUP(E15,DB!$C$4:$H$49,6,FALSE),"-")</f>
        <v>-</v>
      </c>
      <c r="Q15" s="12" t="s">
        <v>107</v>
      </c>
      <c r="R15" s="59">
        <f>IFERROR(VLOOKUP(Table1[[#This Row],[Ticker]],DB!$C$4:$K$952,8,FALSE),"-")</f>
        <v>1.7491000000000001</v>
      </c>
      <c r="S15" s="62">
        <f>IFERROR(VLOOKUP(Table1[[#This Row],[Ticker]],DB!$C$4:$L$952,10,FALSE),"-")</f>
        <v>1998</v>
      </c>
    </row>
    <row r="16" spans="2:20">
      <c r="B16" s="47"/>
      <c r="C16" s="23">
        <v>3</v>
      </c>
      <c r="D16" s="17" t="s">
        <v>84</v>
      </c>
      <c r="E16" s="13" t="s">
        <v>85</v>
      </c>
      <c r="F16" s="11" t="str">
        <f>VLOOKUP(Table1[[#This Row],[Ticker]],DB!$C$4:$I$952,2,FALSE)</f>
        <v>Semiconductors &amp; Semiconductor Equipment</v>
      </c>
      <c r="G16" s="32">
        <f>VLOOKUP(Table1[[#This Row],[Ticker]],DB!$C$4:$I$952,3,FALSE)</f>
        <v>29.41</v>
      </c>
      <c r="H16" s="15">
        <f>VLOOKUP(Table1[[#This Row],[Ticker]],DB!$C$4:$I$952,7,FALSE)</f>
        <v>-1.4079999999999999E-2</v>
      </c>
      <c r="I16" s="3">
        <f>VLOOKUP(Table1[[#This Row],[Ticker]],DB!$C$4:$H$952,4,FALSE)/1000000</f>
        <v>121375.1</v>
      </c>
      <c r="J16" s="3"/>
      <c r="K16" s="3"/>
      <c r="L16" s="4"/>
      <c r="M16" s="4"/>
      <c r="N16" s="5"/>
      <c r="O16" s="5"/>
      <c r="P16" s="18" t="str">
        <f>IFERROR(VLOOKUP(E16,DB!$C$4:$H$49,6,FALSE),"-")</f>
        <v>-</v>
      </c>
      <c r="Q16" s="12" t="s">
        <v>107</v>
      </c>
      <c r="R16" s="59">
        <f>IFERROR(VLOOKUP(Table1[[#This Row],[Ticker]],DB!$C$4:$K$952,8,FALSE),"-")</f>
        <v>0.7429</v>
      </c>
      <c r="S16" s="62">
        <f>IFERROR(VLOOKUP(Table1[[#This Row],[Ticker]],DB!$C$4:$L$952,10,FALSE),"-")</f>
        <v>1989</v>
      </c>
      <c r="T16" s="2"/>
    </row>
    <row r="17" spans="2:20">
      <c r="B17" s="47"/>
      <c r="C17" s="23">
        <v>4</v>
      </c>
      <c r="D17" s="17" t="s">
        <v>109</v>
      </c>
      <c r="E17" s="13" t="s">
        <v>108</v>
      </c>
      <c r="F17" s="11" t="str">
        <f>VLOOKUP(Table1[[#This Row],[Ticker]],DB!$C$4:$I$952,2,FALSE)</f>
        <v>Semiconductors &amp; Semiconductor Equipment</v>
      </c>
      <c r="G17" s="32">
        <f>VLOOKUP(Table1[[#This Row],[Ticker]],DB!$C$4:$I$952,3,FALSE)</f>
        <v>106.71</v>
      </c>
      <c r="H17" s="15">
        <f>VLOOKUP(Table1[[#This Row],[Ticker]],DB!$C$4:$I$952,7,FALSE)</f>
        <v>-2.8029999999999999E-3</v>
      </c>
      <c r="I17" s="3">
        <f>VLOOKUP(Table1[[#This Row],[Ticker]],DB!$C$4:$H$952,4,FALSE)/1000000</f>
        <v>91803.62</v>
      </c>
      <c r="J17" s="3"/>
      <c r="K17" s="3"/>
      <c r="L17" s="4"/>
      <c r="M17" s="4"/>
      <c r="N17" s="5"/>
      <c r="O17" s="5"/>
      <c r="P17" s="18">
        <f>IFERROR(VLOOKUP(E17,DB!$C$4:$H$49,6,FALSE),"-")</f>
        <v>14.3878</v>
      </c>
      <c r="R17" s="59">
        <f>IFERROR(VLOOKUP(Table1[[#This Row],[Ticker]],DB!$C$4:$K$952,8,FALSE),"-")</f>
        <v>1.5505</v>
      </c>
      <c r="S17" s="62">
        <f>IFERROR(VLOOKUP(Table1[[#This Row],[Ticker]],DB!$C$4:$L$952,10,FALSE),"-")</f>
        <v>1987</v>
      </c>
    </row>
    <row r="18" spans="2:20">
      <c r="B18" s="47"/>
      <c r="C18" s="23">
        <v>5</v>
      </c>
      <c r="D18" s="17" t="s">
        <v>110</v>
      </c>
      <c r="E18" s="13" t="s">
        <v>116</v>
      </c>
      <c r="F18" s="11" t="str">
        <f>VLOOKUP(Table1[[#This Row],[Ticker]],DB!$C$4:$I$952,2,FALSE)</f>
        <v>Semiconductors &amp; Semiconductor Equipment</v>
      </c>
      <c r="G18" s="32">
        <f>VLOOKUP(Table1[[#This Row],[Ticker]],DB!$C$4:$I$952,3,FALSE)</f>
        <v>168.63</v>
      </c>
      <c r="H18" s="15">
        <f>VLOOKUP(Table1[[#This Row],[Ticker]],DB!$C$4:$I$952,7,FALSE)</f>
        <v>-1.2241999999999999E-2</v>
      </c>
      <c r="I18" s="3">
        <f>VLOOKUP(Table1[[#This Row],[Ticker]],DB!$C$4:$H$952,4,FALSE)/1000000</f>
        <v>85882.58</v>
      </c>
      <c r="J18" s="3"/>
      <c r="K18" s="3"/>
      <c r="L18" s="4"/>
      <c r="M18" s="4"/>
      <c r="N18" s="5"/>
      <c r="O18" s="5"/>
      <c r="P18" s="18">
        <f>IFERROR(VLOOKUP(E18,DB!$C$4:$H$49,6,FALSE),"-")</f>
        <v>32.39</v>
      </c>
      <c r="R18" s="59">
        <f>IFERROR(VLOOKUP(Table1[[#This Row],[Ticker]],DB!$C$4:$K$952,8,FALSE),"-")</f>
        <v>1.1638999999999999</v>
      </c>
      <c r="S18" s="62">
        <f>IFERROR(VLOOKUP(Table1[[#This Row],[Ticker]],DB!$C$4:$L$952,10,FALSE),"-")</f>
        <v>1965</v>
      </c>
    </row>
    <row r="19" spans="2:20">
      <c r="B19" s="47"/>
      <c r="C19" s="23">
        <v>6</v>
      </c>
      <c r="D19" s="17" t="s">
        <v>111</v>
      </c>
      <c r="E19" s="13" t="s">
        <v>117</v>
      </c>
      <c r="F19" s="11" t="str">
        <f>VLOOKUP(Table1[[#This Row],[Ticker]],DB!$C$4:$I$952,2,FALSE)</f>
        <v>Semiconductors &amp; Semiconductor Equipment</v>
      </c>
      <c r="G19" s="32">
        <f>VLOOKUP(Table1[[#This Row],[Ticker]],DB!$C$4:$I$952,3,FALSE)</f>
        <v>54.68</v>
      </c>
      <c r="H19" s="15">
        <f>VLOOKUP(Table1[[#This Row],[Ticker]],DB!$C$4:$I$952,7,FALSE)</f>
        <v>-1.4597000000000001E-2</v>
      </c>
      <c r="I19" s="3">
        <f>VLOOKUP(Table1[[#This Row],[Ticker]],DB!$C$4:$H$952,4,FALSE)/1000000</f>
        <v>59446.38</v>
      </c>
      <c r="J19" s="3"/>
      <c r="K19" s="3"/>
      <c r="L19" s="4"/>
      <c r="M19" s="4"/>
      <c r="N19" s="5"/>
      <c r="O19" s="5"/>
      <c r="P19" s="18" t="str">
        <f>IFERROR(VLOOKUP(E19,DB!$C$4:$H$49,6,FALSE),"-")</f>
        <v>-</v>
      </c>
      <c r="R19" s="59">
        <f>IFERROR(VLOOKUP(Table1[[#This Row],[Ticker]],DB!$C$4:$K$952,8,FALSE),"-")</f>
        <v>1.2786</v>
      </c>
      <c r="S19" s="62">
        <f>IFERROR(VLOOKUP(Table1[[#This Row],[Ticker]],DB!$C$4:$L$952,10,FALSE),"-")</f>
        <v>1984</v>
      </c>
    </row>
    <row r="20" spans="2:20">
      <c r="B20" s="47"/>
      <c r="C20" s="23">
        <v>7</v>
      </c>
      <c r="D20" s="17" t="s">
        <v>112</v>
      </c>
      <c r="E20" s="13" t="s">
        <v>104</v>
      </c>
      <c r="F20" s="11" t="str">
        <f>VLOOKUP(Table1[[#This Row],[Ticker]],DB!$C$4:$I$952,2,FALSE)</f>
        <v>Semiconductors &amp; Semiconductor Equipment</v>
      </c>
      <c r="G20" s="32">
        <f>VLOOKUP(Table1[[#This Row],[Ticker]],DB!$C$4:$I$952,3,FALSE)</f>
        <v>540.79999999999995</v>
      </c>
      <c r="H20" s="15">
        <f>VLOOKUP(Table1[[#This Row],[Ticker]],DB!$C$4:$I$952,7,FALSE)</f>
        <v>-1.8065999999999999E-2</v>
      </c>
      <c r="I20" s="3">
        <f>VLOOKUP(Table1[[#This Row],[Ticker]],DB!$C$4:$H$952,4,FALSE)/1000000</f>
        <v>229556.1</v>
      </c>
      <c r="J20" s="3"/>
      <c r="K20" s="3"/>
      <c r="L20" s="4"/>
      <c r="M20" s="4"/>
      <c r="N20" s="5"/>
      <c r="O20" s="5"/>
      <c r="P20" s="18">
        <f>IFERROR(VLOOKUP(E20,DB!$C$4:$H$49,6,FALSE),"-")</f>
        <v>23.989899999999999</v>
      </c>
      <c r="R20" s="59">
        <f>IFERROR(VLOOKUP(Table1[[#This Row],[Ticker]],DB!$C$4:$K$952,8,FALSE),"-")</f>
        <v>1.1307</v>
      </c>
      <c r="S20" s="62">
        <f>IFERROR(VLOOKUP(Table1[[#This Row],[Ticker]],DB!$C$4:$L$952,10,FALSE),"-")</f>
        <v>2018</v>
      </c>
    </row>
    <row r="21" spans="2:20">
      <c r="B21" s="47"/>
      <c r="C21" s="23">
        <v>8</v>
      </c>
      <c r="D21" s="17" t="s">
        <v>113</v>
      </c>
      <c r="E21" s="13" t="s">
        <v>105</v>
      </c>
      <c r="F21" s="11" t="str">
        <f>VLOOKUP(Table1[[#This Row],[Ticker]],DB!$C$4:$I$952,2,FALSE)</f>
        <v>Semiconductors &amp; Semiconductor Equipment</v>
      </c>
      <c r="G21" s="32">
        <f>VLOOKUP(Table1[[#This Row],[Ticker]],DB!$C$4:$I$952,3,FALSE)</f>
        <v>125.66</v>
      </c>
      <c r="H21" s="15">
        <f>VLOOKUP(Table1[[#This Row],[Ticker]],DB!$C$4:$I$952,7,FALSE)</f>
        <v>-9.0690000000000007E-3</v>
      </c>
      <c r="I21" s="3">
        <f>VLOOKUP(Table1[[#This Row],[Ticker]],DB!$C$4:$H$952,4,FALSE)/1000000</f>
        <v>140864.9</v>
      </c>
      <c r="J21" s="3"/>
      <c r="K21" s="3"/>
      <c r="L21" s="4"/>
      <c r="M21" s="4"/>
      <c r="N21" s="5"/>
      <c r="O21" s="5"/>
      <c r="P21" s="18" t="str">
        <f>IFERROR(VLOOKUP(E21,DB!$C$4:$H$49,6,FALSE),"-")</f>
        <v>-</v>
      </c>
      <c r="R21" s="59">
        <f>IFERROR(VLOOKUP(Table1[[#This Row],[Ticker]],DB!$C$4:$K$952,8,FALSE),"-")</f>
        <v>1.2224999999999999</v>
      </c>
      <c r="S21" s="62">
        <f>IFERROR(VLOOKUP(Table1[[#This Row],[Ticker]],DB!$C$4:$L$952,10,FALSE),"-")</f>
        <v>1991</v>
      </c>
    </row>
    <row r="22" spans="2:20">
      <c r="B22" s="47"/>
      <c r="C22" s="23">
        <v>9</v>
      </c>
      <c r="D22" s="17" t="s">
        <v>114</v>
      </c>
      <c r="E22" s="13" t="s">
        <v>115</v>
      </c>
      <c r="F22" s="11" t="str">
        <f>VLOOKUP(Table1[[#This Row],[Ticker]],DB!$C$4:$I$952,2,FALSE)</f>
        <v>Semiconductors &amp; Semiconductor Equipment</v>
      </c>
      <c r="G22" s="32">
        <f>VLOOKUP(Table1[[#This Row],[Ticker]],DB!$C$4:$I$952,3,FALSE)</f>
        <v>93.96</v>
      </c>
      <c r="H22" s="15">
        <f>VLOOKUP(Table1[[#This Row],[Ticker]],DB!$C$4:$I$952,7,FALSE)</f>
        <v>-1.0634999999999999E-2</v>
      </c>
      <c r="I22" s="3">
        <f>VLOOKUP(Table1[[#This Row],[Ticker]],DB!$C$4:$H$952,4,FALSE)/1000000</f>
        <v>15048.73</v>
      </c>
      <c r="J22" s="3"/>
      <c r="K22" s="3"/>
      <c r="L22" s="4"/>
      <c r="M22" s="4"/>
      <c r="N22" s="5"/>
      <c r="O22" s="5"/>
      <c r="P22" s="18" t="str">
        <f>IFERROR(VLOOKUP(E22,DB!$C$4:$H$49,6,FALSE),"-")</f>
        <v>-</v>
      </c>
      <c r="R22" s="59">
        <f>IFERROR(VLOOKUP(Table1[[#This Row],[Ticker]],DB!$C$4:$K$952,8,FALSE),"-")</f>
        <v>1.2113</v>
      </c>
      <c r="S22" s="62">
        <f>IFERROR(VLOOKUP(Table1[[#This Row],[Ticker]],DB!$C$4:$L$952,10,FALSE),"-")</f>
        <v>2002</v>
      </c>
    </row>
    <row r="23" spans="2:20">
      <c r="B23" s="48"/>
      <c r="C23" s="24">
        <v>10</v>
      </c>
      <c r="J23" s="3"/>
      <c r="K23" s="3"/>
      <c r="L23" s="4"/>
      <c r="M23" s="4"/>
      <c r="N23" s="5"/>
      <c r="O23" s="5"/>
      <c r="Q23" s="1"/>
      <c r="S23" s="62"/>
      <c r="T23" s="2"/>
    </row>
    <row r="24" spans="2:20">
      <c r="S24" s="62"/>
    </row>
    <row r="25" spans="2:20">
      <c r="B25" s="49" t="s">
        <v>44</v>
      </c>
      <c r="C25" s="25">
        <v>1</v>
      </c>
      <c r="D25" s="17" t="s">
        <v>70</v>
      </c>
      <c r="E25" s="13" t="s">
        <v>73</v>
      </c>
      <c r="F25" s="11" t="str">
        <f>VLOOKUP(Table1[[#This Row],[Ticker]],DB!$C$4:$I$952,2,FALSE)</f>
        <v>Banking Services</v>
      </c>
      <c r="G25" s="32">
        <f>VLOOKUP(Table1[[#This Row],[Ticker]],DB!$C$4:$I$952,3,FALSE)</f>
        <v>105.4</v>
      </c>
      <c r="H25" s="15">
        <f>VLOOKUP(Table1[[#This Row],[Ticker]],DB!$C$4:$I$952,7,FALSE)</f>
        <v>-1.0607E-2</v>
      </c>
      <c r="I25" s="3">
        <f>VLOOKUP(Table1[[#This Row],[Ticker]],DB!$C$4:$H$952,4,FALSE)/1000000</f>
        <v>28798</v>
      </c>
      <c r="J25" s="2"/>
      <c r="K25" s="2"/>
      <c r="L25" s="2"/>
      <c r="M25" s="2"/>
      <c r="N25" s="6"/>
      <c r="O25" s="6"/>
      <c r="P25" s="18">
        <f>IFERROR(VLOOKUP(E25,DB!$C$4:$H$49,6,FALSE),"-")</f>
        <v>6.8742000000000001</v>
      </c>
      <c r="Q25" s="12" t="s">
        <v>107</v>
      </c>
      <c r="R25" s="59">
        <f>IFERROR(VLOOKUP(Table1[[#This Row],[Ticker]],DB!$C$4:$K$952,8,FALSE),"-")</f>
        <v>1.4</v>
      </c>
      <c r="S25" s="62">
        <f>IFERROR(VLOOKUP(Table1[[#This Row],[Ticker]],DB!$C$4:$L$952,10,FALSE),"-")</f>
        <v>1960</v>
      </c>
      <c r="T25" s="2"/>
    </row>
    <row r="26" spans="2:20">
      <c r="B26" s="50"/>
      <c r="C26" s="26">
        <v>2</v>
      </c>
      <c r="D26" s="17" t="s">
        <v>72</v>
      </c>
      <c r="E26" s="13" t="s">
        <v>74</v>
      </c>
      <c r="F26" s="11" t="str">
        <f>VLOOKUP(Table1[[#This Row],[Ticker]],DB!$C$4:$I$952,2,FALSE)</f>
        <v>Banking Services</v>
      </c>
      <c r="G26" s="32">
        <f>VLOOKUP(Table1[[#This Row],[Ticker]],DB!$C$4:$I$952,3,FALSE)</f>
        <v>156.75</v>
      </c>
      <c r="H26" s="15">
        <f>VLOOKUP(Table1[[#This Row],[Ticker]],DB!$C$4:$I$952,7,FALSE)</f>
        <v>-4.7619999999999997E-3</v>
      </c>
      <c r="I26" s="3">
        <f>VLOOKUP(Table1[[#This Row],[Ticker]],DB!$C$4:$H$952,4,FALSE)/1000000</f>
        <v>117128.7</v>
      </c>
      <c r="J26" s="2"/>
      <c r="K26" s="2"/>
      <c r="L26" s="2"/>
      <c r="M26" s="2"/>
      <c r="N26" s="6"/>
      <c r="O26" s="6"/>
      <c r="P26" s="18">
        <f>IFERROR(VLOOKUP(E26,DB!$C$4:$H$49,6,FALSE),"-")</f>
        <v>15.824299999999999</v>
      </c>
      <c r="Q26" s="12" t="s">
        <v>107</v>
      </c>
      <c r="R26" s="59">
        <f>IFERROR(VLOOKUP(Table1[[#This Row],[Ticker]],DB!$C$4:$K$952,8,FALSE),"-")</f>
        <v>1.1407</v>
      </c>
      <c r="S26" s="62">
        <f>IFERROR(VLOOKUP(Table1[[#This Row],[Ticker]],DB!$C$4:$L$952,10,FALSE),"-")</f>
        <v>1965</v>
      </c>
      <c r="T26" s="2"/>
    </row>
    <row r="27" spans="2:20">
      <c r="B27" s="50"/>
      <c r="C27" s="26">
        <v>3</v>
      </c>
      <c r="D27" s="17" t="s">
        <v>43</v>
      </c>
      <c r="E27" s="13" t="s">
        <v>55</v>
      </c>
      <c r="F27" s="11" t="str">
        <f>VLOOKUP(Table1[[#This Row],[Ticker]],DB!$C$4:$I$952,2,FALSE)</f>
        <v>Banking Services</v>
      </c>
      <c r="G27" s="32">
        <f>VLOOKUP(Table1[[#This Row],[Ticker]],DB!$C$4:$I$952,3,FALSE)</f>
        <v>135.16</v>
      </c>
      <c r="H27" s="15">
        <f>VLOOKUP(Table1[[#This Row],[Ticker]],DB!$C$4:$I$952,7,FALSE)</f>
        <v>-7.927E-3</v>
      </c>
      <c r="I27" s="3">
        <f>VLOOKUP(Table1[[#This Row],[Ticker]],DB!$C$4:$H$952,4,FALSE)/1000000</f>
        <v>396452</v>
      </c>
      <c r="P27" s="18" t="str">
        <f>IFERROR(VLOOKUP(E27,DB!$C$4:$H$49,6,FALSE),"-")</f>
        <v>-</v>
      </c>
      <c r="Q27" s="12" t="s">
        <v>107</v>
      </c>
      <c r="R27" s="59">
        <f>IFERROR(VLOOKUP(Table1[[#This Row],[Ticker]],DB!$C$4:$K$952,8,FALSE),"-")</f>
        <v>1.1332</v>
      </c>
      <c r="S27" s="62">
        <f>IFERROR(VLOOKUP(Table1[[#This Row],[Ticker]],DB!$C$4:$L$952,10,FALSE),"-")</f>
        <v>1968</v>
      </c>
    </row>
    <row r="28" spans="2:20">
      <c r="B28" s="50"/>
      <c r="C28" s="26">
        <v>4</v>
      </c>
      <c r="D28" s="17" t="s">
        <v>46</v>
      </c>
      <c r="E28" s="13" t="s">
        <v>57</v>
      </c>
      <c r="F28" s="11" t="str">
        <f>VLOOKUP(Table1[[#This Row],[Ticker]],DB!$C$4:$I$952,2,FALSE)</f>
        <v>Banking Services</v>
      </c>
      <c r="G28" s="32">
        <f>VLOOKUP(Table1[[#This Row],[Ticker]],DB!$C$4:$I$952,3,FALSE)</f>
        <v>36.08</v>
      </c>
      <c r="H28" s="15">
        <f>VLOOKUP(Table1[[#This Row],[Ticker]],DB!$C$4:$I$952,7,FALSE)</f>
        <v>-1.2859000000000001E-2</v>
      </c>
      <c r="I28" s="3">
        <f>VLOOKUP(Table1[[#This Row],[Ticker]],DB!$C$4:$H$952,4,FALSE)/1000000</f>
        <v>289449.3</v>
      </c>
      <c r="P28" s="18">
        <f>IFERROR(VLOOKUP(E28,DB!$C$4:$H$49,6,FALSE),"-")</f>
        <v>11.579499999999999</v>
      </c>
      <c r="Q28" s="12" t="s">
        <v>107</v>
      </c>
      <c r="R28" s="59">
        <f>IFERROR(VLOOKUP(Table1[[#This Row],[Ticker]],DB!$C$4:$K$952,8,FALSE),"-")</f>
        <v>1.3923000000000001</v>
      </c>
      <c r="S28" s="62">
        <f>IFERROR(VLOOKUP(Table1[[#This Row],[Ticker]],DB!$C$4:$L$952,10,FALSE),"-")</f>
        <v>1998</v>
      </c>
    </row>
    <row r="29" spans="2:20">
      <c r="B29" s="50"/>
      <c r="C29" s="26">
        <v>5</v>
      </c>
      <c r="D29" s="17" t="s">
        <v>47</v>
      </c>
      <c r="E29" s="13" t="s">
        <v>58</v>
      </c>
      <c r="F29" s="11" t="str">
        <f>VLOOKUP(Table1[[#This Row],[Ticker]],DB!$C$4:$I$952,2,FALSE)</f>
        <v>Investment Banking &amp; Investment Services</v>
      </c>
      <c r="G29" s="32">
        <f>VLOOKUP(Table1[[#This Row],[Ticker]],DB!$C$4:$I$952,3,FALSE)</f>
        <v>47.24</v>
      </c>
      <c r="H29" s="15">
        <f>VLOOKUP(Table1[[#This Row],[Ticker]],DB!$C$4:$I$952,7,FALSE)</f>
        <v>-1.1302000000000001E-2</v>
      </c>
      <c r="I29" s="3">
        <f>VLOOKUP(Table1[[#This Row],[Ticker]],DB!$C$4:$H$952,4,FALSE)/1000000</f>
        <v>91496.93</v>
      </c>
      <c r="P29" s="18">
        <f>IFERROR(VLOOKUP(E29,DB!$C$4:$H$49,6,FALSE),"-")</f>
        <v>6.4409999999999998</v>
      </c>
      <c r="Q29" s="12" t="s">
        <v>107</v>
      </c>
      <c r="R29" s="59">
        <f>IFERROR(VLOOKUP(Table1[[#This Row],[Ticker]],DB!$C$4:$K$952,8,FALSE),"-")</f>
        <v>1.5747</v>
      </c>
      <c r="S29" s="62">
        <f>IFERROR(VLOOKUP(Table1[[#This Row],[Ticker]],DB!$C$4:$L$952,10,FALSE),"-")</f>
        <v>1988</v>
      </c>
    </row>
    <row r="30" spans="2:20">
      <c r="B30" s="50"/>
      <c r="C30" s="26">
        <v>6</v>
      </c>
      <c r="D30" s="17" t="s">
        <v>48</v>
      </c>
      <c r="E30" s="13" t="s">
        <v>59</v>
      </c>
      <c r="F30" s="11" t="str">
        <f>VLOOKUP(Table1[[#This Row],[Ticker]],DB!$C$4:$I$952,2,FALSE)</f>
        <v>Banking Services</v>
      </c>
      <c r="G30" s="32">
        <f>VLOOKUP(Table1[[#This Row],[Ticker]],DB!$C$4:$I$952,3,FALSE)</f>
        <v>45.94</v>
      </c>
      <c r="H30" s="15">
        <f>VLOOKUP(Table1[[#This Row],[Ticker]],DB!$C$4:$I$952,7,FALSE)</f>
        <v>-1.9841999999999999E-2</v>
      </c>
      <c r="I30" s="3">
        <f>VLOOKUP(Table1[[#This Row],[Ticker]],DB!$C$4:$H$952,4,FALSE)/1000000</f>
        <v>175054</v>
      </c>
      <c r="P30" s="18" t="str">
        <f>IFERROR(VLOOKUP(E30,DB!$C$4:$H$49,6,FALSE),"-")</f>
        <v>-</v>
      </c>
      <c r="Q30" s="12" t="s">
        <v>107</v>
      </c>
      <c r="R30" s="59">
        <f>IFERROR(VLOOKUP(Table1[[#This Row],[Ticker]],DB!$C$4:$K$952,8,FALSE),"-")</f>
        <v>1.1583000000000001</v>
      </c>
      <c r="S30" s="62">
        <f>IFERROR(VLOOKUP(Table1[[#This Row],[Ticker]],DB!$C$4:$L$952,10,FALSE),"-")</f>
        <v>1929</v>
      </c>
    </row>
    <row r="31" spans="2:20">
      <c r="B31" s="50"/>
      <c r="C31" s="26">
        <v>7</v>
      </c>
      <c r="D31" s="17" t="s">
        <v>35</v>
      </c>
      <c r="E31" s="13" t="s">
        <v>36</v>
      </c>
      <c r="F31" s="11" t="str">
        <f>VLOOKUP(Table1[[#This Row],[Ticker]],DB!$C$4:$I$952,2,FALSE)</f>
        <v>Banking Services</v>
      </c>
      <c r="G31" s="32">
        <f>VLOOKUP(Table1[[#This Row],[Ticker]],DB!$C$4:$I$952,3,FALSE)</f>
        <v>4.46</v>
      </c>
      <c r="H31" s="15">
        <f>VLOOKUP(Table1[[#This Row],[Ticker]],DB!$C$4:$I$952,7,FALSE)</f>
        <v>2.2936000000000002E-2</v>
      </c>
      <c r="I31" s="3">
        <f>VLOOKUP(Table1[[#This Row],[Ticker]],DB!$C$4:$H$952,4,FALSE)/1000000</f>
        <v>7128.0640000000003</v>
      </c>
      <c r="J31" s="3"/>
      <c r="K31" s="3"/>
      <c r="L31" s="4"/>
      <c r="M31" s="4"/>
      <c r="N31" s="5"/>
      <c r="O31" s="5"/>
      <c r="P31" s="18" t="str">
        <f>IFERROR(VLOOKUP(E31,DB!$C$4:$H$49,6,FALSE),"-")</f>
        <v>-</v>
      </c>
      <c r="Q31" s="12" t="s">
        <v>107</v>
      </c>
      <c r="R31" s="59">
        <f>IFERROR(VLOOKUP(Table1[[#This Row],[Ticker]],DB!$C$4:$K$952,8,FALSE),"-")</f>
        <v>0.78800000000000003</v>
      </c>
      <c r="S31" s="62">
        <f>IFERROR(VLOOKUP(Table1[[#This Row],[Ticker]],DB!$C$4:$L$952,10,FALSE),"-")</f>
        <v>2019</v>
      </c>
      <c r="T31" s="2"/>
    </row>
    <row r="32" spans="2:20">
      <c r="B32" s="50"/>
      <c r="C32" s="26">
        <v>8</v>
      </c>
      <c r="S32" s="62"/>
    </row>
    <row r="33" spans="2:20">
      <c r="B33" s="50"/>
      <c r="C33" s="26">
        <v>9</v>
      </c>
      <c r="S33" s="62"/>
    </row>
    <row r="34" spans="2:20">
      <c r="B34" s="51"/>
      <c r="C34" s="27">
        <v>10</v>
      </c>
      <c r="S34" s="62"/>
    </row>
    <row r="35" spans="2:20">
      <c r="S35" s="62"/>
    </row>
    <row r="36" spans="2:20">
      <c r="B36" s="52" t="s">
        <v>83</v>
      </c>
      <c r="C36" s="28">
        <v>1</v>
      </c>
      <c r="D36" s="17" t="s">
        <v>33</v>
      </c>
      <c r="E36" s="13" t="s">
        <v>38</v>
      </c>
      <c r="F36" s="11" t="str">
        <f>VLOOKUP(Table1[[#This Row],[Ticker]],DB!$C$4:$I$952,2,FALSE)</f>
        <v>Financial Technology (Fintech) &amp; Infrastructure</v>
      </c>
      <c r="G36" s="32">
        <f>VLOOKUP(Table1[[#This Row],[Ticker]],DB!$C$4:$I$952,3,FALSE)</f>
        <v>9.99</v>
      </c>
      <c r="H36" s="15">
        <f>VLOOKUP(Table1[[#This Row],[Ticker]],DB!$C$4:$I$952,7,FALSE)</f>
        <v>1.2158E-2</v>
      </c>
      <c r="I36" s="3">
        <f>VLOOKUP(Table1[[#This Row],[Ticker]],DB!$C$4:$H$952,4,FALSE)/1000000</f>
        <v>8858.7369999999992</v>
      </c>
      <c r="J36" s="3"/>
      <c r="K36" s="3"/>
      <c r="L36" s="4"/>
      <c r="M36" s="4"/>
      <c r="N36" s="5"/>
      <c r="O36" s="5"/>
      <c r="P36" s="18" t="str">
        <f>IFERROR(VLOOKUP(E36,DB!$C$4:$H$49,6,FALSE),"-")</f>
        <v>-</v>
      </c>
      <c r="Q36" s="12" t="s">
        <v>107</v>
      </c>
      <c r="R36" s="59">
        <f>IFERROR(VLOOKUP(Table1[[#This Row],[Ticker]],DB!$C$4:$K$952,8,FALSE),"-")</f>
        <v>1.4219999999999999</v>
      </c>
      <c r="S36" s="62">
        <f>IFERROR(VLOOKUP(Table1[[#This Row],[Ticker]],DB!$C$4:$L$952,10,FALSE),"-")</f>
        <v>2013</v>
      </c>
      <c r="T36" s="2"/>
    </row>
    <row r="37" spans="2:20">
      <c r="B37" s="53"/>
      <c r="C37" s="29">
        <v>2</v>
      </c>
      <c r="D37" s="17" t="s">
        <v>31</v>
      </c>
      <c r="E37" s="13" t="s">
        <v>40</v>
      </c>
      <c r="F37" s="11" t="str">
        <f>VLOOKUP(Table1[[#This Row],[Ticker]],DB!$C$4:$I$952,2,FALSE)</f>
        <v>Investment Banking &amp; Investment Services</v>
      </c>
      <c r="G37" s="32">
        <f>VLOOKUP(Table1[[#This Row],[Ticker]],DB!$C$4:$I$952,3,FALSE)</f>
        <v>176.63</v>
      </c>
      <c r="H37" s="15">
        <f>VLOOKUP(Table1[[#This Row],[Ticker]],DB!$C$4:$I$952,7,FALSE)</f>
        <v>-7.1389999999999995E-3</v>
      </c>
      <c r="I37" s="3">
        <f>VLOOKUP(Table1[[#This Row],[Ticker]],DB!$C$4:$H$952,4,FALSE)/1000000</f>
        <v>63538.22</v>
      </c>
      <c r="J37" s="3"/>
      <c r="K37" s="3"/>
      <c r="L37" s="4"/>
      <c r="M37" s="4"/>
      <c r="N37" s="5"/>
      <c r="O37" s="5"/>
      <c r="P37" s="18">
        <f>IFERROR(VLOOKUP(E37,DB!$C$4:$H$49,6,FALSE),"-")</f>
        <v>24.282</v>
      </c>
      <c r="Q37" s="12" t="s">
        <v>107</v>
      </c>
      <c r="R37" s="59">
        <f>IFERROR(VLOOKUP(Table1[[#This Row],[Ticker]],DB!$C$4:$K$952,8,FALSE),"-")</f>
        <v>0.4042</v>
      </c>
      <c r="S37" s="62">
        <f>IFERROR(VLOOKUP(Table1[[#This Row],[Ticker]],DB!$C$4:$L$952,10,FALSE),"-")</f>
        <v>2001</v>
      </c>
      <c r="T37" s="2"/>
    </row>
    <row r="38" spans="2:20">
      <c r="B38" s="53"/>
      <c r="C38" s="29">
        <v>3</v>
      </c>
      <c r="D38" s="17" t="s">
        <v>91</v>
      </c>
      <c r="E38" s="13" t="s">
        <v>65</v>
      </c>
      <c r="F38" s="11" t="str">
        <f>VLOOKUP(Table1[[#This Row],[Ticker]],DB!$C$4:$I$952,2,FALSE)</f>
        <v>Consumer Goods Conglomerates</v>
      </c>
      <c r="G38" s="32">
        <f>VLOOKUP(Table1[[#This Row],[Ticker]],DB!$C$4:$I$952,3,FALSE)</f>
        <v>462500</v>
      </c>
      <c r="H38" s="15">
        <f>VLOOKUP(Table1[[#This Row],[Ticker]],DB!$C$4:$I$952,7,FALSE)</f>
        <v>1.2035000000000001E-2</v>
      </c>
      <c r="I38" s="3">
        <f>VLOOKUP(Table1[[#This Row],[Ticker]],DB!$C$4:$H$952,4,FALSE)/1000000</f>
        <v>723565.3</v>
      </c>
      <c r="P38" s="18">
        <f>IFERROR(VLOOKUP(E38,DB!$C$4:$H$49,6,FALSE),"-")</f>
        <v>0</v>
      </c>
      <c r="Q38" s="12" t="s">
        <v>107</v>
      </c>
      <c r="R38" s="59">
        <f>IFERROR(VLOOKUP(Table1[[#This Row],[Ticker]],DB!$C$4:$K$952,8,FALSE),"-")</f>
        <v>0.92020000000000002</v>
      </c>
      <c r="S38" s="62">
        <f>IFERROR(VLOOKUP(Table1[[#This Row],[Ticker]],DB!$C$4:$L$952,10,FALSE),"-")</f>
        <v>1998</v>
      </c>
    </row>
    <row r="39" spans="2:20">
      <c r="B39" s="53"/>
      <c r="C39" s="29">
        <v>4</v>
      </c>
      <c r="D39" s="17" t="s">
        <v>42</v>
      </c>
      <c r="E39" s="13" t="s">
        <v>66</v>
      </c>
      <c r="F39" s="11" t="e" vm="1">
        <f>VLOOKUP(Table1[[#This Row],[Ticker]],DB!$C$4:$I$952,2,FALSE)</f>
        <v>#VALUE!</v>
      </c>
      <c r="G39" s="32">
        <f>VLOOKUP(Table1[[#This Row],[Ticker]],DB!$C$4:$I$952,3,FALSE)</f>
        <v>14.75</v>
      </c>
      <c r="H39" s="15">
        <f>VLOOKUP(Table1[[#This Row],[Ticker]],DB!$C$4:$I$952,7,FALSE)</f>
        <v>-1.354E-3</v>
      </c>
      <c r="I39" s="3" t="e" vm="1">
        <f>VLOOKUP(Table1[[#This Row],[Ticker]],DB!$C$4:$H$952,4,FALSE)/1000000</f>
        <v>#VALUE!</v>
      </c>
      <c r="P39" s="18" t="str">
        <f>IFERROR(VLOOKUP(E39,DB!$C$4:$H$49,6,FALSE),"-")</f>
        <v>-</v>
      </c>
      <c r="Q39" s="12" t="s">
        <v>107</v>
      </c>
      <c r="R39" s="59" t="str">
        <f>IFERROR(VLOOKUP(Table1[[#This Row],[Ticker]],DB!$C$4:$K$952,8,FALSE),"-")</f>
        <v>-</v>
      </c>
      <c r="S39" s="62" t="str">
        <f>IFERROR(VLOOKUP(Table1[[#This Row],[Ticker]],DB!$C$4:$L$952,10,FALSE),"-")</f>
        <v>-</v>
      </c>
    </row>
    <row r="40" spans="2:20">
      <c r="B40" s="53"/>
      <c r="C40" s="29">
        <v>5</v>
      </c>
      <c r="D40" s="17" t="s">
        <v>51</v>
      </c>
      <c r="E40" s="13" t="s">
        <v>62</v>
      </c>
      <c r="F40" s="11" t="str">
        <f>VLOOKUP(Table1[[#This Row],[Ticker]],DB!$C$4:$I$952,2,FALSE)</f>
        <v>Banking Services</v>
      </c>
      <c r="G40" s="32">
        <f>VLOOKUP(Table1[[#This Row],[Ticker]],DB!$C$4:$I$952,3,FALSE)</f>
        <v>0.4451</v>
      </c>
      <c r="H40" s="15">
        <f>VLOOKUP(Table1[[#This Row],[Ticker]],DB!$C$4:$I$952,7,FALSE)</f>
        <v>1.1591000000000001E-2</v>
      </c>
      <c r="I40" s="3">
        <f>VLOOKUP(Table1[[#This Row],[Ticker]],DB!$C$4:$H$952,4,FALSE)/1000000</f>
        <v>289.3415</v>
      </c>
      <c r="P40" s="18" t="str">
        <f>IFERROR(VLOOKUP(E40,DB!$C$4:$H$49,6,FALSE),"-")</f>
        <v>-</v>
      </c>
      <c r="Q40" s="12" t="s">
        <v>107</v>
      </c>
      <c r="R40" s="59">
        <f>IFERROR(VLOOKUP(Table1[[#This Row],[Ticker]],DB!$C$4:$K$952,8,FALSE),"-")</f>
        <v>1.929</v>
      </c>
      <c r="S40" s="62" t="str">
        <f>IFERROR(VLOOKUP(Table1[[#This Row],[Ticker]],DB!$C$4:$L$952,10,FALSE),"-")</f>
        <v>-</v>
      </c>
    </row>
    <row r="41" spans="2:20">
      <c r="B41" s="53"/>
      <c r="C41" s="29">
        <v>6</v>
      </c>
      <c r="D41" s="17" t="s">
        <v>45</v>
      </c>
      <c r="E41" s="13" t="s">
        <v>56</v>
      </c>
      <c r="F41" s="11" t="str">
        <f>VLOOKUP(Table1[[#This Row],[Ticker]],DB!$C$4:$I$952,2,FALSE)</f>
        <v>Banking Services</v>
      </c>
      <c r="G41" s="32">
        <f>VLOOKUP(Table1[[#This Row],[Ticker]],DB!$C$4:$I$952,3,FALSE)</f>
        <v>0.45</v>
      </c>
      <c r="H41" s="15">
        <f>VLOOKUP(Table1[[#This Row],[Ticker]],DB!$C$4:$I$952,7,FALSE)</f>
        <v>2.0407999999999999E-2</v>
      </c>
      <c r="I41" s="3">
        <f>VLOOKUP(Table1[[#This Row],[Ticker]],DB!$C$4:$H$952,4,FALSE)/1000000</f>
        <v>521.13940000000002</v>
      </c>
      <c r="P41" s="18" t="str">
        <f>IFERROR(VLOOKUP(E41,DB!$C$4:$H$49,6,FALSE),"-")</f>
        <v>-</v>
      </c>
      <c r="Q41" s="12" t="s">
        <v>107</v>
      </c>
      <c r="R41" s="59">
        <f>IFERROR(VLOOKUP(Table1[[#This Row],[Ticker]],DB!$C$4:$K$952,8,FALSE),"-")</f>
        <v>1.8788</v>
      </c>
      <c r="S41" s="62">
        <f>IFERROR(VLOOKUP(Table1[[#This Row],[Ticker]],DB!$C$4:$L$952,10,FALSE),"-")</f>
        <v>1938</v>
      </c>
    </row>
    <row r="42" spans="2:20">
      <c r="B42" s="53"/>
      <c r="C42" s="29">
        <v>7</v>
      </c>
      <c r="D42" s="17" t="s">
        <v>52</v>
      </c>
      <c r="E42" s="13" t="s">
        <v>63</v>
      </c>
      <c r="F42" s="11" t="str">
        <f>VLOOKUP(Table1[[#This Row],[Ticker]],DB!$C$4:$I$952,2,FALSE)</f>
        <v>Investment Banking &amp; Investment Services</v>
      </c>
      <c r="G42" s="32">
        <f>VLOOKUP(Table1[[#This Row],[Ticker]],DB!$C$4:$I$952,3,FALSE)</f>
        <v>380.21</v>
      </c>
      <c r="H42" s="15">
        <f>VLOOKUP(Table1[[#This Row],[Ticker]],DB!$C$4:$I$952,7,FALSE)</f>
        <v>-9.3799999999999994E-3</v>
      </c>
      <c r="I42" s="3">
        <f>VLOOKUP(Table1[[#This Row],[Ticker]],DB!$C$4:$H$952,4,FALSE)/1000000</f>
        <v>128877.6</v>
      </c>
      <c r="P42" s="18" t="str">
        <f>IFERROR(VLOOKUP(E42,DB!$C$4:$H$49,6,FALSE),"-")</f>
        <v>-</v>
      </c>
      <c r="Q42" s="12" t="s">
        <v>107</v>
      </c>
      <c r="R42" s="59">
        <f>IFERROR(VLOOKUP(Table1[[#This Row],[Ticker]],DB!$C$4:$K$952,8,FALSE),"-")</f>
        <v>1.4013</v>
      </c>
      <c r="S42" s="62">
        <f>IFERROR(VLOOKUP(Table1[[#This Row],[Ticker]],DB!$C$4:$L$952,10,FALSE),"-")</f>
        <v>1998</v>
      </c>
    </row>
    <row r="43" spans="2:20">
      <c r="B43" s="53"/>
      <c r="C43" s="29">
        <v>8</v>
      </c>
      <c r="D43" s="17" t="s">
        <v>53</v>
      </c>
      <c r="E43" s="13" t="s">
        <v>64</v>
      </c>
      <c r="F43" s="11" t="str">
        <f>VLOOKUP(Table1[[#This Row],[Ticker]],DB!$C$4:$I$952,2,FALSE)</f>
        <v>Investment Banking &amp; Investment Services</v>
      </c>
      <c r="G43" s="32">
        <f>VLOOKUP(Table1[[#This Row],[Ticker]],DB!$C$4:$I$952,3,FALSE)</f>
        <v>92.1</v>
      </c>
      <c r="H43" s="15">
        <f>VLOOKUP(Table1[[#This Row],[Ticker]],DB!$C$4:$I$952,7,FALSE)</f>
        <v>-9.6769999999999998E-3</v>
      </c>
      <c r="I43" s="3">
        <f>VLOOKUP(Table1[[#This Row],[Ticker]],DB!$C$4:$H$952,4,FALSE)/1000000</f>
        <v>155659.1</v>
      </c>
      <c r="P43" s="18" t="str">
        <f>IFERROR(VLOOKUP(E43,DB!$C$4:$H$49,6,FALSE),"-")</f>
        <v>-</v>
      </c>
      <c r="Q43" s="12" t="s">
        <v>107</v>
      </c>
      <c r="R43" s="59">
        <f>IFERROR(VLOOKUP(Table1[[#This Row],[Ticker]],DB!$C$4:$K$952,8,FALSE),"-")</f>
        <v>1.3201000000000001</v>
      </c>
      <c r="S43" s="62">
        <f>IFERROR(VLOOKUP(Table1[[#This Row],[Ticker]],DB!$C$4:$L$952,10,FALSE),"-")</f>
        <v>1981</v>
      </c>
    </row>
    <row r="44" spans="2:20">
      <c r="B44" s="53"/>
      <c r="C44" s="29">
        <v>9</v>
      </c>
      <c r="S44" s="62"/>
    </row>
    <row r="45" spans="2:20">
      <c r="B45" s="54"/>
      <c r="C45" s="30">
        <v>10</v>
      </c>
      <c r="S45" s="62"/>
    </row>
    <row r="46" spans="2:20">
      <c r="S46" s="62"/>
    </row>
    <row r="47" spans="2:20">
      <c r="B47" s="55" t="s">
        <v>54</v>
      </c>
      <c r="C47" s="33">
        <v>1</v>
      </c>
      <c r="D47" s="17" t="s">
        <v>49</v>
      </c>
      <c r="E47" s="13" t="s">
        <v>60</v>
      </c>
      <c r="F47" s="11" t="e" vm="1">
        <f>VLOOKUP(Table1[[#This Row],[Ticker]],DB!$C$4:$I$952,2,FALSE)</f>
        <v>#VALUE!</v>
      </c>
      <c r="G47" s="32">
        <f>VLOOKUP(Table1[[#This Row],[Ticker]],DB!$C$4:$I$952,3,FALSE)</f>
        <v>102.34</v>
      </c>
      <c r="H47" s="15">
        <f>VLOOKUP(Table1[[#This Row],[Ticker]],DB!$C$4:$I$952,7,FALSE)</f>
        <v>1.9580000000000001E-3</v>
      </c>
      <c r="I47" s="3" t="e" vm="1">
        <f>VLOOKUP(Table1[[#This Row],[Ticker]],DB!$C$4:$H$952,4,FALSE)/1000000</f>
        <v>#VALUE!</v>
      </c>
      <c r="P47" s="18" t="str">
        <f>IFERROR(VLOOKUP(E47,DB!$C$4:$H$49,6,FALSE),"-")</f>
        <v>-</v>
      </c>
      <c r="Q47" s="12" t="s">
        <v>107</v>
      </c>
      <c r="R47" s="59" t="str">
        <f>IFERROR(VLOOKUP(Table1[[#This Row],[Ticker]],DB!$C$4:$K$952,8,FALSE),"-")</f>
        <v>-</v>
      </c>
      <c r="S47" s="62" t="str">
        <f>IFERROR(VLOOKUP(Table1[[#This Row],[Ticker]],DB!$C$4:$L$952,10,FALSE),"-")</f>
        <v>-</v>
      </c>
    </row>
    <row r="48" spans="2:20">
      <c r="B48" s="56"/>
      <c r="C48" s="34">
        <v>2</v>
      </c>
      <c r="D48" s="17" t="s">
        <v>50</v>
      </c>
      <c r="E48" s="13" t="s">
        <v>61</v>
      </c>
      <c r="F48" s="11" t="str">
        <f>VLOOKUP(Table1[[#This Row],[Ticker]],DB!$C$4:$I$952,2,FALSE)</f>
        <v>Insurance</v>
      </c>
      <c r="G48" s="32">
        <f>VLOOKUP(Table1[[#This Row],[Ticker]],DB!$C$4:$I$952,3,FALSE)</f>
        <v>76.91</v>
      </c>
      <c r="H48" s="15">
        <f>VLOOKUP(Table1[[#This Row],[Ticker]],DB!$C$4:$I$952,7,FALSE)</f>
        <v>3.392E-3</v>
      </c>
      <c r="I48" s="3">
        <f>VLOOKUP(Table1[[#This Row],[Ticker]],DB!$C$4:$H$952,4,FALSE)/1000000</f>
        <v>60344.06</v>
      </c>
      <c r="P48" s="18" t="str">
        <f>IFERROR(VLOOKUP(E48,DB!$C$4:$H$49,6,FALSE),"-")</f>
        <v>-</v>
      </c>
      <c r="Q48" s="12" t="s">
        <v>107</v>
      </c>
      <c r="R48" s="59">
        <f>IFERROR(VLOOKUP(Table1[[#This Row],[Ticker]],DB!$C$4:$K$952,8,FALSE),"-")</f>
        <v>1.0694999999999999</v>
      </c>
      <c r="S48" s="62">
        <f>IFERROR(VLOOKUP(Table1[[#This Row],[Ticker]],DB!$C$4:$L$952,10,FALSE),"-")</f>
        <v>1999</v>
      </c>
    </row>
    <row r="49" spans="2:20">
      <c r="B49" s="56"/>
      <c r="C49" s="34">
        <v>3</v>
      </c>
      <c r="S49" s="62"/>
    </row>
    <row r="50" spans="2:20">
      <c r="B50" s="56"/>
      <c r="C50" s="34">
        <v>4</v>
      </c>
      <c r="S50" s="62"/>
    </row>
    <row r="51" spans="2:20">
      <c r="B51" s="56"/>
      <c r="C51" s="34">
        <v>5</v>
      </c>
      <c r="S51" s="62"/>
    </row>
    <row r="52" spans="2:20">
      <c r="B52" s="56"/>
      <c r="C52" s="34">
        <v>6</v>
      </c>
      <c r="S52" s="62"/>
    </row>
    <row r="53" spans="2:20">
      <c r="B53" s="56"/>
      <c r="C53" s="34">
        <v>7</v>
      </c>
      <c r="S53" s="62"/>
    </row>
    <row r="54" spans="2:20">
      <c r="B54" s="56"/>
      <c r="C54" s="34">
        <v>8</v>
      </c>
      <c r="S54" s="62"/>
    </row>
    <row r="55" spans="2:20">
      <c r="B55" s="56"/>
      <c r="C55" s="34">
        <v>9</v>
      </c>
      <c r="S55" s="62"/>
    </row>
    <row r="56" spans="2:20">
      <c r="B56" s="57"/>
      <c r="C56" s="35">
        <v>10</v>
      </c>
      <c r="S56" s="62"/>
    </row>
    <row r="57" spans="2:20">
      <c r="S57" s="62"/>
    </row>
    <row r="58" spans="2:20">
      <c r="B58" s="40" t="s">
        <v>86</v>
      </c>
      <c r="C58" s="36">
        <v>1</v>
      </c>
      <c r="D58" s="17" t="s">
        <v>34</v>
      </c>
      <c r="E58" s="13" t="s">
        <v>37</v>
      </c>
      <c r="F58" s="11" t="str">
        <f>VLOOKUP(Table1[[#This Row],[Ticker]],DB!$C$4:$I$952,2,FALSE)</f>
        <v>Software &amp; IT Services</v>
      </c>
      <c r="G58" s="32">
        <f>VLOOKUP(Table1[[#This Row],[Ticker]],DB!$C$4:$I$952,3,FALSE)</f>
        <v>43.06</v>
      </c>
      <c r="H58" s="15">
        <f>VLOOKUP(Table1[[#This Row],[Ticker]],DB!$C$4:$I$952,7,FALSE)</f>
        <v>-7.8340000000000007E-3</v>
      </c>
      <c r="I58" s="3">
        <f>VLOOKUP(Table1[[#This Row],[Ticker]],DB!$C$4:$H$952,4,FALSE)/1000000</f>
        <v>54211.32</v>
      </c>
      <c r="J58" s="3"/>
      <c r="K58" s="3"/>
      <c r="L58" s="4"/>
      <c r="M58" s="4"/>
      <c r="N58" s="5"/>
      <c r="O58" s="5"/>
      <c r="P58" s="18" t="str">
        <f>IFERROR(VLOOKUP(E58,DB!$C$4:$H$49,6,FALSE),"-")</f>
        <v>-</v>
      </c>
      <c r="Q58" s="12" t="s">
        <v>107</v>
      </c>
      <c r="R58" s="59">
        <f>IFERROR(VLOOKUP(Table1[[#This Row],[Ticker]],DB!$C$4:$K$952,8,FALSE),"-")</f>
        <v>1.8985000000000001</v>
      </c>
      <c r="S58" s="62">
        <f>IFERROR(VLOOKUP(Table1[[#This Row],[Ticker]],DB!$C$4:$L$952,10,FALSE),"-")</f>
        <v>2004</v>
      </c>
      <c r="T58" s="2"/>
    </row>
    <row r="59" spans="2:20">
      <c r="B59" s="41"/>
      <c r="C59" s="37">
        <v>2</v>
      </c>
      <c r="D59" s="17" t="s">
        <v>67</v>
      </c>
      <c r="E59" s="13" t="s">
        <v>68</v>
      </c>
      <c r="F59" s="11" t="str">
        <f>VLOOKUP(Table1[[#This Row],[Ticker]],DB!$C$4:$I$952,2,FALSE)</f>
        <v>Software &amp; IT Services</v>
      </c>
      <c r="G59" s="32">
        <f>VLOOKUP(Table1[[#This Row],[Ticker]],DB!$C$4:$I$952,3,FALSE)</f>
        <v>217.69</v>
      </c>
      <c r="H59" s="15">
        <f>VLOOKUP(Table1[[#This Row],[Ticker]],DB!$C$4:$I$952,7,FALSE)</f>
        <v>3.1800000000000001E-3</v>
      </c>
      <c r="I59" s="3">
        <f>VLOOKUP(Table1[[#This Row],[Ticker]],DB!$C$4:$H$952,4,FALSE)/1000000</f>
        <v>409961.4</v>
      </c>
      <c r="J59" s="2"/>
      <c r="K59" s="2"/>
      <c r="L59" s="2"/>
      <c r="M59" s="2"/>
      <c r="N59" s="6"/>
      <c r="O59" s="6"/>
      <c r="P59" s="18" t="str">
        <f>IFERROR(VLOOKUP(E59,DB!$C$4:$H$49,6,FALSE),"-")</f>
        <v>-</v>
      </c>
      <c r="Q59" s="12" t="s">
        <v>107</v>
      </c>
      <c r="R59" s="59">
        <f>IFERROR(VLOOKUP(Table1[[#This Row],[Ticker]],DB!$C$4:$K$952,8,FALSE),"-")</f>
        <v>0.95330000000000004</v>
      </c>
      <c r="S59" s="62">
        <f>IFERROR(VLOOKUP(Table1[[#This Row],[Ticker]],DB!$C$4:$L$952,10,FALSE),"-")</f>
        <v>2007</v>
      </c>
      <c r="T59" s="2"/>
    </row>
    <row r="60" spans="2:20">
      <c r="B60" s="41"/>
      <c r="C60" s="37">
        <v>3</v>
      </c>
      <c r="D60" s="17" t="s">
        <v>32</v>
      </c>
      <c r="E60" s="13" t="s">
        <v>39</v>
      </c>
      <c r="F60" s="11" t="str">
        <f>VLOOKUP(Table1[[#This Row],[Ticker]],DB!$C$4:$I$952,2,FALSE)</f>
        <v>Software &amp; IT Services</v>
      </c>
      <c r="G60" s="32">
        <f>VLOOKUP(Table1[[#This Row],[Ticker]],DB!$C$4:$I$952,3,FALSE)</f>
        <v>74.66</v>
      </c>
      <c r="H60" s="15">
        <f>VLOOKUP(Table1[[#This Row],[Ticker]],DB!$C$4:$I$952,7,FALSE)</f>
        <v>-4.9280999999999998E-2</v>
      </c>
      <c r="I60" s="3">
        <f>VLOOKUP(Table1[[#This Row],[Ticker]],DB!$C$4:$H$952,4,FALSE)/1000000</f>
        <v>85114.47</v>
      </c>
      <c r="J60" s="3"/>
      <c r="K60" s="3"/>
      <c r="L60" s="4"/>
      <c r="M60" s="4"/>
      <c r="N60" s="5"/>
      <c r="O60" s="5"/>
      <c r="P60" s="18" t="str">
        <f>IFERROR(VLOOKUP(E60,DB!$C$4:$H$49,6,FALSE),"-")</f>
        <v>-</v>
      </c>
      <c r="Q60" s="12" t="s">
        <v>107</v>
      </c>
      <c r="R60" s="59">
        <f>IFERROR(VLOOKUP(Table1[[#This Row],[Ticker]],DB!$C$4:$K$952,8,FALSE),"-")</f>
        <v>1.3036000000000001</v>
      </c>
      <c r="S60" s="62">
        <f>IFERROR(VLOOKUP(Table1[[#This Row],[Ticker]],DB!$C$4:$L$952,10,FALSE),"-")</f>
        <v>2015</v>
      </c>
      <c r="T60" s="2"/>
    </row>
    <row r="61" spans="2:20">
      <c r="B61" s="41"/>
      <c r="C61" s="37">
        <v>4</v>
      </c>
      <c r="D61" s="17" t="s">
        <v>71</v>
      </c>
      <c r="E61" s="13" t="s">
        <v>69</v>
      </c>
      <c r="F61" s="11" t="str">
        <f>VLOOKUP(Table1[[#This Row],[Ticker]],DB!$C$4:$I$952,2,FALSE)</f>
        <v>Software &amp; IT Services</v>
      </c>
      <c r="G61" s="32">
        <f>VLOOKUP(Table1[[#This Row],[Ticker]],DB!$C$4:$I$952,3,FALSE)</f>
        <v>360.01</v>
      </c>
      <c r="H61" s="15">
        <f>VLOOKUP(Table1[[#This Row],[Ticker]],DB!$C$4:$I$952,7,FALSE)</f>
        <v>-2.1900000000000001E-3</v>
      </c>
      <c r="I61" s="3">
        <f>VLOOKUP(Table1[[#This Row],[Ticker]],DB!$C$4:$H$952,4,FALSE)/1000000</f>
        <v>346183.2</v>
      </c>
      <c r="J61" s="2"/>
      <c r="K61" s="2"/>
      <c r="L61" s="2"/>
      <c r="M61" s="2"/>
      <c r="N61" s="6"/>
      <c r="O61" s="6"/>
      <c r="P61" s="18" t="str">
        <f>IFERROR(VLOOKUP(E61,DB!$C$4:$H$49,6,FALSE),"-")</f>
        <v>-</v>
      </c>
      <c r="Q61" s="12" t="s">
        <v>107</v>
      </c>
      <c r="R61" s="59">
        <f>IFERROR(VLOOKUP(Table1[[#This Row],[Ticker]],DB!$C$4:$K$952,8,FALSE),"-")</f>
        <v>1.1099000000000001</v>
      </c>
      <c r="S61" s="62">
        <f>IFERROR(VLOOKUP(Table1[[#This Row],[Ticker]],DB!$C$4:$L$952,10,FALSE),"-")</f>
        <v>2001</v>
      </c>
      <c r="T61" s="2"/>
    </row>
    <row r="62" spans="2:20">
      <c r="B62" s="41"/>
      <c r="C62" s="37">
        <v>5</v>
      </c>
      <c r="S62" s="59" t="str">
        <f>IFERROR(VLOOKUP(Table1[[#This Row],[Ticker]],DB!$C$4:$K$952,10,FALSE),"-")</f>
        <v>-</v>
      </c>
    </row>
    <row r="63" spans="2:20">
      <c r="B63" s="41"/>
      <c r="C63" s="37">
        <v>6</v>
      </c>
      <c r="S63" s="59" t="str">
        <f>IFERROR(VLOOKUP(Table1[[#This Row],[Ticker]],DB!$C$4:$K$952,10,FALSE),"-")</f>
        <v>-</v>
      </c>
    </row>
    <row r="64" spans="2:20">
      <c r="B64" s="41"/>
      <c r="C64" s="37">
        <v>7</v>
      </c>
    </row>
    <row r="65" spans="2:3">
      <c r="B65" s="41"/>
      <c r="C65" s="37">
        <v>8</v>
      </c>
    </row>
    <row r="66" spans="2:3">
      <c r="B66" s="41"/>
      <c r="C66" s="37">
        <v>9</v>
      </c>
    </row>
    <row r="67" spans="2:3">
      <c r="B67" s="42"/>
      <c r="C67" s="38">
        <v>10</v>
      </c>
    </row>
  </sheetData>
  <mergeCells count="6">
    <mergeCell ref="B58:B67"/>
    <mergeCell ref="B3:B12"/>
    <mergeCell ref="B14:B23"/>
    <mergeCell ref="B25:B34"/>
    <mergeCell ref="B36:B45"/>
    <mergeCell ref="B47:B56"/>
  </mergeCells>
  <conditionalFormatting sqref="H3:H11 H25:H31 H36:H43 H47:H48 H58:H61 H14:H23">
    <cfRule type="cellIs" dxfId="25" priority="1" operator="lessThan">
      <formula>0</formula>
    </cfRule>
    <cfRule type="cellIs" dxfId="24" priority="2" operator="greaterThan">
      <formula>0</formula>
    </cfRule>
  </conditionalFormatting>
  <hyperlinks>
    <hyperlink ref="D3" r:id="rId1" xr:uid="{A4A71A9C-EAF6-46B6-B928-64A33CFC247E}"/>
    <hyperlink ref="D4" r:id="rId2" xr:uid="{1B3EFD79-BADA-4690-A455-44CB019165C7}"/>
    <hyperlink ref="D5" r:id="rId3" xr:uid="{44BF5216-AAAA-428F-8201-A7E43443F19F}"/>
    <hyperlink ref="D6" r:id="rId4" xr:uid="{1AE137F2-6C7E-4FFC-A41F-0AC857FA5C9F}"/>
    <hyperlink ref="D7" r:id="rId5" xr:uid="{19A021C9-48B0-4D7A-A11A-A3D310F4EEB2}"/>
  </hyperlinks>
  <pageMargins left="0.7" right="0.7" top="0.75" bottom="0.75" header="0.3" footer="0.3"/>
  <pageSetup orientation="landscape" horizontalDpi="4294967293" verticalDpi="0"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47213-B3CA-479C-824E-AD3D6154D300}">
  <dimension ref="A1:N174"/>
  <sheetViews>
    <sheetView tabSelected="1" workbookViewId="0">
      <selection activeCell="K21" sqref="K21"/>
    </sheetView>
  </sheetViews>
  <sheetFormatPr defaultRowHeight="15"/>
  <cols>
    <col min="2" max="2" width="58.42578125" style="2" bestFit="1" customWidth="1"/>
    <col min="3" max="3" width="18" style="2" bestFit="1" customWidth="1"/>
    <col min="4" max="4" width="43.42578125" bestFit="1" customWidth="1"/>
    <col min="5" max="5" width="12.5703125" bestFit="1" customWidth="1"/>
    <col min="6" max="6" width="17.42578125" bestFit="1" customWidth="1"/>
    <col min="7" max="7" width="9.5703125" bestFit="1" customWidth="1"/>
    <col min="8" max="8" width="8.5703125" bestFit="1" customWidth="1"/>
    <col min="9" max="9" width="10.42578125" bestFit="1" customWidth="1"/>
    <col min="10" max="10" width="9.5703125" bestFit="1" customWidth="1"/>
    <col min="11" max="11" width="24.85546875" style="2" bestFit="1" customWidth="1"/>
    <col min="12" max="12" width="12.5703125" bestFit="1" customWidth="1"/>
    <col min="13" max="13" width="22.7109375" bestFit="1" customWidth="1"/>
    <col min="14" max="14" width="49" bestFit="1" customWidth="1"/>
  </cols>
  <sheetData>
    <row r="1" spans="1:14">
      <c r="B1"/>
      <c r="C1"/>
    </row>
    <row r="2" spans="1:14">
      <c r="B2"/>
      <c r="C2"/>
    </row>
    <row r="3" spans="1:14" s="2" customFormat="1">
      <c r="A3"/>
      <c r="B3" s="13" t="s">
        <v>0</v>
      </c>
      <c r="C3" s="13" t="s">
        <v>1</v>
      </c>
      <c r="D3" s="13" t="s">
        <v>77</v>
      </c>
      <c r="E3" s="13" t="s">
        <v>76</v>
      </c>
      <c r="F3" s="13" t="s">
        <v>3</v>
      </c>
      <c r="G3" s="13" t="s">
        <v>75</v>
      </c>
      <c r="H3" s="13" t="s">
        <v>78</v>
      </c>
      <c r="I3" s="13" t="s">
        <v>80</v>
      </c>
      <c r="J3" s="13" t="s">
        <v>106</v>
      </c>
      <c r="K3" s="13" t="s">
        <v>87</v>
      </c>
      <c r="L3" s="13" t="s">
        <v>118</v>
      </c>
      <c r="M3" s="13" t="s">
        <v>120</v>
      </c>
      <c r="N3" s="13" t="s">
        <v>124</v>
      </c>
    </row>
    <row r="4" spans="1:14">
      <c r="B4" s="2" t="e" vm="2">
        <v>#VALUE!</v>
      </c>
      <c r="C4" s="2" t="str" cm="1">
        <f t="array" ref="C4">_FV(B4,"Ticker symbol",TRUE)</f>
        <v>MMM</v>
      </c>
      <c r="D4" t="str" cm="1">
        <f t="array" ref="D4">_FV(B4,"Industry")</f>
        <v>Consumer Goods Conglomerates</v>
      </c>
      <c r="E4" s="8" cm="1">
        <f t="array" ref="E4">_FV(B4,"Price")</f>
        <v>126.99</v>
      </c>
      <c r="F4" s="9" cm="1">
        <f t="array" ref="F4">_FV(B4,"Market cap",TRUE)</f>
        <v>70192820000</v>
      </c>
      <c r="G4" s="9" cm="1">
        <f t="array" ref="G4">_FV(B4,"Employees")</f>
        <v>95000</v>
      </c>
      <c r="H4" s="10" cm="1">
        <f t="array" ref="H4">_FV(B4,"P/E",TRUE)</f>
        <v>10.98</v>
      </c>
      <c r="I4" s="14" cm="1">
        <f t="array" ref="I4">_FV(B4,"Change (%)",TRUE)</f>
        <v>7.9369999999999996E-3</v>
      </c>
      <c r="J4" s="10" cm="1">
        <f t="array" ref="J4">_FV(B4,"Beta")</f>
        <v>1.0031000000000001</v>
      </c>
      <c r="K4" s="2" t="s">
        <v>131</v>
      </c>
      <c r="L4" s="62" cm="1">
        <f t="array" ref="L4">_FV(B4,"Year incorporated",TRUE)</f>
        <v>1929</v>
      </c>
      <c r="M4" s="9" cm="1">
        <f t="array" ref="M4">_FV(Table2[[#This Row],[Company]],"Shares outstanding",TRUE)</f>
        <v>552742900</v>
      </c>
      <c r="N4" t="str" cm="1">
        <f t="array" ref="N4">_FV(Table2[[#This Row],[Company]],"Official name",TRUE)</f>
        <v>3M COMPANY</v>
      </c>
    </row>
    <row r="5" spans="1:14">
      <c r="B5" s="2" t="e" vm="3">
        <v>#VALUE!</v>
      </c>
      <c r="C5" s="2" t="str" cm="1">
        <f t="array" ref="C5">_FV(B5,"Ticker symbol",TRUE)</f>
        <v>ABT</v>
      </c>
      <c r="D5" t="str" cm="1">
        <f t="array" ref="D5">_FV(B5,"Industry")</f>
        <v>Healthcare Equipment &amp; Supplies</v>
      </c>
      <c r="E5" s="8" cm="1">
        <f t="array" ref="E5">_FV(B5,"Price")</f>
        <v>108.09</v>
      </c>
      <c r="F5" s="9" cm="1">
        <f t="array" ref="F5">_FV(B5,"Market cap",TRUE)</f>
        <v>188462900000</v>
      </c>
      <c r="G5" s="9" cm="1">
        <f t="array" ref="G5">_FV(B5,"Employees")</f>
        <v>113000</v>
      </c>
      <c r="H5" s="10" cm="1">
        <f t="array" ref="H5">_FV(B5,"P/E",TRUE)</f>
        <v>24.244700000000002</v>
      </c>
      <c r="I5" s="14" cm="1">
        <f t="array" ref="I5">_FV(B5,"Change (%)",TRUE)</f>
        <v>1.482E-3</v>
      </c>
      <c r="J5" s="10" cm="1">
        <f t="array" ref="J5">_FV(B5,"Beta")</f>
        <v>0.70199999999999996</v>
      </c>
      <c r="K5" s="2" t="s">
        <v>123</v>
      </c>
      <c r="L5" s="62" cm="1">
        <f t="array" ref="L5">_FV(B5,"Year incorporated",TRUE)</f>
        <v>1900</v>
      </c>
      <c r="M5" s="9" cm="1">
        <f t="array" ref="M5">_FV(Table2[[#This Row],[Company]],"Shares outstanding",TRUE)</f>
        <v>1743574000</v>
      </c>
      <c r="N5" t="str" cm="1">
        <f t="array" ref="N5">_FV(Table2[[#This Row],[Company]],"Official name",TRUE)</f>
        <v>ABBOTT LABORATORIES</v>
      </c>
    </row>
    <row r="6" spans="1:14">
      <c r="B6" s="2" t="e" vm="4">
        <v>#VALUE!</v>
      </c>
      <c r="C6" s="2" t="str" cm="1">
        <f t="array" ref="C6">_FV(B6,"Ticker symbol",TRUE)</f>
        <v>ABBV</v>
      </c>
      <c r="D6" t="str" cm="1">
        <f t="array" ref="D6">_FV(B6,"Industry")</f>
        <v>Pharmaceuticals</v>
      </c>
      <c r="E6" s="8" cm="1">
        <f t="array" ref="E6">_FV(B6,"Price")</f>
        <v>163.66</v>
      </c>
      <c r="F6" s="9" cm="1">
        <f t="array" ref="F6">_FV(B6,"Market cap",TRUE)</f>
        <v>289429500000</v>
      </c>
      <c r="G6" s="9" cm="1">
        <f t="array" ref="G6">_FV(B6,"Employees")</f>
        <v>50000</v>
      </c>
      <c r="H6" s="10" cm="1">
        <f t="array" ref="H6">_FV(B6,"P/E",TRUE)</f>
        <v>21.531700000000001</v>
      </c>
      <c r="I6" s="14" cm="1">
        <f t="array" ref="I6">_FV(B6,"Change (%)",TRUE)</f>
        <v>1.256E-2</v>
      </c>
      <c r="J6" s="10" cm="1">
        <f t="array" ref="J6">_FV(B6,"Beta")</f>
        <v>0.67149999999999999</v>
      </c>
      <c r="K6" s="2" t="s">
        <v>123</v>
      </c>
      <c r="L6" s="62" cm="1">
        <f t="array" ref="L6">_FV(B6,"Year incorporated",TRUE)</f>
        <v>2012</v>
      </c>
      <c r="M6" s="9" cm="1">
        <f t="array" ref="M6">_FV(Table2[[#This Row],[Company]],"Shares outstanding",TRUE)</f>
        <v>1768480000</v>
      </c>
      <c r="N6" t="str" cm="1">
        <f t="array" ref="N6">_FV(Table2[[#This Row],[Company]],"Official name",TRUE)</f>
        <v>ABBVIE INC.</v>
      </c>
    </row>
    <row r="7" spans="1:14">
      <c r="B7" s="2" t="e" vm="5">
        <v>#VALUE!</v>
      </c>
      <c r="C7" s="2" t="str" cm="1">
        <f t="array" ref="C7">_FV(B7,"Ticker symbol",TRUE)</f>
        <v>ABMD</v>
      </c>
      <c r="D7" t="str" cm="1">
        <f t="array" ref="D7">_FV(B7,"Industry")</f>
        <v>Healthcare Equipment &amp; Supplies</v>
      </c>
      <c r="E7" s="8" cm="1">
        <f t="array" ref="E7">_FV(B7,"Price")</f>
        <v>377.2</v>
      </c>
      <c r="F7" s="9" cm="1">
        <f t="array" ref="F7">_FV(B7,"Market cap",TRUE)</f>
        <v>17008390000</v>
      </c>
      <c r="G7" s="9" cm="1">
        <f t="array" ref="G7">_FV(B7,"Employees")</f>
        <v>2003</v>
      </c>
      <c r="H7" s="10" cm="1">
        <f t="array" ref="H7">_FV(B7,"P/E",TRUE)</f>
        <v>64.870500000000007</v>
      </c>
      <c r="I7" s="14" cm="1">
        <f t="array" ref="I7">_FV(B7,"Change (%)",TRUE)</f>
        <v>-6.358999999999999E-4</v>
      </c>
      <c r="J7" s="10" cm="1">
        <f t="array" ref="J7">_FV(B7,"Beta")</f>
        <v>1.3984000000000001</v>
      </c>
      <c r="K7" s="2" t="s">
        <v>123</v>
      </c>
      <c r="L7" s="62" cm="1">
        <f t="array" ref="L7">_FV(B7,"Year incorporated",TRUE)</f>
        <v>1987</v>
      </c>
      <c r="M7" s="9" cm="1">
        <f t="array" ref="M7">_FV(Table2[[#This Row],[Company]],"Shares outstanding",TRUE)</f>
        <v>45091180</v>
      </c>
      <c r="N7" t="str" cm="1">
        <f t="array" ref="N7">_FV(Table2[[#This Row],[Company]],"Official name",TRUE)</f>
        <v>ABIOMED, INC.</v>
      </c>
    </row>
    <row r="8" spans="1:14">
      <c r="B8" s="2" t="e" vm="6">
        <v>#VALUE!</v>
      </c>
      <c r="C8" s="2" t="str" cm="1">
        <f t="array" ref="C8">_FV(B8,"Ticker symbol",TRUE)</f>
        <v>ACN</v>
      </c>
      <c r="D8" t="str" cm="1">
        <f t="array" ref="D8">_FV(B8,"Industry")</f>
        <v>Software &amp; IT Services</v>
      </c>
      <c r="E8" s="8" cm="1">
        <f t="array" ref="E8">_FV(B8,"Price")</f>
        <v>300.11</v>
      </c>
      <c r="F8" s="9" cm="1">
        <f t="array" ref="F8">_FV(B8,"Market cap",TRUE)</f>
        <v>199521400000</v>
      </c>
      <c r="G8" s="9" cm="1">
        <f t="array" ref="G8">_FV(B8,"Employees")</f>
        <v>721000</v>
      </c>
      <c r="H8" s="10" cm="1">
        <f t="array" ref="H8">_FV(B8,"P/E",TRUE)</f>
        <v>28.265799999999999</v>
      </c>
      <c r="I8" s="14" cm="1">
        <f t="array" ref="I8">_FV(B8,"Change (%)",TRUE)</f>
        <v>-8.9820000000000004E-3</v>
      </c>
      <c r="J8" s="10" cm="1">
        <f t="array" ref="J8">_FV(B8,"Beta")</f>
        <v>1.2118</v>
      </c>
      <c r="K8" s="2" t="s">
        <v>122</v>
      </c>
      <c r="L8" s="62" cm="1">
        <f t="array" ref="L8">_FV(B8,"Year incorporated",TRUE)</f>
        <v>2009</v>
      </c>
      <c r="M8" s="9" cm="1">
        <f t="array" ref="M8">_FV(Table2[[#This Row],[Company]],"Shares outstanding",TRUE)</f>
        <v>664783100</v>
      </c>
      <c r="N8" t="str" cm="1">
        <f t="array" ref="N8">_FV(Table2[[#This Row],[Company]],"Official name",TRUE)</f>
        <v>ACCENTURE PUBLIC LIMITED COMPANY</v>
      </c>
    </row>
    <row r="9" spans="1:14">
      <c r="B9" s="2" t="e" vm="7">
        <v>#VALUE!</v>
      </c>
      <c r="C9" s="2" t="str" cm="1">
        <f t="array" ref="C9">_FV(B9,"Ticker symbol",TRUE)</f>
        <v>ATVI</v>
      </c>
      <c r="D9" t="str" cm="1">
        <f t="array" ref="D9">_FV(B9,"Industry")</f>
        <v>Software &amp; IT Services</v>
      </c>
      <c r="E9" s="8" cm="1">
        <f t="array" ref="E9">_FV(B9,"Price")</f>
        <v>75.760000000000005</v>
      </c>
      <c r="F9" s="9" cm="1">
        <f t="array" ref="F9">_FV(B9,"Market cap",TRUE)</f>
        <v>59291700000</v>
      </c>
      <c r="G9" s="9" cm="1">
        <f t="array" ref="G9">_FV(B9,"Employees")</f>
        <v>9800</v>
      </c>
      <c r="H9" s="10" cm="1">
        <f t="array" ref="H9">_FV(B9,"P/E",TRUE)</f>
        <v>35.323900000000002</v>
      </c>
      <c r="I9" s="14" cm="1">
        <f t="array" ref="I9">_FV(B9,"Change (%)",TRUE)</f>
        <v>7.5810000000000001E-3</v>
      </c>
      <c r="J9" s="10" cm="1">
        <f t="array" ref="J9">_FV(B9,"Beta")</f>
        <v>0.49109999999999998</v>
      </c>
      <c r="K9" s="2" t="s">
        <v>122</v>
      </c>
      <c r="L9" s="62" cm="1">
        <f t="array" ref="L9">_FV(B9,"Year incorporated",TRUE)</f>
        <v>2000</v>
      </c>
      <c r="M9" s="9" cm="1">
        <f t="array" ref="M9">_FV(Table2[[#This Row],[Company]],"Shares outstanding",TRUE)</f>
        <v>782625300</v>
      </c>
      <c r="N9" t="str" cm="1">
        <f t="array" ref="N9">_FV(Table2[[#This Row],[Company]],"Official name",TRUE)</f>
        <v>ACTIVISION BLIZZARD, INC.</v>
      </c>
    </row>
    <row r="10" spans="1:14">
      <c r="B10" s="2" t="e" vm="8">
        <v>#VALUE!</v>
      </c>
      <c r="C10" s="2" t="str" cm="1">
        <f t="array" ref="C10">_FV(B10,"Ticker symbol",TRUE)</f>
        <v>ADBE</v>
      </c>
      <c r="D10" t="str" cm="1">
        <f t="array" ref="D10">_FV(B10,"Industry")</f>
        <v>Software &amp; IT Services</v>
      </c>
      <c r="E10" s="8" cm="1">
        <f t="array" ref="E10">_FV(B10,"Price")</f>
        <v>341.53</v>
      </c>
      <c r="F10" s="9" cm="1">
        <f t="array" ref="F10">_FV(B10,"Market cap",TRUE)</f>
        <v>158777300000</v>
      </c>
      <c r="G10" s="9" cm="1">
        <f t="array" ref="G10">_FV(B10,"Employees")</f>
        <v>25988</v>
      </c>
      <c r="H10" s="10" cm="1">
        <f t="array" ref="H10">_FV(B10,"P/E",TRUE)</f>
        <v>33.931399999999996</v>
      </c>
      <c r="I10" s="14" cm="1">
        <f t="array" ref="I10">_FV(B10,"Change (%)",TRUE)</f>
        <v>-7.4980000000000003E-3</v>
      </c>
      <c r="J10" s="10" cm="1">
        <f t="array" ref="J10">_FV(B10,"Beta")</f>
        <v>1.2581</v>
      </c>
      <c r="K10" s="2" t="s">
        <v>122</v>
      </c>
      <c r="L10" s="62" cm="1">
        <f t="array" ref="L10">_FV(B10,"Year incorporated",TRUE)</f>
        <v>1997</v>
      </c>
      <c r="M10" s="9" cm="1">
        <f t="array" ref="M10">_FV(Table2[[#This Row],[Company]],"Shares outstanding",TRUE)</f>
        <v>464900000</v>
      </c>
      <c r="N10" t="str" cm="1">
        <f t="array" ref="N10">_FV(Table2[[#This Row],[Company]],"Official name",TRUE)</f>
        <v>ADOBE INC.</v>
      </c>
    </row>
    <row r="11" spans="1:14">
      <c r="B11" s="2" t="e" vm="9">
        <v>#VALUE!</v>
      </c>
      <c r="C11" s="2" t="str" cm="1">
        <f t="array" ref="C11">_FV(B11,"Ticker symbol",TRUE)</f>
        <v>AMD</v>
      </c>
      <c r="D11" t="str" cm="1">
        <f t="array" ref="D11">_FV(B11,"Industry")</f>
        <v>Semiconductors &amp; Semiconductor Equipment</v>
      </c>
      <c r="E11" s="8" cm="1">
        <f t="array" ref="E11">_FV(B11,"Price")</f>
        <v>74.98</v>
      </c>
      <c r="F11" s="9" cm="1">
        <f t="array" ref="F11">_FV(B11,"Market cap",TRUE)</f>
        <v>120894500000</v>
      </c>
      <c r="G11" s="9" cm="1">
        <f t="array" ref="G11">_FV(B11,"Employees")</f>
        <v>15500</v>
      </c>
      <c r="H11" s="10" cm="1">
        <f t="array" ref="H11">_FV(B11,"P/E",TRUE)</f>
        <v>46.4405</v>
      </c>
      <c r="I11" s="14" cm="1">
        <f t="array" ref="I11">_FV(B11,"Change (%)",TRUE)</f>
        <v>-3.2265999999999996E-2</v>
      </c>
      <c r="J11" s="10" cm="1">
        <f t="array" ref="J11">_FV(B11,"Beta")</f>
        <v>2.0066000000000002</v>
      </c>
      <c r="K11" s="2" t="s">
        <v>121</v>
      </c>
      <c r="L11" s="62" cm="1">
        <f t="array" ref="L11">_FV(B11,"Year incorporated",TRUE)</f>
        <v>1969</v>
      </c>
      <c r="M11" s="9" cm="1">
        <f t="array" ref="M11">_FV(Table2[[#This Row],[Company]],"Shares outstanding",TRUE)</f>
        <v>1612356000</v>
      </c>
      <c r="N11" t="str" cm="1">
        <f t="array" ref="N11">_FV(Table2[[#This Row],[Company]],"Official name",TRUE)</f>
        <v>ADVANCED MICRO DEVICES, INC.</v>
      </c>
    </row>
    <row r="12" spans="1:14">
      <c r="B12" s="2" t="e" vm="10">
        <v>#VALUE!</v>
      </c>
      <c r="C12" s="2" t="str" cm="1">
        <f t="array" ref="C12">_FV(B12,"Ticker symbol",TRUE)</f>
        <v>AMZN</v>
      </c>
      <c r="D12" t="str" cm="1">
        <f t="array" ref="D12">_FV(B12,"Industry")</f>
        <v>Diversified Retail</v>
      </c>
      <c r="E12" s="8" cm="1">
        <f t="array" ref="E12">_FV(B12,"Price")</f>
        <v>94.13</v>
      </c>
      <c r="F12" s="9" cm="1">
        <f t="array" ref="F12">_FV(B12,"Market cap",TRUE)</f>
        <v>960281700000</v>
      </c>
      <c r="G12" s="9" cm="1">
        <f t="array" ref="G12">_FV(B12,"Employees")</f>
        <v>1544000</v>
      </c>
      <c r="H12" s="10" cm="1">
        <f t="array" ref="H12">_FV(B12,"P/E",TRUE)</f>
        <v>88.130899999999997</v>
      </c>
      <c r="I12" s="14" cm="1">
        <f t="array" ref="I12">_FV(B12,"Change (%)",TRUE)</f>
        <v>-1.4346000000000001E-2</v>
      </c>
      <c r="J12" s="10" cm="1">
        <f t="array" ref="J12">_FV(B12,"Beta")</f>
        <v>1.1964999999999999</v>
      </c>
      <c r="K12" s="2" t="s">
        <v>131</v>
      </c>
      <c r="L12" s="62" cm="1">
        <f t="array" ref="L12">_FV(B12,"Year incorporated",TRUE)</f>
        <v>1996</v>
      </c>
      <c r="M12" s="9" cm="1">
        <f t="array" ref="M12">_FV(Table2[[#This Row],[Company]],"Shares outstanding",TRUE)</f>
        <v>10201650000</v>
      </c>
      <c r="N12" t="str" cm="1">
        <f t="array" ref="N12">_FV(Table2[[#This Row],[Company]],"Official name",TRUE)</f>
        <v>AMAZON.COM, INC.</v>
      </c>
    </row>
    <row r="13" spans="1:14">
      <c r="B13" s="2" t="e" vm="11">
        <v>#VALUE!</v>
      </c>
      <c r="C13" s="2" t="str" cm="1">
        <f t="array" ref="C13">_FV(B13,"Ticker symbol",TRUE)</f>
        <v>AAL</v>
      </c>
      <c r="D13" t="str" cm="1">
        <f t="array" ref="D13">_FV(B13,"Industry")</f>
        <v>Passenger Transportation Services</v>
      </c>
      <c r="E13" s="8" cm="1">
        <f t="array" ref="E13">_FV(B13,"Price")</f>
        <v>13.97</v>
      </c>
      <c r="F13" s="9" cm="1">
        <f t="array" ref="F13">_FV(B13,"Market cap",TRUE)</f>
        <v>9079115000</v>
      </c>
      <c r="G13" s="9" cm="1">
        <f t="array" ref="G13">_FV(B13,"Employees")</f>
        <v>123400</v>
      </c>
      <c r="H13" s="10" cm="1">
        <f t="array" ref="H13">_FV(B13,"P/E",TRUE)</f>
        <v>3.3195999999999999</v>
      </c>
      <c r="I13" s="14" cm="1">
        <f t="array" ref="I13">_FV(B13,"Change (%)",TRUE)</f>
        <v>-7.1529999999999999E-4</v>
      </c>
      <c r="J13" s="10" cm="1">
        <f t="array" ref="J13">_FV(B13,"Beta")</f>
        <v>1.4701</v>
      </c>
      <c r="L13" s="62" cm="1">
        <f t="array" ref="L13">_FV(B13,"Year incorporated",TRUE)</f>
        <v>1982</v>
      </c>
      <c r="M13" s="9" cm="1">
        <f t="array" ref="M13">_FV(Table2[[#This Row],[Company]],"Shares outstanding",TRUE)</f>
        <v>649900900</v>
      </c>
      <c r="N13" t="str" cm="1">
        <f t="array" ref="N13">_FV(Table2[[#This Row],[Company]],"Official name",TRUE)</f>
        <v>AMERICAN AIRLINES GROUP INC.</v>
      </c>
    </row>
    <row r="14" spans="1:14">
      <c r="B14" s="2" t="e" vm="12">
        <v>#VALUE!</v>
      </c>
      <c r="C14" s="2" t="str" cm="1">
        <f t="array" ref="C14">_FV(B14,"Ticker symbol",TRUE)</f>
        <v>AXP</v>
      </c>
      <c r="D14" t="str" cm="1">
        <f t="array" ref="D14">_FV(B14,"Industry")</f>
        <v>Banking Services</v>
      </c>
      <c r="E14" s="8" cm="1">
        <f t="array" ref="E14">_FV(B14,"Price")</f>
        <v>156.75</v>
      </c>
      <c r="F14" s="9" cm="1">
        <f t="array" ref="F14">_FV(B14,"Market cap",TRUE)</f>
        <v>117128700000</v>
      </c>
      <c r="G14" s="9" cm="1">
        <f t="array" ref="G14">_FV(B14,"Employees")</f>
        <v>64000</v>
      </c>
      <c r="H14" s="10" cm="1">
        <f t="array" ref="H14">_FV(B14,"P/E",TRUE)</f>
        <v>15.824299999999999</v>
      </c>
      <c r="I14" s="14" cm="1">
        <f t="array" ref="I14">_FV(B14,"Change (%)",TRUE)</f>
        <v>-4.7619999999999997E-3</v>
      </c>
      <c r="J14" s="10" cm="1">
        <f t="array" ref="J14">_FV(B14,"Beta")</f>
        <v>1.1407</v>
      </c>
      <c r="K14" s="2" t="s">
        <v>126</v>
      </c>
      <c r="L14" s="62" cm="1">
        <f t="array" ref="L14">_FV(B14,"Year incorporated",TRUE)</f>
        <v>1965</v>
      </c>
      <c r="M14" s="9" cm="1">
        <f t="array" ref="M14">_FV(Table2[[#This Row],[Company]],"Shares outstanding",TRUE)</f>
        <v>747232700</v>
      </c>
      <c r="N14" t="str" cm="1">
        <f t="array" ref="N14">_FV(Table2[[#This Row],[Company]],"Official name",TRUE)</f>
        <v>AMERICAN EXPRESS COMPANY</v>
      </c>
    </row>
    <row r="15" spans="1:14">
      <c r="B15" s="2" t="e" vm="13">
        <v>#VALUE!</v>
      </c>
      <c r="C15" s="2" t="str" cm="1">
        <f t="array" ref="C15">_FV(B15,"Ticker symbol",TRUE)</f>
        <v>ADI</v>
      </c>
      <c r="D15" t="str" cm="1">
        <f t="array" ref="D15">_FV(B15,"Industry")</f>
        <v>Semiconductors &amp; Semiconductor Equipment</v>
      </c>
      <c r="E15" s="8" cm="1">
        <f t="array" ref="E15">_FV(B15,"Price")</f>
        <v>168.63</v>
      </c>
      <c r="F15" s="9" cm="1">
        <f t="array" ref="F15">_FV(B15,"Market cap",TRUE)</f>
        <v>85882580000</v>
      </c>
      <c r="G15" s="9" cm="1">
        <f t="array" ref="G15">_FV(B15,"Employees")</f>
        <v>24450</v>
      </c>
      <c r="H15" s="10" cm="1">
        <f t="array" ref="H15">_FV(B15,"P/E",TRUE)</f>
        <v>32.39</v>
      </c>
      <c r="I15" s="14" cm="1">
        <f t="array" ref="I15">_FV(B15,"Change (%)",TRUE)</f>
        <v>-1.2241999999999999E-2</v>
      </c>
      <c r="J15" s="10" cm="1">
        <f t="array" ref="J15">_FV(B15,"Beta")</f>
        <v>1.1638999999999999</v>
      </c>
      <c r="K15" s="2" t="s">
        <v>122</v>
      </c>
      <c r="L15" s="62" cm="1">
        <f t="array" ref="L15">_FV(B15,"Year incorporated",TRUE)</f>
        <v>1965</v>
      </c>
      <c r="M15" s="9" cm="1">
        <f t="array" ref="M15">_FV(Table2[[#This Row],[Company]],"Shares outstanding",TRUE)</f>
        <v>509295900</v>
      </c>
      <c r="N15" t="str" cm="1">
        <f t="array" ref="N15">_FV(Table2[[#This Row],[Company]],"Official name",TRUE)</f>
        <v>ANALOG DEVICES, INC.</v>
      </c>
    </row>
    <row r="16" spans="1:14">
      <c r="B16" s="2" t="e" vm="14">
        <v>#VALUE!</v>
      </c>
      <c r="C16" s="2" t="str" cm="1">
        <f t="array" ref="C16">_FV(B16,"Ticker symbol",TRUE)</f>
        <v>AAPL</v>
      </c>
      <c r="D16" t="str" cm="1">
        <f t="array" ref="D16">_FV(B16,"Industry")</f>
        <v>Computers, Phones &amp; Household Electronics</v>
      </c>
      <c r="E16" s="8" cm="1">
        <f t="array" ref="E16">_FV(B16,"Price")</f>
        <v>147.81</v>
      </c>
      <c r="F16" s="9" cm="1">
        <f t="array" ref="F16">_FV(B16,"Market cap",TRUE)</f>
        <v>2351379000000</v>
      </c>
      <c r="G16" s="9" cm="1">
        <f t="array" ref="G16">_FV(B16,"Employees")</f>
        <v>164000</v>
      </c>
      <c r="H16" s="10" cm="1">
        <f t="array" ref="H16">_FV(B16,"P/E",TRUE)</f>
        <v>24.3047</v>
      </c>
      <c r="I16" s="14" cm="1">
        <f t="array" ref="I16">_FV(B16,"Change (%)",TRUE)</f>
        <v>-3.3710000000000003E-3</v>
      </c>
      <c r="J16" s="10" cm="1">
        <f t="array" ref="J16">_FV(B16,"Beta")</f>
        <v>1.2204999999999999</v>
      </c>
      <c r="K16" s="2" t="s">
        <v>122</v>
      </c>
      <c r="L16" s="62" cm="1">
        <f t="array" ref="L16">_FV(B16,"Year incorporated",TRUE)</f>
        <v>1977</v>
      </c>
      <c r="M16" s="9" cm="1">
        <f t="array" ref="M16">_FV(Table2[[#This Row],[Company]],"Shares outstanding",TRUE)</f>
        <v>15908120000</v>
      </c>
      <c r="N16" t="str" cm="1">
        <f t="array" ref="N16">_FV(Table2[[#This Row],[Company]],"Official name",TRUE)</f>
        <v>APPLE INC.</v>
      </c>
    </row>
    <row r="17" spans="2:14">
      <c r="B17" s="2" t="e" vm="15">
        <v>#VALUE!</v>
      </c>
      <c r="C17" s="2" t="str" cm="1">
        <f t="array" ref="C17">_FV(B17,"Ticker symbol",TRUE)</f>
        <v>AMAT</v>
      </c>
      <c r="D17" t="str" cm="1">
        <f t="array" ref="D17">_FV(B17,"Industry")</f>
        <v>Semiconductors &amp; Semiconductor Equipment</v>
      </c>
      <c r="E17" s="8" cm="1">
        <f t="array" ref="E17">_FV(B17,"Price")</f>
        <v>106.71</v>
      </c>
      <c r="F17" s="9" cm="1">
        <f t="array" ref="F17">_FV(B17,"Market cap",TRUE)</f>
        <v>91803620000</v>
      </c>
      <c r="G17" s="9" cm="1">
        <f t="array" ref="G17">_FV(B17,"Employees")</f>
        <v>27000</v>
      </c>
      <c r="H17" s="10" cm="1">
        <f t="array" ref="H17">_FV(B17,"P/E",TRUE)</f>
        <v>14.3878</v>
      </c>
      <c r="I17" s="14" cm="1">
        <f t="array" ref="I17">_FV(B17,"Change (%)",TRUE)</f>
        <v>-2.8029999999999999E-3</v>
      </c>
      <c r="J17" s="10" cm="1">
        <f t="array" ref="J17">_FV(B17,"Beta")</f>
        <v>1.5505</v>
      </c>
      <c r="K17" s="2" t="s">
        <v>122</v>
      </c>
      <c r="L17" s="62" cm="1">
        <f t="array" ref="L17">_FV(B17,"Year incorporated",TRUE)</f>
        <v>1987</v>
      </c>
      <c r="M17" s="9" cm="1">
        <f t="array" ref="M17">_FV(Table2[[#This Row],[Company]],"Shares outstanding",TRUE)</f>
        <v>860309400</v>
      </c>
      <c r="N17" t="str" cm="1">
        <f t="array" ref="N17">_FV(Table2[[#This Row],[Company]],"Official name",TRUE)</f>
        <v>APPLIED MATERIALS, INC.</v>
      </c>
    </row>
    <row r="18" spans="2:14">
      <c r="B18" s="2" t="e" vm="16">
        <v>#VALUE!</v>
      </c>
      <c r="C18" s="2" t="str" cm="1">
        <f t="array" ref="C18">_FV(B18,"Ticker symbol",TRUE)</f>
        <v>T</v>
      </c>
      <c r="D18" t="str" cm="1">
        <f t="array" ref="D18">_FV(B18,"Industry")</f>
        <v>Telecommunications Services</v>
      </c>
      <c r="E18" s="8" cm="1">
        <f t="array" ref="E18">_FV(B18,"Price")</f>
        <v>19.02</v>
      </c>
      <c r="F18" s="9" cm="1">
        <f t="array" ref="F18">_FV(B18,"Market cap",TRUE)</f>
        <v>135555500000</v>
      </c>
      <c r="G18" s="9" cm="1">
        <f t="array" ref="G18">_FV(B18,"Employees")</f>
        <v>203000</v>
      </c>
      <c r="H18" s="10" cm="1">
        <f t="array" ref="H18">_FV(B18,"P/E",TRUE)</f>
        <v>7.0624000000000002</v>
      </c>
      <c r="I18" s="14" cm="1">
        <f t="array" ref="I18">_FV(B18,"Change (%)",TRUE)</f>
        <v>-8.8590000000000006E-3</v>
      </c>
      <c r="J18" s="10" cm="1">
        <f t="array" ref="J18">_FV(B18,"Beta")</f>
        <v>0.56979999999999997</v>
      </c>
      <c r="K18" s="2" t="s">
        <v>122</v>
      </c>
      <c r="L18" s="62" cm="1">
        <f t="array" ref="L18">_FV(B18,"Year incorporated",TRUE)</f>
        <v>1983</v>
      </c>
      <c r="M18" s="9" cm="1">
        <f t="array" ref="M18">_FV(Table2[[#This Row],[Company]],"Shares outstanding",TRUE)</f>
        <v>7127000000</v>
      </c>
      <c r="N18" t="str" cm="1">
        <f t="array" ref="N18">_FV(Table2[[#This Row],[Company]],"Official name",TRUE)</f>
        <v>AT&amp;T INC.</v>
      </c>
    </row>
    <row r="19" spans="2:14">
      <c r="B19" s="2" t="e" vm="17">
        <v>#VALUE!</v>
      </c>
      <c r="C19" s="2" t="str" cm="1">
        <f t="array" ref="C19">_FV(B19,"Ticker symbol",TRUE)</f>
        <v>ADP</v>
      </c>
      <c r="D19" t="str" cm="1">
        <f t="array" ref="D19">_FV(B19,"Industry")</f>
        <v>Software &amp; IT Services</v>
      </c>
      <c r="E19" s="8" cm="1">
        <f t="array" ref="E19">_FV(B19,"Price")</f>
        <v>269.89999999999998</v>
      </c>
      <c r="F19" s="9" cm="1">
        <f t="array" ref="F19">_FV(B19,"Market cap",TRUE)</f>
        <v>111962000000</v>
      </c>
      <c r="G19" s="9" cm="1">
        <f t="array" ref="G19">_FV(B19,"Employees")</f>
        <v>60000</v>
      </c>
      <c r="H19" s="10" cm="1">
        <f t="array" ref="H19">_FV(B19,"P/E",TRUE)</f>
        <v>37.118899999999996</v>
      </c>
      <c r="I19" s="14" cm="1">
        <f t="array" ref="I19">_FV(B19,"Change (%)",TRUE)</f>
        <v>7.2770000000000005E-3</v>
      </c>
      <c r="J19" s="10" cm="1">
        <f t="array" ref="J19">_FV(B19,"Beta")</f>
        <v>0.84219999999999995</v>
      </c>
      <c r="K19" s="2" t="s">
        <v>122</v>
      </c>
      <c r="L19" s="62" cm="1">
        <f t="array" ref="L19">_FV(B19,"Year incorporated",TRUE)</f>
        <v>1961</v>
      </c>
      <c r="M19" s="9" cm="1">
        <f t="array" ref="M19">_FV(Table2[[#This Row],[Company]],"Shares outstanding",TRUE)</f>
        <v>414827800</v>
      </c>
      <c r="N19" t="str" cm="1">
        <f t="array" ref="N19">_FV(Table2[[#This Row],[Company]],"Official name",TRUE)</f>
        <v>AUTOMATIC DATA PROCESSING, INC.</v>
      </c>
    </row>
    <row r="20" spans="2:14">
      <c r="B20" s="2" t="e" vm="18">
        <v>#VALUE!</v>
      </c>
      <c r="C20" s="2" t="str" cm="1">
        <f t="array" ref="C20">_FV(B20,"Ticker symbol",TRUE)</f>
        <v>AZO</v>
      </c>
      <c r="D20" t="str" cm="1">
        <f t="array" ref="D20">_FV(B20,"Industry")</f>
        <v>Specialty Retailers</v>
      </c>
      <c r="E20" s="8" cm="1">
        <f t="array" ref="E20">_FV(B20,"Price")</f>
        <v>2572.87</v>
      </c>
      <c r="F20" s="9" cm="1">
        <f t="array" ref="F20">_FV(B20,"Market cap",TRUE)</f>
        <v>48812450000</v>
      </c>
      <c r="G20" s="9" cm="1">
        <f t="array" ref="G20">_FV(B20,"Employees")</f>
        <v>69440</v>
      </c>
      <c r="H20" s="10" cm="1">
        <f t="array" ref="H20">_FV(B20,"P/E",TRUE)</f>
        <v>21.785699999999999</v>
      </c>
      <c r="I20" s="14" cm="1">
        <f t="array" ref="I20">_FV(B20,"Change (%)",TRUE)</f>
        <v>7.7949999999999998E-3</v>
      </c>
      <c r="J20" s="10" cm="1">
        <f t="array" ref="J20">_FV(B20,"Beta")</f>
        <v>0.75170000000000003</v>
      </c>
      <c r="K20" s="2" t="s">
        <v>131</v>
      </c>
      <c r="L20" s="62" cm="1">
        <f t="array" ref="L20">_FV(B20,"Year incorporated",TRUE)</f>
        <v>1991</v>
      </c>
      <c r="M20" s="9" cm="1">
        <f t="array" ref="M20">_FV(Table2[[#This Row],[Company]],"Shares outstanding",TRUE)</f>
        <v>18981430</v>
      </c>
      <c r="N20" t="str" cm="1">
        <f t="array" ref="N20">_FV(Table2[[#This Row],[Company]],"Official name",TRUE)</f>
        <v>AUTOZONE, INC.</v>
      </c>
    </row>
    <row r="21" spans="2:14">
      <c r="B21" s="2" t="e" vm="19">
        <v>#VALUE!</v>
      </c>
      <c r="C21" s="2" t="str" cm="1">
        <f t="array" ref="C21">_FV(B21,"Ticker symbol",TRUE)</f>
        <v>BAC</v>
      </c>
      <c r="D21" t="str" cm="1">
        <f t="array" ref="D21">_FV(B21,"Industry")</f>
        <v>Banking Services</v>
      </c>
      <c r="E21" s="8" cm="1">
        <f t="array" ref="E21">_FV(B21,"Price")</f>
        <v>36.08</v>
      </c>
      <c r="F21" s="9" cm="1">
        <f t="array" ref="F21">_FV(B21,"Market cap",TRUE)</f>
        <v>289449300000</v>
      </c>
      <c r="G21" s="9" cm="1">
        <f t="array" ref="G21">_FV(B21,"Employees")</f>
        <v>213000</v>
      </c>
      <c r="H21" s="10" cm="1">
        <f t="array" ref="H21">_FV(B21,"P/E",TRUE)</f>
        <v>11.579499999999999</v>
      </c>
      <c r="I21" s="14" cm="1">
        <f t="array" ref="I21">_FV(B21,"Change (%)",TRUE)</f>
        <v>-1.2859000000000001E-2</v>
      </c>
      <c r="J21" s="10" cm="1">
        <f t="array" ref="J21">_FV(B21,"Beta")</f>
        <v>1.3923000000000001</v>
      </c>
      <c r="K21" s="2" t="s">
        <v>89</v>
      </c>
      <c r="L21" s="62" cm="1">
        <f t="array" ref="L21">_FV(B21,"Year incorporated",TRUE)</f>
        <v>1998</v>
      </c>
      <c r="M21" s="9" cm="1">
        <f t="array" ref="M21">_FV(Table2[[#This Row],[Company]],"Shares outstanding",TRUE)</f>
        <v>8022432000</v>
      </c>
      <c r="N21" t="str" cm="1">
        <f t="array" ref="N21">_FV(Table2[[#This Row],[Company]],"Official name",TRUE)</f>
        <v>BANK OF AMERICA CORPORATION</v>
      </c>
    </row>
    <row r="22" spans="2:14">
      <c r="B22" s="2" t="e" vm="20">
        <v>#VALUE!</v>
      </c>
      <c r="C22" s="2" t="str" cm="1">
        <f t="array" ref="C22">_FV(B22,"Ticker symbol",TRUE)</f>
        <v>BRKA</v>
      </c>
      <c r="D22" t="str" cm="1">
        <f t="array" ref="D22">_FV(B22,"Industry")</f>
        <v>Consumer Goods Conglomerates</v>
      </c>
      <c r="E22" s="8" cm="1">
        <f t="array" ref="E22">_FV(B22,"Price")</f>
        <v>462500</v>
      </c>
      <c r="F22" s="9" cm="1">
        <f t="array" ref="F22">_FV(B22,"Market cap",TRUE)</f>
        <v>723565300000</v>
      </c>
      <c r="G22" s="9" cm="1">
        <f t="array" ref="G22">_FV(B22,"Employees")</f>
        <v>372000</v>
      </c>
      <c r="H22" s="10" cm="1">
        <f t="array" ref="H22">_FV(B22,"P/E",TRUE)</f>
        <v>0</v>
      </c>
      <c r="I22" s="14" cm="1">
        <f t="array" ref="I22">_FV(B22,"Change (%)",TRUE)</f>
        <v>1.2035000000000001E-2</v>
      </c>
      <c r="J22" s="10" cm="1">
        <f t="array" ref="J22">_FV(B22,"Beta")</f>
        <v>0.92020000000000002</v>
      </c>
      <c r="K22" s="2" t="s">
        <v>126</v>
      </c>
      <c r="L22" s="62" cm="1">
        <f t="array" ref="L22">_FV(B22,"Year incorporated",TRUE)</f>
        <v>1998</v>
      </c>
      <c r="M22" s="9" cm="1">
        <f t="array" ref="M22">_FV(Table2[[#This Row],[Company]],"Shares outstanding",TRUE)</f>
        <v>1464240</v>
      </c>
      <c r="N22" t="str" cm="1">
        <f t="array" ref="N22">_FV(Table2[[#This Row],[Company]],"Official name",TRUE)</f>
        <v>BERKSHIRE HATHAWAY INC.,</v>
      </c>
    </row>
    <row r="23" spans="2:14">
      <c r="B23" s="2" t="e" vm="21">
        <v>#VALUE!</v>
      </c>
      <c r="C23" s="2" t="str" cm="1">
        <f t="array" ref="C23">_FV(B23,"Ticker symbol",TRUE)</f>
        <v>BBY</v>
      </c>
      <c r="D23" t="str" cm="1">
        <f t="array" ref="D23">_FV(B23,"Industry")</f>
        <v>Specialty Retailers</v>
      </c>
      <c r="E23" s="8" cm="1">
        <f t="array" ref="E23">_FV(B23,"Price")</f>
        <v>86.6</v>
      </c>
      <c r="F23" s="9" cm="1">
        <f t="array" ref="F23">_FV(B23,"Market cap",TRUE)</f>
        <v>19496330000</v>
      </c>
      <c r="G23" s="9" cm="1">
        <f t="array" ref="G23">_FV(B23,"Employees")</f>
        <v>105000</v>
      </c>
      <c r="H23" s="10" cm="1">
        <f t="array" ref="H23">_FV(B23,"P/E",TRUE)</f>
        <v>12.924899999999999</v>
      </c>
      <c r="I23" s="14" cm="1">
        <f t="array" ref="I23">_FV(B23,"Change (%)",TRUE)</f>
        <v>1.503E-3</v>
      </c>
      <c r="J23" s="10" cm="1">
        <f t="array" ref="J23">_FV(B23,"Beta")</f>
        <v>1.5173000000000001</v>
      </c>
      <c r="L23" s="62" cm="1">
        <f t="array" ref="L23">_FV(B23,"Year incorporated",TRUE)</f>
        <v>1966</v>
      </c>
      <c r="M23" s="9" cm="1">
        <f t="array" ref="M23">_FV(Table2[[#This Row],[Company]],"Shares outstanding",TRUE)</f>
        <v>225130800</v>
      </c>
      <c r="N23" t="str" cm="1">
        <f t="array" ref="N23">_FV(Table2[[#This Row],[Company]],"Official name",TRUE)</f>
        <v>Best Buy Co., Inc.</v>
      </c>
    </row>
    <row r="24" spans="2:14">
      <c r="B24" s="2" t="e" vm="22">
        <v>#VALUE!</v>
      </c>
      <c r="C24" s="2" t="str" cm="1">
        <f t="array" ref="C24">_FV(B24,"Ticker symbol",TRUE)</f>
        <v>BIIB</v>
      </c>
      <c r="D24" t="str" cm="1">
        <f t="array" ref="D24">_FV(B24,"Industry")</f>
        <v>Pharmaceuticals</v>
      </c>
      <c r="E24" s="8" cm="1">
        <f t="array" ref="E24">_FV(B24,"Price")</f>
        <v>298.89999999999998</v>
      </c>
      <c r="F24" s="9" cm="1">
        <f t="array" ref="F24">_FV(B24,"Market cap",TRUE)</f>
        <v>43042020000</v>
      </c>
      <c r="G24" s="9" cm="1">
        <f t="array" ref="G24">_FV(B24,"Employees")</f>
        <v>9610</v>
      </c>
      <c r="H24" s="10" cm="1">
        <f t="array" ref="H24">_FV(B24,"P/E",TRUE)</f>
        <v>15.3789</v>
      </c>
      <c r="I24" s="14" cm="1">
        <f t="array" ref="I24">_FV(B24,"Change (%)",TRUE)</f>
        <v>-9.7729999999999987E-3</v>
      </c>
      <c r="J24" s="10" cm="1">
        <f t="array" ref="J24">_FV(B24,"Beta")</f>
        <v>0.20330000000000001</v>
      </c>
      <c r="L24" s="62" cm="1">
        <f t="array" ref="L24">_FV(B24,"Year incorporated",TRUE)</f>
        <v>1997</v>
      </c>
      <c r="M24" s="9" cm="1">
        <f t="array" ref="M24">_FV(Table2[[#This Row],[Company]],"Shares outstanding",TRUE)</f>
        <v>144001400</v>
      </c>
      <c r="N24" t="str" cm="1">
        <f t="array" ref="N24">_FV(Table2[[#This Row],[Company]],"Official name",TRUE)</f>
        <v>BIOGEN INC.</v>
      </c>
    </row>
    <row r="25" spans="2:14">
      <c r="B25" s="2" t="e" vm="23">
        <v>#VALUE!</v>
      </c>
      <c r="C25" s="2" t="str" cm="1">
        <f t="array" ref="C25">_FV(B25,"Ticker symbol",TRUE)</f>
        <v>NILE</v>
      </c>
      <c r="D25" t="str" cm="1">
        <f t="array" ref="D25">_FV(B25,"Industry")</f>
        <v>Financial Technology (Fintech) &amp; Infrastructure</v>
      </c>
      <c r="E25" s="8" cm="1">
        <f t="array" ref="E25">_FV(B25,"Price")</f>
        <v>0.13919999999999999</v>
      </c>
      <c r="F25" s="9" cm="1">
        <f t="array" ref="F25">_FV(B25,"Market cap",TRUE)</f>
        <v>49661159</v>
      </c>
      <c r="G25" s="9" cm="1">
        <f t="array" ref="G25">_FV(B25,"Employees")</f>
        <v>323</v>
      </c>
      <c r="H25" s="10" cm="1">
        <f t="array" ref="H25">_FV(B25,"P/E",TRUE)</f>
        <v>0</v>
      </c>
      <c r="I25" s="14" cm="1">
        <f t="array" ref="I25">_FV(B25,"Change (%)",TRUE)</f>
        <v>-7.1790000000000005E-4</v>
      </c>
      <c r="J25" s="10" cm="1">
        <f t="array" ref="J25">_FV(B25,"Beta")</f>
        <v>4.0155000000000003</v>
      </c>
      <c r="K25" s="2" t="s">
        <v>88</v>
      </c>
      <c r="L25" s="62" cm="1">
        <f t="array" ref="L25">_FV(B25,"Year incorporated",TRUE)</f>
        <v>2017</v>
      </c>
      <c r="M25" s="9" cm="1">
        <f t="array" ref="M25">_FV(Table2[[#This Row],[Company]],"Shares outstanding",TRUE)</f>
        <v>356761200</v>
      </c>
      <c r="N25" t="str" cm="1">
        <f t="array" ref="N25">_FV(Table2[[#This Row],[Company]],"Official name",TRUE)</f>
        <v>BITNILE HOLDINGS, INC.</v>
      </c>
    </row>
    <row r="26" spans="2:14">
      <c r="B26" s="2" t="e" vm="24">
        <v>#VALUE!</v>
      </c>
      <c r="C26" s="2" t="str" cm="1">
        <f t="array" ref="C26">_FV(B26,"Ticker symbol",TRUE)</f>
        <v>BLK</v>
      </c>
      <c r="D26" t="str" cm="1">
        <f t="array" ref="D26">_FV(B26,"Industry")</f>
        <v>Investment Banking &amp; Investment Services</v>
      </c>
      <c r="E26" s="8" cm="1">
        <f t="array" ref="E26">_FV(B26,"Price")</f>
        <v>712.98</v>
      </c>
      <c r="F26" s="9" cm="1">
        <f t="array" ref="F26">_FV(B26,"Market cap",TRUE)</f>
        <v>107086400000</v>
      </c>
      <c r="G26" s="9" cm="1">
        <f t="array" ref="G26">_FV(B26,"Employees")</f>
        <v>19900</v>
      </c>
      <c r="H26" s="10" cm="1">
        <f t="array" ref="H26">_FV(B26,"P/E",TRUE)</f>
        <v>19.895900000000001</v>
      </c>
      <c r="I26" s="14" cm="1">
        <f t="array" ref="I26">_FV(B26,"Change (%)",TRUE)</f>
        <v>-1.2739E-2</v>
      </c>
      <c r="J26" s="10" cm="1">
        <f t="array" ref="J26">_FV(B26,"Beta")</f>
        <v>1.3129</v>
      </c>
      <c r="K26" s="2" t="s">
        <v>126</v>
      </c>
      <c r="L26" s="62" cm="1">
        <f t="array" ref="L26">_FV(B26,"Year incorporated",TRUE)</f>
        <v>2006</v>
      </c>
      <c r="M26" s="9" cm="1">
        <f t="array" ref="M26">_FV(Table2[[#This Row],[Company]],"Shares outstanding",TRUE)</f>
        <v>150195600</v>
      </c>
      <c r="N26" t="str" cm="1">
        <f t="array" ref="N26">_FV(Table2[[#This Row],[Company]],"Official name",TRUE)</f>
        <v>BLACKROCK, INC.</v>
      </c>
    </row>
    <row r="27" spans="2:14">
      <c r="B27" s="2" t="e" vm="25">
        <v>#VALUE!</v>
      </c>
      <c r="C27" s="2" t="s">
        <v>119</v>
      </c>
      <c r="D27" t="str" cm="1">
        <f t="array" ref="D27">_FV(B27,"Industry")</f>
        <v>Professional &amp; Commercial Services</v>
      </c>
      <c r="E27" s="8" cm="1">
        <f t="array" ref="E27">_FV(B27,"Price")</f>
        <v>68.180000000000007</v>
      </c>
      <c r="F27" s="9" cm="1">
        <f t="array" ref="F27">_FV(B27,"Market cap",TRUE)</f>
        <v>40776490000</v>
      </c>
      <c r="G27" s="9" cm="1">
        <f t="array" ref="G27">_FV(B27,"Employees")</f>
        <v>8521</v>
      </c>
      <c r="H27" s="10" cm="1">
        <f t="array" ref="H27">_FV(B27,"P/E",TRUE)</f>
        <v>313.78280000000001</v>
      </c>
      <c r="I27" s="14" cm="1">
        <f t="array" ref="I27">_FV(B27,"Change (%)",TRUE)</f>
        <v>-1.4312999999999999E-2</v>
      </c>
      <c r="K27" s="2" t="s">
        <v>127</v>
      </c>
      <c r="M27" s="9" cm="1">
        <f t="array" ref="M27">_FV(Table2[[#This Row],[Company]],"Shares outstanding",TRUE)</f>
        <v>598071100</v>
      </c>
      <c r="N27" t="str" cm="1">
        <f t="array" ref="N27">_FV(Table2[[#This Row],[Company]],"Official name",TRUE)</f>
        <v>BLOCK, INC.</v>
      </c>
    </row>
    <row r="28" spans="2:14">
      <c r="B28" s="2" t="e" vm="26">
        <v>#VALUE!</v>
      </c>
      <c r="C28" s="2" t="str" cm="1">
        <f t="array" ref="C28">_FV(B28,"Ticker symbol",TRUE)</f>
        <v>BSX PR A</v>
      </c>
      <c r="D28" t="str" cm="1">
        <f t="array" ref="D28">_FV(B28,"Industry")</f>
        <v>Healthcare Equipment &amp; Supplies</v>
      </c>
      <c r="E28" s="8" cm="1">
        <f t="array" ref="E28">_FV(B28,"Price")</f>
        <v>115.3573</v>
      </c>
      <c r="F28" s="9" cm="1">
        <f t="array" ref="F28">_FV(B28,"Market cap",TRUE)</f>
        <v>66745700000</v>
      </c>
      <c r="G28" s="9" cm="1">
        <f t="array" ref="G28">_FV(B28,"Employees")</f>
        <v>41000</v>
      </c>
      <c r="H28" s="10" cm="1">
        <f t="array" ref="H28">_FV(B28,"P/E",TRUE)</f>
        <v>0</v>
      </c>
      <c r="I28" s="14" cm="1">
        <f t="array" ref="I28">_FV(B28,"Change (%)",TRUE)</f>
        <v>6.1679999999999999E-3</v>
      </c>
      <c r="J28" s="10" cm="1">
        <f t="array" ref="J28">_FV(B28,"Beta")</f>
        <v>0.85409999999999997</v>
      </c>
      <c r="K28" s="2" t="s">
        <v>123</v>
      </c>
      <c r="L28" s="62" cm="1">
        <f t="array" ref="L28">_FV(B28,"Year incorporated",TRUE)</f>
        <v>1979</v>
      </c>
      <c r="M28" s="9" cm="1">
        <f t="array" ref="M28">_FV(Table2[[#This Row],[Company]],"Shares outstanding",TRUE)</f>
        <v>1432311000</v>
      </c>
      <c r="N28" t="str" cm="1">
        <f t="array" ref="N28">_FV(Table2[[#This Row],[Company]],"Official name",TRUE)</f>
        <v>BOSTON SCIENTIFIC CORPORATION</v>
      </c>
    </row>
    <row r="29" spans="2:14">
      <c r="B29" s="2" t="e" vm="27">
        <v>#VALUE!</v>
      </c>
      <c r="C29" s="2" t="str" cm="1">
        <f t="array" ref="C29">_FV(B29,"Ticker symbol",TRUE)</f>
        <v>AVGO</v>
      </c>
      <c r="D29" t="str" cm="1">
        <f t="array" ref="D29">_FV(B29,"Industry")</f>
        <v>Semiconductors &amp; Semiconductor Equipment</v>
      </c>
      <c r="E29" s="8" cm="1">
        <f t="array" ref="E29">_FV(B29,"Price")</f>
        <v>540.79999999999995</v>
      </c>
      <c r="F29" s="9" cm="1">
        <f t="array" ref="F29">_FV(B29,"Market cap",TRUE)</f>
        <v>229556100000</v>
      </c>
      <c r="G29" s="9" cm="1">
        <f t="array" ref="G29">_FV(B29,"Employees")</f>
        <v>20000</v>
      </c>
      <c r="H29" s="10" cm="1">
        <f t="array" ref="H29">_FV(B29,"P/E",TRUE)</f>
        <v>23.989899999999999</v>
      </c>
      <c r="I29" s="14" cm="1">
        <f t="array" ref="I29">_FV(B29,"Change (%)",TRUE)</f>
        <v>-1.8065999999999999E-2</v>
      </c>
      <c r="J29" s="10" cm="1">
        <f t="array" ref="J29">_FV(B29,"Beta")</f>
        <v>1.1307</v>
      </c>
      <c r="K29" s="2" t="s">
        <v>122</v>
      </c>
      <c r="L29" s="62" cm="1">
        <f t="array" ref="L29">_FV(B29,"Year incorporated",TRUE)</f>
        <v>2018</v>
      </c>
      <c r="M29" s="9" cm="1">
        <f t="array" ref="M29">_FV(Table2[[#This Row],[Company]],"Shares outstanding",TRUE)</f>
        <v>424475100</v>
      </c>
      <c r="N29" t="str" cm="1">
        <f t="array" ref="N29">_FV(Table2[[#This Row],[Company]],"Official name",TRUE)</f>
        <v>Broadcom Inc.</v>
      </c>
    </row>
    <row r="30" spans="2:14">
      <c r="B30" s="2" t="e" vm="28">
        <v>#VALUE!</v>
      </c>
      <c r="C30" s="2" t="str" cm="1">
        <f t="array" ref="C30">_FV(B30,"Ticker symbol",TRUE)</f>
        <v>CVC1</v>
      </c>
      <c r="D30" t="str" cm="1">
        <f t="array" ref="D30">_FV(B30,"Industry")</f>
        <v>Hotels &amp; Entertainment Services</v>
      </c>
      <c r="E30" s="8" cm="1">
        <f t="array" ref="E30">_FV(B30,"Price")</f>
        <v>9.5</v>
      </c>
      <c r="F30" s="9" cm="1">
        <f t="array" ref="F30">_FV(B30,"Market cap",TRUE)</f>
        <v>12372970000</v>
      </c>
      <c r="G30" s="9" cm="1">
        <f t="array" ref="G30">_FV(B30,"Employees")</f>
        <v>39000</v>
      </c>
      <c r="H30" s="10" cm="1">
        <f t="array" ref="H30">_FV(B30,"P/E",TRUE)</f>
        <v>3.39</v>
      </c>
      <c r="I30" s="14" cm="1">
        <f t="array" ref="I30">_FV(B30,"Change (%)",TRUE)</f>
        <v>-1.4215999999999999E-2</v>
      </c>
      <c r="J30" s="10" cm="1">
        <f t="array" ref="J30">_FV(B30,"Beta")</f>
        <v>2.1341000000000001</v>
      </c>
      <c r="L30" s="62" cm="1">
        <f t="array" ref="L30">_FV(B30,"Year incorporated",TRUE)</f>
        <v>1974</v>
      </c>
      <c r="M30" s="9" cm="1">
        <f t="array" ref="M30">_FV(Table2[[#This Row],[Company]],"Shares outstanding",TRUE)</f>
        <v>1258272000</v>
      </c>
      <c r="N30" t="str" cm="1">
        <f t="array" ref="N30">_FV(Table2[[#This Row],[Company]],"Official name",TRUE)</f>
        <v>Carnival Corp</v>
      </c>
    </row>
    <row r="31" spans="2:14">
      <c r="B31" s="2" t="e" vm="29">
        <v>#VALUE!</v>
      </c>
      <c r="C31" s="2" t="str" cm="1">
        <f t="array" ref="C31">_FV(B31,"Ticker symbol",TRUE)</f>
        <v>CE</v>
      </c>
      <c r="D31" t="str" cm="1">
        <f t="array" ref="D31">_FV(B31,"Industry")</f>
        <v>Chemicals</v>
      </c>
      <c r="E31" s="8" cm="1">
        <f t="array" ref="E31">_FV(B31,"Price")</f>
        <v>109.11</v>
      </c>
      <c r="F31" s="9" cm="1">
        <f t="array" ref="F31">_FV(B31,"Market cap",TRUE)</f>
        <v>11830590000</v>
      </c>
      <c r="G31" s="9" cm="1">
        <f t="array" ref="G31">_FV(B31,"Employees")</f>
        <v>8529</v>
      </c>
      <c r="H31" s="10" cm="1">
        <f t="array" ref="H31">_FV(B31,"P/E",TRUE)</f>
        <v>7.0754000000000001</v>
      </c>
      <c r="I31" s="14" cm="1">
        <f t="array" ref="I31">_FV(B31,"Change (%)",TRUE)</f>
        <v>1.5071000000000001E-2</v>
      </c>
      <c r="J31" s="10" cm="1">
        <f t="array" ref="J31">_FV(B31,"Beta")</f>
        <v>1.2581</v>
      </c>
      <c r="L31" s="62" cm="1">
        <f t="array" ref="L31">_FV(B31,"Year incorporated",TRUE)</f>
        <v>2004</v>
      </c>
      <c r="M31" s="9" cm="1">
        <f t="array" ref="M31">_FV(Table2[[#This Row],[Company]],"Shares outstanding",TRUE)</f>
        <v>108428100</v>
      </c>
      <c r="N31" t="str" cm="1">
        <f t="array" ref="N31">_FV(Table2[[#This Row],[Company]],"Official name",TRUE)</f>
        <v>CELANESE CORPORATION</v>
      </c>
    </row>
    <row r="32" spans="2:14">
      <c r="B32" s="2" t="e" vm="30">
        <v>#VALUE!</v>
      </c>
      <c r="C32" s="2" t="str" cm="1">
        <f t="array" ref="C32">_FV(B32,"Ticker symbol",TRUE)</f>
        <v>CI</v>
      </c>
      <c r="D32" t="str" cm="1">
        <f t="array" ref="D32">_FV(B32,"Industry")</f>
        <v>Healthcare Providers &amp; Services</v>
      </c>
      <c r="E32" s="8" cm="1">
        <f t="array" ref="E32">_FV(B32,"Price")</f>
        <v>327.2</v>
      </c>
      <c r="F32" s="9" cm="1">
        <f t="array" ref="F32">_FV(B32,"Market cap",TRUE)</f>
        <v>100037800000</v>
      </c>
      <c r="G32" s="9" cm="1">
        <f t="array" ref="G32">_FV(B32,"Employees")</f>
        <v>73700</v>
      </c>
      <c r="H32" s="10" cm="1">
        <f t="array" ref="H32">_FV(B32,"P/E",TRUE)</f>
        <v>15.452400000000001</v>
      </c>
      <c r="I32" s="14" cm="1">
        <f t="array" ref="I32">_FV(B32,"Change (%)",TRUE)</f>
        <v>1.1594E-2</v>
      </c>
      <c r="J32" s="10" cm="1">
        <f t="array" ref="J32">_FV(B32,"Beta")</f>
        <v>0.71660000000000001</v>
      </c>
      <c r="K32" s="2" t="s">
        <v>123</v>
      </c>
      <c r="L32" s="62" cm="1">
        <f t="array" ref="L32">_FV(B32,"Year incorporated",TRUE)</f>
        <v>2018</v>
      </c>
      <c r="M32" s="9" cm="1">
        <f t="array" ref="M32">_FV(Table2[[#This Row],[Company]],"Shares outstanding",TRUE)</f>
        <v>305739000</v>
      </c>
      <c r="N32" t="str" cm="1">
        <f t="array" ref="N32">_FV(Table2[[#This Row],[Company]],"Official name",TRUE)</f>
        <v>CIGNA CORPORATION</v>
      </c>
    </row>
    <row r="33" spans="2:14">
      <c r="B33" s="2" t="e" vm="31">
        <v>#VALUE!</v>
      </c>
      <c r="C33" s="2" t="str" cm="1">
        <f t="array" ref="C33">_FV(B33,"Ticker symbol",TRUE)</f>
        <v>CTAS</v>
      </c>
      <c r="D33" t="str" cm="1">
        <f t="array" ref="D33">_FV(B33,"Industry")</f>
        <v>Professional &amp; Commercial Services</v>
      </c>
      <c r="E33" s="8" cm="1">
        <f t="array" ref="E33">_FV(B33,"Price")</f>
        <v>462.53</v>
      </c>
      <c r="F33" s="9" cm="1">
        <f t="array" ref="F33">_FV(B33,"Market cap",TRUE)</f>
        <v>46967760000</v>
      </c>
      <c r="G33" s="9" cm="1">
        <f t="array" ref="G33">_FV(B33,"Employees")</f>
        <v>43000</v>
      </c>
      <c r="H33" s="10" cm="1">
        <f t="array" ref="H33">_FV(B33,"P/E",TRUE)</f>
        <v>38.766800000000003</v>
      </c>
      <c r="I33" s="14" cm="1">
        <f t="array" ref="I33">_FV(B33,"Change (%)",TRUE)</f>
        <v>1.73E-4</v>
      </c>
      <c r="J33" s="10" cm="1">
        <f t="array" ref="J33">_FV(B33,"Beta")</f>
        <v>1.3705000000000001</v>
      </c>
      <c r="K33" s="2" t="s">
        <v>126</v>
      </c>
      <c r="L33" s="62" cm="1">
        <f t="array" ref="L33">_FV(B33,"Year incorporated",TRUE)</f>
        <v>1986</v>
      </c>
      <c r="M33" s="9" cm="1">
        <f t="array" ref="M33">_FV(Table2[[#This Row],[Company]],"Shares outstanding",TRUE)</f>
        <v>101545300</v>
      </c>
      <c r="N33" t="str" cm="1">
        <f t="array" ref="N33">_FV(Table2[[#This Row],[Company]],"Official name",TRUE)</f>
        <v>CINTAS CORPORATION</v>
      </c>
    </row>
    <row r="34" spans="2:14">
      <c r="B34" s="2" t="e" vm="32">
        <v>#VALUE!</v>
      </c>
      <c r="C34" s="2" t="str" cm="1">
        <f t="array" ref="C34">_FV(B34,"Ticker symbol",TRUE)</f>
        <v>CSCO</v>
      </c>
      <c r="D34" t="str" cm="1">
        <f t="array" ref="D34">_FV(B34,"Industry")</f>
        <v>Communications &amp; Networking</v>
      </c>
      <c r="E34" s="8" cm="1">
        <f t="array" ref="E34">_FV(B34,"Price")</f>
        <v>49.7</v>
      </c>
      <c r="F34" s="9" cm="1">
        <f t="array" ref="F34">_FV(B34,"Market cap",TRUE)</f>
        <v>204172700000</v>
      </c>
      <c r="G34" s="9" cm="1">
        <f t="array" ref="G34">_FV(B34,"Employees")</f>
        <v>83300</v>
      </c>
      <c r="H34" s="10" cm="1">
        <f t="array" ref="H34">_FV(B34,"P/E",TRUE)</f>
        <v>18.0853</v>
      </c>
      <c r="I34" s="14" cm="1">
        <f t="array" ref="I34">_FV(B34,"Change (%)",TRUE)</f>
        <v>-5.4029999999999998E-3</v>
      </c>
      <c r="J34" s="10" cm="1">
        <f t="array" ref="J34">_FV(B34,"Beta")</f>
        <v>0.98140000000000005</v>
      </c>
      <c r="K34" s="2" t="s">
        <v>122</v>
      </c>
      <c r="L34" s="62" cm="1">
        <f t="array" ref="L34">_FV(B34,"Year incorporated",TRUE)</f>
        <v>2021</v>
      </c>
      <c r="M34" s="9" cm="1">
        <f t="array" ref="M34">_FV(Table2[[#This Row],[Company]],"Shares outstanding",TRUE)</f>
        <v>4108103000</v>
      </c>
      <c r="N34" t="str" cm="1">
        <f t="array" ref="N34">_FV(Table2[[#This Row],[Company]],"Official name",TRUE)</f>
        <v>CISCO SYSTEMS, INC.</v>
      </c>
    </row>
    <row r="35" spans="2:14">
      <c r="B35" s="2" t="e" vm="33">
        <v>#VALUE!</v>
      </c>
      <c r="C35" s="2" t="str" cm="1">
        <f t="array" ref="C35">_FV(B35,"Ticker symbol",TRUE)</f>
        <v>C</v>
      </c>
      <c r="D35" t="str" cm="1">
        <f t="array" ref="D35">_FV(B35,"Industry")</f>
        <v>Investment Banking &amp; Investment Services</v>
      </c>
      <c r="E35" s="8" cm="1">
        <f t="array" ref="E35">_FV(B35,"Price")</f>
        <v>47.24</v>
      </c>
      <c r="F35" s="9" cm="1">
        <f t="array" ref="F35">_FV(B35,"Market cap",TRUE)</f>
        <v>91496930000</v>
      </c>
      <c r="G35" s="9" cm="1">
        <f t="array" ref="G35">_FV(B35,"Employees")</f>
        <v>238000</v>
      </c>
      <c r="H35" s="10" cm="1">
        <f t="array" ref="H35">_FV(B35,"P/E",TRUE)</f>
        <v>6.4409999999999998</v>
      </c>
      <c r="I35" s="14" cm="1">
        <f t="array" ref="I35">_FV(B35,"Change (%)",TRUE)</f>
        <v>-1.1302000000000001E-2</v>
      </c>
      <c r="J35" s="10" cm="1">
        <f t="array" ref="J35">_FV(B35,"Beta")</f>
        <v>1.5747</v>
      </c>
      <c r="K35" s="2" t="s">
        <v>126</v>
      </c>
      <c r="L35" s="62" cm="1">
        <f t="array" ref="L35">_FV(B35,"Year incorporated",TRUE)</f>
        <v>1988</v>
      </c>
      <c r="M35" s="9" cm="1">
        <f t="array" ref="M35">_FV(Table2[[#This Row],[Company]],"Shares outstanding",TRUE)</f>
        <v>1936853000</v>
      </c>
      <c r="N35" t="str" cm="1">
        <f t="array" ref="N35">_FV(Table2[[#This Row],[Company]],"Official name",TRUE)</f>
        <v>CITIGROUP INC.</v>
      </c>
    </row>
    <row r="36" spans="2:14">
      <c r="B36" s="2" t="e" vm="34">
        <v>#VALUE!</v>
      </c>
      <c r="C36" s="2" t="str" cm="1">
        <f t="array" ref="C36">_FV(B36,"Ticker symbol",TRUE)</f>
        <v>CME</v>
      </c>
      <c r="D36" t="str" cm="1">
        <f t="array" ref="D36">_FV(B36,"Industry")</f>
        <v>Investment Banking &amp; Investment Services</v>
      </c>
      <c r="E36" s="8" cm="1">
        <f t="array" ref="E36">_FV(B36,"Price")</f>
        <v>176.63</v>
      </c>
      <c r="F36" s="9" cm="1">
        <f t="array" ref="F36">_FV(B36,"Market cap",TRUE)</f>
        <v>63538220000</v>
      </c>
      <c r="G36" s="9" cm="1">
        <f t="array" ref="G36">_FV(B36,"Employees")</f>
        <v>3480</v>
      </c>
      <c r="H36" s="10" cm="1">
        <f t="array" ref="H36">_FV(B36,"P/E",TRUE)</f>
        <v>24.282</v>
      </c>
      <c r="I36" s="14" cm="1">
        <f t="array" ref="I36">_FV(B36,"Change (%)",TRUE)</f>
        <v>-7.1389999999999995E-3</v>
      </c>
      <c r="J36" s="10" cm="1">
        <f t="array" ref="J36">_FV(B36,"Beta")</f>
        <v>0.4042</v>
      </c>
      <c r="K36" s="2" t="s">
        <v>126</v>
      </c>
      <c r="L36" s="62" cm="1">
        <f t="array" ref="L36">_FV(B36,"Year incorporated",TRUE)</f>
        <v>2001</v>
      </c>
      <c r="M36" s="9" cm="1">
        <f t="array" ref="M36">_FV(Table2[[#This Row],[Company]],"Shares outstanding",TRUE)</f>
        <v>359725000</v>
      </c>
      <c r="N36" t="str" cm="1">
        <f t="array" ref="N36">_FV(Table2[[#This Row],[Company]],"Official name",TRUE)</f>
        <v>CME GROUP INC.</v>
      </c>
    </row>
    <row r="37" spans="2:14">
      <c r="B37" s="39" t="e" vm="35">
        <v>#VALUE!</v>
      </c>
      <c r="C37" s="2" t="str" cm="1">
        <f t="array" ref="C37">_FV(B37,"Ticker symbol",TRUE)</f>
        <v>COIN</v>
      </c>
      <c r="D37" t="str" cm="1">
        <f t="array" ref="D37">_FV(B37,"Industry")</f>
        <v>Financial Technology (Fintech) &amp; Infrastructure</v>
      </c>
      <c r="E37" s="8" cm="1">
        <f t="array" ref="E37">_FV(B37,"Price")</f>
        <v>47.67</v>
      </c>
      <c r="F37" s="9" cm="1">
        <f t="array" ref="F37">_FV(B37,"Market cap",TRUE)</f>
        <v>10819450000</v>
      </c>
      <c r="G37" s="9" cm="1">
        <f t="array" ref="G37">_FV(B37,"Employees")</f>
        <v>3730</v>
      </c>
      <c r="H37" s="10" cm="1">
        <f t="array" ref="H37">_FV(B37,"P/E",TRUE)</f>
        <v>8.2423000000000002</v>
      </c>
      <c r="I37" s="14" cm="1">
        <f t="array" ref="I37">_FV(B37,"Change (%)",TRUE)</f>
        <v>5.3015E-2</v>
      </c>
      <c r="J37" s="10" cm="1">
        <f t="array" ref="J37">_FV(B37,"Beta")</f>
        <v>2.5419999999999998</v>
      </c>
      <c r="K37" s="2" t="s">
        <v>88</v>
      </c>
      <c r="L37" s="62" cm="1">
        <f t="array" ref="L37">_FV(B37,"Year incorporated",TRUE)</f>
        <v>2014</v>
      </c>
      <c r="M37" s="9" cm="1">
        <f t="array" ref="M37">_FV(Table2[[#This Row],[Company]],"Shares outstanding",TRUE)</f>
        <v>226965600</v>
      </c>
      <c r="N37" s="80" t="str" cm="1">
        <f t="array" ref="N37">_FV(Table2[[#This Row],[Company]],"Official name",TRUE)</f>
        <v>COINBASE GLOBAL, INC.</v>
      </c>
    </row>
    <row r="38" spans="2:14">
      <c r="B38" s="2" t="e" vm="36">
        <v>#VALUE!</v>
      </c>
      <c r="C38" s="2" t="str" cm="1">
        <f t="array" ref="C38">_FV(B38,"Ticker symbol",TRUE)</f>
        <v>CMA</v>
      </c>
      <c r="D38" t="str" cm="1">
        <f t="array" ref="D38">_FV(B38,"Industry")</f>
        <v>Banking Services</v>
      </c>
      <c r="E38" s="8" cm="1">
        <f t="array" ref="E38">_FV(B38,"Price")</f>
        <v>70.12</v>
      </c>
      <c r="F38" s="9" cm="1">
        <f t="array" ref="F38">_FV(B38,"Market cap",TRUE)</f>
        <v>9182384000</v>
      </c>
      <c r="G38" s="9" cm="1">
        <f t="array" ref="G38">_FV(B38,"Employees")</f>
        <v>7223</v>
      </c>
      <c r="H38" s="10" cm="1">
        <f t="array" ref="H38">_FV(B38,"P/E",TRUE)</f>
        <v>9.4853000000000005</v>
      </c>
      <c r="I38" s="14" cm="1">
        <f t="array" ref="I38">_FV(B38,"Change (%)",TRUE)</f>
        <v>-2.0807000000000003E-2</v>
      </c>
      <c r="J38" s="10" cm="1">
        <f t="array" ref="J38">_FV(B38,"Beta")</f>
        <v>1.2105999999999999</v>
      </c>
      <c r="K38" s="2" t="s">
        <v>126</v>
      </c>
      <c r="L38" s="62" cm="1">
        <f t="array" ref="L38">_FV(B38,"Year incorporated",TRUE)</f>
        <v>1972</v>
      </c>
      <c r="M38" s="9" cm="1">
        <f t="array" ref="M38">_FV(Table2[[#This Row],[Company]],"Shares outstanding",TRUE)</f>
        <v>130952400</v>
      </c>
      <c r="N38" t="str" cm="1">
        <f t="array" ref="N38">_FV(Table2[[#This Row],[Company]],"Official name",TRUE)</f>
        <v>COMERICA INCORPORATED</v>
      </c>
    </row>
    <row r="39" spans="2:14">
      <c r="B39" s="2" t="e" vm="37">
        <v>#VALUE!</v>
      </c>
      <c r="C39" s="2" t="str" cm="1">
        <f t="array" ref="C39">_FV(B39,"Ticker symbol",TRUE)</f>
        <v>CORZ</v>
      </c>
      <c r="D39" t="str" cm="1">
        <f t="array" ref="D39">_FV(B39,"Industry")</f>
        <v>Financial Technology (Fintech) &amp; Infrastructure</v>
      </c>
      <c r="E39" s="8" cm="1">
        <f t="array" ref="E39">_FV(B39,"Price")</f>
        <v>0.14000000000000001</v>
      </c>
      <c r="F39" s="9" cm="1">
        <f t="array" ref="F39">_FV(B39,"Market cap",TRUE)</f>
        <v>52433920</v>
      </c>
      <c r="G39" s="9" cm="1">
        <f t="array" ref="G39">_FV(B39,"Employees")</f>
        <v>205</v>
      </c>
      <c r="H39" s="10" cm="1">
        <f t="array" ref="H39">_FV(B39,"P/E",TRUE)</f>
        <v>83.834800000000001</v>
      </c>
      <c r="I39" s="14" cm="1">
        <f t="array" ref="I39">_FV(B39,"Change (%)",TRUE)</f>
        <v>-3.5813000000000005E-2</v>
      </c>
      <c r="J39" s="10" cm="1">
        <f t="array" ref="J39">_FV(B39,"Beta")</f>
        <v>2.0339999999999998</v>
      </c>
      <c r="K39" s="2" t="s">
        <v>88</v>
      </c>
      <c r="L39" s="62" cm="1">
        <f t="array" ref="L39">_FV(B39,"Year incorporated",TRUE)</f>
        <v>2020</v>
      </c>
      <c r="M39" s="9" cm="1">
        <f t="array" ref="M39">_FV(Table2[[#This Row],[Company]],"Shares outstanding",TRUE)</f>
        <v>374528000</v>
      </c>
      <c r="N39" t="str" cm="1">
        <f t="array" ref="N39">_FV(Table2[[#This Row],[Company]],"Official name",TRUE)</f>
        <v>CORE SCIENTIFIC, INC.</v>
      </c>
    </row>
    <row r="40" spans="2:14">
      <c r="B40" s="2" t="e" vm="38">
        <v>#VALUE!</v>
      </c>
      <c r="C40" s="2" t="str" cm="1">
        <f t="array" ref="C40">_FV(B40,"Ticker symbol",TRUE)</f>
        <v>COST</v>
      </c>
      <c r="D40" t="str" cm="1">
        <f t="array" ref="D40">_FV(B40,"Industry")</f>
        <v>Diversified Retail</v>
      </c>
      <c r="E40" s="8" cm="1">
        <f t="array" ref="E40">_FV(B40,"Price")</f>
        <v>23.59</v>
      </c>
      <c r="F40" s="9" cm="1">
        <f t="array" ref="F40">_FV(B40,"Market cap",TRUE)</f>
        <v>218881000000</v>
      </c>
      <c r="G40" s="9" cm="1">
        <f t="array" ref="G40">_FV(B40,"Employees")</f>
        <v>304000</v>
      </c>
      <c r="H40" s="10" t="e" cm="1" vm="39">
        <f t="array" ref="H40">_FV(B40,"P/E",TRUE)</f>
        <v>#VALUE!</v>
      </c>
      <c r="I40" s="14" cm="1">
        <f t="array" ref="I40">_FV(B40,"Change (%)",TRUE)</f>
        <v>-1.7493000000000002E-2</v>
      </c>
      <c r="J40" s="10" cm="1">
        <f t="array" ref="J40">_FV(B40,"Beta")</f>
        <v>0.72070000000000001</v>
      </c>
      <c r="K40" s="2" t="s">
        <v>131</v>
      </c>
      <c r="L40" s="62" cm="1">
        <f t="array" ref="L40">_FV(B40,"Year incorporated",TRUE)</f>
        <v>1987</v>
      </c>
      <c r="M40" s="9" cm="1">
        <f t="array" ref="M40">_FV(Table2[[#This Row],[Company]],"Shares outstanding",TRUE)</f>
        <v>442604200</v>
      </c>
      <c r="N40" t="str" cm="1">
        <f t="array" ref="N40">_FV(Table2[[#This Row],[Company]],"Official name",TRUE)</f>
        <v>COSTCO WHOLESALE CORPORATION</v>
      </c>
    </row>
    <row r="41" spans="2:14">
      <c r="B41" s="2" t="e" vm="40">
        <v>#VALUE!</v>
      </c>
      <c r="C41" s="2" t="str" cm="1">
        <f t="array" ref="C41">_FV(B41,"Ticker symbol",TRUE)</f>
        <v>CSX</v>
      </c>
      <c r="D41" t="str" cm="1">
        <f t="array" ref="D41">_FV(B41,"Industry")</f>
        <v>Freight &amp; Logistics Services</v>
      </c>
      <c r="E41" s="8" cm="1">
        <f t="array" ref="E41">_FV(B41,"Price")</f>
        <v>32.049999999999997</v>
      </c>
      <c r="F41" s="9" cm="1">
        <f t="array" ref="F41">_FV(B41,"Market cap",TRUE)</f>
        <v>67382200000</v>
      </c>
      <c r="G41" s="9" cm="1">
        <f t="array" ref="G41">_FV(B41,"Employees")</f>
        <v>16700</v>
      </c>
      <c r="H41" s="10" cm="1">
        <f t="array" ref="H41">_FV(B41,"P/E",TRUE)</f>
        <v>17.3796</v>
      </c>
      <c r="I41" s="14" cm="1">
        <f t="array" ref="I41">_FV(B41,"Change (%)",TRUE)</f>
        <v>-1.9278E-2</v>
      </c>
      <c r="J41" s="10" cm="1">
        <f t="array" ref="J41">_FV(B41,"Beta")</f>
        <v>1.2464</v>
      </c>
      <c r="L41" s="62" cm="1">
        <f t="array" ref="L41">_FV(B41,"Year incorporated",TRUE)</f>
        <v>1978</v>
      </c>
      <c r="M41" s="9" cm="1">
        <f t="array" ref="M41">_FV(Table2[[#This Row],[Company]],"Shares outstanding",TRUE)</f>
        <v>2102409000</v>
      </c>
      <c r="N41" t="str" cm="1">
        <f t="array" ref="N41">_FV(Table2[[#This Row],[Company]],"Official name",TRUE)</f>
        <v>CSX Corporation</v>
      </c>
    </row>
    <row r="42" spans="2:14">
      <c r="B42" s="2" t="e" vm="41">
        <v>#VALUE!</v>
      </c>
      <c r="C42" s="2" t="str" cm="1">
        <f t="array" ref="C42">_FV(B42,"Ticker symbol",TRUE)</f>
        <v>DE</v>
      </c>
      <c r="D42" t="str" cm="1">
        <f t="array" ref="D42">_FV(B42,"Industry")</f>
        <v>Machinery, Equipment &amp; Components</v>
      </c>
      <c r="E42" s="8" cm="1">
        <f t="array" ref="E42">_FV(B42,"Price")</f>
        <v>445.61</v>
      </c>
      <c r="F42" s="9" cm="1">
        <f t="array" ref="F42">_FV(B42,"Market cap",TRUE)</f>
        <v>134493800000</v>
      </c>
      <c r="G42" s="9" cm="1">
        <f t="array" ref="G42">_FV(B42,"Employees")</f>
        <v>75550</v>
      </c>
      <c r="H42" s="10" cm="1">
        <f t="array" ref="H42">_FV(B42,"P/E",TRUE)</f>
        <v>18.940999999999999</v>
      </c>
      <c r="I42" s="14" cm="1">
        <f t="array" ref="I42">_FV(B42,"Change (%)",TRUE)</f>
        <v>8.6009999999999993E-3</v>
      </c>
      <c r="J42" s="10" cm="1">
        <f t="array" ref="J42">_FV(B42,"Beta")</f>
        <v>1.0982000000000001</v>
      </c>
      <c r="L42" s="62" cm="1">
        <f t="array" ref="L42">_FV(B42,"Year incorporated",TRUE)</f>
        <v>1958</v>
      </c>
      <c r="M42" s="9" cm="1">
        <f t="array" ref="M42">_FV(Table2[[#This Row],[Company]],"Shares outstanding",TRUE)</f>
        <v>301819600</v>
      </c>
      <c r="N42" t="str" cm="1">
        <f t="array" ref="N42">_FV(Table2[[#This Row],[Company]],"Official name",TRUE)</f>
        <v>DEERE &amp; COMPANY</v>
      </c>
    </row>
    <row r="43" spans="2:14">
      <c r="B43" s="2" t="e" vm="42">
        <v>#VALUE!</v>
      </c>
      <c r="C43" s="2" t="str" cm="1">
        <f t="array" ref="C43">_FV(B43,"Ticker symbol",TRUE)</f>
        <v>DFS</v>
      </c>
      <c r="D43" t="str" cm="1">
        <f t="array" ref="D43">_FV(B43,"Industry")</f>
        <v>Banking Services</v>
      </c>
      <c r="E43" s="8" cm="1">
        <f t="array" ref="E43">_FV(B43,"Price")</f>
        <v>105.4</v>
      </c>
      <c r="F43" s="9" cm="1">
        <f t="array" ref="F43">_FV(B43,"Market cap",TRUE)</f>
        <v>28798000000</v>
      </c>
      <c r="G43" s="9" cm="1">
        <f t="array" ref="G43">_FV(B43,"Employees")</f>
        <v>16700</v>
      </c>
      <c r="H43" s="10" cm="1">
        <f t="array" ref="H43">_FV(B43,"P/E",TRUE)</f>
        <v>6.8742000000000001</v>
      </c>
      <c r="I43" s="14" cm="1">
        <f t="array" ref="I43">_FV(B43,"Change (%)",TRUE)</f>
        <v>-1.0607E-2</v>
      </c>
      <c r="J43" s="10" cm="1">
        <f t="array" ref="J43">_FV(B43,"Beta")</f>
        <v>1.4</v>
      </c>
      <c r="K43" s="2" t="s">
        <v>126</v>
      </c>
      <c r="L43" s="62" cm="1">
        <f t="array" ref="L43">_FV(B43,"Year incorporated",TRUE)</f>
        <v>1960</v>
      </c>
      <c r="M43" s="9" cm="1">
        <f t="array" ref="M43">_FV(Table2[[#This Row],[Company]],"Shares outstanding",TRUE)</f>
        <v>273225800</v>
      </c>
      <c r="N43" t="str" cm="1">
        <f t="array" ref="N43">_FV(Table2[[#This Row],[Company]],"Official name",TRUE)</f>
        <v>DISCOVER FINANCIAL SERVICES</v>
      </c>
    </row>
    <row r="44" spans="2:14">
      <c r="B44" s="2" t="e" vm="43">
        <v>#VALUE!</v>
      </c>
      <c r="C44" s="2" t="str" cm="1">
        <f t="array" ref="C44">_FV(B44,"Ticker symbol",TRUE)</f>
        <v>DG</v>
      </c>
      <c r="D44" t="str" cm="1">
        <f t="array" ref="D44">_FV(B44,"Industry")</f>
        <v>Diversified Retail</v>
      </c>
      <c r="E44" s="8" cm="1">
        <f t="array" ref="E44">_FV(B44,"Price")</f>
        <v>243.96</v>
      </c>
      <c r="F44" s="9" cm="1">
        <f t="array" ref="F44">_FV(B44,"Market cap",TRUE)</f>
        <v>55030480000</v>
      </c>
      <c r="G44" s="9" cm="1">
        <f t="array" ref="G44">_FV(B44,"Employees")</f>
        <v>163000</v>
      </c>
      <c r="H44" s="10" cm="1">
        <f t="array" ref="H44">_FV(B44,"P/E",TRUE)</f>
        <v>23.543500000000002</v>
      </c>
      <c r="I44" s="14" cm="1">
        <f t="array" ref="I44">_FV(B44,"Change (%)",TRUE)</f>
        <v>3.2242E-2</v>
      </c>
      <c r="J44" s="10" cm="1">
        <f t="array" ref="J44">_FV(B44,"Beta")</f>
        <v>0.3821</v>
      </c>
      <c r="L44" s="62" cm="1">
        <f t="array" ref="L44">_FV(B44,"Year incorporated",TRUE)</f>
        <v>1998</v>
      </c>
      <c r="M44" s="9" cm="1">
        <f t="array" ref="M44">_FV(Table2[[#This Row],[Company]],"Shares outstanding",TRUE)</f>
        <v>225571700</v>
      </c>
      <c r="N44" t="str" cm="1">
        <f t="array" ref="N44">_FV(Table2[[#This Row],[Company]],"Official name",TRUE)</f>
        <v>DOLLAR GENERAL CORPORATION</v>
      </c>
    </row>
    <row r="45" spans="2:14">
      <c r="B45" s="2" t="e" vm="44">
        <v>#VALUE!</v>
      </c>
      <c r="C45" s="2" t="str" cm="1">
        <f t="array" ref="C45">_FV(B45,"Ticker symbol",TRUE)</f>
        <v>DLTR</v>
      </c>
      <c r="D45" t="str" cm="1">
        <f t="array" ref="D45">_FV(B45,"Industry")</f>
        <v>Diversified Retail</v>
      </c>
      <c r="E45" s="8" cm="1">
        <f t="array" ref="E45">_FV(B45,"Price")</f>
        <v>151.19999999999999</v>
      </c>
      <c r="F45" s="9" cm="1">
        <f t="array" ref="F45">_FV(B45,"Market cap",TRUE)</f>
        <v>33443090000</v>
      </c>
      <c r="G45" s="9" cm="1">
        <f t="array" ref="G45">_FV(B45,"Employees")</f>
        <v>61886</v>
      </c>
      <c r="H45" s="10" cm="1">
        <f t="array" ref="H45">_FV(B45,"P/E",TRUE)</f>
        <v>20.950099999999999</v>
      </c>
      <c r="I45" s="14" cm="1">
        <f t="array" ref="I45">_FV(B45,"Change (%)",TRUE)</f>
        <v>9.8849999999999997E-3</v>
      </c>
      <c r="J45" s="10" cm="1">
        <f t="array" ref="J45">_FV(B45,"Beta")</f>
        <v>0.69579999999999997</v>
      </c>
      <c r="L45" s="62" cm="1">
        <f t="array" ref="L45">_FV(B45,"Year incorporated",TRUE)</f>
        <v>2008</v>
      </c>
      <c r="M45" s="9" cm="1">
        <f t="array" ref="M45">_FV(Table2[[#This Row],[Company]],"Shares outstanding",TRUE)</f>
        <v>221184500</v>
      </c>
      <c r="N45" t="str" cm="1">
        <f t="array" ref="N45">_FV(Table2[[#This Row],[Company]],"Official name",TRUE)</f>
        <v>DOLLAR TREE, INC.</v>
      </c>
    </row>
    <row r="46" spans="2:14">
      <c r="B46" s="2" t="e" vm="45">
        <v>#VALUE!</v>
      </c>
      <c r="C46" s="2" t="str" cm="1">
        <f t="array" ref="C46">_FV(B46,"Ticker symbol",TRUE)</f>
        <v>EBAY</v>
      </c>
      <c r="D46" t="str" cm="1">
        <f t="array" ref="D46">_FV(B46,"Industry")</f>
        <v>Software &amp; IT Services</v>
      </c>
      <c r="E46" s="8" cm="1">
        <f t="array" ref="E46">_FV(B46,"Price")</f>
        <v>45.2</v>
      </c>
      <c r="F46" s="9" cm="1">
        <f t="array" ref="F46">_FV(B46,"Market cap",TRUE)</f>
        <v>24528190000</v>
      </c>
      <c r="G46" s="9" cm="1">
        <f t="array" ref="G46">_FV(B46,"Employees")</f>
        <v>10800</v>
      </c>
      <c r="H46" s="10" cm="1">
        <f t="array" ref="H46">_FV(B46,"P/E",TRUE)</f>
        <v>253.23410000000001</v>
      </c>
      <c r="I46" s="14" cm="1">
        <f t="array" ref="I46">_FV(B46,"Change (%)",TRUE)</f>
        <v>8.8570000000000001E-4</v>
      </c>
      <c r="J46" s="10" cm="1">
        <f t="array" ref="J46">_FV(B46,"Beta")</f>
        <v>1.2878000000000001</v>
      </c>
      <c r="K46" s="2" t="s">
        <v>122</v>
      </c>
      <c r="L46" s="62" cm="1">
        <f t="array" ref="L46">_FV(B46,"Year incorporated",TRUE)</f>
        <v>1998</v>
      </c>
      <c r="M46" s="9" cm="1">
        <f t="array" ref="M46">_FV(Table2[[#This Row],[Company]],"Shares outstanding",TRUE)</f>
        <v>542659100</v>
      </c>
      <c r="N46" t="str" cm="1">
        <f t="array" ref="N46">_FV(Table2[[#This Row],[Company]],"Official name",TRUE)</f>
        <v>EBAY INC.</v>
      </c>
    </row>
    <row r="47" spans="2:14">
      <c r="B47" s="2" t="e" vm="46">
        <v>#VALUE!</v>
      </c>
      <c r="C47" s="2" t="str" cm="1">
        <f t="array" ref="C47">_FV(B47,"Ticker symbol",TRUE)</f>
        <v>ECL</v>
      </c>
      <c r="D47" t="str" cm="1">
        <f t="array" ref="D47">_FV(B47,"Industry")</f>
        <v>Chemicals</v>
      </c>
      <c r="E47" s="8" cm="1">
        <f t="array" ref="E47">_FV(B47,"Price")</f>
        <v>151.36000000000001</v>
      </c>
      <c r="F47" s="9" cm="1">
        <f t="array" ref="F47">_FV(B47,"Market cap",TRUE)</f>
        <v>43111570000</v>
      </c>
      <c r="G47" s="9" cm="1">
        <f t="array" ref="G47">_FV(B47,"Employees")</f>
        <v>47000</v>
      </c>
      <c r="H47" s="10" cm="1">
        <f t="array" ref="H47">_FV(B47,"P/E",TRUE)</f>
        <v>38.712499999999999</v>
      </c>
      <c r="I47" s="14" cm="1">
        <f t="array" ref="I47">_FV(B47,"Change (%)",TRUE)</f>
        <v>-3.8169999999999996E-3</v>
      </c>
      <c r="J47" s="10" cm="1">
        <f t="array" ref="J47">_FV(B47,"Beta")</f>
        <v>1.0018</v>
      </c>
      <c r="L47" s="62" cm="1">
        <f t="array" ref="L47">_FV(B47,"Year incorporated",TRUE)</f>
        <v>1924</v>
      </c>
      <c r="M47" s="9" cm="1">
        <f t="array" ref="M47">_FV(Table2[[#This Row],[Company]],"Shares outstanding",TRUE)</f>
        <v>284828100</v>
      </c>
      <c r="N47" t="str" cm="1">
        <f t="array" ref="N47">_FV(Table2[[#This Row],[Company]],"Official name",TRUE)</f>
        <v>ECOLAB INC.</v>
      </c>
    </row>
    <row r="48" spans="2:14">
      <c r="B48" s="2" t="e" vm="47">
        <v>#VALUE!</v>
      </c>
      <c r="C48" s="2" t="str" cm="1">
        <f t="array" ref="C48">_FV(B48,"Ticker symbol",TRUE)</f>
        <v>EFX</v>
      </c>
      <c r="D48" t="str" cm="1">
        <f t="array" ref="D48">_FV(B48,"Industry")</f>
        <v>Professional &amp; Commercial Services</v>
      </c>
      <c r="E48" s="8" cm="1">
        <f t="array" ref="E48">_FV(B48,"Price")</f>
        <v>201.38</v>
      </c>
      <c r="F48" s="9" cm="1">
        <f t="array" ref="F48">_FV(B48,"Market cap",TRUE)</f>
        <v>24657660000</v>
      </c>
      <c r="G48" s="9" cm="1">
        <f t="array" ref="G48">_FV(B48,"Employees")</f>
        <v>12700</v>
      </c>
      <c r="H48" s="10" cm="1">
        <f t="array" ref="H48">_FV(B48,"P/E",TRUE)</f>
        <v>35.160299999999999</v>
      </c>
      <c r="I48" s="14" cm="1">
        <f t="array" ref="I48">_FV(B48,"Change (%)",TRUE)</f>
        <v>-4.3020000000000003E-3</v>
      </c>
      <c r="J48" s="10" cm="1">
        <f t="array" ref="J48">_FV(B48,"Beta")</f>
        <v>1.45</v>
      </c>
      <c r="K48" s="2" t="s">
        <v>126</v>
      </c>
      <c r="L48" s="62" cm="1">
        <f t="array" ref="L48">_FV(B48,"Year incorporated",TRUE)</f>
        <v>1913</v>
      </c>
      <c r="M48" s="9" cm="1">
        <f t="array" ref="M48">_FV(Table2[[#This Row],[Company]],"Shares outstanding",TRUE)</f>
        <v>122443400</v>
      </c>
      <c r="N48" t="str" cm="1">
        <f t="array" ref="N48">_FV(Table2[[#This Row],[Company]],"Official name",TRUE)</f>
        <v>EQUIFAX INC.</v>
      </c>
    </row>
    <row r="49" spans="2:14">
      <c r="B49" s="2" t="e" vm="48">
        <v>#VALUE!</v>
      </c>
      <c r="C49" s="2" t="str" cm="1">
        <f t="array" ref="C49">_FV(B49,"Ticker symbol",TRUE)</f>
        <v>ETSY</v>
      </c>
      <c r="D49" t="str" cm="1">
        <f t="array" ref="D49">_FV(B49,"Industry")</f>
        <v>Diversified Retail</v>
      </c>
      <c r="E49" s="8" cm="1">
        <f t="array" ref="E49">_FV(B49,"Price")</f>
        <v>140.49</v>
      </c>
      <c r="F49" s="9" cm="1">
        <f t="array" ref="F49">_FV(B49,"Market cap",TRUE)</f>
        <v>17657950000</v>
      </c>
      <c r="G49" s="9" cm="1">
        <f t="array" ref="G49">_FV(B49,"Employees")</f>
        <v>2786</v>
      </c>
      <c r="H49" s="10" cm="1">
        <f t="array" ref="H49">_FV(B49,"P/E",TRUE)</f>
        <v>31.364899999999999</v>
      </c>
      <c r="I49" s="14" cm="1">
        <f t="array" ref="I49">_FV(B49,"Change (%)",TRUE)</f>
        <v>7.8919999999999997E-3</v>
      </c>
      <c r="J49" s="10" cm="1">
        <f t="array" ref="J49">_FV(B49,"Beta")</f>
        <v>1.7877000000000001</v>
      </c>
      <c r="K49" s="2" t="s">
        <v>122</v>
      </c>
      <c r="L49" s="62" cm="1">
        <f t="array" ref="L49">_FV(B49,"Year incorporated",TRUE)</f>
        <v>2006</v>
      </c>
      <c r="M49" s="9" cm="1">
        <f t="array" ref="M49">_FV(Table2[[#This Row],[Company]],"Shares outstanding",TRUE)</f>
        <v>125688300</v>
      </c>
      <c r="N49" t="str" cm="1">
        <f t="array" ref="N49">_FV(Table2[[#This Row],[Company]],"Official name",TRUE)</f>
        <v>ETSY, INC.</v>
      </c>
    </row>
    <row r="50" spans="2:14">
      <c r="B50" s="2" t="e" vm="49">
        <v>#VALUE!</v>
      </c>
      <c r="C50" s="2" t="str" cm="1">
        <f t="array" ref="C50">_FV(B50,"Ticker symbol",TRUE)</f>
        <v>XOM</v>
      </c>
      <c r="D50" t="str" cm="1">
        <f t="array" ref="D50">_FV(B50,"Industry")</f>
        <v>Oil &amp; Gas</v>
      </c>
      <c r="E50" s="8" cm="1">
        <f t="array" ref="E50">_FV(B50,"Price")</f>
        <v>109.86</v>
      </c>
      <c r="F50" s="9" cm="1">
        <f t="array" ref="F50">_FV(B50,"Market cap",TRUE)</f>
        <v>452403500000</v>
      </c>
      <c r="G50" s="9" cm="1">
        <f t="array" ref="G50">_FV(B50,"Employees")</f>
        <v>63000</v>
      </c>
      <c r="H50" s="10" cm="1">
        <f t="array" ref="H50">_FV(B50,"P/E",TRUE)</f>
        <v>9.0363000000000007</v>
      </c>
      <c r="I50" s="14" cm="1">
        <f t="array" ref="I50">_FV(B50,"Change (%)",TRUE)</f>
        <v>-8.4840000000000002E-3</v>
      </c>
      <c r="J50" s="10" cm="1">
        <f t="array" ref="J50">_FV(B50,"Beta")</f>
        <v>1.1189</v>
      </c>
      <c r="L50" s="62" cm="1">
        <f t="array" ref="L50">_FV(B50,"Year incorporated",TRUE)</f>
        <v>1882</v>
      </c>
      <c r="M50" s="9" cm="1">
        <f t="array" ref="M50">_FV(Table2[[#This Row],[Company]],"Shares outstanding",TRUE)</f>
        <v>4118000000</v>
      </c>
      <c r="N50" t="str" cm="1">
        <f t="array" ref="N50">_FV(Table2[[#This Row],[Company]],"Official name",TRUE)</f>
        <v>EXXON MOBIL CORPORATION</v>
      </c>
    </row>
    <row r="51" spans="2:14">
      <c r="B51" s="2" t="e" vm="50">
        <v>#VALUE!</v>
      </c>
      <c r="C51" s="2" t="str" cm="1">
        <f t="array" ref="C51">_FV(B51,"Ticker symbol",TRUE)</f>
        <v>FMCC</v>
      </c>
      <c r="D51" t="str" cm="1">
        <f t="array" ref="D51">_FV(B51,"Industry")</f>
        <v>Banking Services</v>
      </c>
      <c r="E51" s="8" cm="1">
        <f t="array" ref="E51">_FV(B51,"Price")</f>
        <v>0.4451</v>
      </c>
      <c r="F51" s="9" cm="1">
        <f t="array" ref="F51">_FV(B51,"Market cap",TRUE)</f>
        <v>289341500</v>
      </c>
      <c r="G51" s="9" cm="1">
        <f t="array" ref="G51">_FV(B51,"Employees")</f>
        <v>7284</v>
      </c>
      <c r="H51" s="10" cm="1">
        <f t="array" ref="H51">_FV(B51,"P/E",TRUE)</f>
        <v>0.73529999999999995</v>
      </c>
      <c r="I51" s="14" cm="1">
        <f t="array" ref="I51">_FV(B51,"Change (%)",TRUE)</f>
        <v>1.1591000000000001E-2</v>
      </c>
      <c r="J51" s="10" cm="1">
        <f t="array" ref="J51">_FV(B51,"Beta")</f>
        <v>1.929</v>
      </c>
      <c r="K51" s="2" t="s">
        <v>126</v>
      </c>
      <c r="L51" s="62" t="e" cm="1" vm="51">
        <f t="array" ref="L51">_FV(B51,"Year incorporated",TRUE)</f>
        <v>#VALUE!</v>
      </c>
      <c r="M51" s="9" cm="1">
        <f t="array" ref="M51">_FV(Table2[[#This Row],[Company]],"Shares outstanding",TRUE)</f>
        <v>650059600</v>
      </c>
      <c r="N51" t="str" cm="1">
        <f t="array" ref="N51">_FV(Table2[[#This Row],[Company]],"Official name",TRUE)</f>
        <v>Federal Home Loan Mortgage Corporation</v>
      </c>
    </row>
    <row r="52" spans="2:14">
      <c r="B52" s="2" t="e" vm="52">
        <v>#VALUE!</v>
      </c>
      <c r="C52" s="2" t="str" cm="1">
        <f t="array" ref="C52">_FV(B52,"Ticker symbol",TRUE)</f>
        <v>FNMA</v>
      </c>
      <c r="D52" t="str" cm="1">
        <f t="array" ref="D52">_FV(B52,"Industry")</f>
        <v>Banking Services</v>
      </c>
      <c r="E52" s="8" cm="1">
        <f t="array" ref="E52">_FV(B52,"Price")</f>
        <v>0.45</v>
      </c>
      <c r="F52" s="9" cm="1">
        <f t="array" ref="F52">_FV(B52,"Market cap",TRUE)</f>
        <v>521139400</v>
      </c>
      <c r="G52" s="9" cm="1">
        <f t="array" ref="G52">_FV(B52,"Employees")</f>
        <v>7400</v>
      </c>
      <c r="H52" s="10" cm="1">
        <f t="array" ref="H52">_FV(B52,"P/E",TRUE)</f>
        <v>216.1765</v>
      </c>
      <c r="I52" s="14" cm="1">
        <f t="array" ref="I52">_FV(B52,"Change (%)",TRUE)</f>
        <v>2.0407999999999999E-2</v>
      </c>
      <c r="J52" s="10" cm="1">
        <f t="array" ref="J52">_FV(B52,"Beta")</f>
        <v>1.8788</v>
      </c>
      <c r="K52" s="2" t="s">
        <v>126</v>
      </c>
      <c r="L52" s="62" cm="1">
        <f t="array" ref="L52">_FV(B52,"Year incorporated",TRUE)</f>
        <v>1938</v>
      </c>
      <c r="M52" s="9" cm="1">
        <f t="array" ref="M52">_FV(Table2[[#This Row],[Company]],"Shares outstanding",TRUE)</f>
        <v>1158088000</v>
      </c>
      <c r="N52" t="str" cm="1">
        <f t="array" ref="N52">_FV(Table2[[#This Row],[Company]],"Official name",TRUE)</f>
        <v>FEDERAL NATIONAL MORTGAGE ASSOCIATION</v>
      </c>
    </row>
    <row r="53" spans="2:14">
      <c r="B53" s="2" t="e" vm="53">
        <v>#VALUE!</v>
      </c>
      <c r="C53" s="2" t="str" cm="1">
        <f t="array" ref="C53">_FV(B53,"Ticker symbol",TRUE)</f>
        <v>FDX</v>
      </c>
      <c r="D53" t="str" cm="1">
        <f t="array" ref="D53">_FV(B53,"Industry")</f>
        <v>Freight &amp; Logistics Services</v>
      </c>
      <c r="E53" s="8" cm="1">
        <f t="array" ref="E53">_FV(B53,"Price")</f>
        <v>181.41</v>
      </c>
      <c r="F53" s="9" cm="1">
        <f t="array" ref="F53">_FV(B53,"Market cap",TRUE)</f>
        <v>47206470000</v>
      </c>
      <c r="G53" s="9" cm="1">
        <f t="array" ref="G53">_FV(B53,"Employees")</f>
        <v>191000</v>
      </c>
      <c r="H53" s="10" cm="1">
        <f t="array" ref="H53">_FV(B53,"P/E",TRUE)</f>
        <v>13.265700000000001</v>
      </c>
      <c r="I53" s="14" cm="1">
        <f t="array" ref="I53">_FV(B53,"Change (%)",TRUE)</f>
        <v>5.3200000000000001E-3</v>
      </c>
      <c r="J53" s="10" cm="1">
        <f t="array" ref="J53">_FV(B53,"Beta")</f>
        <v>1.3369</v>
      </c>
      <c r="L53" s="62" cm="1">
        <f t="array" ref="L53">_FV(B53,"Year incorporated",TRUE)</f>
        <v>1997</v>
      </c>
      <c r="M53" s="9" cm="1">
        <f t="array" ref="M53">_FV(Table2[[#This Row],[Company]],"Shares outstanding",TRUE)</f>
        <v>260219800</v>
      </c>
      <c r="N53" t="str" cm="1">
        <f t="array" ref="N53">_FV(Table2[[#This Row],[Company]],"Official name",TRUE)</f>
        <v>FEDEX CORPORATION</v>
      </c>
    </row>
    <row r="54" spans="2:14">
      <c r="B54" s="2" t="e" vm="54">
        <v>#VALUE!</v>
      </c>
      <c r="C54" s="2" t="str" cm="1">
        <f t="array" ref="C54">_FV(B54,"Ticker symbol",TRUE)</f>
        <v>FISV</v>
      </c>
      <c r="D54" t="str" cm="1">
        <f t="array" ref="D54">_FV(B54,"Industry")</f>
        <v>Professional &amp; Commercial Services</v>
      </c>
      <c r="E54" s="8" cm="1">
        <f t="array" ref="E54">_FV(B54,"Price")</f>
        <v>105.46</v>
      </c>
      <c r="F54" s="9" cm="1">
        <f t="array" ref="F54">_FV(B54,"Market cap",TRUE)</f>
        <v>66970060000</v>
      </c>
      <c r="G54" s="9" cm="1">
        <f t="array" ref="G54">_FV(B54,"Employees")</f>
        <v>44000</v>
      </c>
      <c r="H54" s="10" cm="1">
        <f t="array" ref="H54">_FV(B54,"P/E",TRUE)</f>
        <v>32.986899999999999</v>
      </c>
      <c r="I54" s="14" cm="1">
        <f t="array" ref="I54">_FV(B54,"Change (%)",TRUE)</f>
        <v>4.0939999999999995E-3</v>
      </c>
      <c r="J54" s="10" cm="1">
        <f t="array" ref="J54">_FV(B54,"Beta")</f>
        <v>0.87670000000000003</v>
      </c>
      <c r="K54" s="2" t="s">
        <v>126</v>
      </c>
      <c r="L54" s="62" cm="1">
        <f t="array" ref="L54">_FV(B54,"Year incorporated",TRUE)</f>
        <v>1992</v>
      </c>
      <c r="M54" s="9" cm="1">
        <f t="array" ref="M54">_FV(Table2[[#This Row],[Company]],"Shares outstanding",TRUE)</f>
        <v>635028100</v>
      </c>
      <c r="N54" t="str" cm="1">
        <f t="array" ref="N54">_FV(Table2[[#This Row],[Company]],"Official name",TRUE)</f>
        <v>FISERV, INC.</v>
      </c>
    </row>
    <row r="55" spans="2:14">
      <c r="B55" s="2" t="e" vm="55">
        <v>#VALUE!</v>
      </c>
      <c r="C55" s="2" t="str" cm="1">
        <f t="array" ref="C55">_FV(B55,"Ticker symbol",TRUE)</f>
        <v>GLXY</v>
      </c>
      <c r="D55" t="str" cm="1">
        <f t="array" ref="D55">_FV(B55,"Industry")</f>
        <v>Investment Banking &amp; Investment Services</v>
      </c>
      <c r="E55" s="8" cm="1">
        <f t="array" ref="E55">_FV(B55,"Price")</f>
        <v>4.3</v>
      </c>
      <c r="F55" s="9" cm="1">
        <f t="array" ref="F55">_FV(B55,"Market cap",TRUE)</f>
        <v>1452138000</v>
      </c>
      <c r="G55" s="9" cm="1">
        <f t="array" ref="G55">_FV(B55,"Employees")</f>
        <v>395</v>
      </c>
      <c r="H55" s="10" cm="1">
        <f t="array" ref="H55">_FV(B55,"P/E",TRUE)</f>
        <v>4.62</v>
      </c>
      <c r="I55" s="14" cm="1">
        <f t="array" ref="I55">_FV(B55,"Change (%)",TRUE)</f>
        <v>-2.0501000000000002E-2</v>
      </c>
      <c r="J55" s="10" cm="1">
        <f t="array" ref="J55">_FV(B55,"Beta")</f>
        <v>3.3889</v>
      </c>
      <c r="K55" s="2" t="s">
        <v>88</v>
      </c>
      <c r="L55" s="62" cm="1">
        <f t="array" ref="L55">_FV(B55,"Year incorporated",TRUE)</f>
        <v>2018</v>
      </c>
      <c r="M55" s="9" cm="1">
        <f t="array" ref="M55">_FV(Table2[[#This Row],[Company]],"Shares outstanding",TRUE)</f>
        <v>337706500</v>
      </c>
      <c r="N55" t="str" cm="1">
        <f t="array" ref="N55">_FV(Table2[[#This Row],[Company]],"Official name",TRUE)</f>
        <v>GALAXY DIGITAL HOLDINGS LTD.</v>
      </c>
    </row>
    <row r="56" spans="2:14">
      <c r="B56" s="2" t="e" vm="56">
        <v>#VALUE!</v>
      </c>
      <c r="C56" s="2" t="str" cm="1">
        <f t="array" ref="C56">_FV(B56,"Ticker symbol",TRUE)</f>
        <v>GRMN</v>
      </c>
      <c r="D56" t="str" cm="1">
        <f t="array" ref="D56">_FV(B56,"Industry")</f>
        <v>Communications &amp; Networking</v>
      </c>
      <c r="E56" s="8" cm="1">
        <f t="array" ref="E56">_FV(B56,"Price")</f>
        <v>94.32</v>
      </c>
      <c r="F56" s="9" cm="1">
        <f t="array" ref="F56">_FV(B56,"Market cap",TRUE)</f>
        <v>18077740000</v>
      </c>
      <c r="G56" s="9" cm="1">
        <f t="array" ref="G56">_FV(B56,"Employees")</f>
        <v>18700</v>
      </c>
      <c r="H56" s="10" cm="1">
        <f t="array" ref="H56">_FV(B56,"P/E",TRUE)</f>
        <v>18.878900000000002</v>
      </c>
      <c r="I56" s="14" cm="1">
        <f t="array" ref="I56">_FV(B56,"Change (%)",TRUE)</f>
        <v>-4.2389999999999995E-4</v>
      </c>
      <c r="J56" s="10" cm="1">
        <f t="array" ref="J56">_FV(B56,"Beta")</f>
        <v>0.97640000000000005</v>
      </c>
      <c r="K56" s="2" t="s">
        <v>122</v>
      </c>
      <c r="L56" s="62" cm="1">
        <f t="array" ref="L56">_FV(B56,"Year incorporated",TRUE)</f>
        <v>2010</v>
      </c>
      <c r="M56" s="9" cm="1">
        <f t="array" ref="M56">_FV(Table2[[#This Row],[Company]],"Shares outstanding",TRUE)</f>
        <v>191663900</v>
      </c>
      <c r="N56" t="str" cm="1">
        <f t="array" ref="N56">_FV(Table2[[#This Row],[Company]],"Official name",TRUE)</f>
        <v>Garmin Ltd</v>
      </c>
    </row>
    <row r="57" spans="2:14">
      <c r="B57" s="2" t="e" vm="57">
        <v>#VALUE!</v>
      </c>
      <c r="C57" s="2" t="str" cm="1">
        <f t="array" ref="C57">_FV(B57,"Ticker symbol",TRUE)</f>
        <v>GD</v>
      </c>
      <c r="D57" t="str" cm="1">
        <f t="array" ref="D57">_FV(B57,"Industry")</f>
        <v>Aerospace &amp; Defense</v>
      </c>
      <c r="E57" s="8" cm="1">
        <f t="array" ref="E57">_FV(B57,"Price")</f>
        <v>255.74</v>
      </c>
      <c r="F57" s="9" cm="1">
        <f t="array" ref="F57">_FV(B57,"Market cap",TRUE)</f>
        <v>70213150000</v>
      </c>
      <c r="G57" s="9" cm="1">
        <f t="array" ref="G57">_FV(B57,"Employees")</f>
        <v>103100</v>
      </c>
      <c r="H57" s="10" cm="1">
        <f t="array" ref="H57">_FV(B57,"P/E",TRUE)</f>
        <v>21.008299999999998</v>
      </c>
      <c r="I57" s="14" cm="1">
        <f t="array" ref="I57">_FV(B57,"Change (%)",TRUE)</f>
        <v>1.3755E-2</v>
      </c>
      <c r="J57" s="10" cm="1">
        <f t="array" ref="J57">_FV(B57,"Beta")</f>
        <v>0.88680000000000003</v>
      </c>
      <c r="L57" s="62" cm="1">
        <f t="array" ref="L57">_FV(B57,"Year incorporated",TRUE)</f>
        <v>1952</v>
      </c>
      <c r="M57" s="9" cm="1">
        <f t="array" ref="M57">_FV(Table2[[#This Row],[Company]],"Shares outstanding",TRUE)</f>
        <v>274549000</v>
      </c>
      <c r="N57" t="str" cm="1">
        <f t="array" ref="N57">_FV(Table2[[#This Row],[Company]],"Official name",TRUE)</f>
        <v>GENERAL DYNAMICS CORPORATION</v>
      </c>
    </row>
    <row r="58" spans="2:14">
      <c r="B58" s="2" t="e" vm="58">
        <v>#VALUE!</v>
      </c>
      <c r="C58" s="2" t="str" cm="1">
        <f t="array" ref="C58">_FV(B58,"Ticker symbol",TRUE)</f>
        <v>GE</v>
      </c>
      <c r="D58" t="str" cm="1">
        <f t="array" ref="D58">_FV(B58,"Industry")</f>
        <v>Consumer Goods Conglomerates</v>
      </c>
      <c r="E58" s="8" cm="1">
        <f t="array" ref="E58">_FV(B58,"Price")</f>
        <v>86.88</v>
      </c>
      <c r="F58" s="9" cm="1">
        <f t="array" ref="F58">_FV(B58,"Market cap",TRUE)</f>
        <v>94931010000</v>
      </c>
      <c r="G58" s="9" cm="1">
        <f t="array" ref="G58">_FV(B58,"Employees")</f>
        <v>168000</v>
      </c>
      <c r="H58" s="10" cm="1">
        <f t="array" ref="H58">_FV(B58,"P/E",TRUE)</f>
        <v>0</v>
      </c>
      <c r="I58" s="14" cm="1">
        <f t="array" ref="I58">_FV(B58,"Change (%)",TRUE)</f>
        <v>1.9001000000000001E-2</v>
      </c>
      <c r="J58" s="10" cm="1">
        <f t="array" ref="J58">_FV(B58,"Beta")</f>
        <v>1.2498</v>
      </c>
      <c r="L58" s="62" cm="1">
        <f t="array" ref="L58">_FV(B58,"Year incorporated",TRUE)</f>
        <v>1892</v>
      </c>
      <c r="M58" s="9" cm="1">
        <f t="array" ref="M58">_FV(Table2[[#This Row],[Company]],"Shares outstanding",TRUE)</f>
        <v>1092668000</v>
      </c>
      <c r="N58" t="str" cm="1">
        <f t="array" ref="N58">_FV(Table2[[#This Row],[Company]],"Official name",TRUE)</f>
        <v>GENERAL ELECTRIC COMPANY</v>
      </c>
    </row>
    <row r="59" spans="2:14">
      <c r="B59" s="2" t="e" vm="59">
        <v>#VALUE!</v>
      </c>
      <c r="C59" s="2" t="str" cm="1">
        <f t="array" ref="C59">_FV(B59,"Ticker symbol",TRUE)</f>
        <v>GIS</v>
      </c>
      <c r="D59" t="str" cm="1">
        <f t="array" ref="D59">_FV(B59,"Industry")</f>
        <v>Food &amp; Tobacco</v>
      </c>
      <c r="E59" s="8" cm="1">
        <f t="array" ref="E59">_FV(B59,"Price")</f>
        <v>86.52</v>
      </c>
      <c r="F59" s="9" cm="1">
        <f t="array" ref="F59">_FV(B59,"Market cap",TRUE)</f>
        <v>51352700000</v>
      </c>
      <c r="G59" s="9" cm="1">
        <f t="array" ref="G59">_FV(B59,"Employees")</f>
        <v>32500</v>
      </c>
      <c r="H59" s="10" cm="1">
        <f t="array" ref="H59">_FV(B59,"P/E",TRUE)</f>
        <v>17.965499999999999</v>
      </c>
      <c r="I59" s="14" cm="1">
        <f t="array" ref="I59">_FV(B59,"Change (%)",TRUE)</f>
        <v>1.2878000000000001E-2</v>
      </c>
      <c r="J59" s="10" cm="1">
        <f t="array" ref="J59">_FV(B59,"Beta")</f>
        <v>0.32019999999999998</v>
      </c>
      <c r="L59" s="62" cm="1">
        <f t="array" ref="L59">_FV(B59,"Year incorporated",TRUE)</f>
        <v>1928</v>
      </c>
      <c r="M59" s="9" cm="1">
        <f t="array" ref="M59">_FV(Table2[[#This Row],[Company]],"Shares outstanding",TRUE)</f>
        <v>593535600</v>
      </c>
      <c r="N59" t="str" cm="1">
        <f t="array" ref="N59">_FV(Table2[[#This Row],[Company]],"Official name",TRUE)</f>
        <v>GENERAL MILLS, INC.</v>
      </c>
    </row>
    <row r="60" spans="2:14">
      <c r="B60" s="2" t="e" vm="60">
        <v>#VALUE!</v>
      </c>
      <c r="C60" s="2" t="str" cm="1">
        <f t="array" ref="C60">_FV(B60,"Ticker symbol",TRUE)</f>
        <v>GPN</v>
      </c>
      <c r="D60" t="str" cm="1">
        <f t="array" ref="D60">_FV(B60,"Industry")</f>
        <v>Professional &amp; Commercial Services</v>
      </c>
      <c r="E60" s="8" cm="1">
        <f t="array" ref="E60">_FV(B60,"Price")</f>
        <v>103.08</v>
      </c>
      <c r="F60" s="9" cm="1">
        <f t="array" ref="F60">_FV(B60,"Market cap",TRUE)</f>
        <v>27872950000</v>
      </c>
      <c r="G60" s="9" cm="1">
        <f t="array" ref="G60">_FV(B60,"Employees")</f>
        <v>25000</v>
      </c>
      <c r="H60" s="10" cm="1">
        <f t="array" ref="H60">_FV(B60,"P/E",TRUE)</f>
        <v>461.94</v>
      </c>
      <c r="I60" s="14" cm="1">
        <f t="array" ref="I60">_FV(B60,"Change (%)",TRUE)</f>
        <v>-4.3470000000000002E-3</v>
      </c>
      <c r="J60" s="10" cm="1">
        <f t="array" ref="J60">_FV(B60,"Beta")</f>
        <v>0.99850000000000005</v>
      </c>
      <c r="K60" s="2" t="s">
        <v>126</v>
      </c>
      <c r="L60" s="62" cm="1">
        <f t="array" ref="L60">_FV(B60,"Year incorporated",TRUE)</f>
        <v>2000</v>
      </c>
      <c r="M60" s="9" cm="1">
        <f t="array" ref="M60">_FV(Table2[[#This Row],[Company]],"Shares outstanding",TRUE)</f>
        <v>270401200</v>
      </c>
      <c r="N60" t="str" cm="1">
        <f t="array" ref="N60">_FV(Table2[[#This Row],[Company]],"Official name",TRUE)</f>
        <v>GLOBAL PAYMENTS INC.</v>
      </c>
    </row>
    <row r="61" spans="2:14">
      <c r="B61" s="2" t="e" vm="61">
        <v>#VALUE!</v>
      </c>
      <c r="C61" s="2" t="str" cm="1">
        <f t="array" ref="C61">_FV(B61,"Ticker symbol",TRUE)</f>
        <v>GREE</v>
      </c>
      <c r="D61" t="str" cm="1">
        <f t="array" ref="D61">_FV(B61,"Industry")</f>
        <v>Financial Technology (Fintech) &amp; Infrastructure</v>
      </c>
      <c r="E61" s="8" cm="1">
        <f t="array" ref="E61">_FV(B61,"Price")</f>
        <v>0.58320000000000005</v>
      </c>
      <c r="F61" s="9" cm="1">
        <f t="array" ref="F61">_FV(B61,"Market cap",TRUE)</f>
        <v>26092030</v>
      </c>
      <c r="G61" s="9" cm="1">
        <f t="array" ref="G61">_FV(B61,"Employees")</f>
        <v>467</v>
      </c>
      <c r="H61" s="10" t="e" cm="1" vm="39">
        <f t="array" ref="H61">_FV(B61,"P/E",TRUE)</f>
        <v>#VALUE!</v>
      </c>
      <c r="I61" s="14" cm="1">
        <f t="array" ref="I61">_FV(B61,"Change (%)",TRUE)</f>
        <v>-6.5235000000000001E-2</v>
      </c>
      <c r="J61" s="10" cm="1">
        <f t="array" ref="J61">_FV(B61,"Beta")</f>
        <v>2.3929999999999998</v>
      </c>
      <c r="K61" s="2" t="s">
        <v>88</v>
      </c>
      <c r="L61" s="62" cm="1">
        <f t="array" ref="L61">_FV(B61,"Year incorporated",TRUE)</f>
        <v>2021</v>
      </c>
      <c r="M61" s="9" cm="1">
        <f t="array" ref="M61">_FV(Table2[[#This Row],[Company]],"Shares outstanding",TRUE)</f>
        <v>44739420</v>
      </c>
      <c r="N61" t="str" cm="1">
        <f t="array" ref="N61">_FV(Table2[[#This Row],[Company]],"Official name",TRUE)</f>
        <v>GREENIDGE GENERATION HOLDINGS INC.</v>
      </c>
    </row>
    <row r="62" spans="2:14">
      <c r="B62" s="2" t="e" vm="62">
        <v>#VALUE!</v>
      </c>
      <c r="C62" s="2" t="str" cm="1">
        <f t="array" ref="C62">_FV(B62,"Ticker symbol",TRUE)</f>
        <v>HAL</v>
      </c>
      <c r="D62" t="str" cm="1">
        <f t="array" ref="D62">_FV(B62,"Industry")</f>
        <v>Oil &amp; Gas Related Equipment and Services</v>
      </c>
      <c r="E62" s="8" cm="1">
        <f t="array" ref="E62">_FV(B62,"Price")</f>
        <v>38.869999999999997</v>
      </c>
      <c r="F62" s="9" cm="1">
        <f t="array" ref="F62">_FV(B62,"Market cap",TRUE)</f>
        <v>35295780000</v>
      </c>
      <c r="G62" s="9" cm="1">
        <f t="array" ref="G62">_FV(B62,"Employees")</f>
        <v>40000</v>
      </c>
      <c r="H62" s="10" cm="1">
        <f t="array" ref="H62">_FV(B62,"P/E",TRUE)</f>
        <v>19.635899999999999</v>
      </c>
      <c r="I62" s="14" cm="1">
        <f t="array" ref="I62">_FV(B62,"Change (%)",TRUE)</f>
        <v>2.5863999999999998E-2</v>
      </c>
      <c r="J62" s="10" cm="1">
        <f t="array" ref="J62">_FV(B62,"Beta")</f>
        <v>2.2271999999999998</v>
      </c>
      <c r="L62" s="62" cm="1">
        <f t="array" ref="L62">_FV(B62,"Year incorporated",TRUE)</f>
        <v>1996</v>
      </c>
      <c r="M62" s="9" cm="1">
        <f t="array" ref="M62">_FV(Table2[[#This Row],[Company]],"Shares outstanding",TRUE)</f>
        <v>908046800</v>
      </c>
      <c r="N62" t="str" cm="1">
        <f t="array" ref="N62">_FV(Table2[[#This Row],[Company]],"Official name",TRUE)</f>
        <v>HALLIBURTON COMPANY</v>
      </c>
    </row>
    <row r="63" spans="2:14">
      <c r="B63" s="2" t="e" vm="63">
        <v>#VALUE!</v>
      </c>
      <c r="C63" s="2" t="str" cm="1">
        <f t="array" ref="C63">_FV(B63,"Ticker symbol",TRUE)</f>
        <v>HON</v>
      </c>
      <c r="D63" t="str" cm="1">
        <f t="array" ref="D63">_FV(B63,"Industry")</f>
        <v>Consumer Goods Conglomerates</v>
      </c>
      <c r="E63" s="8" cm="1">
        <f t="array" ref="E63">_FV(B63,"Price")</f>
        <v>219.08</v>
      </c>
      <c r="F63" s="9" cm="1">
        <f t="array" ref="F63">_FV(B63,"Market cap",TRUE)</f>
        <v>147292400000</v>
      </c>
      <c r="G63" s="9" cm="1">
        <f t="array" ref="G63">_FV(B63,"Employees")</f>
        <v>99000</v>
      </c>
      <c r="H63" s="10" cm="1">
        <f t="array" ref="H63">_FV(B63,"P/E",TRUE)</f>
        <v>27.806799999999999</v>
      </c>
      <c r="I63" s="14" cm="1">
        <f t="array" ref="I63">_FV(B63,"Change (%)",TRUE)</f>
        <v>7.7739999999999997E-3</v>
      </c>
      <c r="J63" s="10" cm="1">
        <f t="array" ref="J63">_FV(B63,"Beta")</f>
        <v>1.1274999999999999</v>
      </c>
      <c r="L63" s="62" cm="1">
        <f t="array" ref="L63">_FV(B63,"Year incorporated",TRUE)</f>
        <v>1999</v>
      </c>
      <c r="M63" s="9" cm="1">
        <f t="array" ref="M63">_FV(Table2[[#This Row],[Company]],"Shares outstanding",TRUE)</f>
        <v>672322200</v>
      </c>
      <c r="N63" t="str" cm="1">
        <f t="array" ref="N63">_FV(Table2[[#This Row],[Company]],"Official name",TRUE)</f>
        <v>HONEYWELL INTERNATIONAL INC.</v>
      </c>
    </row>
    <row r="64" spans="2:14">
      <c r="B64" s="2" t="e" vm="64">
        <v>#VALUE!</v>
      </c>
      <c r="C64" s="2" t="str" cm="1">
        <f t="array" ref="C64">_FV(B64,"Ticker symbol",TRUE)</f>
        <v>INTC</v>
      </c>
      <c r="D64" t="str" cm="1">
        <f t="array" ref="D64">_FV(B64,"Industry")</f>
        <v>Semiconductors &amp; Semiconductor Equipment</v>
      </c>
      <c r="E64" s="8" cm="1">
        <f t="array" ref="E64">_FV(B64,"Price")</f>
        <v>29.41</v>
      </c>
      <c r="F64" s="9" cm="1">
        <f t="array" ref="F64">_FV(B64,"Market cap",TRUE)</f>
        <v>121375100000</v>
      </c>
      <c r="G64" s="9" cm="1">
        <f t="array" ref="G64">_FV(B64,"Employees")</f>
        <v>121100</v>
      </c>
      <c r="H64" s="10" cm="1">
        <f t="array" ref="H64">_FV(B64,"P/E",TRUE)</f>
        <v>9.2073999999999998</v>
      </c>
      <c r="I64" s="14" cm="1">
        <f t="array" ref="I64">_FV(B64,"Change (%)",TRUE)</f>
        <v>-1.4079999999999999E-2</v>
      </c>
      <c r="J64" s="10" cm="1">
        <f t="array" ref="J64">_FV(B64,"Beta")</f>
        <v>0.7429</v>
      </c>
      <c r="K64" s="2" t="s">
        <v>122</v>
      </c>
      <c r="L64" s="62" cm="1">
        <f t="array" ref="L64">_FV(B64,"Year incorporated",TRUE)</f>
        <v>1989</v>
      </c>
      <c r="M64" s="9" cm="1">
        <f t="array" ref="M64">_FV(Table2[[#This Row],[Company]],"Shares outstanding",TRUE)</f>
        <v>4127000000</v>
      </c>
      <c r="N64" t="str" cm="1">
        <f t="array" ref="N64">_FV(Table2[[#This Row],[Company]],"Official name",TRUE)</f>
        <v>INTEL CORPORATION</v>
      </c>
    </row>
    <row r="65" spans="2:14">
      <c r="B65" s="2" t="e" vm="65">
        <v>#VALUE!</v>
      </c>
      <c r="C65" s="2" t="str" cm="1">
        <f t="array" ref="C65">_FV(B65,"Ticker symbol",TRUE)</f>
        <v>IBM</v>
      </c>
      <c r="D65" t="str" cm="1">
        <f t="array" ref="D65">_FV(B65,"Industry")</f>
        <v>Software &amp; IT Services</v>
      </c>
      <c r="E65" s="8" cm="1">
        <f t="array" ref="E65">_FV(B65,"Price")</f>
        <v>148.66999999999999</v>
      </c>
      <c r="F65" s="9" cm="1">
        <f t="array" ref="F65">_FV(B65,"Market cap",TRUE)</f>
        <v>134416500000</v>
      </c>
      <c r="G65" s="9" cm="1">
        <f t="array" ref="G65">_FV(B65,"Employees")</f>
        <v>307600</v>
      </c>
      <c r="H65" s="10" cm="1">
        <f t="array" ref="H65">_FV(B65,"P/E",TRUE)</f>
        <v>92.097999999999999</v>
      </c>
      <c r="I65" s="14" cm="1">
        <f t="array" ref="I65">_FV(B65,"Change (%)",TRUE)</f>
        <v>-3.2850000000000002E-3</v>
      </c>
      <c r="J65" s="10" cm="1">
        <f t="array" ref="J65">_FV(B65,"Beta")</f>
        <v>0.88470000000000004</v>
      </c>
      <c r="K65" s="2" t="s">
        <v>122</v>
      </c>
      <c r="L65" s="62" cm="1">
        <f t="array" ref="L65">_FV(B65,"Year incorporated",TRUE)</f>
        <v>1911</v>
      </c>
      <c r="M65" s="9" cm="1">
        <f t="array" ref="M65">_FV(Table2[[#This Row],[Company]],"Shares outstanding",TRUE)</f>
        <v>904126300</v>
      </c>
      <c r="N65" t="str" cm="1">
        <f t="array" ref="N65">_FV(Table2[[#This Row],[Company]],"Official name",TRUE)</f>
        <v>INTERNATIONAL BUSINESS MACHINES CORPORATION</v>
      </c>
    </row>
    <row r="66" spans="2:14">
      <c r="B66" s="2" t="e" vm="66">
        <v>#VALUE!</v>
      </c>
      <c r="C66" s="2" t="str" cm="1">
        <f t="array" ref="C66">_FV(B66,"Ticker symbol",TRUE)</f>
        <v>JPM</v>
      </c>
      <c r="D66" t="str" cm="1">
        <f t="array" ref="D66">_FV(B66,"Industry")</f>
        <v>Banking Services</v>
      </c>
      <c r="E66" s="8" cm="1">
        <f t="array" ref="E66">_FV(B66,"Price")</f>
        <v>135.16</v>
      </c>
      <c r="F66" s="9" cm="1">
        <f t="array" ref="F66">_FV(B66,"Market cap",TRUE)</f>
        <v>396452000000</v>
      </c>
      <c r="G66" s="9" cm="1">
        <f t="array" ref="G66">_FV(B66,"Employees")</f>
        <v>288474</v>
      </c>
      <c r="H66" s="10" cm="1">
        <f t="array" ref="H66">_FV(B66,"P/E",TRUE)</f>
        <v>11.503399999999999</v>
      </c>
      <c r="I66" s="14" cm="1">
        <f t="array" ref="I66">_FV(B66,"Change (%)",TRUE)</f>
        <v>-7.927E-3</v>
      </c>
      <c r="J66" s="10" cm="1">
        <f t="array" ref="J66">_FV(B66,"Beta")</f>
        <v>1.1332</v>
      </c>
      <c r="K66" s="2" t="s">
        <v>128</v>
      </c>
      <c r="L66" s="62" cm="1">
        <f t="array" ref="L66">_FV(B66,"Year incorporated",TRUE)</f>
        <v>1968</v>
      </c>
      <c r="M66" s="9" cm="1">
        <f t="array" ref="M66">_FV(Table2[[#This Row],[Company]],"Shares outstanding",TRUE)</f>
        <v>2933205000</v>
      </c>
      <c r="N66" t="str" cm="1">
        <f t="array" ref="N66">_FV(Table2[[#This Row],[Company]],"Official name",TRUE)</f>
        <v>JPMORGAN CHASE &amp; CO.</v>
      </c>
    </row>
    <row r="67" spans="2:14">
      <c r="B67" s="2" t="e" vm="67">
        <v>#VALUE!</v>
      </c>
      <c r="C67" s="2" t="str" cm="1">
        <f t="array" ref="C67">_FV(B67,"Ticker symbol",TRUE)</f>
        <v>MARA</v>
      </c>
      <c r="D67" t="str" cm="1">
        <f t="array" ref="D67">_FV(B67,"Industry")</f>
        <v>Financial Technology (Fintech) &amp; Infrastructure</v>
      </c>
      <c r="E67" s="8" cm="1">
        <f t="array" ref="E67">_FV(B67,"Price")</f>
        <v>6.91</v>
      </c>
      <c r="F67" s="9" cm="1">
        <f t="array" ref="F67">_FV(B67,"Market cap",TRUE)</f>
        <v>807380200</v>
      </c>
      <c r="G67" s="9" cm="1">
        <f t="array" ref="G67">_FV(B67,"Employees")</f>
        <v>10</v>
      </c>
      <c r="H67" s="10" cm="1">
        <f t="array" ref="H67">_FV(B67,"P/E",TRUE)</f>
        <v>55.818600000000004</v>
      </c>
      <c r="I67" s="14" cm="1">
        <f t="array" ref="I67">_FV(B67,"Change (%)",TRUE)</f>
        <v>0.112721</v>
      </c>
      <c r="J67" s="10" cm="1">
        <f t="array" ref="J67">_FV(B67,"Beta")</f>
        <v>4.6303000000000001</v>
      </c>
      <c r="K67" s="2" t="s">
        <v>88</v>
      </c>
      <c r="L67" s="62" cm="1">
        <f t="array" ref="L67">_FV(B67,"Year incorporated",TRUE)</f>
        <v>2010</v>
      </c>
      <c r="M67" s="9" cm="1">
        <f t="array" ref="M67">_FV(Table2[[#This Row],[Company]],"Shares outstanding",TRUE)</f>
        <v>116842300</v>
      </c>
      <c r="N67" t="str" cm="1">
        <f t="array" ref="N67">_FV(Table2[[#This Row],[Company]],"Official name",TRUE)</f>
        <v>MARATHON DIGITAL HOLDINGS, INC.</v>
      </c>
    </row>
    <row r="68" spans="2:14">
      <c r="B68" s="2" t="e" vm="68">
        <v>#VALUE!</v>
      </c>
      <c r="C68" s="2" t="str" cm="1">
        <f t="array" ref="C68">_FV(B68,"Ticker symbol",TRUE)</f>
        <v>MA</v>
      </c>
      <c r="D68" t="str" cm="1">
        <f t="array" ref="D68">_FV(B68,"Industry")</f>
        <v>Software &amp; IT Services</v>
      </c>
      <c r="E68" s="8" cm="1">
        <f t="array" ref="E68">_FV(B68,"Price")</f>
        <v>360.01</v>
      </c>
      <c r="F68" s="9" cm="1">
        <f t="array" ref="F68">_FV(B68,"Market cap",TRUE)</f>
        <v>346183200000</v>
      </c>
      <c r="G68" s="9" cm="1">
        <f t="array" ref="G68">_FV(B68,"Employees")</f>
        <v>24000</v>
      </c>
      <c r="H68" s="10" cm="1">
        <f t="array" ref="H68">_FV(B68,"P/E",TRUE)</f>
        <v>36.043500000000002</v>
      </c>
      <c r="I68" s="14" cm="1">
        <f t="array" ref="I68">_FV(B68,"Change (%)",TRUE)</f>
        <v>-2.1900000000000001E-3</v>
      </c>
      <c r="J68" s="10" cm="1">
        <f t="array" ref="J68">_FV(B68,"Beta")</f>
        <v>1.1099000000000001</v>
      </c>
      <c r="K68" s="2" t="s">
        <v>126</v>
      </c>
      <c r="L68" s="62" cm="1">
        <f t="array" ref="L68">_FV(B68,"Year incorporated",TRUE)</f>
        <v>2001</v>
      </c>
      <c r="M68" s="9" cm="1">
        <f t="array" ref="M68">_FV(Table2[[#This Row],[Company]],"Shares outstanding",TRUE)</f>
        <v>961459800</v>
      </c>
      <c r="N68" t="str" cm="1">
        <f t="array" ref="N68">_FV(Table2[[#This Row],[Company]],"Official name",TRUE)</f>
        <v>MASTERCARD INCORPORATED.</v>
      </c>
    </row>
    <row r="69" spans="2:14">
      <c r="B69" s="2" t="e" vm="69">
        <v>#VALUE!</v>
      </c>
      <c r="C69" s="2" t="str" cm="1">
        <f t="array" ref="C69">_FV(B69,"Ticker symbol",TRUE)</f>
        <v>MET</v>
      </c>
      <c r="D69" t="str" cm="1">
        <f t="array" ref="D69">_FV(B69,"Industry")</f>
        <v>Insurance</v>
      </c>
      <c r="E69" s="8" cm="1">
        <f t="array" ref="E69">_FV(B69,"Price")</f>
        <v>76.91</v>
      </c>
      <c r="F69" s="9" cm="1">
        <f t="array" ref="F69">_FV(B69,"Market cap",TRUE)</f>
        <v>60344060000</v>
      </c>
      <c r="G69" s="9" cm="1">
        <f t="array" ref="G69">_FV(B69,"Employees")</f>
        <v>43000</v>
      </c>
      <c r="H69" s="10" cm="1">
        <f t="array" ref="H69">_FV(B69,"P/E",TRUE)</f>
        <v>28.798999999999999</v>
      </c>
      <c r="I69" s="14" cm="1">
        <f t="array" ref="I69">_FV(B69,"Change (%)",TRUE)</f>
        <v>3.392E-3</v>
      </c>
      <c r="J69" s="10" cm="1">
        <f t="array" ref="J69">_FV(B69,"Beta")</f>
        <v>1.0694999999999999</v>
      </c>
      <c r="K69" s="2" t="s">
        <v>90</v>
      </c>
      <c r="L69" s="62" cm="1">
        <f t="array" ref="L69">_FV(B69,"Year incorporated",TRUE)</f>
        <v>1999</v>
      </c>
      <c r="M69" s="9" cm="1">
        <f t="array" ref="M69">_FV(Table2[[#This Row],[Company]],"Shares outstanding",TRUE)</f>
        <v>784606200</v>
      </c>
      <c r="N69" t="str" cm="1">
        <f t="array" ref="N69">_FV(Table2[[#This Row],[Company]],"Official name",TRUE)</f>
        <v>METLIFE, INC.</v>
      </c>
    </row>
    <row r="70" spans="2:14">
      <c r="B70" s="2" t="e" vm="70">
        <v>#VALUE!</v>
      </c>
      <c r="C70" s="2" t="str" cm="1">
        <f t="array" ref="C70">_FV(B70,"Ticker symbol",TRUE)</f>
        <v>MU</v>
      </c>
      <c r="D70" t="str" cm="1">
        <f t="array" ref="D70">_FV(B70,"Industry")</f>
        <v>Semiconductors &amp; Semiconductor Equipment</v>
      </c>
      <c r="E70" s="8" cm="1">
        <f t="array" ref="E70">_FV(B70,"Price")</f>
        <v>54.68</v>
      </c>
      <c r="F70" s="9" cm="1">
        <f t="array" ref="F70">_FV(B70,"Market cap",TRUE)</f>
        <v>59446380000</v>
      </c>
      <c r="G70" s="9" cm="1">
        <f t="array" ref="G70">_FV(B70,"Employees")</f>
        <v>48000</v>
      </c>
      <c r="H70" s="10" cm="1">
        <f t="array" ref="H70">_FV(B70,"P/E",TRUE)</f>
        <v>7.1750999999999996</v>
      </c>
      <c r="I70" s="14" cm="1">
        <f t="array" ref="I70">_FV(B70,"Change (%)",TRUE)</f>
        <v>-1.4597000000000001E-2</v>
      </c>
      <c r="J70" s="10" cm="1">
        <f t="array" ref="J70">_FV(B70,"Beta")</f>
        <v>1.2786</v>
      </c>
      <c r="K70" s="2" t="s">
        <v>129</v>
      </c>
      <c r="L70" s="62" cm="1">
        <f t="array" ref="L70">_FV(B70,"Year incorporated",TRUE)</f>
        <v>1984</v>
      </c>
      <c r="M70" s="9" cm="1">
        <f t="array" ref="M70">_FV(Table2[[#This Row],[Company]],"Shares outstanding",TRUE)</f>
        <v>1087169000</v>
      </c>
      <c r="N70" t="str" cm="1">
        <f t="array" ref="N70">_FV(Table2[[#This Row],[Company]],"Official name",TRUE)</f>
        <v>MICRON TECHNOLOGY, INC.</v>
      </c>
    </row>
    <row r="71" spans="2:14">
      <c r="B71" s="2" t="e" vm="71">
        <v>#VALUE!</v>
      </c>
      <c r="C71" s="2" t="str" cm="1">
        <f t="array" ref="C71">_FV(B71,"Ticker symbol",TRUE)</f>
        <v>MSTR</v>
      </c>
      <c r="D71" t="str" cm="1">
        <f t="array" ref="D71">_FV(B71,"Industry")</f>
        <v>Software &amp; IT Services</v>
      </c>
      <c r="E71" s="8" cm="1">
        <f t="array" ref="E71">_FV(B71,"Price")</f>
        <v>206.94</v>
      </c>
      <c r="F71" s="9" cm="1">
        <f t="array" ref="F71">_FV(B71,"Market cap",TRUE)</f>
        <v>1935653000</v>
      </c>
      <c r="G71" s="9" cm="1">
        <f t="array" ref="G71">_FV(B71,"Employees")</f>
        <v>2172</v>
      </c>
      <c r="H71" s="10" cm="1">
        <f t="array" ref="H71">_FV(B71,"P/E",TRUE)</f>
        <v>4500.8329999999996</v>
      </c>
      <c r="I71" s="14" cm="1">
        <f t="array" ref="I71">_FV(B71,"Change (%)",TRUE)</f>
        <v>4.0003999999999998E-2</v>
      </c>
      <c r="J71" s="10" cm="1">
        <f t="array" ref="J71">_FV(B71,"Beta")</f>
        <v>2.1280999999999999</v>
      </c>
      <c r="K71" s="2" t="s">
        <v>88</v>
      </c>
      <c r="L71" s="62" cm="1">
        <f t="array" ref="L71">_FV(B71,"Year incorporated",TRUE)</f>
        <v>1989</v>
      </c>
      <c r="M71" s="9" cm="1">
        <f t="array" ref="M71">_FV(Table2[[#This Row],[Company]],"Shares outstanding",TRUE)</f>
        <v>9353690</v>
      </c>
      <c r="N71" t="str" cm="1">
        <f t="array" ref="N71">_FV(Table2[[#This Row],[Company]],"Official name",TRUE)</f>
        <v>MICROSTRATEGY INCORPORATED</v>
      </c>
    </row>
    <row r="72" spans="2:14">
      <c r="B72" s="2" t="e" vm="72">
        <v>#VALUE!</v>
      </c>
      <c r="C72" s="2" t="str" cm="1">
        <f t="array" ref="C72">_FV(B72,"Ticker symbol",TRUE)</f>
        <v>MS</v>
      </c>
      <c r="D72" t="str" cm="1">
        <f t="array" ref="D72">_FV(B72,"Industry")</f>
        <v>Investment Banking &amp; Investment Services</v>
      </c>
      <c r="E72" s="8" cm="1">
        <f t="array" ref="E72">_FV(B72,"Price")</f>
        <v>92.1</v>
      </c>
      <c r="F72" s="9" cm="1">
        <f t="array" ref="F72">_FV(B72,"Market cap",TRUE)</f>
        <v>155659100000</v>
      </c>
      <c r="G72" s="9" cm="1">
        <f t="array" ref="G72">_FV(B72,"Employees")</f>
        <v>82000</v>
      </c>
      <c r="H72" s="10" cm="1">
        <f t="array" ref="H72">_FV(B72,"P/E",TRUE)</f>
        <v>13.499700000000001</v>
      </c>
      <c r="I72" s="14" cm="1">
        <f t="array" ref="I72">_FV(B72,"Change (%)",TRUE)</f>
        <v>-9.6769999999999998E-3</v>
      </c>
      <c r="J72" s="10" cm="1">
        <f t="array" ref="J72">_FV(B72,"Beta")</f>
        <v>1.3201000000000001</v>
      </c>
      <c r="K72" s="2" t="s">
        <v>126</v>
      </c>
      <c r="L72" s="62" cm="1">
        <f t="array" ref="L72">_FV(B72,"Year incorporated",TRUE)</f>
        <v>1981</v>
      </c>
      <c r="M72" s="9" cm="1">
        <f t="array" ref="M72">_FV(Table2[[#This Row],[Company]],"Shares outstanding",TRUE)</f>
        <v>1690109000</v>
      </c>
      <c r="N72" t="str" cm="1">
        <f t="array" ref="N72">_FV(Table2[[#This Row],[Company]],"Official name",TRUE)</f>
        <v>MORGAN STANLEY</v>
      </c>
    </row>
    <row r="73" spans="2:14">
      <c r="B73" s="2" t="e" vm="73">
        <v>#VALUE!</v>
      </c>
      <c r="C73" s="2" t="str" cm="1">
        <f t="array" ref="C73">_FV(B73,"Ticker symbol",TRUE)</f>
        <v>NVDA</v>
      </c>
      <c r="D73" t="str" cm="1">
        <f t="array" ref="D73">_FV(B73,"Industry")</f>
        <v>Semiconductors &amp; Semiconductor Equipment</v>
      </c>
      <c r="E73" s="8" cm="1">
        <f t="array" ref="E73">_FV(B73,"Price")</f>
        <v>168.76</v>
      </c>
      <c r="F73" s="9" cm="1">
        <f t="array" ref="F73">_FV(B73,"Market cap",TRUE)</f>
        <v>415149600000</v>
      </c>
      <c r="G73" s="9" cm="1">
        <f t="array" ref="G73">_FV(B73,"Employees")</f>
        <v>22473</v>
      </c>
      <c r="H73" s="10" cm="1">
        <f t="array" ref="H73">_FV(B73,"P/E",TRUE)</f>
        <v>72.883300000000006</v>
      </c>
      <c r="I73" s="14" cm="1">
        <f t="array" ref="I73">_FV(B73,"Change (%)",TRUE)</f>
        <v>-1.5115E-2</v>
      </c>
      <c r="J73" s="10" cm="1">
        <f t="array" ref="J73">_FV(B73,"Beta")</f>
        <v>1.7491000000000001</v>
      </c>
      <c r="K73" s="2" t="s">
        <v>125</v>
      </c>
      <c r="L73" s="62" cm="1">
        <f t="array" ref="L73">_FV(B73,"Year incorporated",TRUE)</f>
        <v>1998</v>
      </c>
      <c r="M73" s="9" cm="1">
        <f t="array" ref="M73">_FV(Table2[[#This Row],[Company]],"Shares outstanding",TRUE)</f>
        <v>2460000000</v>
      </c>
      <c r="N73" t="str" cm="1">
        <f t="array" ref="N73">_FV(Table2[[#This Row],[Company]],"Official name",TRUE)</f>
        <v>NVIDIA CORPORATION</v>
      </c>
    </row>
    <row r="74" spans="2:14">
      <c r="B74" s="2" t="e" vm="74">
        <v>#VALUE!</v>
      </c>
      <c r="C74" s="2" t="str" cm="1">
        <f t="array" ref="C74">_FV(B74,"Ticker symbol",TRUE)</f>
        <v>PYPL</v>
      </c>
      <c r="D74" t="str" cm="1">
        <f t="array" ref="D74">_FV(B74,"Industry")</f>
        <v>Software &amp; IT Services</v>
      </c>
      <c r="E74" s="8" cm="1">
        <f t="array" ref="E74">_FV(B74,"Price")</f>
        <v>74.66</v>
      </c>
      <c r="F74" s="9" cm="1">
        <f t="array" ref="F74">_FV(B74,"Market cap",TRUE)</f>
        <v>85114470000</v>
      </c>
      <c r="G74" s="9" cm="1">
        <f t="array" ref="G74">_FV(B74,"Employees")</f>
        <v>30900</v>
      </c>
      <c r="H74" s="10" cm="1">
        <f t="array" ref="H74">_FV(B74,"P/E",TRUE)</f>
        <v>39.935099999999998</v>
      </c>
      <c r="I74" s="14" cm="1">
        <f t="array" ref="I74">_FV(B74,"Change (%)",TRUE)</f>
        <v>-4.9280999999999998E-2</v>
      </c>
      <c r="J74" s="10" cm="1">
        <f t="array" ref="J74">_FV(B74,"Beta")</f>
        <v>1.3036000000000001</v>
      </c>
      <c r="K74" s="2" t="s">
        <v>130</v>
      </c>
      <c r="L74" s="62" cm="1">
        <f t="array" ref="L74">_FV(B74,"Year incorporated",TRUE)</f>
        <v>2015</v>
      </c>
      <c r="M74" s="9" cm="1">
        <f t="array" ref="M74">_FV(Table2[[#This Row],[Company]],"Shares outstanding",TRUE)</f>
        <v>1140028000</v>
      </c>
      <c r="N74" t="str" cm="1">
        <f t="array" ref="N74">_FV(Table2[[#This Row],[Company]],"Official name",TRUE)</f>
        <v>PAYPAL HOLDINGS, INC.</v>
      </c>
    </row>
    <row r="75" spans="2:14">
      <c r="B75" s="2" t="e" vm="75">
        <v>#VALUE!</v>
      </c>
      <c r="C75" s="2" t="str" cm="1">
        <f t="array" ref="C75">_FV(B75,"Ticker symbol",TRUE)</f>
        <v>PEP</v>
      </c>
      <c r="D75" t="str" cm="1">
        <f t="array" ref="D75">_FV(B75,"Industry")</f>
        <v>Beverages</v>
      </c>
      <c r="E75" s="8" cm="1">
        <f t="array" ref="E75">_FV(B75,"Price")</f>
        <v>185.69</v>
      </c>
      <c r="F75" s="9" cm="1">
        <f t="array" ref="F75">_FV(B75,"Market cap",TRUE)</f>
        <v>255826800000</v>
      </c>
      <c r="G75" s="9" cm="1">
        <f t="array" ref="G75">_FV(B75,"Employees")</f>
        <v>309000</v>
      </c>
      <c r="H75" s="10" cm="1">
        <f t="array" ref="H75">_FV(B75,"P/E",TRUE)</f>
        <v>26.365400000000001</v>
      </c>
      <c r="I75" s="14" cm="1">
        <f t="array" ref="I75">_FV(B75,"Change (%)",TRUE)</f>
        <v>-1.1299999999999999E-3</v>
      </c>
      <c r="J75" s="10" cm="1">
        <f t="array" ref="J75">_FV(B75,"Beta")</f>
        <v>0.58779999999999999</v>
      </c>
      <c r="L75" s="62" cm="1">
        <f t="array" ref="L75">_FV(B75,"Year incorporated",TRUE)</f>
        <v>1986</v>
      </c>
      <c r="M75" s="9" cm="1">
        <f t="array" ref="M75">_FV(Table2[[#This Row],[Company]],"Shares outstanding",TRUE)</f>
        <v>1377709000</v>
      </c>
      <c r="N75" t="str" cm="1">
        <f t="array" ref="N75">_FV(Table2[[#This Row],[Company]],"Official name",TRUE)</f>
        <v>PEPSICO, INC.</v>
      </c>
    </row>
    <row r="76" spans="2:14">
      <c r="B76" s="2" t="e" vm="76">
        <v>#VALUE!</v>
      </c>
      <c r="C76" s="2" t="str" cm="1">
        <f t="array" ref="C76">_FV(B76,"Ticker symbol",TRUE)</f>
        <v>PSX</v>
      </c>
      <c r="D76" t="str" cm="1">
        <f t="array" ref="D76">_FV(B76,"Industry")</f>
        <v>Oil &amp; Gas</v>
      </c>
      <c r="E76" s="8" cm="1">
        <f t="array" ref="E76">_FV(B76,"Price")</f>
        <v>106.76</v>
      </c>
      <c r="F76" s="9" cm="1">
        <f t="array" ref="F76">_FV(B76,"Market cap",TRUE)</f>
        <v>50410950000</v>
      </c>
      <c r="G76" s="9" cm="1">
        <f t="array" ref="G76">_FV(B76,"Employees")</f>
        <v>14000</v>
      </c>
      <c r="H76" s="10" cm="1">
        <f t="array" ref="H76">_FV(B76,"P/E",TRUE)</f>
        <v>4.9444999999999997</v>
      </c>
      <c r="I76" s="14" cm="1">
        <f t="array" ref="I76">_FV(B76,"Change (%)",TRUE)</f>
        <v>-1.1847000000000002E-2</v>
      </c>
      <c r="J76" s="10" cm="1">
        <f t="array" ref="J76">_FV(B76,"Beta")</f>
        <v>1.4268000000000001</v>
      </c>
      <c r="L76" s="62" cm="1">
        <f t="array" ref="L76">_FV(B76,"Year incorporated",TRUE)</f>
        <v>2011</v>
      </c>
      <c r="M76" s="9" cm="1">
        <f t="array" ref="M76">_FV(Table2[[#This Row],[Company]],"Shares outstanding",TRUE)</f>
        <v>472632200</v>
      </c>
      <c r="N76" t="str" cm="1">
        <f t="array" ref="N76">_FV(Table2[[#This Row],[Company]],"Official name",TRUE)</f>
        <v>PHILLIPS 66</v>
      </c>
    </row>
    <row r="77" spans="2:14">
      <c r="B77" s="2" t="e" vm="77">
        <v>#VALUE!</v>
      </c>
      <c r="C77" s="2" t="str" cm="1">
        <f t="array" ref="C77">_FV(B77,"Ticker symbol",TRUE)</f>
        <v>PSA</v>
      </c>
      <c r="D77" t="str" cm="1">
        <f t="array" ref="D77">_FV(B77,"Industry")</f>
        <v>Residential &amp; Commercial REIT</v>
      </c>
      <c r="E77" s="8" cm="1">
        <f t="array" ref="E77">_FV(B77,"Price")</f>
        <v>295.8</v>
      </c>
      <c r="F77" s="9" cm="1">
        <f t="array" ref="F77">_FV(B77,"Market cap",TRUE)</f>
        <v>51953840000</v>
      </c>
      <c r="G77" s="9" cm="1">
        <f t="array" ref="G77">_FV(B77,"Employees")</f>
        <v>5800</v>
      </c>
      <c r="H77" s="10" cm="1">
        <f t="array" ref="H77">_FV(B77,"P/E",TRUE)</f>
        <v>12.0099</v>
      </c>
      <c r="I77" s="14" cm="1">
        <f t="array" ref="I77">_FV(B77,"Change (%)",TRUE)</f>
        <v>1.083E-3</v>
      </c>
      <c r="J77" s="10" cm="1">
        <f t="array" ref="J77">_FV(B77,"Beta")</f>
        <v>0.39529999999999998</v>
      </c>
      <c r="L77" s="62" cm="1">
        <f t="array" ref="L77">_FV(B77,"Year incorporated",TRUE)</f>
        <v>2007</v>
      </c>
      <c r="M77" s="9" cm="1">
        <f t="array" ref="M77">_FV(Table2[[#This Row],[Company]],"Shares outstanding",TRUE)</f>
        <v>175638400</v>
      </c>
      <c r="N77" t="str" cm="1">
        <f t="array" ref="N77">_FV(Table2[[#This Row],[Company]],"Official name",TRUE)</f>
        <v>PUBLIC STORAGE</v>
      </c>
    </row>
    <row r="78" spans="2:14">
      <c r="B78" s="2" t="e" vm="78">
        <v>#VALUE!</v>
      </c>
      <c r="C78" s="2" t="str" cm="1">
        <f t="array" ref="C78">_FV(B78,"Ticker symbol",TRUE)</f>
        <v>QCOM</v>
      </c>
      <c r="D78" t="str" cm="1">
        <f t="array" ref="D78">_FV(B78,"Industry")</f>
        <v>Semiconductors &amp; Semiconductor Equipment</v>
      </c>
      <c r="E78" s="8" cm="1">
        <f t="array" ref="E78">_FV(B78,"Price")</f>
        <v>125.66</v>
      </c>
      <c r="F78" s="9" cm="1">
        <f t="array" ref="F78">_FV(B78,"Market cap",TRUE)</f>
        <v>140864900000</v>
      </c>
      <c r="G78" s="9" cm="1">
        <f t="array" ref="G78">_FV(B78,"Employees")</f>
        <v>51000</v>
      </c>
      <c r="H78" s="10" cm="1">
        <f t="array" ref="H78">_FV(B78,"P/E",TRUE)</f>
        <v>11.1006</v>
      </c>
      <c r="I78" s="14" cm="1">
        <f t="array" ref="I78">_FV(B78,"Change (%)",TRUE)</f>
        <v>-9.0690000000000007E-3</v>
      </c>
      <c r="J78" s="10" cm="1">
        <f t="array" ref="J78">_FV(B78,"Beta")</f>
        <v>1.2224999999999999</v>
      </c>
      <c r="K78" s="2" t="s">
        <v>129</v>
      </c>
      <c r="L78" s="62" cm="1">
        <f t="array" ref="L78">_FV(B78,"Year incorporated",TRUE)</f>
        <v>1991</v>
      </c>
      <c r="M78" s="9" cm="1">
        <f t="array" ref="M78">_FV(Table2[[#This Row],[Company]],"Shares outstanding",TRUE)</f>
        <v>1121000000</v>
      </c>
      <c r="N78" t="str" cm="1">
        <f t="array" ref="N78">_FV(Table2[[#This Row],[Company]],"Official name",TRUE)</f>
        <v>QUALCOMM INCORPORATED</v>
      </c>
    </row>
    <row r="79" spans="2:14">
      <c r="B79" s="2" t="e" vm="79">
        <v>#VALUE!</v>
      </c>
      <c r="C79" s="2" t="str" cm="1">
        <f t="array" ref="C79">_FV(B79,"Ticker symbol",TRUE)</f>
        <v>RTX</v>
      </c>
      <c r="D79" t="str" cm="1">
        <f t="array" ref="D79">_FV(B79,"Industry")</f>
        <v>Aerospace &amp; Defense</v>
      </c>
      <c r="E79" s="8" cm="1">
        <f t="array" ref="E79">_FV(B79,"Price")</f>
        <v>101</v>
      </c>
      <c r="F79" s="9" cm="1">
        <f t="array" ref="F79">_FV(B79,"Market cap",TRUE)</f>
        <v>148490800000</v>
      </c>
      <c r="G79" s="9" cm="1">
        <f t="array" ref="G79">_FV(B79,"Employees")</f>
        <v>174000</v>
      </c>
      <c r="H79" s="10" cm="1">
        <f t="array" ref="H79">_FV(B79,"P/E",TRUE)</f>
        <v>33.180799999999998</v>
      </c>
      <c r="I79" s="14" cm="1">
        <f t="array" ref="I79">_FV(B79,"Change (%)",TRUE)</f>
        <v>1.5075E-2</v>
      </c>
      <c r="J79" s="10" cm="1">
        <f t="array" ref="J79">_FV(B79,"Beta")</f>
        <v>1.1331</v>
      </c>
      <c r="L79" s="62" cm="1">
        <f t="array" ref="L79">_FV(B79,"Year incorporated",TRUE)</f>
        <v>1934</v>
      </c>
      <c r="M79" s="9" cm="1">
        <f t="array" ref="M79">_FV(Table2[[#This Row],[Company]],"Shares outstanding",TRUE)</f>
        <v>1470061000</v>
      </c>
      <c r="N79" t="str" cm="1">
        <f t="array" ref="N79">_FV(Table2[[#This Row],[Company]],"Official name",TRUE)</f>
        <v>RAYTHEON TECHNOLOGIES CORPORATION</v>
      </c>
    </row>
    <row r="80" spans="2:14">
      <c r="B80" s="2" t="e" vm="80">
        <v>#VALUE!</v>
      </c>
      <c r="C80" s="2" t="str" cm="1">
        <f t="array" ref="C80">_FV(B80,"Ticker symbol",TRUE)</f>
        <v>RIOT</v>
      </c>
      <c r="D80" t="str" cm="1">
        <f t="array" ref="D80">_FV(B80,"Industry")</f>
        <v>Financial Technology (Fintech) &amp; Infrastructure</v>
      </c>
      <c r="E80" s="8" cm="1">
        <f t="array" ref="E80">_FV(B80,"Price")</f>
        <v>4.96</v>
      </c>
      <c r="F80" s="9" cm="1">
        <f t="array" ref="F80">_FV(B80,"Market cap",TRUE)</f>
        <v>829792700</v>
      </c>
      <c r="G80" s="9" cm="1">
        <f t="array" ref="G80">_FV(B80,"Employees")</f>
        <v>335</v>
      </c>
      <c r="H80" s="10" cm="1">
        <f t="array" ref="H80">_FV(B80,"P/E",TRUE)</f>
        <v>54.9983</v>
      </c>
      <c r="I80" s="14" cm="1">
        <f t="array" ref="I80">_FV(B80,"Change (%)",TRUE)</f>
        <v>8.2969000000000015E-2</v>
      </c>
      <c r="J80" s="10" cm="1">
        <f t="array" ref="J80">_FV(B80,"Beta")</f>
        <v>3.8719999999999999</v>
      </c>
      <c r="K80" s="2" t="s">
        <v>88</v>
      </c>
      <c r="L80" s="62" cm="1">
        <f t="array" ref="L80">_FV(B80,"Year incorporated",TRUE)</f>
        <v>2017</v>
      </c>
      <c r="M80" s="9" cm="1">
        <f t="array" ref="M80">_FV(Table2[[#This Row],[Company]],"Shares outstanding",TRUE)</f>
        <v>167296900</v>
      </c>
      <c r="N80" t="str" cm="1">
        <f t="array" ref="N80">_FV(Table2[[#This Row],[Company]],"Official name",TRUE)</f>
        <v>RIOT BLOCKCHAIN, INC.</v>
      </c>
    </row>
    <row r="81" spans="2:14">
      <c r="B81" s="2" t="e" vm="81">
        <v>#VALUE!</v>
      </c>
      <c r="C81" s="2" t="str" cm="1">
        <f t="array" ref="C81">_FV(B81,"Ticker symbol",TRUE)</f>
        <v>HOOD</v>
      </c>
      <c r="D81" t="str" cm="1">
        <f t="array" ref="D81">_FV(B81,"Industry")</f>
        <v>Financial Technology (Fintech) &amp; Infrastructure</v>
      </c>
      <c r="E81" s="8" cm="1">
        <f t="array" ref="E81">_FV(B81,"Price")</f>
        <v>9.99</v>
      </c>
      <c r="F81" s="9" cm="1">
        <f t="array" ref="F81">_FV(B81,"Market cap",TRUE)</f>
        <v>8858737000</v>
      </c>
      <c r="G81" s="9" cm="1">
        <f t="array" ref="G81">_FV(B81,"Employees")</f>
        <v>3800</v>
      </c>
      <c r="H81" s="10" t="e" cm="1" vm="39">
        <f t="array" ref="H81">_FV(B81,"P/E",TRUE)</f>
        <v>#VALUE!</v>
      </c>
      <c r="I81" s="14" cm="1">
        <f t="array" ref="I81">_FV(B81,"Change (%)",TRUE)</f>
        <v>1.2158E-2</v>
      </c>
      <c r="J81" s="10" cm="1">
        <f t="array" ref="J81">_FV(B81,"Beta")</f>
        <v>1.4219999999999999</v>
      </c>
      <c r="K81" s="2" t="s">
        <v>126</v>
      </c>
      <c r="L81" s="62" cm="1">
        <f t="array" ref="L81">_FV(B81,"Year incorporated",TRUE)</f>
        <v>2013</v>
      </c>
      <c r="M81" s="9" cm="1">
        <f t="array" ref="M81">_FV(Table2[[#This Row],[Company]],"Shares outstanding",TRUE)</f>
        <v>886760500</v>
      </c>
      <c r="N81" t="str" cm="1">
        <f t="array" ref="N81">_FV(Table2[[#This Row],[Company]],"Official name",TRUE)</f>
        <v>ROBINHOOD MARKETS, INC.</v>
      </c>
    </row>
    <row r="82" spans="2:14">
      <c r="B82" s="2" t="e" vm="82">
        <v>#VALUE!</v>
      </c>
      <c r="C82" s="2" t="str" cm="1">
        <f t="array" ref="C82">_FV(B82,"Ticker symbol",TRUE)</f>
        <v>SHOP</v>
      </c>
      <c r="D82" t="str" cm="1">
        <f t="array" ref="D82">_FV(B82,"Industry")</f>
        <v>Software &amp; IT Services</v>
      </c>
      <c r="E82" s="8" cm="1">
        <f t="array" ref="E82">_FV(B82,"Price")</f>
        <v>43.06</v>
      </c>
      <c r="F82" s="9" cm="1">
        <f t="array" ref="F82">_FV(B82,"Market cap",TRUE)</f>
        <v>54211320000</v>
      </c>
      <c r="G82" s="9" cm="1">
        <f t="array" ref="G82">_FV(B82,"Employees")</f>
        <v>10000</v>
      </c>
      <c r="H82" s="10" cm="1">
        <f t="array" ref="H82">_FV(B82,"P/E",TRUE)</f>
        <v>253.98490000000001</v>
      </c>
      <c r="I82" s="14" cm="1">
        <f t="array" ref="I82">_FV(B82,"Change (%)",TRUE)</f>
        <v>-7.8340000000000007E-3</v>
      </c>
      <c r="J82" s="10" cm="1">
        <f t="array" ref="J82">_FV(B82,"Beta")</f>
        <v>1.8985000000000001</v>
      </c>
      <c r="L82" s="62" cm="1">
        <f t="array" ref="L82">_FV(B82,"Year incorporated",TRUE)</f>
        <v>2004</v>
      </c>
      <c r="M82" s="9" cm="1">
        <f t="array" ref="M82">_FV(Table2[[#This Row],[Company]],"Shares outstanding",TRUE)</f>
        <v>1258972000</v>
      </c>
      <c r="N82" t="str" cm="1">
        <f t="array" ref="N82">_FV(Table2[[#This Row],[Company]],"Official name",TRUE)</f>
        <v>SHOPIFY INC.</v>
      </c>
    </row>
    <row r="83" spans="2:14">
      <c r="B83" s="2" t="e" vm="83">
        <v>#VALUE!</v>
      </c>
      <c r="C83" s="2" t="str" cm="1">
        <f t="array" ref="C83">_FV(B83,"Ticker symbol",TRUE)</f>
        <v>SWKS</v>
      </c>
      <c r="D83" t="str" cm="1">
        <f t="array" ref="D83">_FV(B83,"Industry")</f>
        <v>Semiconductors &amp; Semiconductor Equipment</v>
      </c>
      <c r="E83" s="8" cm="1">
        <f t="array" ref="E83">_FV(B83,"Price")</f>
        <v>93.96</v>
      </c>
      <c r="F83" s="9" cm="1">
        <f t="array" ref="F83">_FV(B83,"Market cap",TRUE)</f>
        <v>15048730000</v>
      </c>
      <c r="G83" s="9" cm="1">
        <f t="array" ref="G83">_FV(B83,"Employees")</f>
        <v>11150</v>
      </c>
      <c r="H83" s="10" cm="1">
        <f t="array" ref="H83">_FV(B83,"P/E",TRUE)</f>
        <v>12.180899999999999</v>
      </c>
      <c r="I83" s="14" cm="1">
        <f t="array" ref="I83">_FV(B83,"Change (%)",TRUE)</f>
        <v>-1.0634999999999999E-2</v>
      </c>
      <c r="J83" s="10" cm="1">
        <f t="array" ref="J83">_FV(B83,"Beta")</f>
        <v>1.2113</v>
      </c>
      <c r="L83" s="62" cm="1">
        <f t="array" ref="L83">_FV(B83,"Year incorporated",TRUE)</f>
        <v>2002</v>
      </c>
      <c r="M83" s="9" cm="1">
        <f t="array" ref="M83">_FV(Table2[[#This Row],[Company]],"Shares outstanding",TRUE)</f>
        <v>160161100</v>
      </c>
      <c r="N83" t="str" cm="1">
        <f t="array" ref="N83">_FV(Table2[[#This Row],[Company]],"Official name",TRUE)</f>
        <v>SKYWORKS SOLUTIONS, INC.</v>
      </c>
    </row>
    <row r="84" spans="2:14">
      <c r="B84" s="2" t="e" vm="84">
        <v>#VALUE!</v>
      </c>
      <c r="C84" s="2" t="str" cm="1">
        <f t="array" ref="C84">_FV(B84,"Ticker symbol",TRUE)</f>
        <v>STFGX</v>
      </c>
      <c r="D84" t="e" cm="1" vm="85">
        <f t="array" ref="D84">_FV(B84,"Industry")</f>
        <v>#VALUE!</v>
      </c>
      <c r="E84" s="8" cm="1">
        <f t="array" ref="E84">_FV(B84,"Price")</f>
        <v>102.34</v>
      </c>
      <c r="F84" s="9" t="e" cm="1" vm="86">
        <f t="array" ref="F84">_FV(B84,"Market cap",TRUE)</f>
        <v>#VALUE!</v>
      </c>
      <c r="G84" s="9" t="e" cm="1" vm="87">
        <f t="array" ref="G84">_FV(B84,"Employees")</f>
        <v>#VALUE!</v>
      </c>
      <c r="H84" s="10" t="e" cm="1" vm="39">
        <f t="array" ref="H84">_FV(B84,"P/E",TRUE)</f>
        <v>#VALUE!</v>
      </c>
      <c r="I84" s="14" cm="1">
        <f t="array" ref="I84">_FV(B84,"Change (%)",TRUE)</f>
        <v>1.9580000000000001E-3</v>
      </c>
      <c r="J84" s="10" t="e" cm="1" vm="88">
        <f t="array" ref="J84">_FV(B84,"Beta")</f>
        <v>#VALUE!</v>
      </c>
      <c r="K84" s="2" t="s">
        <v>90</v>
      </c>
      <c r="L84" s="62" t="e" cm="1" vm="51">
        <f t="array" ref="L84">_FV(B84,"Year incorporated",TRUE)</f>
        <v>#VALUE!</v>
      </c>
      <c r="M84" t="e" cm="1" vm="89">
        <f t="array" ref="M84">_FV(Table2[[#This Row],[Company]],"Shares outstanding",TRUE)</f>
        <v>#VALUE!</v>
      </c>
      <c r="N84" t="e" cm="1" vm="90">
        <f t="array" ref="N84">_FV(Table2[[#This Row],[Company]],"Official name",TRUE)</f>
        <v>#VALUE!</v>
      </c>
    </row>
    <row r="85" spans="2:14">
      <c r="B85" s="2" t="e" vm="91">
        <v>#VALUE!</v>
      </c>
      <c r="C85" s="2" t="str" cm="1">
        <f t="array" ref="C85">_FV(B85,"Ticker symbol",TRUE)</f>
        <v>BA</v>
      </c>
      <c r="D85" t="str" cm="1">
        <f t="array" ref="D85">_FV(B85,"Industry")</f>
        <v>Aerospace &amp; Defense</v>
      </c>
      <c r="E85" s="8" cm="1">
        <f t="array" ref="E85">_FV(B85,"Price")</f>
        <v>182.87</v>
      </c>
      <c r="F85" s="9" cm="1">
        <f t="array" ref="F85">_FV(B85,"Market cap",TRUE)</f>
        <v>108987400000</v>
      </c>
      <c r="G85" s="9" cm="1">
        <f t="array" ref="G85">_FV(B85,"Employees")</f>
        <v>142000</v>
      </c>
      <c r="H85" s="10" cm="1">
        <f t="array" ref="H85">_FV(B85,"P/E",TRUE)</f>
        <v>0</v>
      </c>
      <c r="I85" s="14" cm="1">
        <f t="array" ref="I85">_FV(B85,"Change (%)",TRUE)</f>
        <v>4.0335000000000003E-2</v>
      </c>
      <c r="J85" s="10" cm="1">
        <f t="array" ref="J85">_FV(B85,"Beta")</f>
        <v>1.4962</v>
      </c>
      <c r="L85" s="62" cm="1">
        <f t="array" ref="L85">_FV(B85,"Year incorporated",TRUE)</f>
        <v>1934</v>
      </c>
      <c r="M85" s="9" cm="1">
        <f t="array" ref="M85">_FV(Table2[[#This Row],[Company]],"Shares outstanding",TRUE)</f>
        <v>595983200</v>
      </c>
      <c r="N85" t="str" cm="1">
        <f t="array" ref="N85">_FV(Table2[[#This Row],[Company]],"Official name",TRUE)</f>
        <v>THE BOEING COMPANY</v>
      </c>
    </row>
    <row r="86" spans="2:14">
      <c r="B86" s="2" t="e" vm="92">
        <v>#VALUE!</v>
      </c>
      <c r="C86" s="2" t="str" cm="1">
        <f t="array" ref="C86">_FV(B86,"Ticker symbol",TRUE)</f>
        <v>CLX</v>
      </c>
      <c r="D86" t="str" cm="1">
        <f t="array" ref="D86">_FV(B86,"Industry")</f>
        <v>Personal &amp; Household Products &amp; Services</v>
      </c>
      <c r="E86" s="8" cm="1">
        <f t="array" ref="E86">_FV(B86,"Price")</f>
        <v>150.68</v>
      </c>
      <c r="F86" s="9" cm="1">
        <f t="array" ref="F86">_FV(B86,"Market cap",TRUE)</f>
        <v>18591620000</v>
      </c>
      <c r="G86" s="9" cm="1">
        <f t="array" ref="G86">_FV(B86,"Employees")</f>
        <v>9000</v>
      </c>
      <c r="H86" s="10" cm="1">
        <f t="array" ref="H86">_FV(B86,"P/E",TRUE)</f>
        <v>45.834899999999998</v>
      </c>
      <c r="I86" s="14" cm="1">
        <f t="array" ref="I86">_FV(B86,"Change (%)",TRUE)</f>
        <v>5.4720000000000003E-3</v>
      </c>
      <c r="J86" s="10" cm="1">
        <f t="array" ref="J86">_FV(B86,"Beta")</f>
        <v>0.2742</v>
      </c>
      <c r="L86" s="62" cm="1">
        <f t="array" ref="L86">_FV(B86,"Year incorporated",TRUE)</f>
        <v>1986</v>
      </c>
      <c r="M86" s="9" cm="1">
        <f t="array" ref="M86">_FV(Table2[[#This Row],[Company]],"Shares outstanding",TRUE)</f>
        <v>123384800</v>
      </c>
      <c r="N86" t="str" cm="1">
        <f t="array" ref="N86">_FV(Table2[[#This Row],[Company]],"Official name",TRUE)</f>
        <v>THE CLOROX COMPANY</v>
      </c>
    </row>
    <row r="87" spans="2:14">
      <c r="B87" s="2" t="e" vm="93">
        <v>#VALUE!</v>
      </c>
      <c r="C87" s="2" t="str" cm="1">
        <f t="array" ref="C87">_FV(B87,"Ticker symbol",TRUE)</f>
        <v>GS</v>
      </c>
      <c r="D87" t="str" cm="1">
        <f t="array" ref="D87">_FV(B87,"Industry")</f>
        <v>Investment Banking &amp; Investment Services</v>
      </c>
      <c r="E87" s="8" cm="1">
        <f t="array" ref="E87">_FV(B87,"Price")</f>
        <v>380.21</v>
      </c>
      <c r="F87" s="9" cm="1">
        <f t="array" ref="F87">_FV(B87,"Market cap",TRUE)</f>
        <v>128877600000</v>
      </c>
      <c r="G87" s="9" cm="1">
        <f t="array" ref="G87">_FV(B87,"Employees")</f>
        <v>49100</v>
      </c>
      <c r="H87" s="10" cm="1">
        <f t="array" ref="H87">_FV(B87,"P/E",TRUE)</f>
        <v>10.224</v>
      </c>
      <c r="I87" s="14" cm="1">
        <f t="array" ref="I87">_FV(B87,"Change (%)",TRUE)</f>
        <v>-9.3799999999999994E-3</v>
      </c>
      <c r="J87" s="10" cm="1">
        <f t="array" ref="J87">_FV(B87,"Beta")</f>
        <v>1.4013</v>
      </c>
      <c r="L87" s="62" cm="1">
        <f t="array" ref="L87">_FV(B87,"Year incorporated",TRUE)</f>
        <v>1998</v>
      </c>
      <c r="M87" s="9" cm="1">
        <f t="array" ref="M87">_FV(Table2[[#This Row],[Company]],"Shares outstanding",TRUE)</f>
        <v>338634600</v>
      </c>
      <c r="N87" t="str" cm="1">
        <f t="array" ref="N87">_FV(Table2[[#This Row],[Company]],"Official name",TRUE)</f>
        <v>THE GOLDMAN SACHS GROUP, INC.</v>
      </c>
    </row>
    <row r="88" spans="2:14">
      <c r="B88" s="2" t="e" vm="94">
        <v>#VALUE!</v>
      </c>
      <c r="C88" s="2" t="str" cm="1">
        <f t="array" ref="C88">_FV(B88,"Ticker symbol",TRUE)</f>
        <v>HD</v>
      </c>
      <c r="D88" t="str" cm="1">
        <f t="array" ref="D88">_FV(B88,"Industry")</f>
        <v>Specialty Retailers</v>
      </c>
      <c r="E88" s="8" cm="1">
        <f t="array" ref="E88">_FV(B88,"Price")</f>
        <v>327.92</v>
      </c>
      <c r="F88" s="9" cm="1">
        <f t="array" ref="F88">_FV(B88,"Market cap",TRUE)</f>
        <v>334282800000</v>
      </c>
      <c r="G88" s="9" cm="1">
        <f t="array" ref="G88">_FV(B88,"Employees")</f>
        <v>490600</v>
      </c>
      <c r="H88" s="10" cm="1">
        <f t="array" ref="H88">_FV(B88,"P/E",TRUE)</f>
        <v>19.7102</v>
      </c>
      <c r="I88" s="14" cm="1">
        <f t="array" ref="I88">_FV(B88,"Change (%)",TRUE)</f>
        <v>2.5990000000000002E-3</v>
      </c>
      <c r="J88" s="10" cm="1">
        <f t="array" ref="J88">_FV(B88,"Beta")</f>
        <v>0.95979999999999999</v>
      </c>
      <c r="L88" s="62" cm="1">
        <f t="array" ref="L88">_FV(B88,"Year incorporated",TRUE)</f>
        <v>1978</v>
      </c>
      <c r="M88" s="9" cm="1">
        <f t="array" ref="M88">_FV(Table2[[#This Row],[Company]],"Shares outstanding",TRUE)</f>
        <v>1019186000</v>
      </c>
      <c r="N88" t="str" cm="1">
        <f t="array" ref="N88">_FV(Table2[[#This Row],[Company]],"Official name",TRUE)</f>
        <v>THE HOME DEPOT, INC.</v>
      </c>
    </row>
    <row r="89" spans="2:14">
      <c r="B89" s="2" t="e" vm="95">
        <v>#VALUE!</v>
      </c>
      <c r="C89" s="2" t="str" cm="1">
        <f t="array" ref="C89">_FV(B89,"Ticker symbol",TRUE)</f>
        <v>PG</v>
      </c>
      <c r="D89" t="str" cm="1">
        <f t="array" ref="D89">_FV(B89,"Industry")</f>
        <v>Personal &amp; Household Products &amp; Services</v>
      </c>
      <c r="E89" s="8" cm="1">
        <f t="array" ref="E89">_FV(B89,"Price")</f>
        <v>150.61000000000001</v>
      </c>
      <c r="F89" s="9" cm="1">
        <f t="array" ref="F89">_FV(B89,"Market cap",TRUE)</f>
        <v>356900500000</v>
      </c>
      <c r="G89" s="9" cm="1">
        <f t="array" ref="G89">_FV(B89,"Employees")</f>
        <v>106000</v>
      </c>
      <c r="H89" s="10" cm="1">
        <f t="array" ref="H89">_FV(B89,"P/E",TRUE)</f>
        <v>25.872199999999999</v>
      </c>
      <c r="I89" s="14" cm="1">
        <f t="array" ref="I89">_FV(B89,"Change (%)",TRUE)</f>
        <v>9.1120000000000003E-3</v>
      </c>
      <c r="J89" s="10" cm="1">
        <f t="array" ref="J89">_FV(B89,"Beta")</f>
        <v>0.41849999999999998</v>
      </c>
      <c r="L89" s="62" cm="1">
        <f t="array" ref="L89">_FV(B89,"Year incorporated",TRUE)</f>
        <v>1905</v>
      </c>
      <c r="M89" s="9" cm="1">
        <f t="array" ref="M89">_FV(Table2[[#This Row],[Company]],"Shares outstanding",TRUE)</f>
        <v>2369700000</v>
      </c>
      <c r="N89" t="str" cm="1">
        <f t="array" ref="N89">_FV(Table2[[#This Row],[Company]],"Official name",TRUE)</f>
        <v>THE PROCTER &amp; GAMBLE COMPANY</v>
      </c>
    </row>
    <row r="90" spans="2:14">
      <c r="B90" s="2" t="e" vm="96">
        <v>#VALUE!</v>
      </c>
      <c r="C90" s="2" t="str" cm="1">
        <f t="array" ref="C90">_FV(B90,"Ticker symbol",TRUE)</f>
        <v>DIS</v>
      </c>
      <c r="D90" t="str" cm="1">
        <f t="array" ref="D90">_FV(B90,"Industry")</f>
        <v>Media &amp; Publishing</v>
      </c>
      <c r="E90" s="8" cm="1">
        <f t="array" ref="E90">_FV(B90,"Price")</f>
        <v>99.41</v>
      </c>
      <c r="F90" s="9" cm="1">
        <f t="array" ref="F90">_FV(B90,"Market cap",TRUE)</f>
        <v>181319800000</v>
      </c>
      <c r="G90" s="9" cm="1">
        <f t="array" ref="G90">_FV(B90,"Employees")</f>
        <v>190000</v>
      </c>
      <c r="H90" s="10" cm="1">
        <f t="array" ref="H90">_FV(B90,"P/E",TRUE)</f>
        <v>56.399000000000001</v>
      </c>
      <c r="I90" s="14" cm="1">
        <f t="array" ref="I90">_FV(B90,"Change (%)",TRUE)</f>
        <v>8.3169999999999997E-3</v>
      </c>
      <c r="J90" s="10" cm="1">
        <f t="array" ref="J90">_FV(B90,"Beta")</f>
        <v>1.2039</v>
      </c>
      <c r="L90" s="62" cm="1">
        <f t="array" ref="L90">_FV(B90,"Year incorporated",TRUE)</f>
        <v>2018</v>
      </c>
      <c r="M90" s="9" cm="1">
        <f t="array" ref="M90">_FV(Table2[[#This Row],[Company]],"Shares outstanding",TRUE)</f>
        <v>1823592000</v>
      </c>
      <c r="N90" t="str" cm="1">
        <f t="array" ref="N90">_FV(Table2[[#This Row],[Company]],"Official name",TRUE)</f>
        <v>THE WALT DISNEY COMPANY</v>
      </c>
    </row>
    <row r="91" spans="2:14">
      <c r="B91" s="2" t="e" vm="97">
        <v>#VALUE!</v>
      </c>
      <c r="C91" s="2" t="str" cm="1">
        <f t="array" ref="C91">_FV(B91,"Ticker symbol",TRUE)</f>
        <v>TSTRX</v>
      </c>
      <c r="D91" t="e" cm="1" vm="85">
        <f t="array" ref="D91">_FV(B91,"Industry")</f>
        <v>#VALUE!</v>
      </c>
      <c r="E91" s="8" cm="1">
        <f t="array" ref="E91">_FV(B91,"Price")</f>
        <v>14.75</v>
      </c>
      <c r="F91" s="9" t="e" cm="1" vm="86">
        <f t="array" ref="F91">_FV(B91,"Market cap",TRUE)</f>
        <v>#VALUE!</v>
      </c>
      <c r="G91" s="9" t="e" cm="1" vm="87">
        <f t="array" ref="G91">_FV(B91,"Employees")</f>
        <v>#VALUE!</v>
      </c>
      <c r="H91" s="10" t="e" cm="1" vm="39">
        <f t="array" ref="H91">_FV(B91,"P/E",TRUE)</f>
        <v>#VALUE!</v>
      </c>
      <c r="I91" s="14" cm="1">
        <f t="array" ref="I91">_FV(B91,"Change (%)",TRUE)</f>
        <v>-1.354E-3</v>
      </c>
      <c r="J91" s="10" t="e" cm="1" vm="88">
        <f t="array" ref="J91">_FV(B91,"Beta")</f>
        <v>#VALUE!</v>
      </c>
      <c r="L91" s="62" t="e" cm="1" vm="51">
        <f t="array" ref="L91">_FV(B91,"Year incorporated",TRUE)</f>
        <v>#VALUE!</v>
      </c>
      <c r="M91" t="e" cm="1" vm="89">
        <f t="array" ref="M91">_FV(Table2[[#This Row],[Company]],"Shares outstanding",TRUE)</f>
        <v>#VALUE!</v>
      </c>
      <c r="N91" t="e" cm="1" vm="90">
        <f t="array" ref="N91">_FV(Table2[[#This Row],[Company]],"Official name",TRUE)</f>
        <v>#VALUE!</v>
      </c>
    </row>
    <row r="92" spans="2:14">
      <c r="B92" s="2" t="e" vm="98">
        <v>#VALUE!</v>
      </c>
      <c r="C92" s="2" t="str" cm="1">
        <f t="array" ref="C92">_FV(B92,"Ticker symbol",TRUE)</f>
        <v>UWMC</v>
      </c>
      <c r="D92" t="str" cm="1">
        <f t="array" ref="D92">_FV(B92,"Industry")</f>
        <v>Banking Services</v>
      </c>
      <c r="E92" s="8" cm="1">
        <f t="array" ref="E92">_FV(B92,"Price")</f>
        <v>4.46</v>
      </c>
      <c r="F92" s="9" cm="1">
        <f t="array" ref="F92">_FV(B92,"Market cap",TRUE)</f>
        <v>7128064000</v>
      </c>
      <c r="G92" s="9" cm="1">
        <f t="array" ref="G92">_FV(B92,"Employees")</f>
        <v>8000</v>
      </c>
      <c r="H92" s="10" cm="1">
        <f t="array" ref="H92">_FV(B92,"P/E",TRUE)</f>
        <v>7.9600999999999997</v>
      </c>
      <c r="I92" s="14" cm="1">
        <f t="array" ref="I92">_FV(B92,"Change (%)",TRUE)</f>
        <v>2.2936000000000002E-2</v>
      </c>
      <c r="J92" s="10" cm="1">
        <f t="array" ref="J92">_FV(B92,"Beta")</f>
        <v>0.78800000000000003</v>
      </c>
      <c r="L92" s="62" cm="1">
        <f t="array" ref="L92">_FV(B92,"Year incorporated",TRUE)</f>
        <v>2019</v>
      </c>
      <c r="M92" s="9" cm="1">
        <f t="array" ref="M92">_FV(Table2[[#This Row],[Company]],"Shares outstanding",TRUE)</f>
        <v>1594645000</v>
      </c>
      <c r="N92" t="str" cm="1">
        <f t="array" ref="N92">_FV(Table2[[#This Row],[Company]],"Official name",TRUE)</f>
        <v>UWM HOLDINGS CORPORATION</v>
      </c>
    </row>
    <row r="93" spans="2:14">
      <c r="B93" s="2" t="e" vm="99">
        <v>#VALUE!</v>
      </c>
      <c r="C93" s="2" t="str" cm="1">
        <f t="array" ref="C93">_FV(B93,"Ticker symbol",TRUE)</f>
        <v>V</v>
      </c>
      <c r="D93" t="str" cm="1">
        <f t="array" ref="D93">_FV(B93,"Industry")</f>
        <v>Software &amp; IT Services</v>
      </c>
      <c r="E93" s="8" cm="1">
        <f t="array" ref="E93">_FV(B93,"Price")</f>
        <v>217.69</v>
      </c>
      <c r="F93" s="9" cm="1">
        <f t="array" ref="F93">_FV(B93,"Market cap",TRUE)</f>
        <v>409961400000</v>
      </c>
      <c r="G93" s="9" cm="1">
        <f t="array" ref="G93">_FV(B93,"Employees")</f>
        <v>26500</v>
      </c>
      <c r="H93" s="10" cm="1">
        <f t="array" ref="H93">_FV(B93,"P/E",TRUE)</f>
        <v>31.0443</v>
      </c>
      <c r="I93" s="14" cm="1">
        <f t="array" ref="I93">_FV(B93,"Change (%)",TRUE)</f>
        <v>3.1800000000000001E-3</v>
      </c>
      <c r="J93" s="10" cm="1">
        <f t="array" ref="J93">_FV(B93,"Beta")</f>
        <v>0.95330000000000004</v>
      </c>
      <c r="L93" s="62" cm="1">
        <f t="array" ref="L93">_FV(B93,"Year incorporated",TRUE)</f>
        <v>2007</v>
      </c>
      <c r="M93" s="9" cm="1">
        <f t="array" ref="M93">_FV(Table2[[#This Row],[Company]],"Shares outstanding",TRUE)</f>
        <v>1883495000</v>
      </c>
      <c r="N93" t="str" cm="1">
        <f t="array" ref="N93">_FV(Table2[[#This Row],[Company]],"Official name",TRUE)</f>
        <v>VISA INC.</v>
      </c>
    </row>
    <row r="94" spans="2:14">
      <c r="B94" s="2" t="e" vm="100">
        <v>#VALUE!</v>
      </c>
      <c r="C94" s="2" t="str" cm="1">
        <f t="array" ref="C94">_FV(B94,"Ticker symbol",TRUE)</f>
        <v>WFC</v>
      </c>
      <c r="D94" t="str" cm="1">
        <f t="array" ref="D94">_FV(B94,"Industry")</f>
        <v>Banking Services</v>
      </c>
      <c r="E94" s="8" cm="1">
        <f t="array" ref="E94">_FV(B94,"Price")</f>
        <v>45.94</v>
      </c>
      <c r="F94" s="9" cm="1">
        <f t="array" ref="F94">_FV(B94,"Market cap",TRUE)</f>
        <v>175054000000</v>
      </c>
      <c r="G94" s="9" cm="1">
        <f t="array" ref="G94">_FV(B94,"Employees")</f>
        <v>239209</v>
      </c>
      <c r="H94" s="10" cm="1">
        <f t="array" ref="H94">_FV(B94,"P/E",TRUE)</f>
        <v>12.173999999999999</v>
      </c>
      <c r="I94" s="14" cm="1">
        <f t="array" ref="I94">_FV(B94,"Change (%)",TRUE)</f>
        <v>-1.9841999999999999E-2</v>
      </c>
      <c r="J94" s="10" cm="1">
        <f t="array" ref="J94">_FV(B94,"Beta")</f>
        <v>1.1583000000000001</v>
      </c>
      <c r="K94" s="2" t="s">
        <v>89</v>
      </c>
      <c r="L94" s="62" cm="1">
        <f t="array" ref="L94">_FV(B94,"Year incorporated",TRUE)</f>
        <v>1929</v>
      </c>
      <c r="M94" s="9" cm="1">
        <f t="array" ref="M94">_FV(Table2[[#This Row],[Company]],"Shares outstanding",TRUE)</f>
        <v>3810491000</v>
      </c>
      <c r="N94" t="str" cm="1">
        <f t="array" ref="N94">_FV(Table2[[#This Row],[Company]],"Official name",TRUE)</f>
        <v>WELLS FARGO &amp; COMPANY</v>
      </c>
    </row>
    <row r="95" spans="2:14">
      <c r="D95" t="e" cm="1" vm="85">
        <f t="array" ref="D95">_FV(B95,"Industry")</f>
        <v>#VALUE!</v>
      </c>
      <c r="E95" s="8" t="e" cm="1" vm="101">
        <f t="array" ref="E95">_FV(B95,"Price")</f>
        <v>#VALUE!</v>
      </c>
      <c r="F95" s="9" t="e" cm="1" vm="86">
        <f t="array" ref="F95">_FV(B95,"Market cap",TRUE)</f>
        <v>#VALUE!</v>
      </c>
      <c r="G95" s="9" t="e" cm="1" vm="87">
        <f t="array" ref="G95">_FV(B95,"Employees")</f>
        <v>#VALUE!</v>
      </c>
      <c r="H95" s="10" t="e" cm="1" vm="39">
        <f t="array" ref="H95">_FV(B95,"P/E",TRUE)</f>
        <v>#VALUE!</v>
      </c>
      <c r="I95" s="14" t="e" cm="1" vm="102">
        <f t="array" ref="I95">_FV(B95,"Change (%)",TRUE)</f>
        <v>#VALUE!</v>
      </c>
    </row>
    <row r="96" spans="2:14">
      <c r="D96" t="e" cm="1" vm="85">
        <f t="array" ref="D96">_FV(B96,"Industry")</f>
        <v>#VALUE!</v>
      </c>
      <c r="E96" s="8" t="e" cm="1" vm="101">
        <f t="array" ref="E96">_FV(B96,"Price")</f>
        <v>#VALUE!</v>
      </c>
      <c r="F96" s="9" t="e" cm="1" vm="86">
        <f t="array" ref="F96">_FV(B96,"Market cap",TRUE)</f>
        <v>#VALUE!</v>
      </c>
      <c r="G96" s="9" t="e" cm="1" vm="87">
        <f t="array" ref="G96">_FV(B96,"Employees")</f>
        <v>#VALUE!</v>
      </c>
      <c r="H96" s="10" t="e" cm="1" vm="39">
        <f t="array" ref="H96">_FV(B96,"P/E",TRUE)</f>
        <v>#VALUE!</v>
      </c>
      <c r="I96" s="14" t="e" cm="1" vm="102">
        <f t="array" ref="I96">_FV(B96,"Change (%)",TRUE)</f>
        <v>#VALUE!</v>
      </c>
    </row>
    <row r="97" spans="4:9">
      <c r="D97" t="e" cm="1" vm="85">
        <f t="array" ref="D97">_FV(B97,"Industry")</f>
        <v>#VALUE!</v>
      </c>
      <c r="E97" s="8" t="e" cm="1" vm="101">
        <f t="array" ref="E97">_FV(B97,"Price")</f>
        <v>#VALUE!</v>
      </c>
      <c r="F97" s="9" t="e" cm="1" vm="86">
        <f t="array" ref="F97">_FV(B97,"Market cap",TRUE)</f>
        <v>#VALUE!</v>
      </c>
      <c r="G97" s="9" t="e" cm="1" vm="87">
        <f t="array" ref="G97">_FV(B97,"Employees")</f>
        <v>#VALUE!</v>
      </c>
      <c r="H97" s="10" t="e" cm="1" vm="39">
        <f t="array" ref="H97">_FV(B97,"P/E",TRUE)</f>
        <v>#VALUE!</v>
      </c>
      <c r="I97" s="14" t="e" cm="1" vm="102">
        <f t="array" ref="I97">_FV(B97,"Change (%)",TRUE)</f>
        <v>#VALUE!</v>
      </c>
    </row>
    <row r="98" spans="4:9">
      <c r="D98" t="e" cm="1" vm="85">
        <f t="array" ref="D98">_FV(B98,"Industry")</f>
        <v>#VALUE!</v>
      </c>
      <c r="E98" s="8" t="e" cm="1" vm="101">
        <f t="array" ref="E98">_FV(B98,"Price")</f>
        <v>#VALUE!</v>
      </c>
      <c r="F98" s="9" t="e" cm="1" vm="86">
        <f t="array" ref="F98">_FV(B98,"Market cap",TRUE)</f>
        <v>#VALUE!</v>
      </c>
      <c r="G98" s="9" t="e" cm="1" vm="87">
        <f t="array" ref="G98">_FV(B98,"Employees")</f>
        <v>#VALUE!</v>
      </c>
      <c r="H98" s="10" t="e" cm="1" vm="39">
        <f t="array" ref="H98">_FV(B98,"P/E",TRUE)</f>
        <v>#VALUE!</v>
      </c>
      <c r="I98" s="14" t="e" cm="1" vm="102">
        <f t="array" ref="I98">_FV(B98,"Change (%)",TRUE)</f>
        <v>#VALUE!</v>
      </c>
    </row>
    <row r="99" spans="4:9">
      <c r="D99" t="e" cm="1" vm="85">
        <f t="array" ref="D99">_FV(B99,"Industry")</f>
        <v>#VALUE!</v>
      </c>
      <c r="E99" s="8" t="e" cm="1" vm="101">
        <f t="array" ref="E99">_FV(B99,"Price")</f>
        <v>#VALUE!</v>
      </c>
      <c r="F99" s="9" t="e" cm="1" vm="86">
        <f t="array" ref="F99">_FV(B99,"Market cap",TRUE)</f>
        <v>#VALUE!</v>
      </c>
      <c r="G99" s="9" t="e" cm="1" vm="87">
        <f t="array" ref="G99">_FV(B99,"Employees")</f>
        <v>#VALUE!</v>
      </c>
      <c r="H99" s="10" t="e" cm="1" vm="39">
        <f t="array" ref="H99">_FV(B99,"P/E",TRUE)</f>
        <v>#VALUE!</v>
      </c>
      <c r="I99" s="14" t="e" cm="1" vm="102">
        <f t="array" ref="I99">_FV(B99,"Change (%)",TRUE)</f>
        <v>#VALUE!</v>
      </c>
    </row>
    <row r="100" spans="4:9">
      <c r="D100" t="e" cm="1" vm="85">
        <f t="array" ref="D100">_FV(B100,"Industry")</f>
        <v>#VALUE!</v>
      </c>
      <c r="E100" s="8" t="e" cm="1" vm="101">
        <f t="array" ref="E100">_FV(B100,"Price")</f>
        <v>#VALUE!</v>
      </c>
      <c r="F100" s="9" t="e" cm="1" vm="86">
        <f t="array" ref="F100">_FV(B100,"Market cap",TRUE)</f>
        <v>#VALUE!</v>
      </c>
      <c r="G100" s="9" t="e" cm="1" vm="87">
        <f t="array" ref="G100">_FV(B100,"Employees")</f>
        <v>#VALUE!</v>
      </c>
      <c r="H100" s="10" t="e" cm="1" vm="39">
        <f t="array" ref="H100">_FV(B100,"P/E",TRUE)</f>
        <v>#VALUE!</v>
      </c>
      <c r="I100" s="14" t="e" cm="1" vm="102">
        <f t="array" ref="I100">_FV(B100,"Change (%)",TRUE)</f>
        <v>#VALUE!</v>
      </c>
    </row>
    <row r="101" spans="4:9">
      <c r="D101" t="e" cm="1" vm="85">
        <f t="array" ref="D101">_FV(B101,"Industry")</f>
        <v>#VALUE!</v>
      </c>
      <c r="E101" s="8" t="e" cm="1" vm="101">
        <f t="array" ref="E101">_FV(B101,"Price")</f>
        <v>#VALUE!</v>
      </c>
      <c r="F101" s="9" t="e" cm="1" vm="86">
        <f t="array" ref="F101">_FV(B101,"Market cap",TRUE)</f>
        <v>#VALUE!</v>
      </c>
      <c r="G101" s="9" t="e" cm="1" vm="87">
        <f t="array" ref="G101">_FV(B101,"Employees")</f>
        <v>#VALUE!</v>
      </c>
      <c r="H101" s="10" t="e" cm="1" vm="39">
        <f t="array" ref="H101">_FV(B101,"P/E",TRUE)</f>
        <v>#VALUE!</v>
      </c>
      <c r="I101" s="14" t="e" cm="1" vm="102">
        <f t="array" ref="I101">_FV(B101,"Change (%)",TRUE)</f>
        <v>#VALUE!</v>
      </c>
    </row>
    <row r="102" spans="4:9">
      <c r="D102" t="e" cm="1" vm="85">
        <f t="array" ref="D102">_FV(B102,"Industry")</f>
        <v>#VALUE!</v>
      </c>
      <c r="E102" s="8" t="e" cm="1" vm="101">
        <f t="array" ref="E102">_FV(B102,"Price")</f>
        <v>#VALUE!</v>
      </c>
      <c r="F102" s="9" t="e" cm="1" vm="86">
        <f t="array" ref="F102">_FV(B102,"Market cap",TRUE)</f>
        <v>#VALUE!</v>
      </c>
      <c r="G102" s="9" t="e" cm="1" vm="87">
        <f t="array" ref="G102">_FV(B102,"Employees")</f>
        <v>#VALUE!</v>
      </c>
      <c r="H102" s="10" t="e" cm="1" vm="39">
        <f t="array" ref="H102">_FV(B102,"P/E",TRUE)</f>
        <v>#VALUE!</v>
      </c>
      <c r="I102" s="14" t="e" cm="1" vm="102">
        <f t="array" ref="I102">_FV(B102,"Change (%)",TRUE)</f>
        <v>#VALUE!</v>
      </c>
    </row>
    <row r="103" spans="4:9">
      <c r="D103" t="e" cm="1" vm="85">
        <f t="array" ref="D103">_FV(B103,"Industry")</f>
        <v>#VALUE!</v>
      </c>
      <c r="E103" s="8" t="e" cm="1" vm="101">
        <f t="array" ref="E103">_FV(B103,"Price")</f>
        <v>#VALUE!</v>
      </c>
      <c r="F103" s="9" t="e" cm="1" vm="86">
        <f t="array" ref="F103">_FV(B103,"Market cap",TRUE)</f>
        <v>#VALUE!</v>
      </c>
      <c r="G103" s="9" t="e" cm="1" vm="87">
        <f t="array" ref="G103">_FV(B103,"Employees")</f>
        <v>#VALUE!</v>
      </c>
      <c r="H103" s="10" t="e" cm="1" vm="39">
        <f t="array" ref="H103">_FV(B103,"P/E",TRUE)</f>
        <v>#VALUE!</v>
      </c>
      <c r="I103" s="14" t="e" cm="1" vm="102">
        <f t="array" ref="I103">_FV(B103,"Change (%)",TRUE)</f>
        <v>#VALUE!</v>
      </c>
    </row>
    <row r="104" spans="4:9">
      <c r="D104" t="e" cm="1" vm="85">
        <f t="array" ref="D104">_FV(B104,"Industry")</f>
        <v>#VALUE!</v>
      </c>
      <c r="E104" s="8" t="e" cm="1" vm="101">
        <f t="array" ref="E104">_FV(B104,"Price")</f>
        <v>#VALUE!</v>
      </c>
      <c r="F104" s="9" t="e" cm="1" vm="86">
        <f t="array" ref="F104">_FV(B104,"Market cap",TRUE)</f>
        <v>#VALUE!</v>
      </c>
      <c r="G104" s="9" t="e" cm="1" vm="87">
        <f t="array" ref="G104">_FV(B104,"Employees")</f>
        <v>#VALUE!</v>
      </c>
      <c r="H104" s="10" t="e" cm="1" vm="39">
        <f t="array" ref="H104">_FV(B104,"P/E",TRUE)</f>
        <v>#VALUE!</v>
      </c>
      <c r="I104" s="14" t="e" cm="1" vm="102">
        <f t="array" ref="I104">_FV(B104,"Change (%)",TRUE)</f>
        <v>#VALUE!</v>
      </c>
    </row>
    <row r="105" spans="4:9">
      <c r="D105" t="e" cm="1" vm="85">
        <f t="array" ref="D105">_FV(B105,"Industry")</f>
        <v>#VALUE!</v>
      </c>
      <c r="E105" s="8" t="e" cm="1" vm="101">
        <f t="array" ref="E105">_FV(B105,"Price")</f>
        <v>#VALUE!</v>
      </c>
      <c r="F105" s="9" t="e" cm="1" vm="86">
        <f t="array" ref="F105">_FV(B105,"Market cap",TRUE)</f>
        <v>#VALUE!</v>
      </c>
      <c r="G105" s="9" t="e" cm="1" vm="87">
        <f t="array" ref="G105">_FV(B105,"Employees")</f>
        <v>#VALUE!</v>
      </c>
      <c r="H105" s="10" t="e" cm="1" vm="39">
        <f t="array" ref="H105">_FV(B105,"P/E",TRUE)</f>
        <v>#VALUE!</v>
      </c>
      <c r="I105" s="14" t="e" cm="1" vm="102">
        <f t="array" ref="I105">_FV(B105,"Change (%)",TRUE)</f>
        <v>#VALUE!</v>
      </c>
    </row>
    <row r="106" spans="4:9">
      <c r="D106" t="e" cm="1" vm="85">
        <f t="array" ref="D106">_FV(B106,"Industry")</f>
        <v>#VALUE!</v>
      </c>
      <c r="E106" s="8" t="e" cm="1" vm="101">
        <f t="array" ref="E106">_FV(B106,"Price")</f>
        <v>#VALUE!</v>
      </c>
      <c r="F106" s="9" t="e" cm="1" vm="86">
        <f t="array" ref="F106">_FV(B106,"Market cap",TRUE)</f>
        <v>#VALUE!</v>
      </c>
      <c r="G106" s="9" t="e" cm="1" vm="87">
        <f t="array" ref="G106">_FV(B106,"Employees")</f>
        <v>#VALUE!</v>
      </c>
      <c r="H106" s="10" t="e" cm="1" vm="39">
        <f t="array" ref="H106">_FV(B106,"P/E",TRUE)</f>
        <v>#VALUE!</v>
      </c>
      <c r="I106" s="14" t="e" cm="1" vm="102">
        <f t="array" ref="I106">_FV(B106,"Change (%)",TRUE)</f>
        <v>#VALUE!</v>
      </c>
    </row>
    <row r="107" spans="4:9">
      <c r="D107" t="e" cm="1" vm="85">
        <f t="array" ref="D107">_FV(B107,"Industry")</f>
        <v>#VALUE!</v>
      </c>
      <c r="E107" s="8" t="e" cm="1" vm="101">
        <f t="array" ref="E107">_FV(B107,"Price")</f>
        <v>#VALUE!</v>
      </c>
      <c r="F107" s="9" t="e" cm="1" vm="86">
        <f t="array" ref="F107">_FV(B107,"Market cap",TRUE)</f>
        <v>#VALUE!</v>
      </c>
      <c r="G107" s="9" t="e" cm="1" vm="87">
        <f t="array" ref="G107">_FV(B107,"Employees")</f>
        <v>#VALUE!</v>
      </c>
      <c r="H107" s="10" t="e" cm="1" vm="39">
        <f t="array" ref="H107">_FV(B107,"P/E",TRUE)</f>
        <v>#VALUE!</v>
      </c>
      <c r="I107" s="14" t="e" cm="1" vm="102">
        <f t="array" ref="I107">_FV(B107,"Change (%)",TRUE)</f>
        <v>#VALUE!</v>
      </c>
    </row>
    <row r="108" spans="4:9">
      <c r="D108" t="e" cm="1" vm="85">
        <f t="array" ref="D108">_FV(B108,"Industry")</f>
        <v>#VALUE!</v>
      </c>
      <c r="E108" s="8" t="e" cm="1" vm="101">
        <f t="array" ref="E108">_FV(B108,"Price")</f>
        <v>#VALUE!</v>
      </c>
      <c r="F108" s="9" t="e" cm="1" vm="86">
        <f t="array" ref="F108">_FV(B108,"Market cap",TRUE)</f>
        <v>#VALUE!</v>
      </c>
      <c r="G108" s="9" t="e" cm="1" vm="87">
        <f t="array" ref="G108">_FV(B108,"Employees")</f>
        <v>#VALUE!</v>
      </c>
      <c r="H108" s="10" t="e" cm="1" vm="39">
        <f t="array" ref="H108">_FV(B108,"P/E",TRUE)</f>
        <v>#VALUE!</v>
      </c>
      <c r="I108" s="14" t="e" cm="1" vm="102">
        <f t="array" ref="I108">_FV(B108,"Change (%)",TRUE)</f>
        <v>#VALUE!</v>
      </c>
    </row>
    <row r="109" spans="4:9">
      <c r="D109" t="e" cm="1" vm="85">
        <f t="array" ref="D109">_FV(B109,"Industry")</f>
        <v>#VALUE!</v>
      </c>
      <c r="E109" s="8" t="e" cm="1" vm="101">
        <f t="array" ref="E109">_FV(B109,"Price")</f>
        <v>#VALUE!</v>
      </c>
      <c r="F109" s="9" t="e" cm="1" vm="86">
        <f t="array" ref="F109">_FV(B109,"Market cap",TRUE)</f>
        <v>#VALUE!</v>
      </c>
      <c r="G109" s="9" t="e" cm="1" vm="87">
        <f t="array" ref="G109">_FV(B109,"Employees")</f>
        <v>#VALUE!</v>
      </c>
      <c r="H109" s="10" t="e" cm="1" vm="39">
        <f t="array" ref="H109">_FV(B109,"P/E",TRUE)</f>
        <v>#VALUE!</v>
      </c>
      <c r="I109" s="14" t="e" cm="1" vm="102">
        <f t="array" ref="I109">_FV(B109,"Change (%)",TRUE)</f>
        <v>#VALUE!</v>
      </c>
    </row>
    <row r="110" spans="4:9">
      <c r="D110" t="e" cm="1" vm="85">
        <f t="array" ref="D110">_FV(B110,"Industry")</f>
        <v>#VALUE!</v>
      </c>
      <c r="E110" s="8" t="e" cm="1" vm="101">
        <f t="array" ref="E110">_FV(B110,"Price")</f>
        <v>#VALUE!</v>
      </c>
      <c r="F110" s="9" t="e" cm="1" vm="86">
        <f t="array" ref="F110">_FV(B110,"Market cap",TRUE)</f>
        <v>#VALUE!</v>
      </c>
      <c r="G110" s="9" t="e" cm="1" vm="87">
        <f t="array" ref="G110">_FV(B110,"Employees")</f>
        <v>#VALUE!</v>
      </c>
      <c r="H110" s="10" t="e" cm="1" vm="39">
        <f t="array" ref="H110">_FV(B110,"P/E",TRUE)</f>
        <v>#VALUE!</v>
      </c>
      <c r="I110" s="14" t="e" cm="1" vm="102">
        <f t="array" ref="I110">_FV(B110,"Change (%)",TRUE)</f>
        <v>#VALUE!</v>
      </c>
    </row>
    <row r="111" spans="4:9">
      <c r="D111" t="e" cm="1" vm="85">
        <f t="array" ref="D111">_FV(B111,"Industry")</f>
        <v>#VALUE!</v>
      </c>
      <c r="E111" s="8" t="e" cm="1" vm="101">
        <f t="array" ref="E111">_FV(B111,"Price")</f>
        <v>#VALUE!</v>
      </c>
      <c r="F111" s="9" t="e" cm="1" vm="86">
        <f t="array" ref="F111">_FV(B111,"Market cap",TRUE)</f>
        <v>#VALUE!</v>
      </c>
      <c r="G111" s="9" t="e" cm="1" vm="87">
        <f t="array" ref="G111">_FV(B111,"Employees")</f>
        <v>#VALUE!</v>
      </c>
      <c r="H111" s="10" t="e" cm="1" vm="39">
        <f t="array" ref="H111">_FV(B111,"P/E",TRUE)</f>
        <v>#VALUE!</v>
      </c>
      <c r="I111" s="14" t="e" cm="1" vm="102">
        <f t="array" ref="I111">_FV(B111,"Change (%)",TRUE)</f>
        <v>#VALUE!</v>
      </c>
    </row>
    <row r="112" spans="4:9">
      <c r="D112" t="e" cm="1" vm="85">
        <f t="array" ref="D112">_FV(B112,"Industry")</f>
        <v>#VALUE!</v>
      </c>
      <c r="E112" s="8" t="e" cm="1" vm="101">
        <f t="array" ref="E112">_FV(B112,"Price")</f>
        <v>#VALUE!</v>
      </c>
      <c r="F112" s="9" t="e" cm="1" vm="86">
        <f t="array" ref="F112">_FV(B112,"Market cap",TRUE)</f>
        <v>#VALUE!</v>
      </c>
      <c r="G112" s="9" t="e" cm="1" vm="87">
        <f t="array" ref="G112">_FV(B112,"Employees")</f>
        <v>#VALUE!</v>
      </c>
      <c r="H112" s="10" t="e" cm="1" vm="39">
        <f t="array" ref="H112">_FV(B112,"P/E",TRUE)</f>
        <v>#VALUE!</v>
      </c>
      <c r="I112" s="14" t="e" cm="1" vm="102">
        <f t="array" ref="I112">_FV(B112,"Change (%)",TRUE)</f>
        <v>#VALUE!</v>
      </c>
    </row>
    <row r="113" spans="4:9">
      <c r="D113" t="e" cm="1" vm="85">
        <f t="array" ref="D113">_FV(B113,"Industry")</f>
        <v>#VALUE!</v>
      </c>
      <c r="E113" s="8" t="e" cm="1" vm="101">
        <f t="array" ref="E113">_FV(B113,"Price")</f>
        <v>#VALUE!</v>
      </c>
      <c r="F113" s="9" t="e" cm="1" vm="86">
        <f t="array" ref="F113">_FV(B113,"Market cap",TRUE)</f>
        <v>#VALUE!</v>
      </c>
      <c r="G113" s="9" t="e" cm="1" vm="87">
        <f t="array" ref="G113">_FV(B113,"Employees")</f>
        <v>#VALUE!</v>
      </c>
      <c r="H113" s="10" t="e" cm="1" vm="39">
        <f t="array" ref="H113">_FV(B113,"P/E",TRUE)</f>
        <v>#VALUE!</v>
      </c>
      <c r="I113" s="14" t="e" cm="1" vm="102">
        <f t="array" ref="I113">_FV(B113,"Change (%)",TRUE)</f>
        <v>#VALUE!</v>
      </c>
    </row>
    <row r="114" spans="4:9">
      <c r="D114" t="e" cm="1" vm="85">
        <f t="array" ref="D114">_FV(B114,"Industry")</f>
        <v>#VALUE!</v>
      </c>
      <c r="E114" s="8" t="e" cm="1" vm="101">
        <f t="array" ref="E114">_FV(B114,"Price")</f>
        <v>#VALUE!</v>
      </c>
      <c r="F114" s="9" t="e" cm="1" vm="86">
        <f t="array" ref="F114">_FV(B114,"Market cap",TRUE)</f>
        <v>#VALUE!</v>
      </c>
      <c r="G114" s="9" t="e" cm="1" vm="87">
        <f t="array" ref="G114">_FV(B114,"Employees")</f>
        <v>#VALUE!</v>
      </c>
      <c r="H114" s="10" t="e" cm="1" vm="39">
        <f t="array" ref="H114">_FV(B114,"P/E",TRUE)</f>
        <v>#VALUE!</v>
      </c>
      <c r="I114" s="14" t="e" cm="1" vm="102">
        <f t="array" ref="I114">_FV(B114,"Change (%)",TRUE)</f>
        <v>#VALUE!</v>
      </c>
    </row>
    <row r="115" spans="4:9">
      <c r="D115" t="e" cm="1" vm="85">
        <f t="array" ref="D115">_FV(B115,"Industry")</f>
        <v>#VALUE!</v>
      </c>
      <c r="E115" s="8" t="e" cm="1" vm="101">
        <f t="array" ref="E115">_FV(B115,"Price")</f>
        <v>#VALUE!</v>
      </c>
      <c r="F115" s="9" t="e" cm="1" vm="86">
        <f t="array" ref="F115">_FV(B115,"Market cap",TRUE)</f>
        <v>#VALUE!</v>
      </c>
      <c r="G115" s="9" t="e" cm="1" vm="87">
        <f t="array" ref="G115">_FV(B115,"Employees")</f>
        <v>#VALUE!</v>
      </c>
      <c r="H115" s="10" t="e" cm="1" vm="39">
        <f t="array" ref="H115">_FV(B115,"P/E",TRUE)</f>
        <v>#VALUE!</v>
      </c>
      <c r="I115" s="14" t="e" cm="1" vm="102">
        <f t="array" ref="I115">_FV(B115,"Change (%)",TRUE)</f>
        <v>#VALUE!</v>
      </c>
    </row>
    <row r="116" spans="4:9">
      <c r="D116" t="e" cm="1" vm="85">
        <f t="array" ref="D116">_FV(B116,"Industry")</f>
        <v>#VALUE!</v>
      </c>
      <c r="E116" s="8" t="e" cm="1" vm="101">
        <f t="array" ref="E116">_FV(B116,"Price")</f>
        <v>#VALUE!</v>
      </c>
      <c r="F116" s="9" t="e" cm="1" vm="86">
        <f t="array" ref="F116">_FV(B116,"Market cap",TRUE)</f>
        <v>#VALUE!</v>
      </c>
      <c r="G116" s="9" t="e" cm="1" vm="87">
        <f t="array" ref="G116">_FV(B116,"Employees")</f>
        <v>#VALUE!</v>
      </c>
      <c r="H116" s="10" t="e" cm="1" vm="39">
        <f t="array" ref="H116">_FV(B116,"P/E",TRUE)</f>
        <v>#VALUE!</v>
      </c>
      <c r="I116" s="14" t="e" cm="1" vm="102">
        <f t="array" ref="I116">_FV(B116,"Change (%)",TRUE)</f>
        <v>#VALUE!</v>
      </c>
    </row>
    <row r="117" spans="4:9">
      <c r="D117" t="e" cm="1" vm="85">
        <f t="array" ref="D117">_FV(B117,"Industry")</f>
        <v>#VALUE!</v>
      </c>
      <c r="E117" s="8" t="e" cm="1" vm="101">
        <f t="array" ref="E117">_FV(B117,"Price")</f>
        <v>#VALUE!</v>
      </c>
      <c r="F117" s="9" t="e" cm="1" vm="86">
        <f t="array" ref="F117">_FV(B117,"Market cap",TRUE)</f>
        <v>#VALUE!</v>
      </c>
      <c r="G117" s="9" t="e" cm="1" vm="87">
        <f t="array" ref="G117">_FV(B117,"Employees")</f>
        <v>#VALUE!</v>
      </c>
      <c r="H117" s="10" t="e" cm="1" vm="39">
        <f t="array" ref="H117">_FV(B117,"P/E",TRUE)</f>
        <v>#VALUE!</v>
      </c>
      <c r="I117" s="14" t="e" cm="1" vm="102">
        <f t="array" ref="I117">_FV(B117,"Change (%)",TRUE)</f>
        <v>#VALUE!</v>
      </c>
    </row>
    <row r="118" spans="4:9">
      <c r="D118" t="e" cm="1" vm="85">
        <f t="array" ref="D118">_FV(B118,"Industry")</f>
        <v>#VALUE!</v>
      </c>
      <c r="E118" s="8" t="e" cm="1" vm="101">
        <f t="array" ref="E118">_FV(B118,"Price")</f>
        <v>#VALUE!</v>
      </c>
      <c r="F118" s="9" t="e" cm="1" vm="86">
        <f t="array" ref="F118">_FV(B118,"Market cap",TRUE)</f>
        <v>#VALUE!</v>
      </c>
      <c r="G118" s="9" t="e" cm="1" vm="87">
        <f t="array" ref="G118">_FV(B118,"Employees")</f>
        <v>#VALUE!</v>
      </c>
      <c r="H118" s="10" t="e" cm="1" vm="39">
        <f t="array" ref="H118">_FV(B118,"P/E",TRUE)</f>
        <v>#VALUE!</v>
      </c>
      <c r="I118" s="14" t="e" cm="1" vm="102">
        <f t="array" ref="I118">_FV(B118,"Change (%)",TRUE)</f>
        <v>#VALUE!</v>
      </c>
    </row>
    <row r="119" spans="4:9">
      <c r="D119" t="e" cm="1" vm="85">
        <f t="array" ref="D119">_FV(B119,"Industry")</f>
        <v>#VALUE!</v>
      </c>
      <c r="E119" s="8" t="e" cm="1" vm="101">
        <f t="array" ref="E119">_FV(B119,"Price")</f>
        <v>#VALUE!</v>
      </c>
      <c r="F119" s="9" t="e" cm="1" vm="86">
        <f t="array" ref="F119">_FV(B119,"Market cap",TRUE)</f>
        <v>#VALUE!</v>
      </c>
      <c r="G119" s="9" t="e" cm="1" vm="87">
        <f t="array" ref="G119">_FV(B119,"Employees")</f>
        <v>#VALUE!</v>
      </c>
      <c r="H119" s="10" t="e" cm="1" vm="39">
        <f t="array" ref="H119">_FV(B119,"P/E",TRUE)</f>
        <v>#VALUE!</v>
      </c>
      <c r="I119" s="14" t="e" cm="1" vm="102">
        <f t="array" ref="I119">_FV(B119,"Change (%)",TRUE)</f>
        <v>#VALUE!</v>
      </c>
    </row>
    <row r="120" spans="4:9">
      <c r="D120" t="e" cm="1" vm="85">
        <f t="array" ref="D120">_FV(B120,"Industry")</f>
        <v>#VALUE!</v>
      </c>
      <c r="E120" s="8" t="e" cm="1" vm="101">
        <f t="array" ref="E120">_FV(B120,"Price")</f>
        <v>#VALUE!</v>
      </c>
      <c r="F120" s="9" t="e" cm="1" vm="86">
        <f t="array" ref="F120">_FV(B120,"Market cap",TRUE)</f>
        <v>#VALUE!</v>
      </c>
      <c r="G120" s="9" t="e" cm="1" vm="87">
        <f t="array" ref="G120">_FV(B120,"Employees")</f>
        <v>#VALUE!</v>
      </c>
      <c r="H120" s="10" t="e" cm="1" vm="39">
        <f t="array" ref="H120">_FV(B120,"P/E",TRUE)</f>
        <v>#VALUE!</v>
      </c>
      <c r="I120" s="14" t="e" cm="1" vm="102">
        <f t="array" ref="I120">_FV(B120,"Change (%)",TRUE)</f>
        <v>#VALUE!</v>
      </c>
    </row>
    <row r="121" spans="4:9">
      <c r="D121" t="e" cm="1" vm="85">
        <f t="array" ref="D121">_FV(B121,"Industry")</f>
        <v>#VALUE!</v>
      </c>
      <c r="E121" s="8" t="e" cm="1" vm="101">
        <f t="array" ref="E121">_FV(B121,"Price")</f>
        <v>#VALUE!</v>
      </c>
      <c r="F121" s="9" t="e" cm="1" vm="86">
        <f t="array" ref="F121">_FV(B121,"Market cap",TRUE)</f>
        <v>#VALUE!</v>
      </c>
      <c r="G121" s="9" t="e" cm="1" vm="87">
        <f t="array" ref="G121">_FV(B121,"Employees")</f>
        <v>#VALUE!</v>
      </c>
      <c r="H121" s="10" t="e" cm="1" vm="39">
        <f t="array" ref="H121">_FV(B121,"P/E",TRUE)</f>
        <v>#VALUE!</v>
      </c>
      <c r="I121" s="14" t="e" cm="1" vm="102">
        <f t="array" ref="I121">_FV(B121,"Change (%)",TRUE)</f>
        <v>#VALUE!</v>
      </c>
    </row>
    <row r="122" spans="4:9">
      <c r="D122" t="e" cm="1" vm="85">
        <f t="array" ref="D122">_FV(B122,"Industry")</f>
        <v>#VALUE!</v>
      </c>
      <c r="E122" s="8" t="e" cm="1" vm="101">
        <f t="array" ref="E122">_FV(B122,"Price")</f>
        <v>#VALUE!</v>
      </c>
      <c r="F122" s="9" t="e" cm="1" vm="86">
        <f t="array" ref="F122">_FV(B122,"Market cap",TRUE)</f>
        <v>#VALUE!</v>
      </c>
      <c r="G122" s="9" t="e" cm="1" vm="87">
        <f t="array" ref="G122">_FV(B122,"Employees")</f>
        <v>#VALUE!</v>
      </c>
      <c r="H122" s="10" t="e" cm="1" vm="39">
        <f t="array" ref="H122">_FV(B122,"P/E",TRUE)</f>
        <v>#VALUE!</v>
      </c>
      <c r="I122" s="14" t="e" cm="1" vm="102">
        <f t="array" ref="I122">_FV(B122,"Change (%)",TRUE)</f>
        <v>#VALUE!</v>
      </c>
    </row>
    <row r="123" spans="4:9">
      <c r="D123" t="e" cm="1" vm="85">
        <f t="array" ref="D123">_FV(B123,"Industry")</f>
        <v>#VALUE!</v>
      </c>
      <c r="E123" s="8" t="e" cm="1" vm="101">
        <f t="array" ref="E123">_FV(B123,"Price")</f>
        <v>#VALUE!</v>
      </c>
      <c r="F123" s="9" t="e" cm="1" vm="86">
        <f t="array" ref="F123">_FV(B123,"Market cap",TRUE)</f>
        <v>#VALUE!</v>
      </c>
      <c r="G123" s="9" t="e" cm="1" vm="87">
        <f t="array" ref="G123">_FV(B123,"Employees")</f>
        <v>#VALUE!</v>
      </c>
      <c r="H123" s="10" t="e" cm="1" vm="39">
        <f t="array" ref="H123">_FV(B123,"P/E",TRUE)</f>
        <v>#VALUE!</v>
      </c>
      <c r="I123" s="14" t="e" cm="1" vm="102">
        <f t="array" ref="I123">_FV(B123,"Change (%)",TRUE)</f>
        <v>#VALUE!</v>
      </c>
    </row>
    <row r="124" spans="4:9">
      <c r="D124" t="e" cm="1" vm="85">
        <f t="array" ref="D124">_FV(B124,"Industry")</f>
        <v>#VALUE!</v>
      </c>
      <c r="E124" s="8" t="e" cm="1" vm="101">
        <f t="array" ref="E124">_FV(B124,"Price")</f>
        <v>#VALUE!</v>
      </c>
      <c r="F124" s="9" t="e" cm="1" vm="86">
        <f t="array" ref="F124">_FV(B124,"Market cap",TRUE)</f>
        <v>#VALUE!</v>
      </c>
      <c r="G124" s="9" t="e" cm="1" vm="87">
        <f t="array" ref="G124">_FV(B124,"Employees")</f>
        <v>#VALUE!</v>
      </c>
      <c r="H124" s="10" t="e" cm="1" vm="39">
        <f t="array" ref="H124">_FV(B124,"P/E",TRUE)</f>
        <v>#VALUE!</v>
      </c>
      <c r="I124" s="14" t="e" cm="1" vm="102">
        <f t="array" ref="I124">_FV(B124,"Change (%)",TRUE)</f>
        <v>#VALUE!</v>
      </c>
    </row>
    <row r="125" spans="4:9">
      <c r="D125" t="e" cm="1" vm="85">
        <f t="array" ref="D125">_FV(B125,"Industry")</f>
        <v>#VALUE!</v>
      </c>
      <c r="E125" s="8" t="e" cm="1" vm="101">
        <f t="array" ref="E125">_FV(B125,"Price")</f>
        <v>#VALUE!</v>
      </c>
      <c r="F125" s="9" t="e" cm="1" vm="86">
        <f t="array" ref="F125">_FV(B125,"Market cap",TRUE)</f>
        <v>#VALUE!</v>
      </c>
      <c r="G125" s="9" t="e" cm="1" vm="87">
        <f t="array" ref="G125">_FV(B125,"Employees")</f>
        <v>#VALUE!</v>
      </c>
      <c r="H125" s="10" t="e" cm="1" vm="39">
        <f t="array" ref="H125">_FV(B125,"P/E",TRUE)</f>
        <v>#VALUE!</v>
      </c>
      <c r="I125" s="14" t="e" cm="1" vm="102">
        <f t="array" ref="I125">_FV(B125,"Change (%)",TRUE)</f>
        <v>#VALUE!</v>
      </c>
    </row>
    <row r="126" spans="4:9">
      <c r="D126" t="e" cm="1" vm="85">
        <f t="array" ref="D126">_FV(B126,"Industry")</f>
        <v>#VALUE!</v>
      </c>
      <c r="E126" s="8" t="e" cm="1" vm="101">
        <f t="array" ref="E126">_FV(B126,"Price")</f>
        <v>#VALUE!</v>
      </c>
      <c r="F126" s="9" t="e" cm="1" vm="86">
        <f t="array" ref="F126">_FV(B126,"Market cap",TRUE)</f>
        <v>#VALUE!</v>
      </c>
      <c r="G126" s="9" t="e" cm="1" vm="87">
        <f t="array" ref="G126">_FV(B126,"Employees")</f>
        <v>#VALUE!</v>
      </c>
      <c r="H126" s="10" t="e" cm="1" vm="39">
        <f t="array" ref="H126">_FV(B126,"P/E",TRUE)</f>
        <v>#VALUE!</v>
      </c>
      <c r="I126" s="14" t="e" cm="1" vm="102">
        <f t="array" ref="I126">_FV(B126,"Change (%)",TRUE)</f>
        <v>#VALUE!</v>
      </c>
    </row>
    <row r="127" spans="4:9">
      <c r="D127" t="e" cm="1" vm="85">
        <f t="array" ref="D127">_FV(B127,"Industry")</f>
        <v>#VALUE!</v>
      </c>
      <c r="E127" s="8" t="e" cm="1" vm="101">
        <f t="array" ref="E127">_FV(B127,"Price")</f>
        <v>#VALUE!</v>
      </c>
      <c r="F127" s="9" t="e" cm="1" vm="86">
        <f t="array" ref="F127">_FV(B127,"Market cap",TRUE)</f>
        <v>#VALUE!</v>
      </c>
      <c r="G127" s="9" t="e" cm="1" vm="87">
        <f t="array" ref="G127">_FV(B127,"Employees")</f>
        <v>#VALUE!</v>
      </c>
      <c r="H127" s="10" t="e" cm="1" vm="39">
        <f t="array" ref="H127">_FV(B127,"P/E",TRUE)</f>
        <v>#VALUE!</v>
      </c>
      <c r="I127" s="14" t="e" cm="1" vm="102">
        <f t="array" ref="I127">_FV(B127,"Change (%)",TRUE)</f>
        <v>#VALUE!</v>
      </c>
    </row>
    <row r="128" spans="4:9">
      <c r="D128" t="e" cm="1" vm="85">
        <f t="array" ref="D128">_FV(B128,"Industry")</f>
        <v>#VALUE!</v>
      </c>
      <c r="E128" s="8" t="e" cm="1" vm="101">
        <f t="array" ref="E128">_FV(B128,"Price")</f>
        <v>#VALUE!</v>
      </c>
      <c r="F128" s="9" t="e" cm="1" vm="86">
        <f t="array" ref="F128">_FV(B128,"Market cap",TRUE)</f>
        <v>#VALUE!</v>
      </c>
      <c r="G128" s="9" t="e" cm="1" vm="87">
        <f t="array" ref="G128">_FV(B128,"Employees")</f>
        <v>#VALUE!</v>
      </c>
      <c r="H128" s="10" t="e" cm="1" vm="39">
        <f t="array" ref="H128">_FV(B128,"P/E",TRUE)</f>
        <v>#VALUE!</v>
      </c>
      <c r="I128" s="14" t="e" cm="1" vm="102">
        <f t="array" ref="I128">_FV(B128,"Change (%)",TRUE)</f>
        <v>#VALUE!</v>
      </c>
    </row>
    <row r="129" spans="4:9">
      <c r="D129" t="e" cm="1" vm="85">
        <f t="array" ref="D129">_FV(B129,"Industry")</f>
        <v>#VALUE!</v>
      </c>
      <c r="E129" s="8" t="e" cm="1" vm="101">
        <f t="array" ref="E129">_FV(B129,"Price")</f>
        <v>#VALUE!</v>
      </c>
      <c r="F129" s="9" t="e" cm="1" vm="86">
        <f t="array" ref="F129">_FV(B129,"Market cap",TRUE)</f>
        <v>#VALUE!</v>
      </c>
      <c r="G129" s="9" t="e" cm="1" vm="87">
        <f t="array" ref="G129">_FV(B129,"Employees")</f>
        <v>#VALUE!</v>
      </c>
      <c r="H129" s="10" t="e" cm="1" vm="39">
        <f t="array" ref="H129">_FV(B129,"P/E",TRUE)</f>
        <v>#VALUE!</v>
      </c>
      <c r="I129" s="14" t="e" cm="1" vm="102">
        <f t="array" ref="I129">_FV(B129,"Change (%)",TRUE)</f>
        <v>#VALUE!</v>
      </c>
    </row>
    <row r="130" spans="4:9">
      <c r="D130" t="e" cm="1" vm="85">
        <f t="array" ref="D130">_FV(B130,"Industry")</f>
        <v>#VALUE!</v>
      </c>
      <c r="E130" s="8" t="e" cm="1" vm="101">
        <f t="array" ref="E130">_FV(B130,"Price")</f>
        <v>#VALUE!</v>
      </c>
      <c r="F130" s="9" t="e" cm="1" vm="86">
        <f t="array" ref="F130">_FV(B130,"Market cap",TRUE)</f>
        <v>#VALUE!</v>
      </c>
      <c r="G130" s="9" t="e" cm="1" vm="87">
        <f t="array" ref="G130">_FV(B130,"Employees")</f>
        <v>#VALUE!</v>
      </c>
      <c r="H130" s="10" t="e" cm="1" vm="39">
        <f t="array" ref="H130">_FV(B130,"P/E",TRUE)</f>
        <v>#VALUE!</v>
      </c>
      <c r="I130" s="14" t="e" cm="1" vm="102">
        <f t="array" ref="I130">_FV(B130,"Change (%)",TRUE)</f>
        <v>#VALUE!</v>
      </c>
    </row>
    <row r="131" spans="4:9">
      <c r="D131" t="e" cm="1" vm="85">
        <f t="array" ref="D131">_FV(B131,"Industry")</f>
        <v>#VALUE!</v>
      </c>
      <c r="E131" s="8" t="e" cm="1" vm="101">
        <f t="array" ref="E131">_FV(B131,"Price")</f>
        <v>#VALUE!</v>
      </c>
      <c r="F131" s="9" t="e" cm="1" vm="86">
        <f t="array" ref="F131">_FV(B131,"Market cap",TRUE)</f>
        <v>#VALUE!</v>
      </c>
      <c r="G131" s="9" t="e" cm="1" vm="87">
        <f t="array" ref="G131">_FV(B131,"Employees")</f>
        <v>#VALUE!</v>
      </c>
      <c r="H131" s="10" t="e" cm="1" vm="39">
        <f t="array" ref="H131">_FV(B131,"P/E",TRUE)</f>
        <v>#VALUE!</v>
      </c>
      <c r="I131" s="14" t="e" cm="1" vm="102">
        <f t="array" ref="I131">_FV(B131,"Change (%)",TRUE)</f>
        <v>#VALUE!</v>
      </c>
    </row>
    <row r="132" spans="4:9">
      <c r="D132" t="e" cm="1" vm="85">
        <f t="array" ref="D132">_FV(B132,"Industry")</f>
        <v>#VALUE!</v>
      </c>
      <c r="E132" s="8" t="e" cm="1" vm="101">
        <f t="array" ref="E132">_FV(B132,"Price")</f>
        <v>#VALUE!</v>
      </c>
      <c r="F132" s="9" t="e" cm="1" vm="86">
        <f t="array" ref="F132">_FV(B132,"Market cap",TRUE)</f>
        <v>#VALUE!</v>
      </c>
      <c r="G132" s="9" t="e" cm="1" vm="87">
        <f t="array" ref="G132">_FV(B132,"Employees")</f>
        <v>#VALUE!</v>
      </c>
      <c r="H132" s="10" t="e" cm="1" vm="39">
        <f t="array" ref="H132">_FV(B132,"P/E",TRUE)</f>
        <v>#VALUE!</v>
      </c>
      <c r="I132" s="14" t="e" cm="1" vm="102">
        <f t="array" ref="I132">_FV(B132,"Change (%)",TRUE)</f>
        <v>#VALUE!</v>
      </c>
    </row>
    <row r="133" spans="4:9">
      <c r="D133" t="e" cm="1" vm="85">
        <f t="array" ref="D133">_FV(B133,"Industry")</f>
        <v>#VALUE!</v>
      </c>
      <c r="E133" s="8" t="e" cm="1" vm="101">
        <f t="array" ref="E133">_FV(B133,"Price")</f>
        <v>#VALUE!</v>
      </c>
      <c r="F133" s="9" t="e" cm="1" vm="86">
        <f t="array" ref="F133">_FV(B133,"Market cap",TRUE)</f>
        <v>#VALUE!</v>
      </c>
      <c r="G133" s="9" t="e" cm="1" vm="87">
        <f t="array" ref="G133">_FV(B133,"Employees")</f>
        <v>#VALUE!</v>
      </c>
      <c r="H133" s="10" t="e" cm="1" vm="39">
        <f t="array" ref="H133">_FV(B133,"P/E",TRUE)</f>
        <v>#VALUE!</v>
      </c>
      <c r="I133" s="14" t="e" cm="1" vm="102">
        <f t="array" ref="I133">_FV(B133,"Change (%)",TRUE)</f>
        <v>#VALUE!</v>
      </c>
    </row>
    <row r="134" spans="4:9">
      <c r="D134" t="e" cm="1" vm="85">
        <f t="array" ref="D134">_FV(B134,"Industry")</f>
        <v>#VALUE!</v>
      </c>
      <c r="E134" s="8" t="e" cm="1" vm="101">
        <f t="array" ref="E134">_FV(B134,"Price")</f>
        <v>#VALUE!</v>
      </c>
      <c r="F134" s="9" t="e" cm="1" vm="86">
        <f t="array" ref="F134">_FV(B134,"Market cap",TRUE)</f>
        <v>#VALUE!</v>
      </c>
      <c r="G134" s="9" t="e" cm="1" vm="87">
        <f t="array" ref="G134">_FV(B134,"Employees")</f>
        <v>#VALUE!</v>
      </c>
      <c r="H134" s="10" t="e" cm="1" vm="39">
        <f t="array" ref="H134">_FV(B134,"P/E",TRUE)</f>
        <v>#VALUE!</v>
      </c>
      <c r="I134" s="14" t="e" cm="1" vm="102">
        <f t="array" ref="I134">_FV(B134,"Change (%)",TRUE)</f>
        <v>#VALUE!</v>
      </c>
    </row>
    <row r="135" spans="4:9">
      <c r="D135" t="e" cm="1" vm="85">
        <f t="array" ref="D135">_FV(B135,"Industry")</f>
        <v>#VALUE!</v>
      </c>
      <c r="E135" s="8" t="e" cm="1" vm="101">
        <f t="array" ref="E135">_FV(B135,"Price")</f>
        <v>#VALUE!</v>
      </c>
      <c r="F135" s="9" t="e" cm="1" vm="86">
        <f t="array" ref="F135">_FV(B135,"Market cap",TRUE)</f>
        <v>#VALUE!</v>
      </c>
      <c r="G135" s="9" t="e" cm="1" vm="87">
        <f t="array" ref="G135">_FV(B135,"Employees")</f>
        <v>#VALUE!</v>
      </c>
      <c r="H135" s="10" t="e" cm="1" vm="39">
        <f t="array" ref="H135">_FV(B135,"P/E",TRUE)</f>
        <v>#VALUE!</v>
      </c>
      <c r="I135" s="14" t="e" cm="1" vm="102">
        <f t="array" ref="I135">_FV(B135,"Change (%)",TRUE)</f>
        <v>#VALUE!</v>
      </c>
    </row>
    <row r="136" spans="4:9">
      <c r="D136" t="e" cm="1" vm="85">
        <f t="array" ref="D136">_FV(B136,"Industry")</f>
        <v>#VALUE!</v>
      </c>
      <c r="E136" s="8" t="e" cm="1" vm="101">
        <f t="array" ref="E136">_FV(B136,"Price")</f>
        <v>#VALUE!</v>
      </c>
      <c r="F136" s="9" t="e" cm="1" vm="86">
        <f t="array" ref="F136">_FV(B136,"Market cap",TRUE)</f>
        <v>#VALUE!</v>
      </c>
      <c r="G136" s="9" t="e" cm="1" vm="87">
        <f t="array" ref="G136">_FV(B136,"Employees")</f>
        <v>#VALUE!</v>
      </c>
      <c r="H136" s="10" t="e" cm="1" vm="39">
        <f t="array" ref="H136">_FV(B136,"P/E",TRUE)</f>
        <v>#VALUE!</v>
      </c>
      <c r="I136" s="14" t="e" cm="1" vm="102">
        <f t="array" ref="I136">_FV(B136,"Change (%)",TRUE)</f>
        <v>#VALUE!</v>
      </c>
    </row>
    <row r="137" spans="4:9">
      <c r="D137" t="e" cm="1" vm="85">
        <f t="array" ref="D137">_FV(B137,"Industry")</f>
        <v>#VALUE!</v>
      </c>
      <c r="E137" s="8" t="e" cm="1" vm="101">
        <f t="array" ref="E137">_FV(B137,"Price")</f>
        <v>#VALUE!</v>
      </c>
      <c r="F137" s="9" t="e" cm="1" vm="86">
        <f t="array" ref="F137">_FV(B137,"Market cap",TRUE)</f>
        <v>#VALUE!</v>
      </c>
      <c r="G137" s="9" t="e" cm="1" vm="87">
        <f t="array" ref="G137">_FV(B137,"Employees")</f>
        <v>#VALUE!</v>
      </c>
      <c r="H137" s="10" t="e" cm="1" vm="39">
        <f t="array" ref="H137">_FV(B137,"P/E",TRUE)</f>
        <v>#VALUE!</v>
      </c>
      <c r="I137" s="14" t="e" cm="1" vm="102">
        <f t="array" ref="I137">_FV(B137,"Change (%)",TRUE)</f>
        <v>#VALUE!</v>
      </c>
    </row>
    <row r="138" spans="4:9">
      <c r="D138" t="e" cm="1" vm="85">
        <f t="array" ref="D138">_FV(B138,"Industry")</f>
        <v>#VALUE!</v>
      </c>
      <c r="E138" s="8" t="e" cm="1" vm="101">
        <f t="array" ref="E138">_FV(B138,"Price")</f>
        <v>#VALUE!</v>
      </c>
      <c r="F138" s="9" t="e" cm="1" vm="86">
        <f t="array" ref="F138">_FV(B138,"Market cap",TRUE)</f>
        <v>#VALUE!</v>
      </c>
      <c r="G138" s="9" t="e" cm="1" vm="87">
        <f t="array" ref="G138">_FV(B138,"Employees")</f>
        <v>#VALUE!</v>
      </c>
      <c r="H138" s="10" t="e" cm="1" vm="39">
        <f t="array" ref="H138">_FV(B138,"P/E",TRUE)</f>
        <v>#VALUE!</v>
      </c>
      <c r="I138" s="14" t="e" cm="1" vm="102">
        <f t="array" ref="I138">_FV(B138,"Change (%)",TRUE)</f>
        <v>#VALUE!</v>
      </c>
    </row>
    <row r="139" spans="4:9">
      <c r="D139" t="e" cm="1" vm="85">
        <f t="array" ref="D139">_FV(B139,"Industry")</f>
        <v>#VALUE!</v>
      </c>
      <c r="E139" s="8" t="e" cm="1" vm="101">
        <f t="array" ref="E139">_FV(B139,"Price")</f>
        <v>#VALUE!</v>
      </c>
      <c r="F139" s="9" t="e" cm="1" vm="86">
        <f t="array" ref="F139">_FV(B139,"Market cap",TRUE)</f>
        <v>#VALUE!</v>
      </c>
      <c r="G139" s="9" t="e" cm="1" vm="87">
        <f t="array" ref="G139">_FV(B139,"Employees")</f>
        <v>#VALUE!</v>
      </c>
      <c r="H139" s="10" t="e" cm="1" vm="39">
        <f t="array" ref="H139">_FV(B139,"P/E",TRUE)</f>
        <v>#VALUE!</v>
      </c>
      <c r="I139" s="14" t="e" cm="1" vm="102">
        <f t="array" ref="I139">_FV(B139,"Change (%)",TRUE)</f>
        <v>#VALUE!</v>
      </c>
    </row>
    <row r="140" spans="4:9">
      <c r="D140" t="e" cm="1" vm="85">
        <f t="array" ref="D140">_FV(B140,"Industry")</f>
        <v>#VALUE!</v>
      </c>
      <c r="E140" s="8" t="e" cm="1" vm="101">
        <f t="array" ref="E140">_FV(B140,"Price")</f>
        <v>#VALUE!</v>
      </c>
      <c r="F140" s="9" t="e" cm="1" vm="86">
        <f t="array" ref="F140">_FV(B140,"Market cap",TRUE)</f>
        <v>#VALUE!</v>
      </c>
      <c r="G140" s="9" t="e" cm="1" vm="87">
        <f t="array" ref="G140">_FV(B140,"Employees")</f>
        <v>#VALUE!</v>
      </c>
      <c r="H140" s="10" t="e" cm="1" vm="39">
        <f t="array" ref="H140">_FV(B140,"P/E",TRUE)</f>
        <v>#VALUE!</v>
      </c>
      <c r="I140" s="14" t="e" cm="1" vm="102">
        <f t="array" ref="I140">_FV(B140,"Change (%)",TRUE)</f>
        <v>#VALUE!</v>
      </c>
    </row>
    <row r="141" spans="4:9">
      <c r="D141" t="e" cm="1" vm="85">
        <f t="array" ref="D141">_FV(B141,"Industry")</f>
        <v>#VALUE!</v>
      </c>
      <c r="E141" s="8" t="e" cm="1" vm="101">
        <f t="array" ref="E141">_FV(B141,"Price")</f>
        <v>#VALUE!</v>
      </c>
      <c r="F141" s="9" t="e" cm="1" vm="86">
        <f t="array" ref="F141">_FV(B141,"Market cap",TRUE)</f>
        <v>#VALUE!</v>
      </c>
      <c r="G141" s="9" t="e" cm="1" vm="87">
        <f t="array" ref="G141">_FV(B141,"Employees")</f>
        <v>#VALUE!</v>
      </c>
      <c r="H141" s="10" t="e" cm="1" vm="39">
        <f t="array" ref="H141">_FV(B141,"P/E",TRUE)</f>
        <v>#VALUE!</v>
      </c>
      <c r="I141" s="14" t="e" cm="1" vm="102">
        <f t="array" ref="I141">_FV(B141,"Change (%)",TRUE)</f>
        <v>#VALUE!</v>
      </c>
    </row>
    <row r="142" spans="4:9">
      <c r="D142" t="e" cm="1" vm="85">
        <f t="array" ref="D142">_FV(B142,"Industry")</f>
        <v>#VALUE!</v>
      </c>
      <c r="E142" s="8" t="e" cm="1" vm="101">
        <f t="array" ref="E142">_FV(B142,"Price")</f>
        <v>#VALUE!</v>
      </c>
      <c r="F142" s="9" t="e" cm="1" vm="86">
        <f t="array" ref="F142">_FV(B142,"Market cap",TRUE)</f>
        <v>#VALUE!</v>
      </c>
      <c r="G142" s="9" t="e" cm="1" vm="87">
        <f t="array" ref="G142">_FV(B142,"Employees")</f>
        <v>#VALUE!</v>
      </c>
      <c r="H142" s="10" t="e" cm="1" vm="39">
        <f t="array" ref="H142">_FV(B142,"P/E",TRUE)</f>
        <v>#VALUE!</v>
      </c>
      <c r="I142" s="14" t="e" cm="1" vm="102">
        <f t="array" ref="I142">_FV(B142,"Change (%)",TRUE)</f>
        <v>#VALUE!</v>
      </c>
    </row>
    <row r="143" spans="4:9">
      <c r="D143" t="e" cm="1" vm="85">
        <f t="array" ref="D143">_FV(B143,"Industry")</f>
        <v>#VALUE!</v>
      </c>
      <c r="E143" s="8" t="e" cm="1" vm="101">
        <f t="array" ref="E143">_FV(B143,"Price")</f>
        <v>#VALUE!</v>
      </c>
      <c r="F143" s="9" t="e" cm="1" vm="86">
        <f t="array" ref="F143">_FV(B143,"Market cap",TRUE)</f>
        <v>#VALUE!</v>
      </c>
      <c r="G143" s="9" t="e" cm="1" vm="87">
        <f t="array" ref="G143">_FV(B143,"Employees")</f>
        <v>#VALUE!</v>
      </c>
      <c r="H143" s="10" t="e" cm="1" vm="39">
        <f t="array" ref="H143">_FV(B143,"P/E",TRUE)</f>
        <v>#VALUE!</v>
      </c>
      <c r="I143" s="14" t="e" cm="1" vm="102">
        <f t="array" ref="I143">_FV(B143,"Change (%)",TRUE)</f>
        <v>#VALUE!</v>
      </c>
    </row>
    <row r="144" spans="4:9">
      <c r="D144" t="e" cm="1" vm="85">
        <f t="array" ref="D144">_FV(B144,"Industry")</f>
        <v>#VALUE!</v>
      </c>
      <c r="E144" s="8" t="e" cm="1" vm="101">
        <f t="array" ref="E144">_FV(B144,"Price")</f>
        <v>#VALUE!</v>
      </c>
      <c r="F144" s="9" t="e" cm="1" vm="86">
        <f t="array" ref="F144">_FV(B144,"Market cap",TRUE)</f>
        <v>#VALUE!</v>
      </c>
      <c r="G144" s="9" t="e" cm="1" vm="87">
        <f t="array" ref="G144">_FV(B144,"Employees")</f>
        <v>#VALUE!</v>
      </c>
      <c r="H144" s="10" t="e" cm="1" vm="39">
        <f t="array" ref="H144">_FV(B144,"P/E",TRUE)</f>
        <v>#VALUE!</v>
      </c>
      <c r="I144" s="14" t="e" cm="1" vm="102">
        <f t="array" ref="I144">_FV(B144,"Change (%)",TRUE)</f>
        <v>#VALUE!</v>
      </c>
    </row>
    <row r="145" spans="4:9">
      <c r="D145" t="e" cm="1" vm="85">
        <f t="array" ref="D145">_FV(B145,"Industry")</f>
        <v>#VALUE!</v>
      </c>
      <c r="E145" s="8" t="e" cm="1" vm="101">
        <f t="array" ref="E145">_FV(B145,"Price")</f>
        <v>#VALUE!</v>
      </c>
      <c r="F145" s="9" t="e" cm="1" vm="86">
        <f t="array" ref="F145">_FV(B145,"Market cap",TRUE)</f>
        <v>#VALUE!</v>
      </c>
      <c r="G145" s="9" t="e" cm="1" vm="87">
        <f t="array" ref="G145">_FV(B145,"Employees")</f>
        <v>#VALUE!</v>
      </c>
      <c r="H145" s="10" t="e" cm="1" vm="39">
        <f t="array" ref="H145">_FV(B145,"P/E",TRUE)</f>
        <v>#VALUE!</v>
      </c>
      <c r="I145" s="14" t="e" cm="1" vm="102">
        <f t="array" ref="I145">_FV(B145,"Change (%)",TRUE)</f>
        <v>#VALUE!</v>
      </c>
    </row>
    <row r="146" spans="4:9">
      <c r="D146" t="e" cm="1" vm="85">
        <f t="array" ref="D146">_FV(B146,"Industry")</f>
        <v>#VALUE!</v>
      </c>
      <c r="E146" s="8" t="e" cm="1" vm="101">
        <f t="array" ref="E146">_FV(B146,"Price")</f>
        <v>#VALUE!</v>
      </c>
      <c r="F146" s="9" t="e" cm="1" vm="86">
        <f t="array" ref="F146">_FV(B146,"Market cap",TRUE)</f>
        <v>#VALUE!</v>
      </c>
      <c r="G146" s="9" t="e" cm="1" vm="87">
        <f t="array" ref="G146">_FV(B146,"Employees")</f>
        <v>#VALUE!</v>
      </c>
      <c r="H146" s="10" t="e" cm="1" vm="39">
        <f t="array" ref="H146">_FV(B146,"P/E",TRUE)</f>
        <v>#VALUE!</v>
      </c>
      <c r="I146" s="14" t="e" cm="1" vm="102">
        <f t="array" ref="I146">_FV(B146,"Change (%)",TRUE)</f>
        <v>#VALUE!</v>
      </c>
    </row>
    <row r="147" spans="4:9">
      <c r="D147" t="e" cm="1" vm="85">
        <f t="array" ref="D147">_FV(B147,"Industry")</f>
        <v>#VALUE!</v>
      </c>
      <c r="E147" s="8" t="e" cm="1" vm="101">
        <f t="array" ref="E147">_FV(B147,"Price")</f>
        <v>#VALUE!</v>
      </c>
      <c r="F147" s="9" t="e" cm="1" vm="86">
        <f t="array" ref="F147">_FV(B147,"Market cap",TRUE)</f>
        <v>#VALUE!</v>
      </c>
      <c r="G147" s="9" t="e" cm="1" vm="87">
        <f t="array" ref="G147">_FV(B147,"Employees")</f>
        <v>#VALUE!</v>
      </c>
      <c r="H147" s="10" t="e" cm="1" vm="39">
        <f t="array" ref="H147">_FV(B147,"P/E",TRUE)</f>
        <v>#VALUE!</v>
      </c>
      <c r="I147" s="14" t="e" cm="1" vm="102">
        <f t="array" ref="I147">_FV(B147,"Change (%)",TRUE)</f>
        <v>#VALUE!</v>
      </c>
    </row>
    <row r="148" spans="4:9">
      <c r="D148" t="e" cm="1" vm="85">
        <f t="array" ref="D148">_FV(B148,"Industry")</f>
        <v>#VALUE!</v>
      </c>
      <c r="E148" s="8" t="e" cm="1" vm="101">
        <f t="array" ref="E148">_FV(B148,"Price")</f>
        <v>#VALUE!</v>
      </c>
      <c r="F148" s="9" t="e" cm="1" vm="86">
        <f t="array" ref="F148">_FV(B148,"Market cap",TRUE)</f>
        <v>#VALUE!</v>
      </c>
      <c r="G148" s="9" t="e" cm="1" vm="87">
        <f t="array" ref="G148">_FV(B148,"Employees")</f>
        <v>#VALUE!</v>
      </c>
      <c r="H148" s="10" t="e" cm="1" vm="39">
        <f t="array" ref="H148">_FV(B148,"P/E",TRUE)</f>
        <v>#VALUE!</v>
      </c>
      <c r="I148" s="14" t="e" cm="1" vm="102">
        <f t="array" ref="I148">_FV(B148,"Change (%)",TRUE)</f>
        <v>#VALUE!</v>
      </c>
    </row>
    <row r="149" spans="4:9">
      <c r="D149" t="e" cm="1" vm="85">
        <f t="array" ref="D149">_FV(B149,"Industry")</f>
        <v>#VALUE!</v>
      </c>
      <c r="E149" s="8" t="e" cm="1" vm="101">
        <f t="array" ref="E149">_FV(B149,"Price")</f>
        <v>#VALUE!</v>
      </c>
      <c r="F149" s="9" t="e" cm="1" vm="86">
        <f t="array" ref="F149">_FV(B149,"Market cap",TRUE)</f>
        <v>#VALUE!</v>
      </c>
      <c r="G149" s="9" t="e" cm="1" vm="87">
        <f t="array" ref="G149">_FV(B149,"Employees")</f>
        <v>#VALUE!</v>
      </c>
      <c r="H149" s="10" t="e" cm="1" vm="39">
        <f t="array" ref="H149">_FV(B149,"P/E",TRUE)</f>
        <v>#VALUE!</v>
      </c>
      <c r="I149" s="14" t="e" cm="1" vm="102">
        <f t="array" ref="I149">_FV(B149,"Change (%)",TRUE)</f>
        <v>#VALUE!</v>
      </c>
    </row>
    <row r="150" spans="4:9">
      <c r="D150" t="e" cm="1" vm="85">
        <f t="array" ref="D150">_FV(B150,"Industry")</f>
        <v>#VALUE!</v>
      </c>
      <c r="E150" s="8" t="e" cm="1" vm="101">
        <f t="array" ref="E150">_FV(B150,"Price")</f>
        <v>#VALUE!</v>
      </c>
      <c r="F150" s="9" t="e" cm="1" vm="86">
        <f t="array" ref="F150">_FV(B150,"Market cap",TRUE)</f>
        <v>#VALUE!</v>
      </c>
      <c r="G150" s="9" t="e" cm="1" vm="87">
        <f t="array" ref="G150">_FV(B150,"Employees")</f>
        <v>#VALUE!</v>
      </c>
      <c r="H150" s="10" t="e" cm="1" vm="39">
        <f t="array" ref="H150">_FV(B150,"P/E",TRUE)</f>
        <v>#VALUE!</v>
      </c>
      <c r="I150" s="14" t="e" cm="1" vm="102">
        <f t="array" ref="I150">_FV(B150,"Change (%)",TRUE)</f>
        <v>#VALUE!</v>
      </c>
    </row>
    <row r="151" spans="4:9">
      <c r="D151" t="e" cm="1" vm="85">
        <f t="array" ref="D151">_FV(B151,"Industry")</f>
        <v>#VALUE!</v>
      </c>
      <c r="E151" s="8" t="e" cm="1" vm="101">
        <f t="array" ref="E151">_FV(B151,"Price")</f>
        <v>#VALUE!</v>
      </c>
      <c r="F151" s="9" t="e" cm="1" vm="86">
        <f t="array" ref="F151">_FV(B151,"Market cap",TRUE)</f>
        <v>#VALUE!</v>
      </c>
      <c r="G151" s="9" t="e" cm="1" vm="87">
        <f t="array" ref="G151">_FV(B151,"Employees")</f>
        <v>#VALUE!</v>
      </c>
      <c r="H151" s="10" t="e" cm="1" vm="39">
        <f t="array" ref="H151">_FV(B151,"P/E",TRUE)</f>
        <v>#VALUE!</v>
      </c>
      <c r="I151" s="14" t="e" cm="1" vm="102">
        <f t="array" ref="I151">_FV(B151,"Change (%)",TRUE)</f>
        <v>#VALUE!</v>
      </c>
    </row>
    <row r="152" spans="4:9">
      <c r="D152" t="e" cm="1" vm="85">
        <f t="array" ref="D152">_FV(B152,"Industry")</f>
        <v>#VALUE!</v>
      </c>
      <c r="E152" s="8" t="e" cm="1" vm="101">
        <f t="array" ref="E152">_FV(B152,"Price")</f>
        <v>#VALUE!</v>
      </c>
      <c r="F152" s="9" t="e" cm="1" vm="86">
        <f t="array" ref="F152">_FV(B152,"Market cap",TRUE)</f>
        <v>#VALUE!</v>
      </c>
      <c r="G152" s="9" t="e" cm="1" vm="87">
        <f t="array" ref="G152">_FV(B152,"Employees")</f>
        <v>#VALUE!</v>
      </c>
      <c r="H152" s="10" t="e" cm="1" vm="39">
        <f t="array" ref="H152">_FV(B152,"P/E",TRUE)</f>
        <v>#VALUE!</v>
      </c>
      <c r="I152" s="14" t="e" cm="1" vm="102">
        <f t="array" ref="I152">_FV(B152,"Change (%)",TRUE)</f>
        <v>#VALUE!</v>
      </c>
    </row>
    <row r="153" spans="4:9">
      <c r="D153" t="e" cm="1" vm="85">
        <f t="array" ref="D153">_FV(B153,"Industry")</f>
        <v>#VALUE!</v>
      </c>
      <c r="E153" s="8" t="e" cm="1" vm="101">
        <f t="array" ref="E153">_FV(B153,"Price")</f>
        <v>#VALUE!</v>
      </c>
      <c r="F153" s="9" t="e" cm="1" vm="86">
        <f t="array" ref="F153">_FV(B153,"Market cap",TRUE)</f>
        <v>#VALUE!</v>
      </c>
      <c r="G153" s="9" t="e" cm="1" vm="87">
        <f t="array" ref="G153">_FV(B153,"Employees")</f>
        <v>#VALUE!</v>
      </c>
      <c r="H153" s="10" t="e" cm="1" vm="39">
        <f t="array" ref="H153">_FV(B153,"P/E",TRUE)</f>
        <v>#VALUE!</v>
      </c>
      <c r="I153" s="14" t="e" cm="1" vm="102">
        <f t="array" ref="I153">_FV(B153,"Change (%)",TRUE)</f>
        <v>#VALUE!</v>
      </c>
    </row>
    <row r="154" spans="4:9">
      <c r="D154" t="e" cm="1" vm="85">
        <f t="array" ref="D154">_FV(B154,"Industry")</f>
        <v>#VALUE!</v>
      </c>
      <c r="E154" s="8" t="e" cm="1" vm="101">
        <f t="array" ref="E154">_FV(B154,"Price")</f>
        <v>#VALUE!</v>
      </c>
      <c r="F154" s="9" t="e" cm="1" vm="86">
        <f t="array" ref="F154">_FV(B154,"Market cap",TRUE)</f>
        <v>#VALUE!</v>
      </c>
      <c r="G154" s="9" t="e" cm="1" vm="87">
        <f t="array" ref="G154">_FV(B154,"Employees")</f>
        <v>#VALUE!</v>
      </c>
      <c r="H154" s="10" t="e" cm="1" vm="39">
        <f t="array" ref="H154">_FV(B154,"P/E",TRUE)</f>
        <v>#VALUE!</v>
      </c>
      <c r="I154" s="14" t="e" cm="1" vm="102">
        <f t="array" ref="I154">_FV(B154,"Change (%)",TRUE)</f>
        <v>#VALUE!</v>
      </c>
    </row>
    <row r="155" spans="4:9">
      <c r="D155" t="e" cm="1" vm="85">
        <f t="array" ref="D155">_FV(B155,"Industry")</f>
        <v>#VALUE!</v>
      </c>
      <c r="E155" s="8" t="e" cm="1" vm="101">
        <f t="array" ref="E155">_FV(B155,"Price")</f>
        <v>#VALUE!</v>
      </c>
      <c r="F155" s="9" t="e" cm="1" vm="86">
        <f t="array" ref="F155">_FV(B155,"Market cap",TRUE)</f>
        <v>#VALUE!</v>
      </c>
      <c r="G155" s="9" t="e" cm="1" vm="87">
        <f t="array" ref="G155">_FV(B155,"Employees")</f>
        <v>#VALUE!</v>
      </c>
      <c r="H155" s="10" t="e" cm="1" vm="39">
        <f t="array" ref="H155">_FV(B155,"P/E",TRUE)</f>
        <v>#VALUE!</v>
      </c>
      <c r="I155" s="14" t="e" cm="1" vm="102">
        <f t="array" ref="I155">_FV(B155,"Change (%)",TRUE)</f>
        <v>#VALUE!</v>
      </c>
    </row>
    <row r="156" spans="4:9">
      <c r="D156" t="e" cm="1" vm="85">
        <f t="array" ref="D156">_FV(B156,"Industry")</f>
        <v>#VALUE!</v>
      </c>
      <c r="E156" s="8" t="e" cm="1" vm="101">
        <f t="array" ref="E156">_FV(B156,"Price")</f>
        <v>#VALUE!</v>
      </c>
      <c r="F156" s="9" t="e" cm="1" vm="86">
        <f t="array" ref="F156">_FV(B156,"Market cap",TRUE)</f>
        <v>#VALUE!</v>
      </c>
      <c r="G156" s="9" t="e" cm="1" vm="87">
        <f t="array" ref="G156">_FV(B156,"Employees")</f>
        <v>#VALUE!</v>
      </c>
      <c r="H156" s="10" t="e" cm="1" vm="39">
        <f t="array" ref="H156">_FV(B156,"P/E",TRUE)</f>
        <v>#VALUE!</v>
      </c>
      <c r="I156" s="14" t="e" cm="1" vm="102">
        <f t="array" ref="I156">_FV(B156,"Change (%)",TRUE)</f>
        <v>#VALUE!</v>
      </c>
    </row>
    <row r="157" spans="4:9">
      <c r="D157" t="e" cm="1" vm="85">
        <f t="array" ref="D157">_FV(B157,"Industry")</f>
        <v>#VALUE!</v>
      </c>
      <c r="E157" s="8" t="e" cm="1" vm="101">
        <f t="array" ref="E157">_FV(B157,"Price")</f>
        <v>#VALUE!</v>
      </c>
      <c r="F157" s="9" t="e" cm="1" vm="86">
        <f t="array" ref="F157">_FV(B157,"Market cap",TRUE)</f>
        <v>#VALUE!</v>
      </c>
      <c r="G157" s="9" t="e" cm="1" vm="87">
        <f t="array" ref="G157">_FV(B157,"Employees")</f>
        <v>#VALUE!</v>
      </c>
      <c r="H157" s="10" t="e" cm="1" vm="39">
        <f t="array" ref="H157">_FV(B157,"P/E",TRUE)</f>
        <v>#VALUE!</v>
      </c>
      <c r="I157" s="14" t="e" cm="1" vm="102">
        <f t="array" ref="I157">_FV(B157,"Change (%)",TRUE)</f>
        <v>#VALUE!</v>
      </c>
    </row>
    <row r="158" spans="4:9">
      <c r="D158" t="e" cm="1" vm="85">
        <f t="array" ref="D158">_FV(B158,"Industry")</f>
        <v>#VALUE!</v>
      </c>
      <c r="E158" s="8" t="e" cm="1" vm="101">
        <f t="array" ref="E158">_FV(B158,"Price")</f>
        <v>#VALUE!</v>
      </c>
      <c r="F158" s="9" t="e" cm="1" vm="86">
        <f t="array" ref="F158">_FV(B158,"Market cap",TRUE)</f>
        <v>#VALUE!</v>
      </c>
      <c r="G158" s="9" t="e" cm="1" vm="87">
        <f t="array" ref="G158">_FV(B158,"Employees")</f>
        <v>#VALUE!</v>
      </c>
      <c r="H158" s="10" t="e" cm="1" vm="39">
        <f t="array" ref="H158">_FV(B158,"P/E",TRUE)</f>
        <v>#VALUE!</v>
      </c>
      <c r="I158" s="14" t="e" cm="1" vm="102">
        <f t="array" ref="I158">_FV(B158,"Change (%)",TRUE)</f>
        <v>#VALUE!</v>
      </c>
    </row>
    <row r="159" spans="4:9">
      <c r="D159" t="e" cm="1" vm="85">
        <f t="array" ref="D159">_FV(B159,"Industry")</f>
        <v>#VALUE!</v>
      </c>
      <c r="E159" s="8" t="e" cm="1" vm="101">
        <f t="array" ref="E159">_FV(B159,"Price")</f>
        <v>#VALUE!</v>
      </c>
      <c r="F159" s="9" t="e" cm="1" vm="86">
        <f t="array" ref="F159">_FV(B159,"Market cap",TRUE)</f>
        <v>#VALUE!</v>
      </c>
      <c r="G159" s="9" t="e" cm="1" vm="87">
        <f t="array" ref="G159">_FV(B159,"Employees")</f>
        <v>#VALUE!</v>
      </c>
      <c r="H159" s="10" t="e" cm="1" vm="39">
        <f t="array" ref="H159">_FV(B159,"P/E",TRUE)</f>
        <v>#VALUE!</v>
      </c>
      <c r="I159" s="14" t="e" cm="1" vm="102">
        <f t="array" ref="I159">_FV(B159,"Change (%)",TRUE)</f>
        <v>#VALUE!</v>
      </c>
    </row>
    <row r="160" spans="4:9">
      <c r="D160" t="e" cm="1" vm="85">
        <f t="array" ref="D160">_FV(B160,"Industry")</f>
        <v>#VALUE!</v>
      </c>
      <c r="E160" s="8" t="e" cm="1" vm="101">
        <f t="array" ref="E160">_FV(B160,"Price")</f>
        <v>#VALUE!</v>
      </c>
      <c r="F160" s="9" t="e" cm="1" vm="86">
        <f t="array" ref="F160">_FV(B160,"Market cap",TRUE)</f>
        <v>#VALUE!</v>
      </c>
      <c r="G160" s="9" t="e" cm="1" vm="87">
        <f t="array" ref="G160">_FV(B160,"Employees")</f>
        <v>#VALUE!</v>
      </c>
      <c r="H160" s="10" t="e" cm="1" vm="39">
        <f t="array" ref="H160">_FV(B160,"P/E",TRUE)</f>
        <v>#VALUE!</v>
      </c>
      <c r="I160" s="14" t="e" cm="1" vm="102">
        <f t="array" ref="I160">_FV(B160,"Change (%)",TRUE)</f>
        <v>#VALUE!</v>
      </c>
    </row>
    <row r="161" spans="4:9">
      <c r="D161" t="e" cm="1" vm="85">
        <f t="array" ref="D161">_FV(B161,"Industry")</f>
        <v>#VALUE!</v>
      </c>
      <c r="E161" s="8" t="e" cm="1" vm="101">
        <f t="array" ref="E161">_FV(B161,"Price")</f>
        <v>#VALUE!</v>
      </c>
      <c r="F161" s="9" t="e" cm="1" vm="86">
        <f t="array" ref="F161">_FV(B161,"Market cap",TRUE)</f>
        <v>#VALUE!</v>
      </c>
      <c r="G161" s="9" t="e" cm="1" vm="87">
        <f t="array" ref="G161">_FV(B161,"Employees")</f>
        <v>#VALUE!</v>
      </c>
      <c r="H161" s="10" t="e" cm="1" vm="39">
        <f t="array" ref="H161">_FV(B161,"P/E",TRUE)</f>
        <v>#VALUE!</v>
      </c>
      <c r="I161" s="14" t="e" cm="1" vm="102">
        <f t="array" ref="I161">_FV(B161,"Change (%)",TRUE)</f>
        <v>#VALUE!</v>
      </c>
    </row>
    <row r="162" spans="4:9">
      <c r="D162" t="e" cm="1" vm="85">
        <f t="array" ref="D162">_FV(B162,"Industry")</f>
        <v>#VALUE!</v>
      </c>
      <c r="E162" s="8" t="e" cm="1" vm="101">
        <f t="array" ref="E162">_FV(B162,"Price")</f>
        <v>#VALUE!</v>
      </c>
      <c r="F162" s="9" t="e" cm="1" vm="86">
        <f t="array" ref="F162">_FV(B162,"Market cap",TRUE)</f>
        <v>#VALUE!</v>
      </c>
      <c r="G162" s="9" t="e" cm="1" vm="87">
        <f t="array" ref="G162">_FV(B162,"Employees")</f>
        <v>#VALUE!</v>
      </c>
      <c r="H162" s="10" t="e" cm="1" vm="39">
        <f t="array" ref="H162">_FV(B162,"P/E",TRUE)</f>
        <v>#VALUE!</v>
      </c>
      <c r="I162" s="14" t="e" cm="1" vm="102">
        <f t="array" ref="I162">_FV(B162,"Change (%)",TRUE)</f>
        <v>#VALUE!</v>
      </c>
    </row>
    <row r="163" spans="4:9">
      <c r="D163" t="e" cm="1" vm="85">
        <f t="array" ref="D163">_FV(B163,"Industry")</f>
        <v>#VALUE!</v>
      </c>
      <c r="E163" s="8" t="e" cm="1" vm="101">
        <f t="array" ref="E163">_FV(B163,"Price")</f>
        <v>#VALUE!</v>
      </c>
      <c r="F163" s="9" t="e" cm="1" vm="86">
        <f t="array" ref="F163">_FV(B163,"Market cap",TRUE)</f>
        <v>#VALUE!</v>
      </c>
      <c r="G163" s="9" t="e" cm="1" vm="87">
        <f t="array" ref="G163">_FV(B163,"Employees")</f>
        <v>#VALUE!</v>
      </c>
      <c r="H163" s="10" t="e" cm="1" vm="39">
        <f t="array" ref="H163">_FV(B163,"P/E",TRUE)</f>
        <v>#VALUE!</v>
      </c>
      <c r="I163" s="14" t="e" cm="1" vm="102">
        <f t="array" ref="I163">_FV(B163,"Change (%)",TRUE)</f>
        <v>#VALUE!</v>
      </c>
    </row>
    <row r="164" spans="4:9">
      <c r="D164" t="e" cm="1" vm="85">
        <f t="array" ref="D164">_FV(B164,"Industry")</f>
        <v>#VALUE!</v>
      </c>
      <c r="E164" s="8" t="e" cm="1" vm="101">
        <f t="array" ref="E164">_FV(B164,"Price")</f>
        <v>#VALUE!</v>
      </c>
      <c r="F164" s="9" t="e" cm="1" vm="86">
        <f t="array" ref="F164">_FV(B164,"Market cap",TRUE)</f>
        <v>#VALUE!</v>
      </c>
      <c r="G164" s="9" t="e" cm="1" vm="87">
        <f t="array" ref="G164">_FV(B164,"Employees")</f>
        <v>#VALUE!</v>
      </c>
      <c r="H164" s="10" t="e" cm="1" vm="39">
        <f t="array" ref="H164">_FV(B164,"P/E",TRUE)</f>
        <v>#VALUE!</v>
      </c>
      <c r="I164" s="14" t="e" cm="1" vm="102">
        <f t="array" ref="I164">_FV(B164,"Change (%)",TRUE)</f>
        <v>#VALUE!</v>
      </c>
    </row>
    <row r="165" spans="4:9">
      <c r="D165" t="e" cm="1" vm="85">
        <f t="array" ref="D165">_FV(B165,"Industry")</f>
        <v>#VALUE!</v>
      </c>
      <c r="E165" s="8" t="e" cm="1" vm="101">
        <f t="array" ref="E165">_FV(B165,"Price")</f>
        <v>#VALUE!</v>
      </c>
      <c r="F165" s="9" t="e" cm="1" vm="86">
        <f t="array" ref="F165">_FV(B165,"Market cap",TRUE)</f>
        <v>#VALUE!</v>
      </c>
      <c r="G165" s="9" t="e" cm="1" vm="87">
        <f t="array" ref="G165">_FV(B165,"Employees")</f>
        <v>#VALUE!</v>
      </c>
      <c r="H165" s="10" t="e" cm="1" vm="39">
        <f t="array" ref="H165">_FV(B165,"P/E",TRUE)</f>
        <v>#VALUE!</v>
      </c>
      <c r="I165" s="14" t="e" cm="1" vm="102">
        <f t="array" ref="I165">_FV(B165,"Change (%)",TRUE)</f>
        <v>#VALUE!</v>
      </c>
    </row>
    <row r="166" spans="4:9">
      <c r="D166" t="e" cm="1" vm="85">
        <f t="array" ref="D166">_FV(B166,"Industry")</f>
        <v>#VALUE!</v>
      </c>
      <c r="E166" s="8" t="e" cm="1" vm="101">
        <f t="array" ref="E166">_FV(B166,"Price")</f>
        <v>#VALUE!</v>
      </c>
      <c r="F166" s="9" t="e" cm="1" vm="86">
        <f t="array" ref="F166">_FV(B166,"Market cap",TRUE)</f>
        <v>#VALUE!</v>
      </c>
      <c r="G166" s="9" t="e" cm="1" vm="87">
        <f t="array" ref="G166">_FV(B166,"Employees")</f>
        <v>#VALUE!</v>
      </c>
      <c r="H166" s="10" t="e" cm="1" vm="39">
        <f t="array" ref="H166">_FV(B166,"P/E",TRUE)</f>
        <v>#VALUE!</v>
      </c>
      <c r="I166" s="14" t="e" cm="1" vm="102">
        <f t="array" ref="I166">_FV(B166,"Change (%)",TRUE)</f>
        <v>#VALUE!</v>
      </c>
    </row>
    <row r="167" spans="4:9">
      <c r="D167" t="e" cm="1" vm="85">
        <f t="array" ref="D167">_FV(B167,"Industry")</f>
        <v>#VALUE!</v>
      </c>
      <c r="E167" s="8" t="e" cm="1" vm="101">
        <f t="array" ref="E167">_FV(B167,"Price")</f>
        <v>#VALUE!</v>
      </c>
      <c r="F167" s="9" t="e" cm="1" vm="86">
        <f t="array" ref="F167">_FV(B167,"Market cap",TRUE)</f>
        <v>#VALUE!</v>
      </c>
      <c r="G167" s="9" t="e" cm="1" vm="87">
        <f t="array" ref="G167">_FV(B167,"Employees")</f>
        <v>#VALUE!</v>
      </c>
      <c r="H167" s="10" t="e" cm="1" vm="39">
        <f t="array" ref="H167">_FV(B167,"P/E",TRUE)</f>
        <v>#VALUE!</v>
      </c>
      <c r="I167" s="14" t="e" cm="1" vm="102">
        <f t="array" ref="I167">_FV(B167,"Change (%)",TRUE)</f>
        <v>#VALUE!</v>
      </c>
    </row>
    <row r="168" spans="4:9">
      <c r="D168" t="e" cm="1" vm="85">
        <f t="array" ref="D168">_FV(B168,"Industry")</f>
        <v>#VALUE!</v>
      </c>
      <c r="E168" s="8" t="e" cm="1" vm="101">
        <f t="array" ref="E168">_FV(B168,"Price")</f>
        <v>#VALUE!</v>
      </c>
      <c r="F168" s="9" t="e" cm="1" vm="86">
        <f t="array" ref="F168">_FV(B168,"Market cap",TRUE)</f>
        <v>#VALUE!</v>
      </c>
      <c r="G168" s="9" t="e" cm="1" vm="87">
        <f t="array" ref="G168">_FV(B168,"Employees")</f>
        <v>#VALUE!</v>
      </c>
      <c r="H168" s="10" t="e" cm="1" vm="39">
        <f t="array" ref="H168">_FV(B168,"P/E",TRUE)</f>
        <v>#VALUE!</v>
      </c>
      <c r="I168" s="14" t="e" cm="1" vm="102">
        <f t="array" ref="I168">_FV(B168,"Change (%)",TRUE)</f>
        <v>#VALUE!</v>
      </c>
    </row>
    <row r="169" spans="4:9">
      <c r="D169" t="e" cm="1" vm="85">
        <f t="array" ref="D169">_FV(B169,"Industry")</f>
        <v>#VALUE!</v>
      </c>
      <c r="E169" s="8" t="e" cm="1" vm="101">
        <f t="array" ref="E169">_FV(B169,"Price")</f>
        <v>#VALUE!</v>
      </c>
      <c r="F169" s="9" t="e" cm="1" vm="86">
        <f t="array" ref="F169">_FV(B169,"Market cap",TRUE)</f>
        <v>#VALUE!</v>
      </c>
      <c r="G169" s="9" t="e" cm="1" vm="87">
        <f t="array" ref="G169">_FV(B169,"Employees")</f>
        <v>#VALUE!</v>
      </c>
      <c r="H169" s="10" t="e" cm="1" vm="39">
        <f t="array" ref="H169">_FV(B169,"P/E",TRUE)</f>
        <v>#VALUE!</v>
      </c>
      <c r="I169" s="14" t="e" cm="1" vm="102">
        <f t="array" ref="I169">_FV(B169,"Change (%)",TRUE)</f>
        <v>#VALUE!</v>
      </c>
    </row>
    <row r="170" spans="4:9">
      <c r="D170" t="e" cm="1" vm="85">
        <f t="array" ref="D170">_FV(B170,"Industry")</f>
        <v>#VALUE!</v>
      </c>
      <c r="E170" s="8" t="e" cm="1" vm="101">
        <f t="array" ref="E170">_FV(B170,"Price")</f>
        <v>#VALUE!</v>
      </c>
      <c r="F170" s="9" t="e" cm="1" vm="86">
        <f t="array" ref="F170">_FV(B170,"Market cap",TRUE)</f>
        <v>#VALUE!</v>
      </c>
      <c r="G170" s="9" t="e" cm="1" vm="87">
        <f t="array" ref="G170">_FV(B170,"Employees")</f>
        <v>#VALUE!</v>
      </c>
      <c r="H170" s="10" t="e" cm="1" vm="39">
        <f t="array" ref="H170">_FV(B170,"P/E",TRUE)</f>
        <v>#VALUE!</v>
      </c>
      <c r="I170" s="14" t="e" cm="1" vm="102">
        <f t="array" ref="I170">_FV(B170,"Change (%)",TRUE)</f>
        <v>#VALUE!</v>
      </c>
    </row>
    <row r="171" spans="4:9">
      <c r="D171" t="e" cm="1" vm="85">
        <f t="array" ref="D171">_FV(B171,"Industry")</f>
        <v>#VALUE!</v>
      </c>
      <c r="E171" s="8" t="e" cm="1" vm="101">
        <f t="array" ref="E171">_FV(B171,"Price")</f>
        <v>#VALUE!</v>
      </c>
      <c r="F171" s="9" t="e" cm="1" vm="86">
        <f t="array" ref="F171">_FV(B171,"Market cap",TRUE)</f>
        <v>#VALUE!</v>
      </c>
      <c r="G171" s="9" t="e" cm="1" vm="87">
        <f t="array" ref="G171">_FV(B171,"Employees")</f>
        <v>#VALUE!</v>
      </c>
      <c r="H171" s="10" t="e" cm="1" vm="39">
        <f t="array" ref="H171">_FV(B171,"P/E",TRUE)</f>
        <v>#VALUE!</v>
      </c>
      <c r="I171" s="14" t="e" cm="1" vm="102">
        <f t="array" ref="I171">_FV(B171,"Change (%)",TRUE)</f>
        <v>#VALUE!</v>
      </c>
    </row>
    <row r="172" spans="4:9">
      <c r="D172" t="e" cm="1" vm="85">
        <f t="array" ref="D172">_FV(B172,"Industry")</f>
        <v>#VALUE!</v>
      </c>
      <c r="E172" s="8" t="e" cm="1" vm="101">
        <f t="array" ref="E172">_FV(B172,"Price")</f>
        <v>#VALUE!</v>
      </c>
      <c r="F172" s="9" t="e" cm="1" vm="86">
        <f t="array" ref="F172">_FV(B172,"Market cap",TRUE)</f>
        <v>#VALUE!</v>
      </c>
      <c r="G172" s="9" t="e" cm="1" vm="87">
        <f t="array" ref="G172">_FV(B172,"Employees")</f>
        <v>#VALUE!</v>
      </c>
      <c r="H172" s="10" t="e" cm="1" vm="39">
        <f t="array" ref="H172">_FV(B172,"P/E",TRUE)</f>
        <v>#VALUE!</v>
      </c>
      <c r="I172" s="14" t="e" cm="1" vm="102">
        <f t="array" ref="I172">_FV(B172,"Change (%)",TRUE)</f>
        <v>#VALUE!</v>
      </c>
    </row>
    <row r="173" spans="4:9">
      <c r="D173" t="e" cm="1" vm="85">
        <f t="array" ref="D173">_FV(B173,"Industry")</f>
        <v>#VALUE!</v>
      </c>
      <c r="E173" s="8" t="e" cm="1" vm="101">
        <f t="array" ref="E173">_FV(B173,"Price")</f>
        <v>#VALUE!</v>
      </c>
      <c r="F173" s="9" t="e" cm="1" vm="86">
        <f t="array" ref="F173">_FV(B173,"Market cap",TRUE)</f>
        <v>#VALUE!</v>
      </c>
      <c r="G173" s="9" t="e" cm="1" vm="87">
        <f t="array" ref="G173">_FV(B173,"Employees")</f>
        <v>#VALUE!</v>
      </c>
      <c r="H173" s="10" t="e" cm="1" vm="39">
        <f t="array" ref="H173">_FV(B173,"P/E",TRUE)</f>
        <v>#VALUE!</v>
      </c>
      <c r="I173" s="14" t="e" cm="1" vm="102">
        <f t="array" ref="I173">_FV(B173,"Change (%)",TRUE)</f>
        <v>#VALUE!</v>
      </c>
    </row>
    <row r="174" spans="4:9">
      <c r="D174" t="e" cm="1" vm="85">
        <f t="array" ref="D174">_FV(B174,"Industry")</f>
        <v>#VALUE!</v>
      </c>
      <c r="E174" s="8" t="e" cm="1" vm="101">
        <f t="array" ref="E174">_FV(B174,"Price")</f>
        <v>#VALUE!</v>
      </c>
      <c r="F174" s="9" t="e" cm="1" vm="86">
        <f t="array" ref="F174">_FV(B174,"Market cap",TRUE)</f>
        <v>#VALUE!</v>
      </c>
      <c r="G174" s="9" t="e" cm="1" vm="87">
        <f t="array" ref="G174">_FV(B174,"Employees")</f>
        <v>#VALUE!</v>
      </c>
      <c r="H174" s="10" t="e" cm="1" vm="39">
        <f t="array" ref="H174">_FV(B174,"P/E",TRUE)</f>
        <v>#VALUE!</v>
      </c>
      <c r="I174" s="14" t="e" cm="1" vm="102">
        <f t="array" ref="I174">_FV(B174,"Change (%)",TRUE)</f>
        <v>#VALUE!</v>
      </c>
    </row>
  </sheetData>
  <pageMargins left="0.7" right="0.7" top="0.75" bottom="0.75" header="0.3" footer="0.3"/>
  <pageSetup orientation="landscape"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147F-B208-444C-9FBD-933265453438}">
  <dimension ref="B2:R200"/>
  <sheetViews>
    <sheetView zoomScaleNormal="100" workbookViewId="0">
      <selection activeCell="D31" sqref="D31"/>
    </sheetView>
  </sheetViews>
  <sheetFormatPr defaultRowHeight="15"/>
  <cols>
    <col min="1" max="1" width="5.140625" customWidth="1"/>
    <col min="2" max="2" width="35.85546875" bestFit="1" customWidth="1"/>
    <col min="3" max="3" width="16.140625" style="2" customWidth="1"/>
    <col min="4" max="4" width="41.85546875" bestFit="1" customWidth="1"/>
    <col min="5" max="5" width="10.5703125" bestFit="1" customWidth="1"/>
    <col min="6" max="6" width="8.42578125" bestFit="1" customWidth="1"/>
    <col min="7" max="7" width="9.140625" bestFit="1" customWidth="1"/>
    <col min="8" max="8" width="8.42578125" bestFit="1" customWidth="1"/>
    <col min="16" max="16" width="5" bestFit="1" customWidth="1"/>
    <col min="17" max="17" width="8" bestFit="1" customWidth="1"/>
  </cols>
  <sheetData>
    <row r="2" spans="2:18" ht="32.25">
      <c r="B2" s="58" t="s">
        <v>92</v>
      </c>
      <c r="C2" s="58"/>
      <c r="D2" s="58"/>
      <c r="E2" s="58"/>
      <c r="F2" s="58"/>
      <c r="G2" s="58"/>
      <c r="H2" s="81">
        <f>SUM(G5:G1048576)*1000000</f>
        <v>4391054120000.001</v>
      </c>
      <c r="I2" s="81"/>
      <c r="J2" s="81"/>
      <c r="K2" s="81"/>
      <c r="L2" s="81"/>
      <c r="M2" s="81"/>
      <c r="N2" s="81"/>
      <c r="O2" s="81"/>
      <c r="P2" s="81"/>
      <c r="Q2" s="81"/>
    </row>
    <row r="4" spans="2:18" ht="15.75" thickBot="1">
      <c r="B4" s="67" t="s">
        <v>0</v>
      </c>
      <c r="C4" s="68" t="s">
        <v>1</v>
      </c>
      <c r="D4" s="66" t="s">
        <v>79</v>
      </c>
      <c r="E4" s="69" t="s">
        <v>2</v>
      </c>
      <c r="F4" s="69" t="s">
        <v>80</v>
      </c>
      <c r="G4" s="69" t="s">
        <v>3</v>
      </c>
      <c r="H4" s="69" t="s">
        <v>4</v>
      </c>
      <c r="I4" s="69" t="s">
        <v>5</v>
      </c>
      <c r="J4" s="69" t="s">
        <v>11</v>
      </c>
      <c r="K4" s="69" t="s">
        <v>12</v>
      </c>
      <c r="L4" s="69" t="s">
        <v>13</v>
      </c>
      <c r="M4" s="69" t="s">
        <v>14</v>
      </c>
      <c r="N4" s="69" t="s">
        <v>78</v>
      </c>
      <c r="O4" s="69" t="s">
        <v>6</v>
      </c>
      <c r="P4" s="69" t="s">
        <v>106</v>
      </c>
      <c r="Q4" s="69" t="s">
        <v>118</v>
      </c>
      <c r="R4" s="69" t="s">
        <v>7</v>
      </c>
    </row>
    <row r="5" spans="2:18">
      <c r="B5" s="64" t="str">
        <f>IFERROR(HYPERLINK(C5&amp;".xlsx",VLOOKUP(C5,DB!$C$4:$N$952,12,FALSE)),"")</f>
        <v>ACCENTURE PUBLIC LIMITED COMPANY</v>
      </c>
      <c r="C5" s="82" t="str" cm="1">
        <f t="array" ref="C5">IFERROR(INDEX(DB!$C$4:$C$174,SMALL(IF(ISNUMBER(SEARCH("technology",DB!$K$4:$K$174))=TRUE,ROW(DB!$C$4:$C$174)),ROW(1:1))-3,0),"")</f>
        <v>ACN</v>
      </c>
      <c r="D5" t="str">
        <f>IFERROR(VLOOKUP(C5,DB!$C$4:$I$952,2,FALSE),"")</f>
        <v>Software &amp; IT Services</v>
      </c>
      <c r="E5" s="70">
        <f>IFERROR(VLOOKUP(C5,DB!$C$4:$I$952,3,FALSE),"")</f>
        <v>300.11</v>
      </c>
      <c r="F5" s="71">
        <f>IFERROR(VLOOKUP(C5,DB!$C$4:$I$952,7,FALSE),"")</f>
        <v>-8.9820000000000004E-3</v>
      </c>
      <c r="G5" s="72">
        <f>IFERROR(VLOOKUP(C5,DB!$C$4:$H$952,4,FALSE)/1000000,"")</f>
        <v>199521.4</v>
      </c>
      <c r="H5" s="72"/>
      <c r="I5" s="72">
        <f t="shared" ref="I5:I13" si="0">IFERROR(G5+H5,"")</f>
        <v>199521.4</v>
      </c>
      <c r="J5" s="73" t="str">
        <f t="shared" ref="J5:J13" si="1">IFERROR(I5/L5,"")</f>
        <v/>
      </c>
      <c r="K5" s="73" t="str">
        <f t="shared" ref="K5:K14" si="2">IFERROR(I5/M5,"")</f>
        <v/>
      </c>
      <c r="L5" s="74"/>
      <c r="M5" s="74"/>
      <c r="N5" s="75">
        <f>IFERROR(VLOOKUP(C5,DB!$C$4:$H$49,6,FALSE),"")</f>
        <v>28.265799999999999</v>
      </c>
      <c r="O5" s="76"/>
      <c r="P5" s="77">
        <f>IFERROR(VLOOKUP(C5,DB!$C$4:$K$952,8,FALSE),"")</f>
        <v>1.2118</v>
      </c>
      <c r="Q5" s="78">
        <f>IFERROR(VLOOKUP(C5,DB!$C$4:$L$952,10,FALSE),"")</f>
        <v>2009</v>
      </c>
      <c r="R5" s="79"/>
    </row>
    <row r="6" spans="2:18">
      <c r="B6" s="64" t="str">
        <f>IFERROR(HYPERLINK(C6&amp;".xlsx",VLOOKUP(C6,DB!$C$4:$N$952,12,FALSE)),"")</f>
        <v>ACTIVISION BLIZZARD, INC.</v>
      </c>
      <c r="C6" s="82" t="str" cm="1">
        <f t="array" ref="C6">IFERROR(INDEX(DB!$C$4:$C$174,SMALL(IF(ISNUMBER(SEARCH("technology",DB!$K$4:$K$174))=TRUE,ROW(DB!$C$4:$C$174)),ROW(2:2))-3,0),"")</f>
        <v>ATVI</v>
      </c>
      <c r="D6" t="str">
        <f>IFERROR(VLOOKUP(C6,DB!$C$4:$I$952,2,FALSE),"")</f>
        <v>Software &amp; IT Services</v>
      </c>
      <c r="E6" s="70">
        <f>IFERROR(VLOOKUP(C6,DB!$C$4:$I$952,3,FALSE),"")</f>
        <v>75.760000000000005</v>
      </c>
      <c r="F6" s="71">
        <f>IFERROR(VLOOKUP(C6,DB!$C$4:$I$952,7,FALSE),"")</f>
        <v>7.5810000000000001E-3</v>
      </c>
      <c r="G6" s="72">
        <f>IFERROR(VLOOKUP(C6,DB!$C$4:$H$952,4,FALSE)/1000000,"")</f>
        <v>59291.7</v>
      </c>
      <c r="H6" s="72"/>
      <c r="I6" s="72">
        <f t="shared" ref="I6:I69" si="3">IFERROR(G6+H6,"")</f>
        <v>59291.7</v>
      </c>
      <c r="J6" s="73" t="str">
        <f t="shared" ref="J6:J69" si="4">IFERROR(I6/L6,"")</f>
        <v/>
      </c>
      <c r="K6" s="73" t="str">
        <f t="shared" ref="K6:K69" si="5">IFERROR(I6/M6,"")</f>
        <v/>
      </c>
      <c r="L6" s="74"/>
      <c r="M6" s="74"/>
      <c r="N6" s="75">
        <f>IFERROR(VLOOKUP(C6,DB!$C$4:$H$49,6,FALSE),"")</f>
        <v>35.323900000000002</v>
      </c>
      <c r="O6" s="76"/>
      <c r="P6" s="77">
        <f>IFERROR(VLOOKUP(C6,DB!$C$4:$K$952,8,FALSE),"")</f>
        <v>0.49109999999999998</v>
      </c>
      <c r="Q6" s="78">
        <f>IFERROR(VLOOKUP(C6,DB!$C$4:$L$952,10,FALSE),"")</f>
        <v>2000</v>
      </c>
      <c r="R6" s="79"/>
    </row>
    <row r="7" spans="2:18">
      <c r="B7" s="64" t="str">
        <f>IFERROR(HYPERLINK(C7&amp;".xlsx",VLOOKUP(C7,DB!$C$4:$N$952,12,FALSE)),"")</f>
        <v>ADOBE INC.</v>
      </c>
      <c r="C7" s="82" t="str" cm="1">
        <f t="array" ref="C7">IFERROR(INDEX(DB!$C$4:$C$174,SMALL(IF(ISNUMBER(SEARCH("technology",DB!$K$4:$K$174))=TRUE,ROW(DB!$C$4:$C$174)),ROW(3:3))-3,0),"")</f>
        <v>ADBE</v>
      </c>
      <c r="D7" t="str">
        <f>IFERROR(VLOOKUP(C7,DB!$C$4:$I$952,2,FALSE),"")</f>
        <v>Software &amp; IT Services</v>
      </c>
      <c r="E7" s="70">
        <f>IFERROR(VLOOKUP(C7,DB!$C$4:$I$952,3,FALSE),"")</f>
        <v>341.53</v>
      </c>
      <c r="F7" s="71">
        <f>IFERROR(VLOOKUP(C7,DB!$C$4:$I$952,7,FALSE),"")</f>
        <v>-7.4980000000000003E-3</v>
      </c>
      <c r="G7" s="72">
        <f>IFERROR(VLOOKUP(C7,DB!$C$4:$H$952,4,FALSE)/1000000,"")</f>
        <v>158777.29999999999</v>
      </c>
      <c r="H7" s="72"/>
      <c r="I7" s="72">
        <f t="shared" si="3"/>
        <v>158777.29999999999</v>
      </c>
      <c r="J7" s="73" t="str">
        <f t="shared" si="4"/>
        <v/>
      </c>
      <c r="K7" s="73" t="str">
        <f t="shared" si="5"/>
        <v/>
      </c>
      <c r="L7" s="74"/>
      <c r="M7" s="74"/>
      <c r="N7" s="75">
        <f>IFERROR(VLOOKUP(C7,DB!$C$4:$H$49,6,FALSE),"")</f>
        <v>33.931399999999996</v>
      </c>
      <c r="O7" s="76"/>
      <c r="P7" s="77">
        <f>IFERROR(VLOOKUP(C7,DB!$C$4:$K$952,8,FALSE),"")</f>
        <v>1.2581</v>
      </c>
      <c r="Q7" s="78">
        <f>IFERROR(VLOOKUP(C7,DB!$C$4:$L$952,10,FALSE),"")</f>
        <v>1997</v>
      </c>
      <c r="R7" s="79"/>
    </row>
    <row r="8" spans="2:18">
      <c r="B8" s="64" t="str">
        <f>IFERROR(HYPERLINK(C8&amp;".xlsx",VLOOKUP(C8,DB!$C$4:$N$952,12,FALSE)),"")</f>
        <v>ADVANCED MICRO DEVICES, INC.</v>
      </c>
      <c r="C8" s="82" t="str" cm="1">
        <f t="array" ref="C8">IFERROR(INDEX(DB!$C$4:$C$174,SMALL(IF(ISNUMBER(SEARCH("technology",DB!$K$4:$K$174))=TRUE,ROW(DB!$C$4:$C$174)),ROW(4:4))-3,0),"")</f>
        <v>AMD</v>
      </c>
      <c r="D8" t="str">
        <f>IFERROR(VLOOKUP(C8,DB!$C$4:$I$952,2,FALSE),"")</f>
        <v>Semiconductors &amp; Semiconductor Equipment</v>
      </c>
      <c r="E8" s="70">
        <f>IFERROR(VLOOKUP(C8,DB!$C$4:$I$952,3,FALSE),"")</f>
        <v>74.98</v>
      </c>
      <c r="F8" s="71">
        <f>IFERROR(VLOOKUP(C8,DB!$C$4:$I$952,7,FALSE),"")</f>
        <v>-3.2265999999999996E-2</v>
      </c>
      <c r="G8" s="72">
        <f>IFERROR(VLOOKUP(C8,DB!$C$4:$H$952,4,FALSE)/1000000,"")</f>
        <v>120894.5</v>
      </c>
      <c r="H8" s="72"/>
      <c r="I8" s="72">
        <f t="shared" si="3"/>
        <v>120894.5</v>
      </c>
      <c r="J8" s="73" t="str">
        <f t="shared" si="4"/>
        <v/>
      </c>
      <c r="K8" s="73" t="str">
        <f t="shared" si="5"/>
        <v/>
      </c>
      <c r="L8" s="74"/>
      <c r="M8" s="74"/>
      <c r="N8" s="75">
        <f>IFERROR(VLOOKUP(C8,DB!$C$4:$H$49,6,FALSE),"")</f>
        <v>46.4405</v>
      </c>
      <c r="O8" s="76"/>
      <c r="P8" s="77">
        <f>IFERROR(VLOOKUP(C8,DB!$C$4:$K$952,8,FALSE),"")</f>
        <v>2.0066000000000002</v>
      </c>
      <c r="Q8" s="78">
        <f>IFERROR(VLOOKUP(C8,DB!$C$4:$L$952,10,FALSE),"")</f>
        <v>1969</v>
      </c>
      <c r="R8" s="79"/>
    </row>
    <row r="9" spans="2:18">
      <c r="B9" s="64" t="str">
        <f>IFERROR(HYPERLINK(C9&amp;".xlsx",VLOOKUP(C9,DB!$C$4:$N$952,12,FALSE)),"")</f>
        <v>ANALOG DEVICES, INC.</v>
      </c>
      <c r="C9" s="82" t="str" cm="1">
        <f t="array" ref="C9">IFERROR(INDEX(DB!$C$4:$C$174,SMALL(IF(ISNUMBER(SEARCH("technology",DB!$K$4:$K$174))=TRUE,ROW(DB!$C$4:$C$174)),ROW(5:5))-3,0),"")</f>
        <v>ADI</v>
      </c>
      <c r="D9" t="str">
        <f>IFERROR(VLOOKUP(C9,DB!$C$4:$I$952,2,FALSE),"")</f>
        <v>Semiconductors &amp; Semiconductor Equipment</v>
      </c>
      <c r="E9" s="70">
        <f>IFERROR(VLOOKUP(C9,DB!$C$4:$I$952,3,FALSE),"")</f>
        <v>168.63</v>
      </c>
      <c r="F9" s="71">
        <f>IFERROR(VLOOKUP(C9,DB!$C$4:$I$952,7,FALSE),"")</f>
        <v>-1.2241999999999999E-2</v>
      </c>
      <c r="G9" s="72">
        <f>IFERROR(VLOOKUP(C9,DB!$C$4:$H$952,4,FALSE)/1000000,"")</f>
        <v>85882.58</v>
      </c>
      <c r="H9" s="72"/>
      <c r="I9" s="72">
        <f t="shared" si="3"/>
        <v>85882.58</v>
      </c>
      <c r="J9" s="73" t="str">
        <f t="shared" si="4"/>
        <v/>
      </c>
      <c r="K9" s="73" t="str">
        <f t="shared" si="5"/>
        <v/>
      </c>
      <c r="L9" s="74"/>
      <c r="M9" s="74"/>
      <c r="N9" s="75">
        <f>IFERROR(VLOOKUP(C9,DB!$C$4:$H$49,6,FALSE),"")</f>
        <v>32.39</v>
      </c>
      <c r="O9" s="76"/>
      <c r="P9" s="77">
        <f>IFERROR(VLOOKUP(C9,DB!$C$4:$K$952,8,FALSE),"")</f>
        <v>1.1638999999999999</v>
      </c>
      <c r="Q9" s="78">
        <f>IFERROR(VLOOKUP(C9,DB!$C$4:$L$952,10,FALSE),"")</f>
        <v>1965</v>
      </c>
      <c r="R9" s="79"/>
    </row>
    <row r="10" spans="2:18">
      <c r="B10" s="64" t="str">
        <f>IFERROR(HYPERLINK(C10&amp;".xlsx",VLOOKUP(C10,DB!$C$4:$N$952,12,FALSE)),"")</f>
        <v>APPLE INC.</v>
      </c>
      <c r="C10" s="82" t="str" cm="1">
        <f t="array" ref="C10">IFERROR(INDEX(DB!$C$4:$C$174,SMALL(IF(ISNUMBER(SEARCH("technology",DB!$K$4:$K$174))=TRUE,ROW(DB!$C$4:$C$174)),ROW(6:6))-3,0),"")</f>
        <v>AAPL</v>
      </c>
      <c r="D10" t="str">
        <f>IFERROR(VLOOKUP(C10,DB!$C$4:$I$952,2,FALSE),"")</f>
        <v>Computers, Phones &amp; Household Electronics</v>
      </c>
      <c r="E10" s="70">
        <f>IFERROR(VLOOKUP(C10,DB!$C$4:$I$952,3,FALSE),"")</f>
        <v>147.81</v>
      </c>
      <c r="F10" s="71">
        <f>IFERROR(VLOOKUP(C10,DB!$C$4:$I$952,7,FALSE),"")</f>
        <v>-3.3710000000000003E-3</v>
      </c>
      <c r="G10" s="72">
        <f>IFERROR(VLOOKUP(C10,DB!$C$4:$H$952,4,FALSE)/1000000,"")</f>
        <v>2351379</v>
      </c>
      <c r="H10" s="72"/>
      <c r="I10" s="72">
        <f t="shared" si="3"/>
        <v>2351379</v>
      </c>
      <c r="J10" s="73" t="str">
        <f t="shared" si="4"/>
        <v/>
      </c>
      <c r="K10" s="73" t="str">
        <f t="shared" si="5"/>
        <v/>
      </c>
      <c r="L10" s="74"/>
      <c r="M10" s="74"/>
      <c r="N10" s="75">
        <f>IFERROR(VLOOKUP(C10,DB!$C$4:$H$49,6,FALSE),"")</f>
        <v>24.3047</v>
      </c>
      <c r="O10" s="76"/>
      <c r="P10" s="77">
        <f>IFERROR(VLOOKUP(C10,DB!$C$4:$K$952,8,FALSE),"")</f>
        <v>1.2204999999999999</v>
      </c>
      <c r="Q10" s="78">
        <f>IFERROR(VLOOKUP(C10,DB!$C$4:$L$952,10,FALSE),"")</f>
        <v>1977</v>
      </c>
      <c r="R10" s="79"/>
    </row>
    <row r="11" spans="2:18">
      <c r="B11" s="64" t="str">
        <f>IFERROR(HYPERLINK(C11&amp;".xlsx",VLOOKUP(C11,DB!$C$4:$N$952,12,FALSE)),"")</f>
        <v>APPLIED MATERIALS, INC.</v>
      </c>
      <c r="C11" s="82" t="str" cm="1">
        <f t="array" ref="C11">IFERROR(INDEX(DB!$C$4:$C$174,SMALL(IF(ISNUMBER(SEARCH("technology",DB!$K$4:$K$174))=TRUE,ROW(DB!$C$4:$C$174)),ROW(7:7))-3,0),"")</f>
        <v>AMAT</v>
      </c>
      <c r="D11" t="str">
        <f>IFERROR(VLOOKUP(C11,DB!$C$4:$I$952,2,FALSE),"")</f>
        <v>Semiconductors &amp; Semiconductor Equipment</v>
      </c>
      <c r="E11" s="70">
        <f>IFERROR(VLOOKUP(C11,DB!$C$4:$I$952,3,FALSE),"")</f>
        <v>106.71</v>
      </c>
      <c r="F11" s="71">
        <f>IFERROR(VLOOKUP(C11,DB!$C$4:$I$952,7,FALSE),"")</f>
        <v>-2.8029999999999999E-3</v>
      </c>
      <c r="G11" s="72">
        <f>IFERROR(VLOOKUP(C11,DB!$C$4:$H$952,4,FALSE)/1000000,"")</f>
        <v>91803.62</v>
      </c>
      <c r="H11" s="72"/>
      <c r="I11" s="72">
        <f t="shared" si="3"/>
        <v>91803.62</v>
      </c>
      <c r="J11" s="73" t="str">
        <f t="shared" si="4"/>
        <v/>
      </c>
      <c r="K11" s="73" t="str">
        <f t="shared" si="5"/>
        <v/>
      </c>
      <c r="L11" s="74"/>
      <c r="M11" s="74"/>
      <c r="N11" s="75">
        <f>IFERROR(VLOOKUP(C11,DB!$C$4:$H$49,6,FALSE),"")</f>
        <v>14.3878</v>
      </c>
      <c r="O11" s="76"/>
      <c r="P11" s="77">
        <f>IFERROR(VLOOKUP(C11,DB!$C$4:$K$952,8,FALSE),"")</f>
        <v>1.5505</v>
      </c>
      <c r="Q11" s="78">
        <f>IFERROR(VLOOKUP(C11,DB!$C$4:$L$952,10,FALSE),"")</f>
        <v>1987</v>
      </c>
      <c r="R11" s="79"/>
    </row>
    <row r="12" spans="2:18">
      <c r="B12" s="64" t="str">
        <f>IFERROR(HYPERLINK(C12&amp;".xlsx",VLOOKUP(C12,DB!$C$4:$N$952,12,FALSE)),"")</f>
        <v>AT&amp;T INC.</v>
      </c>
      <c r="C12" s="82" t="str" cm="1">
        <f t="array" ref="C12">IFERROR(INDEX(DB!$C$4:$C$174,SMALL(IF(ISNUMBER(SEARCH("technology",DB!$K$4:$K$174))=TRUE,ROW(DB!$C$4:$C$174)),ROW(8:8))-3,0),"")</f>
        <v>T</v>
      </c>
      <c r="D12" t="str">
        <f>IFERROR(VLOOKUP(C12,DB!$C$4:$I$952,2,FALSE),"")</f>
        <v>Telecommunications Services</v>
      </c>
      <c r="E12" s="70">
        <f>IFERROR(VLOOKUP(C12,DB!$C$4:$I$952,3,FALSE),"")</f>
        <v>19.02</v>
      </c>
      <c r="F12" s="71">
        <f>IFERROR(VLOOKUP(C12,DB!$C$4:$I$952,7,FALSE),"")</f>
        <v>-8.8590000000000006E-3</v>
      </c>
      <c r="G12" s="72">
        <f>IFERROR(VLOOKUP(C12,DB!$C$4:$H$952,4,FALSE)/1000000,"")</f>
        <v>135555.5</v>
      </c>
      <c r="H12" s="72"/>
      <c r="I12" s="72">
        <f t="shared" si="3"/>
        <v>135555.5</v>
      </c>
      <c r="J12" s="73" t="str">
        <f t="shared" si="4"/>
        <v/>
      </c>
      <c r="K12" s="73" t="str">
        <f t="shared" si="5"/>
        <v/>
      </c>
      <c r="L12" s="74"/>
      <c r="M12" s="74"/>
      <c r="N12" s="75">
        <f>IFERROR(VLOOKUP(C12,DB!$C$4:$H$49,6,FALSE),"")</f>
        <v>7.0624000000000002</v>
      </c>
      <c r="O12" s="76"/>
      <c r="P12" s="77">
        <f>IFERROR(VLOOKUP(C12,DB!$C$4:$K$952,8,FALSE),"")</f>
        <v>0.56979999999999997</v>
      </c>
      <c r="Q12" s="78">
        <f>IFERROR(VLOOKUP(C12,DB!$C$4:$L$952,10,FALSE),"")</f>
        <v>1983</v>
      </c>
      <c r="R12" s="79"/>
    </row>
    <row r="13" spans="2:18">
      <c r="B13" s="64" t="str">
        <f>IFERROR(HYPERLINK(C13&amp;".xlsx",VLOOKUP(C13,DB!$C$4:$N$952,12,FALSE)),"")</f>
        <v>AUTOMATIC DATA PROCESSING, INC.</v>
      </c>
      <c r="C13" s="82" t="str" cm="1">
        <f t="array" ref="C13">IFERROR(INDEX(DB!$C$4:$C$174,SMALL(IF(ISNUMBER(SEARCH("technology",DB!$K$4:$K$174))=TRUE,ROW(DB!$C$4:$C$174)),ROW(9:9))-3,0),"")</f>
        <v>ADP</v>
      </c>
      <c r="D13" t="str">
        <f>IFERROR(VLOOKUP(C13,DB!$C$4:$I$952,2,FALSE),"")</f>
        <v>Software &amp; IT Services</v>
      </c>
      <c r="E13" s="70">
        <f>IFERROR(VLOOKUP(C13,DB!$C$4:$I$952,3,FALSE),"")</f>
        <v>269.89999999999998</v>
      </c>
      <c r="F13" s="71">
        <f>IFERROR(VLOOKUP(C13,DB!$C$4:$I$952,7,FALSE),"")</f>
        <v>7.2770000000000005E-3</v>
      </c>
      <c r="G13" s="72">
        <f>IFERROR(VLOOKUP(C13,DB!$C$4:$H$952,4,FALSE)/1000000,"")</f>
        <v>111962</v>
      </c>
      <c r="H13" s="72"/>
      <c r="I13" s="72">
        <f t="shared" si="3"/>
        <v>111962</v>
      </c>
      <c r="J13" s="73" t="str">
        <f t="shared" si="4"/>
        <v/>
      </c>
      <c r="K13" s="73" t="str">
        <f t="shared" si="5"/>
        <v/>
      </c>
      <c r="L13" s="74"/>
      <c r="M13" s="74"/>
      <c r="N13" s="75">
        <f>IFERROR(VLOOKUP(C13,DB!$C$4:$H$49,6,FALSE),"")</f>
        <v>37.118899999999996</v>
      </c>
      <c r="O13" s="76"/>
      <c r="P13" s="77">
        <f>IFERROR(VLOOKUP(C13,DB!$C$4:$K$952,8,FALSE),"")</f>
        <v>0.84219999999999995</v>
      </c>
      <c r="Q13" s="78">
        <f>IFERROR(VLOOKUP(C13,DB!$C$4:$L$952,10,FALSE),"")</f>
        <v>1961</v>
      </c>
      <c r="R13" s="79"/>
    </row>
    <row r="14" spans="2:18">
      <c r="B14" s="64" t="str">
        <f>IFERROR(HYPERLINK(C14&amp;".xlsx",VLOOKUP(C14,DB!$C$4:$N$952,12,FALSE)),"")</f>
        <v>BLOCK, INC.</v>
      </c>
      <c r="C14" s="82" t="str" cm="1">
        <f t="array" ref="C14">IFERROR(INDEX(DB!$C$4:$C$174,SMALL(IF(ISNUMBER(SEARCH("technology",DB!$K$4:$K$174))=TRUE,ROW(DB!$C$4:$C$174)),ROW(10:10))-3,0),"")</f>
        <v>BLOCK</v>
      </c>
      <c r="D14" t="str">
        <f>IFERROR(VLOOKUP(C14,DB!$C$4:$I$952,2,FALSE),"")</f>
        <v>Professional &amp; Commercial Services</v>
      </c>
      <c r="E14" s="70">
        <f>IFERROR(VLOOKUP(C14,DB!$C$4:$I$952,3,FALSE),"")</f>
        <v>68.180000000000007</v>
      </c>
      <c r="F14" s="71">
        <f>IFERROR(VLOOKUP(C14,DB!$C$4:$I$952,7,FALSE),"")</f>
        <v>-1.4312999999999999E-2</v>
      </c>
      <c r="G14" s="72">
        <f>IFERROR(VLOOKUP(C14,DB!$C$4:$H$952,4,FALSE)/1000000,"")</f>
        <v>40776.49</v>
      </c>
      <c r="H14" s="72"/>
      <c r="I14" s="72">
        <f t="shared" si="3"/>
        <v>40776.49</v>
      </c>
      <c r="J14" s="73" t="str">
        <f t="shared" si="4"/>
        <v/>
      </c>
      <c r="K14" s="73" t="str">
        <f t="shared" si="5"/>
        <v/>
      </c>
      <c r="L14" s="74"/>
      <c r="M14" s="74"/>
      <c r="N14" s="75">
        <f>IFERROR(VLOOKUP(C14,DB!$C$4:$H$49,6,FALSE),"")</f>
        <v>313.78280000000001</v>
      </c>
      <c r="O14" s="76"/>
      <c r="P14" s="77">
        <f>IFERROR(VLOOKUP(C14,DB!$C$4:$K$952,8,FALSE),"")</f>
        <v>0</v>
      </c>
      <c r="Q14" s="78">
        <f>IFERROR(VLOOKUP(C14,DB!$C$4:$L$952,10,FALSE),"")</f>
        <v>0</v>
      </c>
      <c r="R14" s="79"/>
    </row>
    <row r="15" spans="2:18">
      <c r="B15" s="64" t="str">
        <f>IFERROR(HYPERLINK(C15&amp;".xlsx",VLOOKUP(C15,DB!$C$4:$N$952,12,FALSE)),"")</f>
        <v>Broadcom Inc.</v>
      </c>
      <c r="C15" s="82" t="str" cm="1">
        <f t="array" ref="C15">IFERROR(INDEX(DB!$C$4:$C$174,SMALL(IF(ISNUMBER(SEARCH("technology",DB!$K$4:$K$174))=TRUE,ROW(DB!$C$4:$C$174)),ROW(11:11))-3,0),"")</f>
        <v>AVGO</v>
      </c>
      <c r="D15" t="str">
        <f>IFERROR(VLOOKUP(C15,DB!$C$4:$I$952,2,FALSE),"")</f>
        <v>Semiconductors &amp; Semiconductor Equipment</v>
      </c>
      <c r="E15" s="70">
        <f>IFERROR(VLOOKUP(C15,DB!$C$4:$I$952,3,FALSE),"")</f>
        <v>540.79999999999995</v>
      </c>
      <c r="F15" s="71">
        <f>IFERROR(VLOOKUP(C15,DB!$C$4:$I$952,7,FALSE),"")</f>
        <v>-1.8065999999999999E-2</v>
      </c>
      <c r="G15" s="72">
        <f>IFERROR(VLOOKUP(C15,DB!$C$4:$H$952,4,FALSE)/1000000,"")</f>
        <v>229556.1</v>
      </c>
      <c r="H15" s="72"/>
      <c r="I15" s="72">
        <f t="shared" si="3"/>
        <v>229556.1</v>
      </c>
      <c r="J15" s="73" t="str">
        <f t="shared" si="4"/>
        <v/>
      </c>
      <c r="K15" s="73" t="str">
        <f t="shared" si="5"/>
        <v/>
      </c>
      <c r="L15" s="74"/>
      <c r="M15" s="74"/>
      <c r="N15" s="75">
        <f>IFERROR(VLOOKUP(C15,DB!$C$4:$H$49,6,FALSE),"")</f>
        <v>23.989899999999999</v>
      </c>
      <c r="O15" s="76"/>
      <c r="P15" s="77">
        <f>IFERROR(VLOOKUP(C15,DB!$C$4:$K$952,8,FALSE),"")</f>
        <v>1.1307</v>
      </c>
      <c r="Q15" s="78">
        <f>IFERROR(VLOOKUP(C15,DB!$C$4:$L$952,10,FALSE),"")</f>
        <v>2018</v>
      </c>
      <c r="R15" s="79"/>
    </row>
    <row r="16" spans="2:18">
      <c r="B16" s="64" t="str">
        <f>IFERROR(HYPERLINK(C16&amp;".xlsx",VLOOKUP(C16,DB!$C$4:$N$952,12,FALSE)),"")</f>
        <v>CISCO SYSTEMS, INC.</v>
      </c>
      <c r="C16" s="82" t="str" cm="1">
        <f t="array" ref="C16">IFERROR(INDEX(DB!$C$4:$C$174,SMALL(IF(ISNUMBER(SEARCH("technology",DB!$K$4:$K$174))=TRUE,ROW(DB!$C$4:$C$174)),ROW(12:12))-3,0),"")</f>
        <v>CSCO</v>
      </c>
      <c r="D16" t="str">
        <f>IFERROR(VLOOKUP(C16,DB!$C$4:$I$952,2,FALSE),"")</f>
        <v>Communications &amp; Networking</v>
      </c>
      <c r="E16" s="70">
        <f>IFERROR(VLOOKUP(C16,DB!$C$4:$I$952,3,FALSE),"")</f>
        <v>49.7</v>
      </c>
      <c r="F16" s="71">
        <f>IFERROR(VLOOKUP(C16,DB!$C$4:$I$952,7,FALSE),"")</f>
        <v>-5.4029999999999998E-3</v>
      </c>
      <c r="G16" s="72">
        <f>IFERROR(VLOOKUP(C16,DB!$C$4:$H$952,4,FALSE)/1000000,"")</f>
        <v>204172.7</v>
      </c>
      <c r="H16" s="72"/>
      <c r="I16" s="72">
        <f t="shared" si="3"/>
        <v>204172.7</v>
      </c>
      <c r="J16" s="73" t="str">
        <f t="shared" si="4"/>
        <v/>
      </c>
      <c r="K16" s="73" t="str">
        <f t="shared" si="5"/>
        <v/>
      </c>
      <c r="L16" s="74"/>
      <c r="M16" s="74"/>
      <c r="N16" s="75">
        <f>IFERROR(VLOOKUP(C16,DB!$C$4:$H$49,6,FALSE),"")</f>
        <v>18.0853</v>
      </c>
      <c r="O16" s="76"/>
      <c r="P16" s="77">
        <f>IFERROR(VLOOKUP(C16,DB!$C$4:$K$952,8,FALSE),"")</f>
        <v>0.98140000000000005</v>
      </c>
      <c r="Q16" s="78">
        <f>IFERROR(VLOOKUP(C16,DB!$C$4:$L$952,10,FALSE),"")</f>
        <v>2021</v>
      </c>
      <c r="R16" s="79"/>
    </row>
    <row r="17" spans="2:18">
      <c r="B17" s="64" t="str">
        <f>IFERROR(HYPERLINK(C17&amp;".xlsx",VLOOKUP(C17,DB!$C$4:$N$952,12,FALSE)),"")</f>
        <v>EBAY INC.</v>
      </c>
      <c r="C17" s="82" t="str" cm="1">
        <f t="array" ref="C17">IFERROR(INDEX(DB!$C$4:$C$174,SMALL(IF(ISNUMBER(SEARCH("technology",DB!$K$4:$K$174))=TRUE,ROW(DB!$C$4:$C$174)),ROW(13:13))-3,0),"")</f>
        <v>EBAY</v>
      </c>
      <c r="D17" t="str">
        <f>IFERROR(VLOOKUP(C17,DB!$C$4:$I$952,2,FALSE),"")</f>
        <v>Software &amp; IT Services</v>
      </c>
      <c r="E17" s="70">
        <f>IFERROR(VLOOKUP(C17,DB!$C$4:$I$952,3,FALSE),"")</f>
        <v>45.2</v>
      </c>
      <c r="F17" s="71">
        <f>IFERROR(VLOOKUP(C17,DB!$C$4:$I$952,7,FALSE),"")</f>
        <v>8.8570000000000001E-4</v>
      </c>
      <c r="G17" s="72">
        <f>IFERROR(VLOOKUP(C17,DB!$C$4:$H$952,4,FALSE)/1000000,"")</f>
        <v>24528.19</v>
      </c>
      <c r="H17" s="72"/>
      <c r="I17" s="72">
        <f t="shared" si="3"/>
        <v>24528.19</v>
      </c>
      <c r="J17" s="73" t="str">
        <f t="shared" si="4"/>
        <v/>
      </c>
      <c r="K17" s="73" t="str">
        <f t="shared" si="5"/>
        <v/>
      </c>
      <c r="L17" s="74"/>
      <c r="M17" s="74"/>
      <c r="N17" s="75">
        <f>IFERROR(VLOOKUP(C17,DB!$C$4:$H$49,6,FALSE),"")</f>
        <v>253.23410000000001</v>
      </c>
      <c r="O17" s="76"/>
      <c r="P17" s="77">
        <f>IFERROR(VLOOKUP(C17,DB!$C$4:$K$952,8,FALSE),"")</f>
        <v>1.2878000000000001</v>
      </c>
      <c r="Q17" s="78">
        <f>IFERROR(VLOOKUP(C17,DB!$C$4:$L$952,10,FALSE),"")</f>
        <v>1998</v>
      </c>
      <c r="R17" s="79"/>
    </row>
    <row r="18" spans="2:18">
      <c r="B18" s="64" t="str">
        <f>IFERROR(HYPERLINK(C18&amp;".xlsx",VLOOKUP(C18,DB!$C$4:$N$952,12,FALSE)),"")</f>
        <v>ETSY, INC.</v>
      </c>
      <c r="C18" s="82" t="str" cm="1">
        <f t="array" ref="C18">IFERROR(INDEX(DB!$C$4:$C$174,SMALL(IF(ISNUMBER(SEARCH("technology",DB!$K$4:$K$174))=TRUE,ROW(DB!$C$4:$C$174)),ROW(14:14))-3,0),"")</f>
        <v>ETSY</v>
      </c>
      <c r="D18" t="str">
        <f>IFERROR(VLOOKUP(C18,DB!$C$4:$I$952,2,FALSE),"")</f>
        <v>Diversified Retail</v>
      </c>
      <c r="E18" s="70">
        <f>IFERROR(VLOOKUP(C18,DB!$C$4:$I$952,3,FALSE),"")</f>
        <v>140.49</v>
      </c>
      <c r="F18" s="71">
        <f>IFERROR(VLOOKUP(C18,DB!$C$4:$I$952,7,FALSE),"")</f>
        <v>7.8919999999999997E-3</v>
      </c>
      <c r="G18" s="72">
        <f>IFERROR(VLOOKUP(C18,DB!$C$4:$H$952,4,FALSE)/1000000,"")</f>
        <v>17657.95</v>
      </c>
      <c r="H18" s="72"/>
      <c r="I18" s="72">
        <f t="shared" si="3"/>
        <v>17657.95</v>
      </c>
      <c r="J18" s="73" t="str">
        <f t="shared" si="4"/>
        <v/>
      </c>
      <c r="K18" s="73" t="str">
        <f t="shared" si="5"/>
        <v/>
      </c>
      <c r="L18" s="74"/>
      <c r="M18" s="74"/>
      <c r="N18" s="75">
        <f>IFERROR(VLOOKUP(C18,DB!$C$4:$H$49,6,FALSE),"")</f>
        <v>31.364899999999999</v>
      </c>
      <c r="O18" s="76"/>
      <c r="P18" s="77">
        <f>IFERROR(VLOOKUP(C18,DB!$C$4:$K$952,8,FALSE),"")</f>
        <v>1.7877000000000001</v>
      </c>
      <c r="Q18" s="78">
        <f>IFERROR(VLOOKUP(C18,DB!$C$4:$L$952,10,FALSE),"")</f>
        <v>2006</v>
      </c>
      <c r="R18" s="79"/>
    </row>
    <row r="19" spans="2:18">
      <c r="B19" s="64" t="str">
        <f>IFERROR(HYPERLINK(C19&amp;".xlsx",VLOOKUP(C19,DB!$C$4:$N$952,12,FALSE)),"")</f>
        <v>Garmin Ltd</v>
      </c>
      <c r="C19" s="82" t="str" cm="1">
        <f t="array" ref="C19">IFERROR(INDEX(DB!$C$4:$C$174,SMALL(IF(ISNUMBER(SEARCH("technology",DB!$K$4:$K$174))=TRUE,ROW(DB!$C$4:$C$174)),ROW(15:15))-3,0),"")</f>
        <v>GRMN</v>
      </c>
      <c r="D19" t="str">
        <f>IFERROR(VLOOKUP(C19,DB!$C$4:$I$952,2,FALSE),"")</f>
        <v>Communications &amp; Networking</v>
      </c>
      <c r="E19" s="70">
        <f>IFERROR(VLOOKUP(C19,DB!$C$4:$I$952,3,FALSE),"")</f>
        <v>94.32</v>
      </c>
      <c r="F19" s="71">
        <f>IFERROR(VLOOKUP(C19,DB!$C$4:$I$952,7,FALSE),"")</f>
        <v>-4.2389999999999995E-4</v>
      </c>
      <c r="G19" s="72">
        <f>IFERROR(VLOOKUP(C19,DB!$C$4:$H$952,4,FALSE)/1000000,"")</f>
        <v>18077.740000000002</v>
      </c>
      <c r="H19" s="72"/>
      <c r="I19" s="72">
        <f t="shared" si="3"/>
        <v>18077.740000000002</v>
      </c>
      <c r="J19" s="73" t="str">
        <f t="shared" si="4"/>
        <v/>
      </c>
      <c r="K19" s="73" t="str">
        <f t="shared" si="5"/>
        <v/>
      </c>
      <c r="L19" s="74"/>
      <c r="M19" s="74"/>
      <c r="N19" s="75" t="str">
        <f>IFERROR(VLOOKUP(C19,DB!$C$4:$H$49,6,FALSE),"")</f>
        <v/>
      </c>
      <c r="O19" s="76"/>
      <c r="P19" s="77">
        <f>IFERROR(VLOOKUP(C19,DB!$C$4:$K$952,8,FALSE),"")</f>
        <v>0.97640000000000005</v>
      </c>
      <c r="Q19" s="78">
        <f>IFERROR(VLOOKUP(C19,DB!$C$4:$L$952,10,FALSE),"")</f>
        <v>2010</v>
      </c>
      <c r="R19" s="79"/>
    </row>
    <row r="20" spans="2:18">
      <c r="B20" s="64" t="str">
        <f>IFERROR(HYPERLINK(C20&amp;".xlsx",VLOOKUP(C20,DB!$C$4:$N$952,12,FALSE)),"")</f>
        <v>INTEL CORPORATION</v>
      </c>
      <c r="C20" s="82" t="str" cm="1">
        <f t="array" ref="C20">IFERROR(INDEX(DB!$C$4:$C$174,SMALL(IF(ISNUMBER(SEARCH("technology",DB!$K$4:$K$174))=TRUE,ROW(DB!$C$4:$C$174)),ROW(16:16))-3,0),"")</f>
        <v>INTC</v>
      </c>
      <c r="D20" t="str">
        <f>IFERROR(VLOOKUP(C20,DB!$C$4:$I$952,2,FALSE),"")</f>
        <v>Semiconductors &amp; Semiconductor Equipment</v>
      </c>
      <c r="E20" s="70">
        <f>IFERROR(VLOOKUP(C20,DB!$C$4:$I$952,3,FALSE),"")</f>
        <v>29.41</v>
      </c>
      <c r="F20" s="71">
        <f>IFERROR(VLOOKUP(C20,DB!$C$4:$I$952,7,FALSE),"")</f>
        <v>-1.4079999999999999E-2</v>
      </c>
      <c r="G20" s="72">
        <f>IFERROR(VLOOKUP(C20,DB!$C$4:$H$952,4,FALSE)/1000000,"")</f>
        <v>121375.1</v>
      </c>
      <c r="H20" s="72"/>
      <c r="I20" s="72">
        <f t="shared" si="3"/>
        <v>121375.1</v>
      </c>
      <c r="J20" s="73" t="str">
        <f t="shared" si="4"/>
        <v/>
      </c>
      <c r="K20" s="73" t="str">
        <f t="shared" si="5"/>
        <v/>
      </c>
      <c r="L20" s="74"/>
      <c r="M20" s="74"/>
      <c r="N20" s="75" t="str">
        <f>IFERROR(VLOOKUP(C20,DB!$C$4:$H$49,6,FALSE),"")</f>
        <v/>
      </c>
      <c r="O20" s="76"/>
      <c r="P20" s="77">
        <f>IFERROR(VLOOKUP(C20,DB!$C$4:$K$952,8,FALSE),"")</f>
        <v>0.7429</v>
      </c>
      <c r="Q20" s="78">
        <f>IFERROR(VLOOKUP(C20,DB!$C$4:$L$952,10,FALSE),"")</f>
        <v>1989</v>
      </c>
      <c r="R20" s="79"/>
    </row>
    <row r="21" spans="2:18">
      <c r="B21" s="64" t="str">
        <f>IFERROR(HYPERLINK(C21&amp;".xlsx",VLOOKUP(C21,DB!$C$4:$N$952,12,FALSE)),"")</f>
        <v>INTERNATIONAL BUSINESS MACHINES CORPORATION</v>
      </c>
      <c r="C21" s="82" t="str" cm="1">
        <f t="array" ref="C21">IFERROR(INDEX(DB!$C$4:$C$174,SMALL(IF(ISNUMBER(SEARCH("technology",DB!$K$4:$K$174))=TRUE,ROW(DB!$C$4:$C$174)),ROW(17:17))-3,0),"")</f>
        <v>IBM</v>
      </c>
      <c r="D21" t="str">
        <f>IFERROR(VLOOKUP(C21,DB!$C$4:$I$952,2,FALSE),"")</f>
        <v>Software &amp; IT Services</v>
      </c>
      <c r="E21" s="70">
        <f>IFERROR(VLOOKUP(C21,DB!$C$4:$I$952,3,FALSE),"")</f>
        <v>148.66999999999999</v>
      </c>
      <c r="F21" s="71">
        <f>IFERROR(VLOOKUP(C21,DB!$C$4:$I$952,7,FALSE),"")</f>
        <v>-3.2850000000000002E-3</v>
      </c>
      <c r="G21" s="72">
        <f>IFERROR(VLOOKUP(C21,DB!$C$4:$H$952,4,FALSE)/1000000,"")</f>
        <v>134416.5</v>
      </c>
      <c r="H21" s="72"/>
      <c r="I21" s="72">
        <f t="shared" si="3"/>
        <v>134416.5</v>
      </c>
      <c r="J21" s="73" t="str">
        <f t="shared" si="4"/>
        <v/>
      </c>
      <c r="K21" s="73" t="str">
        <f t="shared" si="5"/>
        <v/>
      </c>
      <c r="L21" s="74"/>
      <c r="M21" s="74"/>
      <c r="N21" s="75" t="str">
        <f>IFERROR(VLOOKUP(C21,DB!$C$4:$H$49,6,FALSE),"")</f>
        <v/>
      </c>
      <c r="O21" s="76"/>
      <c r="P21" s="77">
        <f>IFERROR(VLOOKUP(C21,DB!$C$4:$K$952,8,FALSE),"")</f>
        <v>0.88470000000000004</v>
      </c>
      <c r="Q21" s="78">
        <f>IFERROR(VLOOKUP(C21,DB!$C$4:$L$952,10,FALSE),"")</f>
        <v>1911</v>
      </c>
      <c r="R21" s="79"/>
    </row>
    <row r="22" spans="2:18">
      <c r="B22" s="64" t="str">
        <f>IFERROR(HYPERLINK(C22&amp;".xlsx",VLOOKUP(C22,DB!$C$4:$N$952,12,FALSE)),"")</f>
        <v>MICRON TECHNOLOGY, INC.</v>
      </c>
      <c r="C22" s="82" t="str" cm="1">
        <f t="array" ref="C22">IFERROR(INDEX(DB!$C$4:$C$174,SMALL(IF(ISNUMBER(SEARCH("technology",DB!$K$4:$K$174))=TRUE,ROW(DB!$C$4:$C$174)),ROW(18:18))-3,0),"")</f>
        <v>MU</v>
      </c>
      <c r="D22" t="str">
        <f>IFERROR(VLOOKUP(C22,DB!$C$4:$I$952,2,FALSE),"")</f>
        <v>Semiconductors &amp; Semiconductor Equipment</v>
      </c>
      <c r="E22" s="70">
        <f>IFERROR(VLOOKUP(C22,DB!$C$4:$I$952,3,FALSE),"")</f>
        <v>54.68</v>
      </c>
      <c r="F22" s="71">
        <f>IFERROR(VLOOKUP(C22,DB!$C$4:$I$952,7,FALSE),"")</f>
        <v>-1.4597000000000001E-2</v>
      </c>
      <c r="G22" s="72">
        <f>IFERROR(VLOOKUP(C22,DB!$C$4:$H$952,4,FALSE)/1000000,"")</f>
        <v>59446.38</v>
      </c>
      <c r="H22" s="72"/>
      <c r="I22" s="72">
        <f t="shared" si="3"/>
        <v>59446.38</v>
      </c>
      <c r="J22" s="73" t="str">
        <f t="shared" si="4"/>
        <v/>
      </c>
      <c r="K22" s="73" t="str">
        <f t="shared" si="5"/>
        <v/>
      </c>
      <c r="L22" s="74"/>
      <c r="M22" s="74"/>
      <c r="N22" s="75" t="str">
        <f>IFERROR(VLOOKUP(C22,DB!$C$4:$H$49,6,FALSE),"")</f>
        <v/>
      </c>
      <c r="O22" s="76"/>
      <c r="P22" s="77">
        <f>IFERROR(VLOOKUP(C22,DB!$C$4:$K$952,8,FALSE),"")</f>
        <v>1.2786</v>
      </c>
      <c r="Q22" s="78">
        <f>IFERROR(VLOOKUP(C22,DB!$C$4:$L$952,10,FALSE),"")</f>
        <v>1984</v>
      </c>
      <c r="R22" s="79"/>
    </row>
    <row r="23" spans="2:18">
      <c r="B23" s="64" t="str">
        <f>IFERROR(HYPERLINK(C23&amp;".xlsx",VLOOKUP(C23,DB!$C$4:$N$952,12,FALSE)),"")</f>
        <v>PAYPAL HOLDINGS, INC.</v>
      </c>
      <c r="C23" s="82" t="str" cm="1">
        <f t="array" ref="C23">IFERROR(INDEX(DB!$C$4:$C$174,SMALL(IF(ISNUMBER(SEARCH("technology",DB!$K$4:$K$174))=TRUE,ROW(DB!$C$4:$C$174)),ROW(19:19))-3,0),"")</f>
        <v>PYPL</v>
      </c>
      <c r="D23" t="str">
        <f>IFERROR(VLOOKUP(C23,DB!$C$4:$I$952,2,FALSE),"")</f>
        <v>Software &amp; IT Services</v>
      </c>
      <c r="E23" s="70">
        <f>IFERROR(VLOOKUP(C23,DB!$C$4:$I$952,3,FALSE),"")</f>
        <v>74.66</v>
      </c>
      <c r="F23" s="71">
        <f>IFERROR(VLOOKUP(C23,DB!$C$4:$I$952,7,FALSE),"")</f>
        <v>-4.9280999999999998E-2</v>
      </c>
      <c r="G23" s="72">
        <f>IFERROR(VLOOKUP(C23,DB!$C$4:$H$952,4,FALSE)/1000000,"")</f>
        <v>85114.47</v>
      </c>
      <c r="H23" s="72"/>
      <c r="I23" s="72">
        <f t="shared" si="3"/>
        <v>85114.47</v>
      </c>
      <c r="J23" s="73" t="str">
        <f t="shared" si="4"/>
        <v/>
      </c>
      <c r="K23" s="73" t="str">
        <f t="shared" si="5"/>
        <v/>
      </c>
      <c r="L23" s="74"/>
      <c r="M23" s="74"/>
      <c r="N23" s="75" t="str">
        <f>IFERROR(VLOOKUP(C23,DB!$C$4:$H$49,6,FALSE),"")</f>
        <v/>
      </c>
      <c r="O23" s="76"/>
      <c r="P23" s="77">
        <f>IFERROR(VLOOKUP(C23,DB!$C$4:$K$952,8,FALSE),"")</f>
        <v>1.3036000000000001</v>
      </c>
      <c r="Q23" s="78">
        <f>IFERROR(VLOOKUP(C23,DB!$C$4:$L$952,10,FALSE),"")</f>
        <v>2015</v>
      </c>
      <c r="R23" s="79"/>
    </row>
    <row r="24" spans="2:18">
      <c r="B24" s="64" t="str">
        <f>IFERROR(HYPERLINK(C24&amp;".xlsx",VLOOKUP(C24,DB!$C$4:$N$952,12,FALSE)),"")</f>
        <v>QUALCOMM INCORPORATED</v>
      </c>
      <c r="C24" s="82" t="str" cm="1">
        <f t="array" ref="C24">IFERROR(INDEX(DB!$C$4:$C$174,SMALL(IF(ISNUMBER(SEARCH("technology",DB!$K$4:$K$174))=TRUE,ROW(DB!$C$4:$C$174)),ROW(20:20))-3,0),"")</f>
        <v>QCOM</v>
      </c>
      <c r="D24" t="str">
        <f>IFERROR(VLOOKUP(C24,DB!$C$4:$I$952,2,FALSE),"")</f>
        <v>Semiconductors &amp; Semiconductor Equipment</v>
      </c>
      <c r="E24" s="70">
        <f>IFERROR(VLOOKUP(C24,DB!$C$4:$I$952,3,FALSE),"")</f>
        <v>125.66</v>
      </c>
      <c r="F24" s="71">
        <f>IFERROR(VLOOKUP(C24,DB!$C$4:$I$952,7,FALSE),"")</f>
        <v>-9.0690000000000007E-3</v>
      </c>
      <c r="G24" s="72">
        <f>IFERROR(VLOOKUP(C24,DB!$C$4:$H$952,4,FALSE)/1000000,"")</f>
        <v>140864.9</v>
      </c>
      <c r="H24" s="72"/>
      <c r="I24" s="72">
        <f t="shared" si="3"/>
        <v>140864.9</v>
      </c>
      <c r="J24" s="73" t="str">
        <f t="shared" si="4"/>
        <v/>
      </c>
      <c r="K24" s="73" t="str">
        <f t="shared" si="5"/>
        <v/>
      </c>
      <c r="L24" s="74"/>
      <c r="M24" s="74"/>
      <c r="N24" s="75" t="str">
        <f>IFERROR(VLOOKUP(C24,DB!$C$4:$H$49,6,FALSE),"")</f>
        <v/>
      </c>
      <c r="O24" s="76"/>
      <c r="P24" s="77">
        <f>IFERROR(VLOOKUP(C24,DB!$C$4:$K$952,8,FALSE),"")</f>
        <v>1.2224999999999999</v>
      </c>
      <c r="Q24" s="78">
        <f>IFERROR(VLOOKUP(C24,DB!$C$4:$L$952,10,FALSE),"")</f>
        <v>1991</v>
      </c>
      <c r="R24" s="79"/>
    </row>
    <row r="25" spans="2:18">
      <c r="B25" s="64" t="str">
        <f>IFERROR(HYPERLINK(C25&amp;".xlsx",VLOOKUP(C25,DB!$C$4:$N$952,12,FALSE)),"")</f>
        <v/>
      </c>
      <c r="C25" s="82" t="str" cm="1">
        <f t="array" ref="C25">IFERROR(INDEX(DB!$C$4:$C$174,SMALL(IF(ISNUMBER(SEARCH("technology",DB!$K$4:$K$174))=TRUE,ROW(DB!$C$4:$C$174)),ROW(21:21))-3,0),"")</f>
        <v/>
      </c>
      <c r="D25" t="str">
        <f>IFERROR(VLOOKUP(C25,DB!$C$4:$I$952,2,FALSE),"")</f>
        <v/>
      </c>
      <c r="E25" s="70" t="str">
        <f>IFERROR(VLOOKUP(C25,DB!$C$4:$I$952,3,FALSE),"")</f>
        <v/>
      </c>
      <c r="F25" s="71" t="str">
        <f>IFERROR(VLOOKUP(C25,DB!$C$4:$I$952,7,FALSE),"")</f>
        <v/>
      </c>
      <c r="G25" s="72" t="str">
        <f>IFERROR(VLOOKUP(C25,DB!$C$4:$H$952,4,FALSE)/1000000,"")</f>
        <v/>
      </c>
      <c r="H25" s="72"/>
      <c r="I25" s="72" t="str">
        <f t="shared" si="3"/>
        <v/>
      </c>
      <c r="J25" s="73" t="str">
        <f t="shared" si="4"/>
        <v/>
      </c>
      <c r="K25" s="73" t="str">
        <f t="shared" si="5"/>
        <v/>
      </c>
      <c r="L25" s="74"/>
      <c r="M25" s="74"/>
      <c r="N25" s="75" t="str">
        <f>IFERROR(VLOOKUP(C25,DB!$C$4:$H$49,6,FALSE),"")</f>
        <v/>
      </c>
      <c r="O25" s="76"/>
      <c r="P25" s="77" t="str">
        <f>IFERROR(VLOOKUP(C25,DB!$C$4:$K$952,8,FALSE),"")</f>
        <v/>
      </c>
      <c r="Q25" s="78" t="str">
        <f>IFERROR(VLOOKUP(C25,DB!$C$4:$L$952,10,FALSE),"")</f>
        <v/>
      </c>
      <c r="R25" s="79"/>
    </row>
    <row r="26" spans="2:18">
      <c r="B26" s="64" t="str">
        <f>IFERROR(HYPERLINK(C26&amp;".xlsx",VLOOKUP(C26,DB!$C$4:$N$952,12,FALSE)),"")</f>
        <v/>
      </c>
      <c r="C26" s="82" t="str" cm="1">
        <f t="array" ref="C26">IFERROR(INDEX(DB!$C$4:$C$174,SMALL(IF(ISNUMBER(SEARCH("technology",DB!$K$4:$K$174))=TRUE,ROW(DB!$C$4:$C$174)),ROW(22:22))-3,0),"")</f>
        <v/>
      </c>
      <c r="D26" t="str">
        <f>IFERROR(VLOOKUP(C26,DB!$C$4:$I$952,2,FALSE),"")</f>
        <v/>
      </c>
      <c r="E26" s="70" t="str">
        <f>IFERROR(VLOOKUP(C26,DB!$C$4:$I$952,3,FALSE),"")</f>
        <v/>
      </c>
      <c r="F26" s="71" t="str">
        <f>IFERROR(VLOOKUP(C26,DB!$C$4:$I$952,7,FALSE),"")</f>
        <v/>
      </c>
      <c r="G26" s="72" t="str">
        <f>IFERROR(VLOOKUP(C26,DB!$C$4:$H$952,4,FALSE)/1000000,"")</f>
        <v/>
      </c>
      <c r="H26" s="72"/>
      <c r="I26" s="72" t="str">
        <f t="shared" si="3"/>
        <v/>
      </c>
      <c r="J26" s="73" t="str">
        <f t="shared" si="4"/>
        <v/>
      </c>
      <c r="K26" s="73" t="str">
        <f t="shared" si="5"/>
        <v/>
      </c>
      <c r="L26" s="74"/>
      <c r="M26" s="74"/>
      <c r="N26" s="75" t="str">
        <f>IFERROR(VLOOKUP(C26,DB!$C$4:$H$49,6,FALSE),"")</f>
        <v/>
      </c>
      <c r="O26" s="76"/>
      <c r="P26" s="77" t="str">
        <f>IFERROR(VLOOKUP(C26,DB!$C$4:$K$952,8,FALSE),"")</f>
        <v/>
      </c>
      <c r="Q26" s="78" t="str">
        <f>IFERROR(VLOOKUP(C26,DB!$C$4:$L$952,10,FALSE),"")</f>
        <v/>
      </c>
      <c r="R26" s="79"/>
    </row>
    <row r="27" spans="2:18">
      <c r="B27" s="64" t="str">
        <f>IFERROR(HYPERLINK(C27&amp;".xlsx",VLOOKUP(C27,DB!$C$4:$N$952,12,FALSE)),"")</f>
        <v/>
      </c>
      <c r="C27" s="82" t="str" cm="1">
        <f t="array" ref="C27">IFERROR(INDEX(DB!$C$4:$C$174,SMALL(IF(ISNUMBER(SEARCH("technology",DB!$K$4:$K$174))=TRUE,ROW(DB!$C$4:$C$174)),ROW(23:23))-3,0),"")</f>
        <v/>
      </c>
      <c r="D27" t="str">
        <f>IFERROR(VLOOKUP(C27,DB!$C$4:$I$952,2,FALSE),"")</f>
        <v/>
      </c>
      <c r="E27" s="70" t="str">
        <f>IFERROR(VLOOKUP(C27,DB!$C$4:$I$952,3,FALSE),"")</f>
        <v/>
      </c>
      <c r="F27" s="71" t="str">
        <f>IFERROR(VLOOKUP(C27,DB!$C$4:$I$952,7,FALSE),"")</f>
        <v/>
      </c>
      <c r="G27" s="72" t="str">
        <f>IFERROR(VLOOKUP(C27,DB!$C$4:$H$952,4,FALSE)/1000000,"")</f>
        <v/>
      </c>
      <c r="H27" s="72"/>
      <c r="I27" s="72" t="str">
        <f t="shared" si="3"/>
        <v/>
      </c>
      <c r="J27" s="73" t="str">
        <f t="shared" si="4"/>
        <v/>
      </c>
      <c r="K27" s="73" t="str">
        <f t="shared" si="5"/>
        <v/>
      </c>
      <c r="L27" s="74"/>
      <c r="M27" s="74"/>
      <c r="N27" s="75" t="str">
        <f>IFERROR(VLOOKUP(C27,DB!$C$4:$H$49,6,FALSE),"")</f>
        <v/>
      </c>
      <c r="O27" s="76"/>
      <c r="P27" s="77" t="str">
        <f>IFERROR(VLOOKUP(C27,DB!$C$4:$K$952,8,FALSE),"")</f>
        <v/>
      </c>
      <c r="Q27" s="78" t="str">
        <f>IFERROR(VLOOKUP(C27,DB!$C$4:$L$952,10,FALSE),"")</f>
        <v/>
      </c>
      <c r="R27" s="79"/>
    </row>
    <row r="28" spans="2:18">
      <c r="B28" s="64" t="str">
        <f>IFERROR(HYPERLINK(C28&amp;".xlsx",VLOOKUP(C28,DB!$C$4:$N$952,12,FALSE)),"")</f>
        <v/>
      </c>
      <c r="C28" s="82" t="str" cm="1">
        <f t="array" ref="C28">IFERROR(INDEX(DB!$C$4:$C$174,SMALL(IF(ISNUMBER(SEARCH("technology",DB!$K$4:$K$174))=TRUE,ROW(DB!$C$4:$C$174)),ROW(24:24))-3,0),"")</f>
        <v/>
      </c>
      <c r="D28" t="str">
        <f>IFERROR(VLOOKUP(C28,DB!$C$4:$I$952,2,FALSE),"")</f>
        <v/>
      </c>
      <c r="E28" s="70" t="str">
        <f>IFERROR(VLOOKUP(C28,DB!$C$4:$I$952,3,FALSE),"")</f>
        <v/>
      </c>
      <c r="F28" s="71" t="str">
        <f>IFERROR(VLOOKUP(C28,DB!$C$4:$I$952,7,FALSE),"")</f>
        <v/>
      </c>
      <c r="G28" s="72" t="str">
        <f>IFERROR(VLOOKUP(C28,DB!$C$4:$H$952,4,FALSE)/1000000,"")</f>
        <v/>
      </c>
      <c r="H28" s="72"/>
      <c r="I28" s="72" t="str">
        <f t="shared" si="3"/>
        <v/>
      </c>
      <c r="J28" s="73" t="str">
        <f t="shared" si="4"/>
        <v/>
      </c>
      <c r="K28" s="73" t="str">
        <f t="shared" si="5"/>
        <v/>
      </c>
      <c r="L28" s="74"/>
      <c r="M28" s="74"/>
      <c r="N28" s="75" t="str">
        <f>IFERROR(VLOOKUP(C28,DB!$C$4:$H$49,6,FALSE),"")</f>
        <v/>
      </c>
      <c r="O28" s="76"/>
      <c r="P28" s="77" t="str">
        <f>IFERROR(VLOOKUP(C28,DB!$C$4:$K$952,8,FALSE),"")</f>
        <v/>
      </c>
      <c r="Q28" s="78" t="str">
        <f>IFERROR(VLOOKUP(C28,DB!$C$4:$L$952,10,FALSE),"")</f>
        <v/>
      </c>
      <c r="R28" s="79"/>
    </row>
    <row r="29" spans="2:18">
      <c r="B29" s="64" t="str">
        <f>IFERROR(HYPERLINK(C29&amp;".xlsx",VLOOKUP(C29,DB!$C$4:$N$952,12,FALSE)),"")</f>
        <v/>
      </c>
      <c r="C29" s="82" t="str" cm="1">
        <f t="array" ref="C29">IFERROR(INDEX(DB!$C$4:$C$174,SMALL(IF(ISNUMBER(SEARCH("technology",DB!$K$4:$K$174))=TRUE,ROW(DB!$C$4:$C$174)),ROW(25:25))-3,0),"")</f>
        <v/>
      </c>
      <c r="D29" t="str">
        <f>IFERROR(VLOOKUP(C29,DB!$C$4:$I$952,2,FALSE),"")</f>
        <v/>
      </c>
      <c r="E29" s="70" t="str">
        <f>IFERROR(VLOOKUP(C29,DB!$C$4:$I$952,3,FALSE),"")</f>
        <v/>
      </c>
      <c r="F29" s="71" t="str">
        <f>IFERROR(VLOOKUP(C29,DB!$C$4:$I$952,7,FALSE),"")</f>
        <v/>
      </c>
      <c r="G29" s="72" t="str">
        <f>IFERROR(VLOOKUP(C29,DB!$C$4:$H$952,4,FALSE)/1000000,"")</f>
        <v/>
      </c>
      <c r="H29" s="72"/>
      <c r="I29" s="72" t="str">
        <f t="shared" si="3"/>
        <v/>
      </c>
      <c r="J29" s="73" t="str">
        <f t="shared" si="4"/>
        <v/>
      </c>
      <c r="K29" s="73" t="str">
        <f t="shared" si="5"/>
        <v/>
      </c>
      <c r="L29" s="74"/>
      <c r="M29" s="74"/>
      <c r="N29" s="75" t="str">
        <f>IFERROR(VLOOKUP(C29,DB!$C$4:$H$49,6,FALSE),"")</f>
        <v/>
      </c>
      <c r="O29" s="76"/>
      <c r="P29" s="77" t="str">
        <f>IFERROR(VLOOKUP(C29,DB!$C$4:$K$952,8,FALSE),"")</f>
        <v/>
      </c>
      <c r="Q29" s="78" t="str">
        <f>IFERROR(VLOOKUP(C29,DB!$C$4:$L$952,10,FALSE),"")</f>
        <v/>
      </c>
      <c r="R29" s="79"/>
    </row>
    <row r="30" spans="2:18">
      <c r="B30" s="64" t="str">
        <f>IFERROR(HYPERLINK(C30&amp;".xlsx",VLOOKUP(C30,DB!$C$4:$N$952,12,FALSE)),"")</f>
        <v/>
      </c>
      <c r="C30" s="82" t="str" cm="1">
        <f t="array" ref="C30">IFERROR(INDEX(DB!$C$4:$C$174,SMALL(IF(ISNUMBER(SEARCH("technology",DB!$K$4:$K$174))=TRUE,ROW(DB!$C$4:$C$174)),ROW(26:26))-3,0),"")</f>
        <v/>
      </c>
      <c r="D30" t="str">
        <f>IFERROR(VLOOKUP(C30,DB!$C$4:$I$952,2,FALSE),"")</f>
        <v/>
      </c>
      <c r="E30" s="70" t="str">
        <f>IFERROR(VLOOKUP(C30,DB!$C$4:$I$952,3,FALSE),"")</f>
        <v/>
      </c>
      <c r="F30" s="71" t="str">
        <f>IFERROR(VLOOKUP(C30,DB!$C$4:$I$952,7,FALSE),"")</f>
        <v/>
      </c>
      <c r="G30" s="72" t="str">
        <f>IFERROR(VLOOKUP(C30,DB!$C$4:$H$952,4,FALSE)/1000000,"")</f>
        <v/>
      </c>
      <c r="H30" s="72"/>
      <c r="I30" s="72" t="str">
        <f t="shared" si="3"/>
        <v/>
      </c>
      <c r="J30" s="73" t="str">
        <f t="shared" si="4"/>
        <v/>
      </c>
      <c r="K30" s="73" t="str">
        <f t="shared" si="5"/>
        <v/>
      </c>
      <c r="L30" s="74"/>
      <c r="M30" s="74"/>
      <c r="N30" s="75" t="str">
        <f>IFERROR(VLOOKUP(C30,DB!$C$4:$H$49,6,FALSE),"")</f>
        <v/>
      </c>
      <c r="O30" s="76"/>
      <c r="P30" s="77" t="str">
        <f>IFERROR(VLOOKUP(C30,DB!$C$4:$K$952,8,FALSE),"")</f>
        <v/>
      </c>
      <c r="Q30" s="78" t="str">
        <f>IFERROR(VLOOKUP(C30,DB!$C$4:$L$952,10,FALSE),"")</f>
        <v/>
      </c>
      <c r="R30" s="79"/>
    </row>
    <row r="31" spans="2:18">
      <c r="B31" s="64" t="str">
        <f>IFERROR(HYPERLINK(C31&amp;".xlsx",VLOOKUP(C31,DB!$C$4:$N$952,12,FALSE)),"")</f>
        <v/>
      </c>
      <c r="C31" s="82" t="str" cm="1">
        <f t="array" ref="C31">IFERROR(INDEX(DB!$C$4:$C$174,SMALL(IF(ISNUMBER(SEARCH("technology",DB!$K$4:$K$174))=TRUE,ROW(DB!$C$4:$C$174)),ROW(27:27))-3,0),"")</f>
        <v/>
      </c>
      <c r="D31" t="str">
        <f>IFERROR(VLOOKUP(C31,DB!$C$4:$I$952,2,FALSE),"")</f>
        <v/>
      </c>
      <c r="E31" s="70" t="str">
        <f>IFERROR(VLOOKUP(C31,DB!$C$4:$I$952,3,FALSE),"")</f>
        <v/>
      </c>
      <c r="F31" s="71" t="str">
        <f>IFERROR(VLOOKUP(C31,DB!$C$4:$I$952,7,FALSE),"")</f>
        <v/>
      </c>
      <c r="G31" s="72" t="str">
        <f>IFERROR(VLOOKUP(C31,DB!$C$4:$H$952,4,FALSE)/1000000,"")</f>
        <v/>
      </c>
      <c r="H31" s="72"/>
      <c r="I31" s="72" t="str">
        <f t="shared" si="3"/>
        <v/>
      </c>
      <c r="J31" s="73" t="str">
        <f t="shared" si="4"/>
        <v/>
      </c>
      <c r="K31" s="73" t="str">
        <f t="shared" si="5"/>
        <v/>
      </c>
      <c r="L31" s="74"/>
      <c r="M31" s="74"/>
      <c r="N31" s="75" t="str">
        <f>IFERROR(VLOOKUP(C31,DB!$C$4:$H$49,6,FALSE),"")</f>
        <v/>
      </c>
      <c r="O31" s="76"/>
      <c r="P31" s="77" t="str">
        <f>IFERROR(VLOOKUP(C31,DB!$C$4:$K$952,8,FALSE),"")</f>
        <v/>
      </c>
      <c r="Q31" s="78" t="str">
        <f>IFERROR(VLOOKUP(C31,DB!$C$4:$L$952,10,FALSE),"")</f>
        <v/>
      </c>
      <c r="R31" s="79"/>
    </row>
    <row r="32" spans="2:18">
      <c r="B32" s="64" t="str">
        <f>IFERROR(HYPERLINK(C32&amp;".xlsx",VLOOKUP(C32,DB!$C$4:$N$952,12,FALSE)),"")</f>
        <v/>
      </c>
      <c r="C32" s="82" t="str" cm="1">
        <f t="array" ref="C32">IFERROR(INDEX(DB!$C$4:$C$174,SMALL(IF(ISNUMBER(SEARCH("technology",DB!$K$4:$K$174))=TRUE,ROW(DB!$C$4:$C$174)),ROW(28:28))-3,0),"")</f>
        <v/>
      </c>
      <c r="D32" t="str">
        <f>IFERROR(VLOOKUP(C32,DB!$C$4:$I$952,2,FALSE),"")</f>
        <v/>
      </c>
      <c r="E32" s="70" t="str">
        <f>IFERROR(VLOOKUP(C32,DB!$C$4:$I$952,3,FALSE),"")</f>
        <v/>
      </c>
      <c r="F32" s="71" t="str">
        <f>IFERROR(VLOOKUP(C32,DB!$C$4:$I$952,7,FALSE),"")</f>
        <v/>
      </c>
      <c r="G32" s="72" t="str">
        <f>IFERROR(VLOOKUP(C32,DB!$C$4:$H$952,4,FALSE)/1000000,"")</f>
        <v/>
      </c>
      <c r="H32" s="72"/>
      <c r="I32" s="72" t="str">
        <f t="shared" si="3"/>
        <v/>
      </c>
      <c r="J32" s="73" t="str">
        <f t="shared" si="4"/>
        <v/>
      </c>
      <c r="K32" s="73" t="str">
        <f t="shared" si="5"/>
        <v/>
      </c>
      <c r="L32" s="74"/>
      <c r="M32" s="74"/>
      <c r="N32" s="75" t="str">
        <f>IFERROR(VLOOKUP(C32,DB!$C$4:$H$49,6,FALSE),"")</f>
        <v/>
      </c>
      <c r="O32" s="76"/>
      <c r="P32" s="77" t="str">
        <f>IFERROR(VLOOKUP(C32,DB!$C$4:$K$952,8,FALSE),"")</f>
        <v/>
      </c>
      <c r="Q32" s="78" t="str">
        <f>IFERROR(VLOOKUP(C32,DB!$C$4:$L$952,10,FALSE),"")</f>
        <v/>
      </c>
      <c r="R32" s="79"/>
    </row>
    <row r="33" spans="2:18">
      <c r="B33" s="64" t="str">
        <f>IFERROR(HYPERLINK(C33&amp;".xlsx",VLOOKUP(C33,DB!$C$4:$N$952,12,FALSE)),"")</f>
        <v/>
      </c>
      <c r="C33" s="82" t="str" cm="1">
        <f t="array" ref="C33">IFERROR(INDEX(DB!$C$4:$C$174,SMALL(IF(ISNUMBER(SEARCH("technology",DB!$K$4:$K$174))=TRUE,ROW(DB!$C$4:$C$174)),ROW(29:29))-3,0),"")</f>
        <v/>
      </c>
      <c r="D33" t="str">
        <f>IFERROR(VLOOKUP(C33,DB!$C$4:$I$952,2,FALSE),"")</f>
        <v/>
      </c>
      <c r="E33" s="70" t="str">
        <f>IFERROR(VLOOKUP(C33,DB!$C$4:$I$952,3,FALSE),"")</f>
        <v/>
      </c>
      <c r="F33" s="71" t="str">
        <f>IFERROR(VLOOKUP(C33,DB!$C$4:$I$952,7,FALSE),"")</f>
        <v/>
      </c>
      <c r="G33" s="72" t="str">
        <f>IFERROR(VLOOKUP(C33,DB!$C$4:$H$952,4,FALSE)/1000000,"")</f>
        <v/>
      </c>
      <c r="H33" s="72"/>
      <c r="I33" s="72" t="str">
        <f t="shared" si="3"/>
        <v/>
      </c>
      <c r="J33" s="73" t="str">
        <f t="shared" si="4"/>
        <v/>
      </c>
      <c r="K33" s="73" t="str">
        <f t="shared" si="5"/>
        <v/>
      </c>
      <c r="L33" s="74"/>
      <c r="M33" s="74"/>
      <c r="N33" s="75" t="str">
        <f>IFERROR(VLOOKUP(C33,DB!$C$4:$H$49,6,FALSE),"")</f>
        <v/>
      </c>
      <c r="O33" s="76"/>
      <c r="P33" s="77" t="str">
        <f>IFERROR(VLOOKUP(C33,DB!$C$4:$K$952,8,FALSE),"")</f>
        <v/>
      </c>
      <c r="Q33" s="78" t="str">
        <f>IFERROR(VLOOKUP(C33,DB!$C$4:$L$952,10,FALSE),"")</f>
        <v/>
      </c>
      <c r="R33" s="79"/>
    </row>
    <row r="34" spans="2:18">
      <c r="B34" s="64" t="str">
        <f>IFERROR(HYPERLINK(C34&amp;".xlsx",VLOOKUP(C34,DB!$C$4:$N$952,12,FALSE)),"")</f>
        <v/>
      </c>
      <c r="C34" s="82" t="str" cm="1">
        <f t="array" ref="C34">IFERROR(INDEX(DB!$C$4:$C$174,SMALL(IF(ISNUMBER(SEARCH("technology",DB!$K$4:$K$174))=TRUE,ROW(DB!$C$4:$C$174)),ROW(30:30))-3,0),"")</f>
        <v/>
      </c>
      <c r="D34" t="str">
        <f>IFERROR(VLOOKUP(C34,DB!$C$4:$I$952,2,FALSE),"")</f>
        <v/>
      </c>
      <c r="E34" s="70" t="str">
        <f>IFERROR(VLOOKUP(C34,DB!$C$4:$I$952,3,FALSE),"")</f>
        <v/>
      </c>
      <c r="F34" s="71" t="str">
        <f>IFERROR(VLOOKUP(C34,DB!$C$4:$I$952,7,FALSE),"")</f>
        <v/>
      </c>
      <c r="G34" s="72" t="str">
        <f>IFERROR(VLOOKUP(C34,DB!$C$4:$H$952,4,FALSE)/1000000,"")</f>
        <v/>
      </c>
      <c r="H34" s="72"/>
      <c r="I34" s="72" t="str">
        <f t="shared" si="3"/>
        <v/>
      </c>
      <c r="J34" s="73" t="str">
        <f t="shared" si="4"/>
        <v/>
      </c>
      <c r="K34" s="73" t="str">
        <f t="shared" si="5"/>
        <v/>
      </c>
      <c r="L34" s="74"/>
      <c r="M34" s="74"/>
      <c r="N34" s="75" t="str">
        <f>IFERROR(VLOOKUP(C34,DB!$C$4:$H$49,6,FALSE),"")</f>
        <v/>
      </c>
      <c r="O34" s="76"/>
      <c r="P34" s="77" t="str">
        <f>IFERROR(VLOOKUP(C34,DB!$C$4:$K$952,8,FALSE),"")</f>
        <v/>
      </c>
      <c r="Q34" s="78" t="str">
        <f>IFERROR(VLOOKUP(C34,DB!$C$4:$L$952,10,FALSE),"")</f>
        <v/>
      </c>
      <c r="R34" s="79"/>
    </row>
    <row r="35" spans="2:18">
      <c r="B35" s="64" t="str">
        <f>IFERROR(HYPERLINK(C35&amp;".xlsx",VLOOKUP(C35,DB!$C$4:$N$952,12,FALSE)),"")</f>
        <v/>
      </c>
      <c r="C35" s="82" t="str" cm="1">
        <f t="array" ref="C35">IFERROR(INDEX(DB!$C$4:$C$174,SMALL(IF(ISNUMBER(SEARCH("technology",DB!$K$4:$K$174))=TRUE,ROW(DB!$C$4:$C$174)),ROW(31:31))-3,0),"")</f>
        <v/>
      </c>
      <c r="D35" t="str">
        <f>IFERROR(VLOOKUP(C35,DB!$C$4:$I$952,2,FALSE),"")</f>
        <v/>
      </c>
      <c r="E35" s="70" t="str">
        <f>IFERROR(VLOOKUP(C35,DB!$C$4:$I$952,3,FALSE),"")</f>
        <v/>
      </c>
      <c r="F35" s="71" t="str">
        <f>IFERROR(VLOOKUP(C35,DB!$C$4:$I$952,7,FALSE),"")</f>
        <v/>
      </c>
      <c r="G35" s="72" t="str">
        <f>IFERROR(VLOOKUP(C35,DB!$C$4:$H$952,4,FALSE)/1000000,"")</f>
        <v/>
      </c>
      <c r="H35" s="72"/>
      <c r="I35" s="72" t="str">
        <f t="shared" si="3"/>
        <v/>
      </c>
      <c r="J35" s="73" t="str">
        <f t="shared" si="4"/>
        <v/>
      </c>
      <c r="K35" s="73" t="str">
        <f t="shared" si="5"/>
        <v/>
      </c>
      <c r="L35" s="74"/>
      <c r="M35" s="74"/>
      <c r="N35" s="75" t="str">
        <f>IFERROR(VLOOKUP(C35,DB!$C$4:$H$49,6,FALSE),"")</f>
        <v/>
      </c>
      <c r="O35" s="76"/>
      <c r="P35" s="77" t="str">
        <f>IFERROR(VLOOKUP(C35,DB!$C$4:$K$952,8,FALSE),"")</f>
        <v/>
      </c>
      <c r="Q35" s="78" t="str">
        <f>IFERROR(VLOOKUP(C35,DB!$C$4:$L$952,10,FALSE),"")</f>
        <v/>
      </c>
      <c r="R35" s="79"/>
    </row>
    <row r="36" spans="2:18">
      <c r="B36" s="64" t="str">
        <f>IFERROR(HYPERLINK(C36&amp;".xlsx",VLOOKUP(C36,DB!$C$4:$N$952,12,FALSE)),"")</f>
        <v/>
      </c>
      <c r="C36" s="82" t="str" cm="1">
        <f t="array" ref="C36">IFERROR(INDEX(DB!$C$4:$C$174,SMALL(IF(ISNUMBER(SEARCH("technology",DB!$K$4:$K$174))=TRUE,ROW(DB!$C$4:$C$174)),ROW(32:32))-3,0),"")</f>
        <v/>
      </c>
      <c r="D36" t="str">
        <f>IFERROR(VLOOKUP(C36,DB!$C$4:$I$952,2,FALSE),"")</f>
        <v/>
      </c>
      <c r="E36" s="70" t="str">
        <f>IFERROR(VLOOKUP(C36,DB!$C$4:$I$952,3,FALSE),"")</f>
        <v/>
      </c>
      <c r="F36" s="71" t="str">
        <f>IFERROR(VLOOKUP(C36,DB!$C$4:$I$952,7,FALSE),"")</f>
        <v/>
      </c>
      <c r="G36" s="72" t="str">
        <f>IFERROR(VLOOKUP(C36,DB!$C$4:$H$952,4,FALSE)/1000000,"")</f>
        <v/>
      </c>
      <c r="H36" s="72"/>
      <c r="I36" s="72" t="str">
        <f t="shared" si="3"/>
        <v/>
      </c>
      <c r="J36" s="73" t="str">
        <f t="shared" si="4"/>
        <v/>
      </c>
      <c r="K36" s="73" t="str">
        <f t="shared" si="5"/>
        <v/>
      </c>
      <c r="L36" s="74"/>
      <c r="M36" s="74"/>
      <c r="N36" s="75" t="str">
        <f>IFERROR(VLOOKUP(C36,DB!$C$4:$H$49,6,FALSE),"")</f>
        <v/>
      </c>
      <c r="O36" s="76"/>
      <c r="P36" s="77" t="str">
        <f>IFERROR(VLOOKUP(C36,DB!$C$4:$K$952,8,FALSE),"")</f>
        <v/>
      </c>
      <c r="Q36" s="78" t="str">
        <f>IFERROR(VLOOKUP(C36,DB!$C$4:$L$952,10,FALSE),"")</f>
        <v/>
      </c>
      <c r="R36" s="79"/>
    </row>
    <row r="37" spans="2:18">
      <c r="B37" s="64" t="str">
        <f>IFERROR(HYPERLINK(C37&amp;".xlsx",VLOOKUP(C37,DB!$C$4:$N$952,12,FALSE)),"")</f>
        <v/>
      </c>
      <c r="C37" s="82" t="str" cm="1">
        <f t="array" ref="C37">IFERROR(INDEX(DB!$C$4:$C$174,SMALL(IF(ISNUMBER(SEARCH("technology",DB!$K$4:$K$174))=TRUE,ROW(DB!$C$4:$C$174)),ROW(33:33))-3,0),"")</f>
        <v/>
      </c>
      <c r="D37" t="str">
        <f>IFERROR(VLOOKUP(C37,DB!$C$4:$I$952,2,FALSE),"")</f>
        <v/>
      </c>
      <c r="E37" s="70" t="str">
        <f>IFERROR(VLOOKUP(C37,DB!$C$4:$I$952,3,FALSE),"")</f>
        <v/>
      </c>
      <c r="F37" s="71" t="str">
        <f>IFERROR(VLOOKUP(C37,DB!$C$4:$I$952,7,FALSE),"")</f>
        <v/>
      </c>
      <c r="G37" s="72" t="str">
        <f>IFERROR(VLOOKUP(C37,DB!$C$4:$H$952,4,FALSE)/1000000,"")</f>
        <v/>
      </c>
      <c r="H37" s="72"/>
      <c r="I37" s="72" t="str">
        <f t="shared" si="3"/>
        <v/>
      </c>
      <c r="J37" s="73" t="str">
        <f t="shared" si="4"/>
        <v/>
      </c>
      <c r="K37" s="73" t="str">
        <f t="shared" si="5"/>
        <v/>
      </c>
      <c r="L37" s="74"/>
      <c r="M37" s="74"/>
      <c r="N37" s="75" t="str">
        <f>IFERROR(VLOOKUP(C37,DB!$C$4:$H$49,6,FALSE),"")</f>
        <v/>
      </c>
      <c r="O37" s="76"/>
      <c r="P37" s="77" t="str">
        <f>IFERROR(VLOOKUP(C37,DB!$C$4:$K$952,8,FALSE),"")</f>
        <v/>
      </c>
      <c r="Q37" s="78" t="str">
        <f>IFERROR(VLOOKUP(C37,DB!$C$4:$L$952,10,FALSE),"")</f>
        <v/>
      </c>
      <c r="R37" s="79"/>
    </row>
    <row r="38" spans="2:18">
      <c r="B38" s="64" t="str">
        <f>IFERROR(HYPERLINK(C38&amp;".xlsx",VLOOKUP(C38,DB!$C$4:$N$952,12,FALSE)),"")</f>
        <v/>
      </c>
      <c r="C38" s="82" t="str" cm="1">
        <f t="array" ref="C38">IFERROR(INDEX(DB!$C$4:$C$174,SMALL(IF(ISNUMBER(SEARCH("technology",DB!$K$4:$K$174))=TRUE,ROW(DB!$C$4:$C$174)),ROW(34:34))-3,0),"")</f>
        <v/>
      </c>
      <c r="D38" t="str">
        <f>IFERROR(VLOOKUP(C38,DB!$C$4:$I$952,2,FALSE),"")</f>
        <v/>
      </c>
      <c r="E38" s="70" t="str">
        <f>IFERROR(VLOOKUP(C38,DB!$C$4:$I$952,3,FALSE),"")</f>
        <v/>
      </c>
      <c r="F38" s="71" t="str">
        <f>IFERROR(VLOOKUP(C38,DB!$C$4:$I$952,7,FALSE),"")</f>
        <v/>
      </c>
      <c r="G38" s="72" t="str">
        <f>IFERROR(VLOOKUP(C38,DB!$C$4:$H$952,4,FALSE)/1000000,"")</f>
        <v/>
      </c>
      <c r="H38" s="72"/>
      <c r="I38" s="72" t="str">
        <f t="shared" si="3"/>
        <v/>
      </c>
      <c r="J38" s="73" t="str">
        <f t="shared" si="4"/>
        <v/>
      </c>
      <c r="K38" s="73" t="str">
        <f t="shared" si="5"/>
        <v/>
      </c>
      <c r="L38" s="74"/>
      <c r="M38" s="74"/>
      <c r="N38" s="75" t="str">
        <f>IFERROR(VLOOKUP(C38,DB!$C$4:$H$49,6,FALSE),"")</f>
        <v/>
      </c>
      <c r="O38" s="76"/>
      <c r="P38" s="77" t="str">
        <f>IFERROR(VLOOKUP(C38,DB!$C$4:$K$952,8,FALSE),"")</f>
        <v/>
      </c>
      <c r="Q38" s="78" t="str">
        <f>IFERROR(VLOOKUP(C38,DB!$C$4:$L$952,10,FALSE),"")</f>
        <v/>
      </c>
      <c r="R38" s="79"/>
    </row>
    <row r="39" spans="2:18">
      <c r="B39" s="64" t="str">
        <f>IFERROR(HYPERLINK(C39&amp;".xlsx",VLOOKUP(C39,DB!$C$4:$N$952,12,FALSE)),"")</f>
        <v/>
      </c>
      <c r="C39" s="82" t="str" cm="1">
        <f t="array" ref="C39">IFERROR(INDEX(DB!$C$4:$C$174,SMALL(IF(ISNUMBER(SEARCH("technology",DB!$K$4:$K$174))=TRUE,ROW(DB!$C$4:$C$174)),ROW(35:35))-3,0),"")</f>
        <v/>
      </c>
      <c r="D39" t="str">
        <f>IFERROR(VLOOKUP(C39,DB!$C$4:$I$952,2,FALSE),"")</f>
        <v/>
      </c>
      <c r="E39" s="70" t="str">
        <f>IFERROR(VLOOKUP(C39,DB!$C$4:$I$952,3,FALSE),"")</f>
        <v/>
      </c>
      <c r="F39" s="71" t="str">
        <f>IFERROR(VLOOKUP(C39,DB!$C$4:$I$952,7,FALSE),"")</f>
        <v/>
      </c>
      <c r="G39" s="72" t="str">
        <f>IFERROR(VLOOKUP(C39,DB!$C$4:$H$952,4,FALSE)/1000000,"")</f>
        <v/>
      </c>
      <c r="H39" s="72"/>
      <c r="I39" s="72" t="str">
        <f t="shared" si="3"/>
        <v/>
      </c>
      <c r="J39" s="73" t="str">
        <f t="shared" si="4"/>
        <v/>
      </c>
      <c r="K39" s="73" t="str">
        <f t="shared" si="5"/>
        <v/>
      </c>
      <c r="L39" s="74"/>
      <c r="M39" s="74"/>
      <c r="N39" s="75" t="str">
        <f>IFERROR(VLOOKUP(C39,DB!$C$4:$H$49,6,FALSE),"")</f>
        <v/>
      </c>
      <c r="O39" s="76"/>
      <c r="P39" s="77" t="str">
        <f>IFERROR(VLOOKUP(C39,DB!$C$4:$K$952,8,FALSE),"")</f>
        <v/>
      </c>
      <c r="Q39" s="78" t="str">
        <f>IFERROR(VLOOKUP(C39,DB!$C$4:$L$952,10,FALSE),"")</f>
        <v/>
      </c>
      <c r="R39" s="79"/>
    </row>
    <row r="40" spans="2:18">
      <c r="B40" s="64" t="str">
        <f>IFERROR(HYPERLINK(C40&amp;".xlsx",VLOOKUP(C40,DB!$C$4:$N$952,12,FALSE)),"")</f>
        <v/>
      </c>
      <c r="C40" s="82" t="str" cm="1">
        <f t="array" ref="C40">IFERROR(INDEX(DB!$C$4:$C$174,SMALL(IF(ISNUMBER(SEARCH("technology",DB!$K$4:$K$174))=TRUE,ROW(DB!$C$4:$C$174)),ROW(36:36))-3,0),"")</f>
        <v/>
      </c>
      <c r="D40" t="str">
        <f>IFERROR(VLOOKUP(C40,DB!$C$4:$I$952,2,FALSE),"")</f>
        <v/>
      </c>
      <c r="E40" s="70" t="str">
        <f>IFERROR(VLOOKUP(C40,DB!$C$4:$I$952,3,FALSE),"")</f>
        <v/>
      </c>
      <c r="F40" s="71" t="str">
        <f>IFERROR(VLOOKUP(C40,DB!$C$4:$I$952,7,FALSE),"")</f>
        <v/>
      </c>
      <c r="G40" s="72" t="str">
        <f>IFERROR(VLOOKUP(C40,DB!$C$4:$H$952,4,FALSE)/1000000,"")</f>
        <v/>
      </c>
      <c r="H40" s="72"/>
      <c r="I40" s="72" t="str">
        <f t="shared" si="3"/>
        <v/>
      </c>
      <c r="J40" s="73" t="str">
        <f t="shared" si="4"/>
        <v/>
      </c>
      <c r="K40" s="73" t="str">
        <f t="shared" si="5"/>
        <v/>
      </c>
      <c r="L40" s="74"/>
      <c r="M40" s="74"/>
      <c r="N40" s="75" t="str">
        <f>IFERROR(VLOOKUP(C40,DB!$C$4:$H$49,6,FALSE),"")</f>
        <v/>
      </c>
      <c r="O40" s="76"/>
      <c r="P40" s="77" t="str">
        <f>IFERROR(VLOOKUP(C40,DB!$C$4:$K$952,8,FALSE),"")</f>
        <v/>
      </c>
      <c r="Q40" s="78" t="str">
        <f>IFERROR(VLOOKUP(C40,DB!$C$4:$L$952,10,FALSE),"")</f>
        <v/>
      </c>
      <c r="R40" s="79"/>
    </row>
    <row r="41" spans="2:18">
      <c r="B41" s="64" t="str">
        <f>IFERROR(HYPERLINK(C41&amp;".xlsx",VLOOKUP(C41,DB!$C$4:$N$952,12,FALSE)),"")</f>
        <v/>
      </c>
      <c r="C41" s="82" t="str" cm="1">
        <f t="array" ref="C41">IFERROR(INDEX(DB!$C$4:$C$174,SMALL(IF(ISNUMBER(SEARCH("technology",DB!$K$4:$K$174))=TRUE,ROW(DB!$C$4:$C$174)),ROW(37:37))-3,0),"")</f>
        <v/>
      </c>
      <c r="D41" t="str">
        <f>IFERROR(VLOOKUP(C41,DB!$C$4:$I$952,2,FALSE),"")</f>
        <v/>
      </c>
      <c r="E41" s="70" t="str">
        <f>IFERROR(VLOOKUP(C41,DB!$C$4:$I$952,3,FALSE),"")</f>
        <v/>
      </c>
      <c r="F41" s="71" t="str">
        <f>IFERROR(VLOOKUP(C41,DB!$C$4:$I$952,7,FALSE),"")</f>
        <v/>
      </c>
      <c r="G41" s="72" t="str">
        <f>IFERROR(VLOOKUP(C41,DB!$C$4:$H$952,4,FALSE)/1000000,"")</f>
        <v/>
      </c>
      <c r="H41" s="72"/>
      <c r="I41" s="72" t="str">
        <f t="shared" si="3"/>
        <v/>
      </c>
      <c r="J41" s="73" t="str">
        <f t="shared" si="4"/>
        <v/>
      </c>
      <c r="K41" s="73" t="str">
        <f t="shared" si="5"/>
        <v/>
      </c>
      <c r="L41" s="74"/>
      <c r="M41" s="74"/>
      <c r="N41" s="75" t="str">
        <f>IFERROR(VLOOKUP(C41,DB!$C$4:$H$49,6,FALSE),"")</f>
        <v/>
      </c>
      <c r="O41" s="76"/>
      <c r="P41" s="77" t="str">
        <f>IFERROR(VLOOKUP(C41,DB!$C$4:$K$952,8,FALSE),"")</f>
        <v/>
      </c>
      <c r="Q41" s="78" t="str">
        <f>IFERROR(VLOOKUP(C41,DB!$C$4:$L$952,10,FALSE),"")</f>
        <v/>
      </c>
      <c r="R41" s="79"/>
    </row>
    <row r="42" spans="2:18">
      <c r="B42" s="64" t="str">
        <f>IFERROR(HYPERLINK(C42&amp;".xlsx",VLOOKUP(C42,DB!$C$4:$N$952,12,FALSE)),"")</f>
        <v/>
      </c>
      <c r="C42" s="82" t="str" cm="1">
        <f t="array" ref="C42">IFERROR(INDEX(DB!$C$4:$C$174,SMALL(IF(ISNUMBER(SEARCH("technology",DB!$K$4:$K$174))=TRUE,ROW(DB!$C$4:$C$174)),ROW(38:38))-3,0),"")</f>
        <v/>
      </c>
      <c r="D42" t="str">
        <f>IFERROR(VLOOKUP(C42,DB!$C$4:$I$952,2,FALSE),"")</f>
        <v/>
      </c>
      <c r="E42" s="70" t="str">
        <f>IFERROR(VLOOKUP(C42,DB!$C$4:$I$952,3,FALSE),"")</f>
        <v/>
      </c>
      <c r="F42" s="71" t="str">
        <f>IFERROR(VLOOKUP(C42,DB!$C$4:$I$952,7,FALSE),"")</f>
        <v/>
      </c>
      <c r="G42" s="72" t="str">
        <f>IFERROR(VLOOKUP(C42,DB!$C$4:$H$952,4,FALSE)/1000000,"")</f>
        <v/>
      </c>
      <c r="H42" s="72"/>
      <c r="I42" s="72" t="str">
        <f t="shared" si="3"/>
        <v/>
      </c>
      <c r="J42" s="73" t="str">
        <f t="shared" si="4"/>
        <v/>
      </c>
      <c r="K42" s="73" t="str">
        <f t="shared" si="5"/>
        <v/>
      </c>
      <c r="L42" s="74"/>
      <c r="M42" s="74"/>
      <c r="N42" s="75" t="str">
        <f>IFERROR(VLOOKUP(C42,DB!$C$4:$H$49,6,FALSE),"")</f>
        <v/>
      </c>
      <c r="O42" s="76"/>
      <c r="P42" s="77" t="str">
        <f>IFERROR(VLOOKUP(C42,DB!$C$4:$K$952,8,FALSE),"")</f>
        <v/>
      </c>
      <c r="Q42" s="78" t="str">
        <f>IFERROR(VLOOKUP(C42,DB!$C$4:$L$952,10,FALSE),"")</f>
        <v/>
      </c>
      <c r="R42" s="79"/>
    </row>
    <row r="43" spans="2:18">
      <c r="B43" s="64" t="str">
        <f>IFERROR(HYPERLINK(C43&amp;".xlsx",VLOOKUP(C43,DB!$C$4:$N$952,12,FALSE)),"")</f>
        <v/>
      </c>
      <c r="C43" s="82" t="str" cm="1">
        <f t="array" ref="C43">IFERROR(INDEX(DB!$C$4:$C$174,SMALL(IF(ISNUMBER(SEARCH("technology",DB!$K$4:$K$174))=TRUE,ROW(DB!$C$4:$C$174)),ROW(39:39))-3,0),"")</f>
        <v/>
      </c>
      <c r="D43" t="str">
        <f>IFERROR(VLOOKUP(C43,DB!$C$4:$I$952,2,FALSE),"")</f>
        <v/>
      </c>
      <c r="E43" s="70" t="str">
        <f>IFERROR(VLOOKUP(C43,DB!$C$4:$I$952,3,FALSE),"")</f>
        <v/>
      </c>
      <c r="F43" s="71" t="str">
        <f>IFERROR(VLOOKUP(C43,DB!$C$4:$I$952,7,FALSE),"")</f>
        <v/>
      </c>
      <c r="G43" s="72" t="str">
        <f>IFERROR(VLOOKUP(C43,DB!$C$4:$H$952,4,FALSE)/1000000,"")</f>
        <v/>
      </c>
      <c r="H43" s="72"/>
      <c r="I43" s="72" t="str">
        <f t="shared" si="3"/>
        <v/>
      </c>
      <c r="J43" s="73" t="str">
        <f t="shared" si="4"/>
        <v/>
      </c>
      <c r="K43" s="73" t="str">
        <f t="shared" si="5"/>
        <v/>
      </c>
      <c r="L43" s="74"/>
      <c r="M43" s="74"/>
      <c r="N43" s="75" t="str">
        <f>IFERROR(VLOOKUP(C43,DB!$C$4:$H$49,6,FALSE),"")</f>
        <v/>
      </c>
      <c r="O43" s="76"/>
      <c r="P43" s="77" t="str">
        <f>IFERROR(VLOOKUP(C43,DB!$C$4:$K$952,8,FALSE),"")</f>
        <v/>
      </c>
      <c r="Q43" s="78" t="str">
        <f>IFERROR(VLOOKUP(C43,DB!$C$4:$L$952,10,FALSE),"")</f>
        <v/>
      </c>
      <c r="R43" s="79"/>
    </row>
    <row r="44" spans="2:18">
      <c r="B44" s="64" t="str">
        <f>IFERROR(HYPERLINK(C44&amp;".xlsx",VLOOKUP(C44,DB!$C$4:$N$952,12,FALSE)),"")</f>
        <v/>
      </c>
      <c r="C44" s="82" t="str" cm="1">
        <f t="array" ref="C44">IFERROR(INDEX(DB!$C$4:$C$174,SMALL(IF(ISNUMBER(SEARCH("technology",DB!$K$4:$K$174))=TRUE,ROW(DB!$C$4:$C$174)),ROW(40:40))-3,0),"")</f>
        <v/>
      </c>
      <c r="D44" t="str">
        <f>IFERROR(VLOOKUP(C44,DB!$C$4:$I$952,2,FALSE),"")</f>
        <v/>
      </c>
      <c r="E44" s="70" t="str">
        <f>IFERROR(VLOOKUP(C44,DB!$C$4:$I$952,3,FALSE),"")</f>
        <v/>
      </c>
      <c r="F44" s="71" t="str">
        <f>IFERROR(VLOOKUP(C44,DB!$C$4:$I$952,7,FALSE),"")</f>
        <v/>
      </c>
      <c r="G44" s="72" t="str">
        <f>IFERROR(VLOOKUP(C44,DB!$C$4:$H$952,4,FALSE)/1000000,"")</f>
        <v/>
      </c>
      <c r="H44" s="72"/>
      <c r="I44" s="72" t="str">
        <f t="shared" si="3"/>
        <v/>
      </c>
      <c r="J44" s="73" t="str">
        <f t="shared" si="4"/>
        <v/>
      </c>
      <c r="K44" s="73" t="str">
        <f t="shared" si="5"/>
        <v/>
      </c>
      <c r="L44" s="74"/>
      <c r="M44" s="74"/>
      <c r="N44" s="75" t="str">
        <f>IFERROR(VLOOKUP(C44,DB!$C$4:$H$49,6,FALSE),"")</f>
        <v/>
      </c>
      <c r="O44" s="76"/>
      <c r="P44" s="77" t="str">
        <f>IFERROR(VLOOKUP(C44,DB!$C$4:$K$952,8,FALSE),"")</f>
        <v/>
      </c>
      <c r="Q44" s="78" t="str">
        <f>IFERROR(VLOOKUP(C44,DB!$C$4:$L$952,10,FALSE),"")</f>
        <v/>
      </c>
      <c r="R44" s="79"/>
    </row>
    <row r="45" spans="2:18">
      <c r="B45" s="64" t="str">
        <f>IFERROR(HYPERLINK(C45&amp;".xlsx",VLOOKUP(C45,DB!$C$4:$N$952,12,FALSE)),"")</f>
        <v/>
      </c>
      <c r="C45" s="82" t="str" cm="1">
        <f t="array" ref="C45">IFERROR(INDEX(DB!$C$4:$C$174,SMALL(IF(ISNUMBER(SEARCH("technology",DB!$K$4:$K$174))=TRUE,ROW(DB!$C$4:$C$174)),ROW(41:41))-3,0),"")</f>
        <v/>
      </c>
      <c r="D45" t="str">
        <f>IFERROR(VLOOKUP(C45,DB!$C$4:$I$952,2,FALSE),"")</f>
        <v/>
      </c>
      <c r="E45" s="70" t="str">
        <f>IFERROR(VLOOKUP(C45,DB!$C$4:$I$952,3,FALSE),"")</f>
        <v/>
      </c>
      <c r="F45" s="71" t="str">
        <f>IFERROR(VLOOKUP(C45,DB!$C$4:$I$952,7,FALSE),"")</f>
        <v/>
      </c>
      <c r="G45" s="72" t="str">
        <f>IFERROR(VLOOKUP(C45,DB!$C$4:$H$952,4,FALSE)/1000000,"")</f>
        <v/>
      </c>
      <c r="H45" s="72"/>
      <c r="I45" s="72" t="str">
        <f t="shared" si="3"/>
        <v/>
      </c>
      <c r="J45" s="73" t="str">
        <f t="shared" si="4"/>
        <v/>
      </c>
      <c r="K45" s="73" t="str">
        <f t="shared" si="5"/>
        <v/>
      </c>
      <c r="L45" s="74"/>
      <c r="M45" s="74"/>
      <c r="N45" s="75" t="str">
        <f>IFERROR(VLOOKUP(C45,DB!$C$4:$H$49,6,FALSE),"")</f>
        <v/>
      </c>
      <c r="O45" s="76"/>
      <c r="P45" s="77" t="str">
        <f>IFERROR(VLOOKUP(C45,DB!$C$4:$K$952,8,FALSE),"")</f>
        <v/>
      </c>
      <c r="Q45" s="78" t="str">
        <f>IFERROR(VLOOKUP(C45,DB!$C$4:$L$952,10,FALSE),"")</f>
        <v/>
      </c>
      <c r="R45" s="79"/>
    </row>
    <row r="46" spans="2:18">
      <c r="B46" s="64" t="str">
        <f>IFERROR(HYPERLINK(C46&amp;".xlsx",VLOOKUP(C46,DB!$C$4:$N$952,12,FALSE)),"")</f>
        <v/>
      </c>
      <c r="C46" s="82" t="str" cm="1">
        <f t="array" ref="C46">IFERROR(INDEX(DB!$C$4:$C$174,SMALL(IF(ISNUMBER(SEARCH("technology",DB!$K$4:$K$174))=TRUE,ROW(DB!$C$4:$C$174)),ROW(42:42))-3,0),"")</f>
        <v/>
      </c>
      <c r="D46" t="str">
        <f>IFERROR(VLOOKUP(C46,DB!$C$4:$I$952,2,FALSE),"")</f>
        <v/>
      </c>
      <c r="E46" s="70" t="str">
        <f>IFERROR(VLOOKUP(C46,DB!$C$4:$I$952,3,FALSE),"")</f>
        <v/>
      </c>
      <c r="F46" s="71" t="str">
        <f>IFERROR(VLOOKUP(C46,DB!$C$4:$I$952,7,FALSE),"")</f>
        <v/>
      </c>
      <c r="G46" s="72" t="str">
        <f>IFERROR(VLOOKUP(C46,DB!$C$4:$H$952,4,FALSE)/1000000,"")</f>
        <v/>
      </c>
      <c r="H46" s="72"/>
      <c r="I46" s="72" t="str">
        <f t="shared" si="3"/>
        <v/>
      </c>
      <c r="J46" s="73" t="str">
        <f t="shared" si="4"/>
        <v/>
      </c>
      <c r="K46" s="73" t="str">
        <f t="shared" si="5"/>
        <v/>
      </c>
      <c r="L46" s="74"/>
      <c r="M46" s="74"/>
      <c r="N46" s="75" t="str">
        <f>IFERROR(VLOOKUP(C46,DB!$C$4:$H$49,6,FALSE),"")</f>
        <v/>
      </c>
      <c r="O46" s="76"/>
      <c r="P46" s="77" t="str">
        <f>IFERROR(VLOOKUP(C46,DB!$C$4:$K$952,8,FALSE),"")</f>
        <v/>
      </c>
      <c r="Q46" s="78" t="str">
        <f>IFERROR(VLOOKUP(C46,DB!$C$4:$L$952,10,FALSE),"")</f>
        <v/>
      </c>
      <c r="R46" s="79"/>
    </row>
    <row r="47" spans="2:18">
      <c r="B47" s="64" t="str">
        <f>IFERROR(HYPERLINK(C47&amp;".xlsx",VLOOKUP(C47,DB!$C$4:$N$952,12,FALSE)),"")</f>
        <v/>
      </c>
      <c r="C47" s="82" t="str" cm="1">
        <f t="array" ref="C47">IFERROR(INDEX(DB!$C$4:$C$174,SMALL(IF(ISNUMBER(SEARCH("technology",DB!$K$4:$K$174))=TRUE,ROW(DB!$C$4:$C$174)),ROW(43:43))-3,0),"")</f>
        <v/>
      </c>
      <c r="D47" t="str">
        <f>IFERROR(VLOOKUP(C47,DB!$C$4:$I$952,2,FALSE),"")</f>
        <v/>
      </c>
      <c r="E47" s="70" t="str">
        <f>IFERROR(VLOOKUP(C47,DB!$C$4:$I$952,3,FALSE),"")</f>
        <v/>
      </c>
      <c r="F47" s="71" t="str">
        <f>IFERROR(VLOOKUP(C47,DB!$C$4:$I$952,7,FALSE),"")</f>
        <v/>
      </c>
      <c r="G47" s="72" t="str">
        <f>IFERROR(VLOOKUP(C47,DB!$C$4:$H$952,4,FALSE)/1000000,"")</f>
        <v/>
      </c>
      <c r="H47" s="72"/>
      <c r="I47" s="72" t="str">
        <f t="shared" si="3"/>
        <v/>
      </c>
      <c r="J47" s="73" t="str">
        <f t="shared" si="4"/>
        <v/>
      </c>
      <c r="K47" s="73" t="str">
        <f t="shared" si="5"/>
        <v/>
      </c>
      <c r="L47" s="74"/>
      <c r="M47" s="74"/>
      <c r="N47" s="75" t="str">
        <f>IFERROR(VLOOKUP(C47,DB!$C$4:$H$49,6,FALSE),"")</f>
        <v/>
      </c>
      <c r="O47" s="76"/>
      <c r="P47" s="77" t="str">
        <f>IFERROR(VLOOKUP(C47,DB!$C$4:$K$952,8,FALSE),"")</f>
        <v/>
      </c>
      <c r="Q47" s="78" t="str">
        <f>IFERROR(VLOOKUP(C47,DB!$C$4:$L$952,10,FALSE),"")</f>
        <v/>
      </c>
      <c r="R47" s="79"/>
    </row>
    <row r="48" spans="2:18">
      <c r="B48" s="64" t="str">
        <f>IFERROR(HYPERLINK(C48&amp;".xlsx",VLOOKUP(C48,DB!$C$4:$N$952,12,FALSE)),"")</f>
        <v/>
      </c>
      <c r="C48" s="82" t="str" cm="1">
        <f t="array" ref="C48">IFERROR(INDEX(DB!$C$4:$C$174,SMALL(IF(ISNUMBER(SEARCH("technology",DB!$K$4:$K$174))=TRUE,ROW(DB!$C$4:$C$174)),ROW(44:44))-3,0),"")</f>
        <v/>
      </c>
      <c r="D48" t="str">
        <f>IFERROR(VLOOKUP(C48,DB!$C$4:$I$952,2,FALSE),"")</f>
        <v/>
      </c>
      <c r="E48" s="70" t="str">
        <f>IFERROR(VLOOKUP(C48,DB!$C$4:$I$952,3,FALSE),"")</f>
        <v/>
      </c>
      <c r="F48" s="71" t="str">
        <f>IFERROR(VLOOKUP(C48,DB!$C$4:$I$952,7,FALSE),"")</f>
        <v/>
      </c>
      <c r="G48" s="72" t="str">
        <f>IFERROR(VLOOKUP(C48,DB!$C$4:$H$952,4,FALSE)/1000000,"")</f>
        <v/>
      </c>
      <c r="H48" s="72"/>
      <c r="I48" s="72" t="str">
        <f t="shared" si="3"/>
        <v/>
      </c>
      <c r="J48" s="73" t="str">
        <f t="shared" si="4"/>
        <v/>
      </c>
      <c r="K48" s="73" t="str">
        <f t="shared" si="5"/>
        <v/>
      </c>
      <c r="L48" s="74"/>
      <c r="M48" s="74"/>
      <c r="N48" s="75" t="str">
        <f>IFERROR(VLOOKUP(C48,DB!$C$4:$H$49,6,FALSE),"")</f>
        <v/>
      </c>
      <c r="O48" s="76"/>
      <c r="P48" s="77" t="str">
        <f>IFERROR(VLOOKUP(C48,DB!$C$4:$K$952,8,FALSE),"")</f>
        <v/>
      </c>
      <c r="Q48" s="78" t="str">
        <f>IFERROR(VLOOKUP(C48,DB!$C$4:$L$952,10,FALSE),"")</f>
        <v/>
      </c>
      <c r="R48" s="79"/>
    </row>
    <row r="49" spans="2:18">
      <c r="B49" s="64" t="str">
        <f>IFERROR(HYPERLINK(C49&amp;".xlsx",VLOOKUP(C49,DB!$C$4:$N$952,12,FALSE)),"")</f>
        <v/>
      </c>
      <c r="C49" s="82" t="str" cm="1">
        <f t="array" ref="C49">IFERROR(INDEX(DB!$C$4:$C$174,SMALL(IF(ISNUMBER(SEARCH("technology",DB!$K$4:$K$174))=TRUE,ROW(DB!$C$4:$C$174)),ROW(45:45))-3,0),"")</f>
        <v/>
      </c>
      <c r="D49" t="str">
        <f>IFERROR(VLOOKUP(C49,DB!$C$4:$I$952,2,FALSE),"")</f>
        <v/>
      </c>
      <c r="E49" s="70" t="str">
        <f>IFERROR(VLOOKUP(C49,DB!$C$4:$I$952,3,FALSE),"")</f>
        <v/>
      </c>
      <c r="F49" s="71" t="str">
        <f>IFERROR(VLOOKUP(C49,DB!$C$4:$I$952,7,FALSE),"")</f>
        <v/>
      </c>
      <c r="G49" s="72" t="str">
        <f>IFERROR(VLOOKUP(C49,DB!$C$4:$H$952,4,FALSE)/1000000,"")</f>
        <v/>
      </c>
      <c r="H49" s="72"/>
      <c r="I49" s="72" t="str">
        <f t="shared" si="3"/>
        <v/>
      </c>
      <c r="J49" s="73" t="str">
        <f t="shared" si="4"/>
        <v/>
      </c>
      <c r="K49" s="73" t="str">
        <f t="shared" si="5"/>
        <v/>
      </c>
      <c r="L49" s="74"/>
      <c r="M49" s="74"/>
      <c r="N49" s="75" t="str">
        <f>IFERROR(VLOOKUP(C49,DB!$C$4:$H$49,6,FALSE),"")</f>
        <v/>
      </c>
      <c r="O49" s="76"/>
      <c r="P49" s="77" t="str">
        <f>IFERROR(VLOOKUP(C49,DB!$C$4:$K$952,8,FALSE),"")</f>
        <v/>
      </c>
      <c r="Q49" s="78" t="str">
        <f>IFERROR(VLOOKUP(C49,DB!$C$4:$L$952,10,FALSE),"")</f>
        <v/>
      </c>
      <c r="R49" s="79"/>
    </row>
    <row r="50" spans="2:18">
      <c r="B50" s="64" t="str">
        <f>IFERROR(HYPERLINK(C50&amp;".xlsx",VLOOKUP(C50,DB!$C$4:$N$952,12,FALSE)),"")</f>
        <v/>
      </c>
      <c r="C50" s="82" t="str" cm="1">
        <f t="array" ref="C50">IFERROR(INDEX(DB!$C$4:$C$174,SMALL(IF(ISNUMBER(SEARCH("technology",DB!$K$4:$K$174))=TRUE,ROW(DB!$C$4:$C$174)),ROW(46:46))-3,0),"")</f>
        <v/>
      </c>
      <c r="D50" t="str">
        <f>IFERROR(VLOOKUP(C50,DB!$C$4:$I$952,2,FALSE),"")</f>
        <v/>
      </c>
      <c r="E50" s="70" t="str">
        <f>IFERROR(VLOOKUP(C50,DB!$C$4:$I$952,3,FALSE),"")</f>
        <v/>
      </c>
      <c r="F50" s="71" t="str">
        <f>IFERROR(VLOOKUP(C50,DB!$C$4:$I$952,7,FALSE),"")</f>
        <v/>
      </c>
      <c r="G50" s="72" t="str">
        <f>IFERROR(VLOOKUP(C50,DB!$C$4:$H$952,4,FALSE)/1000000,"")</f>
        <v/>
      </c>
      <c r="H50" s="72"/>
      <c r="I50" s="72" t="str">
        <f t="shared" si="3"/>
        <v/>
      </c>
      <c r="J50" s="73" t="str">
        <f t="shared" si="4"/>
        <v/>
      </c>
      <c r="K50" s="73" t="str">
        <f t="shared" si="5"/>
        <v/>
      </c>
      <c r="L50" s="74"/>
      <c r="M50" s="74"/>
      <c r="N50" s="75" t="str">
        <f>IFERROR(VLOOKUP(C50,DB!$C$4:$H$49,6,FALSE),"")</f>
        <v/>
      </c>
      <c r="O50" s="76"/>
      <c r="P50" s="77" t="str">
        <f>IFERROR(VLOOKUP(C50,DB!$C$4:$K$952,8,FALSE),"")</f>
        <v/>
      </c>
      <c r="Q50" s="78" t="str">
        <f>IFERROR(VLOOKUP(C50,DB!$C$4:$L$952,10,FALSE),"")</f>
        <v/>
      </c>
      <c r="R50" s="79"/>
    </row>
    <row r="51" spans="2:18">
      <c r="B51" s="64" t="str">
        <f>IFERROR(HYPERLINK(C51&amp;".xlsx",VLOOKUP(C51,DB!$C$4:$N$952,12,FALSE)),"")</f>
        <v/>
      </c>
      <c r="C51" s="82" t="str" cm="1">
        <f t="array" ref="C51">IFERROR(INDEX(DB!$C$4:$C$174,SMALL(IF(ISNUMBER(SEARCH("technology",DB!$K$4:$K$174))=TRUE,ROW(DB!$C$4:$C$174)),ROW(47:47))-3,0),"")</f>
        <v/>
      </c>
      <c r="D51" t="str">
        <f>IFERROR(VLOOKUP(C51,DB!$C$4:$I$952,2,FALSE),"")</f>
        <v/>
      </c>
      <c r="E51" s="70" t="str">
        <f>IFERROR(VLOOKUP(C51,DB!$C$4:$I$952,3,FALSE),"")</f>
        <v/>
      </c>
      <c r="F51" s="71" t="str">
        <f>IFERROR(VLOOKUP(C51,DB!$C$4:$I$952,7,FALSE),"")</f>
        <v/>
      </c>
      <c r="G51" s="72" t="str">
        <f>IFERROR(VLOOKUP(C51,DB!$C$4:$H$952,4,FALSE)/1000000,"")</f>
        <v/>
      </c>
      <c r="H51" s="72"/>
      <c r="I51" s="72" t="str">
        <f t="shared" si="3"/>
        <v/>
      </c>
      <c r="J51" s="73" t="str">
        <f t="shared" si="4"/>
        <v/>
      </c>
      <c r="K51" s="73" t="str">
        <f t="shared" si="5"/>
        <v/>
      </c>
      <c r="L51" s="74"/>
      <c r="M51" s="74"/>
      <c r="N51" s="75" t="str">
        <f>IFERROR(VLOOKUP(C51,DB!$C$4:$H$49,6,FALSE),"")</f>
        <v/>
      </c>
      <c r="O51" s="76"/>
      <c r="P51" s="77" t="str">
        <f>IFERROR(VLOOKUP(C51,DB!$C$4:$K$952,8,FALSE),"")</f>
        <v/>
      </c>
      <c r="Q51" s="78" t="str">
        <f>IFERROR(VLOOKUP(C51,DB!$C$4:$L$952,10,FALSE),"")</f>
        <v/>
      </c>
      <c r="R51" s="79"/>
    </row>
    <row r="52" spans="2:18">
      <c r="B52" s="64" t="str">
        <f>IFERROR(HYPERLINK(C52&amp;".xlsx",VLOOKUP(C52,DB!$C$4:$N$952,12,FALSE)),"")</f>
        <v/>
      </c>
      <c r="C52" s="82" t="str" cm="1">
        <f t="array" ref="C52">IFERROR(INDEX(DB!$C$4:$C$174,SMALL(IF(ISNUMBER(SEARCH("technology",DB!$K$4:$K$174))=TRUE,ROW(DB!$C$4:$C$174)),ROW(48:48))-3,0),"")</f>
        <v/>
      </c>
      <c r="D52" t="str">
        <f>IFERROR(VLOOKUP(C52,DB!$C$4:$I$952,2,FALSE),"")</f>
        <v/>
      </c>
      <c r="E52" s="70" t="str">
        <f>IFERROR(VLOOKUP(C52,DB!$C$4:$I$952,3,FALSE),"")</f>
        <v/>
      </c>
      <c r="F52" s="71" t="str">
        <f>IFERROR(VLOOKUP(C52,DB!$C$4:$I$952,7,FALSE),"")</f>
        <v/>
      </c>
      <c r="G52" s="72" t="str">
        <f>IFERROR(VLOOKUP(C52,DB!$C$4:$H$952,4,FALSE)/1000000,"")</f>
        <v/>
      </c>
      <c r="H52" s="72"/>
      <c r="I52" s="72" t="str">
        <f t="shared" si="3"/>
        <v/>
      </c>
      <c r="J52" s="73" t="str">
        <f t="shared" si="4"/>
        <v/>
      </c>
      <c r="K52" s="73" t="str">
        <f t="shared" si="5"/>
        <v/>
      </c>
      <c r="L52" s="74"/>
      <c r="M52" s="74"/>
      <c r="N52" s="75" t="str">
        <f>IFERROR(VLOOKUP(C52,DB!$C$4:$H$49,6,FALSE),"")</f>
        <v/>
      </c>
      <c r="O52" s="76"/>
      <c r="P52" s="77" t="str">
        <f>IFERROR(VLOOKUP(C52,DB!$C$4:$K$952,8,FALSE),"")</f>
        <v/>
      </c>
      <c r="Q52" s="78" t="str">
        <f>IFERROR(VLOOKUP(C52,DB!$C$4:$L$952,10,FALSE),"")</f>
        <v/>
      </c>
      <c r="R52" s="79"/>
    </row>
    <row r="53" spans="2:18">
      <c r="B53" s="64" t="str">
        <f>IFERROR(HYPERLINK(C53&amp;".xlsx",VLOOKUP(C53,DB!$C$4:$N$952,12,FALSE)),"")</f>
        <v/>
      </c>
      <c r="C53" s="82" t="str" cm="1">
        <f t="array" ref="C53">IFERROR(INDEX(DB!$C$4:$C$174,SMALL(IF(ISNUMBER(SEARCH("technology",DB!$K$4:$K$174))=TRUE,ROW(DB!$C$4:$C$174)),ROW(49:49))-3,0),"")</f>
        <v/>
      </c>
      <c r="D53" t="str">
        <f>IFERROR(VLOOKUP(C53,DB!$C$4:$I$952,2,FALSE),"")</f>
        <v/>
      </c>
      <c r="E53" s="70" t="str">
        <f>IFERROR(VLOOKUP(C53,DB!$C$4:$I$952,3,FALSE),"")</f>
        <v/>
      </c>
      <c r="F53" s="71" t="str">
        <f>IFERROR(VLOOKUP(C53,DB!$C$4:$I$952,7,FALSE),"")</f>
        <v/>
      </c>
      <c r="G53" s="72" t="str">
        <f>IFERROR(VLOOKUP(C53,DB!$C$4:$H$952,4,FALSE)/1000000,"")</f>
        <v/>
      </c>
      <c r="H53" s="72"/>
      <c r="I53" s="72" t="str">
        <f t="shared" si="3"/>
        <v/>
      </c>
      <c r="J53" s="73" t="str">
        <f t="shared" si="4"/>
        <v/>
      </c>
      <c r="K53" s="73" t="str">
        <f t="shared" si="5"/>
        <v/>
      </c>
      <c r="L53" s="74"/>
      <c r="M53" s="74"/>
      <c r="N53" s="75" t="str">
        <f>IFERROR(VLOOKUP(C53,DB!$C$4:$H$49,6,FALSE),"")</f>
        <v/>
      </c>
      <c r="O53" s="76"/>
      <c r="P53" s="77" t="str">
        <f>IFERROR(VLOOKUP(C53,DB!$C$4:$K$952,8,FALSE),"")</f>
        <v/>
      </c>
      <c r="Q53" s="78" t="str">
        <f>IFERROR(VLOOKUP(C53,DB!$C$4:$L$952,10,FALSE),"")</f>
        <v/>
      </c>
      <c r="R53" s="79"/>
    </row>
    <row r="54" spans="2:18">
      <c r="B54" s="64" t="str">
        <f>IFERROR(HYPERLINK(C54&amp;".xlsx",VLOOKUP(C54,DB!$C$4:$N$952,12,FALSE)),"")</f>
        <v/>
      </c>
      <c r="C54" s="82" t="str" cm="1">
        <f t="array" ref="C54">IFERROR(INDEX(DB!$C$4:$C$174,SMALL(IF(ISNUMBER(SEARCH("technology",DB!$K$4:$K$174))=TRUE,ROW(DB!$C$4:$C$174)),ROW(50:50))-3,0),"")</f>
        <v/>
      </c>
      <c r="D54" t="str">
        <f>IFERROR(VLOOKUP(C54,DB!$C$4:$I$952,2,FALSE),"")</f>
        <v/>
      </c>
      <c r="E54" s="70" t="str">
        <f>IFERROR(VLOOKUP(C54,DB!$C$4:$I$952,3,FALSE),"")</f>
        <v/>
      </c>
      <c r="F54" s="71" t="str">
        <f>IFERROR(VLOOKUP(C54,DB!$C$4:$I$952,7,FALSE),"")</f>
        <v/>
      </c>
      <c r="G54" s="72" t="str">
        <f>IFERROR(VLOOKUP(C54,DB!$C$4:$H$952,4,FALSE)/1000000,"")</f>
        <v/>
      </c>
      <c r="H54" s="72"/>
      <c r="I54" s="72" t="str">
        <f t="shared" si="3"/>
        <v/>
      </c>
      <c r="J54" s="73" t="str">
        <f t="shared" si="4"/>
        <v/>
      </c>
      <c r="K54" s="73" t="str">
        <f t="shared" si="5"/>
        <v/>
      </c>
      <c r="L54" s="74"/>
      <c r="M54" s="74"/>
      <c r="N54" s="75" t="str">
        <f>IFERROR(VLOOKUP(C54,DB!$C$4:$H$49,6,FALSE),"")</f>
        <v/>
      </c>
      <c r="O54" s="76"/>
      <c r="P54" s="77" t="str">
        <f>IFERROR(VLOOKUP(C54,DB!$C$4:$K$952,8,FALSE),"")</f>
        <v/>
      </c>
      <c r="Q54" s="78" t="str">
        <f>IFERROR(VLOOKUP(C54,DB!$C$4:$L$952,10,FALSE),"")</f>
        <v/>
      </c>
      <c r="R54" s="79"/>
    </row>
    <row r="55" spans="2:18">
      <c r="B55" s="64" t="str">
        <f>IFERROR(HYPERLINK(C55&amp;".xlsx",VLOOKUP(C55,DB!$C$4:$N$952,12,FALSE)),"")</f>
        <v/>
      </c>
      <c r="C55" s="82" t="str" cm="1">
        <f t="array" ref="C55">IFERROR(INDEX(DB!$C$4:$C$174,SMALL(IF(ISNUMBER(SEARCH("technology",DB!$K$4:$K$174))=TRUE,ROW(DB!$C$4:$C$174)),ROW(51:51))-3,0),"")</f>
        <v/>
      </c>
      <c r="D55" t="str">
        <f>IFERROR(VLOOKUP(C55,DB!$C$4:$I$952,2,FALSE),"")</f>
        <v/>
      </c>
      <c r="E55" s="70" t="str">
        <f>IFERROR(VLOOKUP(C55,DB!$C$4:$I$952,3,FALSE),"")</f>
        <v/>
      </c>
      <c r="F55" s="71" t="str">
        <f>IFERROR(VLOOKUP(C55,DB!$C$4:$I$952,7,FALSE),"")</f>
        <v/>
      </c>
      <c r="G55" s="72" t="str">
        <f>IFERROR(VLOOKUP(C55,DB!$C$4:$H$952,4,FALSE)/1000000,"")</f>
        <v/>
      </c>
      <c r="H55" s="72"/>
      <c r="I55" s="72" t="str">
        <f t="shared" si="3"/>
        <v/>
      </c>
      <c r="J55" s="73" t="str">
        <f t="shared" si="4"/>
        <v/>
      </c>
      <c r="K55" s="73" t="str">
        <f t="shared" si="5"/>
        <v/>
      </c>
      <c r="L55" s="74"/>
      <c r="M55" s="74"/>
      <c r="N55" s="75" t="str">
        <f>IFERROR(VLOOKUP(C55,DB!$C$4:$H$49,6,FALSE),"")</f>
        <v/>
      </c>
      <c r="O55" s="76"/>
      <c r="P55" s="77" t="str">
        <f>IFERROR(VLOOKUP(C55,DB!$C$4:$K$952,8,FALSE),"")</f>
        <v/>
      </c>
      <c r="Q55" s="78" t="str">
        <f>IFERROR(VLOOKUP(C55,DB!$C$4:$L$952,10,FALSE),"")</f>
        <v/>
      </c>
      <c r="R55" s="79"/>
    </row>
    <row r="56" spans="2:18">
      <c r="B56" s="64" t="str">
        <f>IFERROR(HYPERLINK(C56&amp;".xlsx",VLOOKUP(C56,DB!$C$4:$N$952,12,FALSE)),"")</f>
        <v/>
      </c>
      <c r="C56" s="82" t="str" cm="1">
        <f t="array" ref="C56">IFERROR(INDEX(DB!$C$4:$C$174,SMALL(IF(ISNUMBER(SEARCH("technology",DB!$K$4:$K$174))=TRUE,ROW(DB!$C$4:$C$174)),ROW(52:52))-3,0),"")</f>
        <v/>
      </c>
      <c r="D56" t="str">
        <f>IFERROR(VLOOKUP(C56,DB!$C$4:$I$952,2,FALSE),"")</f>
        <v/>
      </c>
      <c r="E56" s="70" t="str">
        <f>IFERROR(VLOOKUP(C56,DB!$C$4:$I$952,3,FALSE),"")</f>
        <v/>
      </c>
      <c r="F56" s="71" t="str">
        <f>IFERROR(VLOOKUP(C56,DB!$C$4:$I$952,7,FALSE),"")</f>
        <v/>
      </c>
      <c r="G56" s="72" t="str">
        <f>IFERROR(VLOOKUP(C56,DB!$C$4:$H$952,4,FALSE)/1000000,"")</f>
        <v/>
      </c>
      <c r="H56" s="72"/>
      <c r="I56" s="72" t="str">
        <f t="shared" si="3"/>
        <v/>
      </c>
      <c r="J56" s="73" t="str">
        <f t="shared" si="4"/>
        <v/>
      </c>
      <c r="K56" s="73" t="str">
        <f t="shared" si="5"/>
        <v/>
      </c>
      <c r="L56" s="74"/>
      <c r="M56" s="74"/>
      <c r="N56" s="75" t="str">
        <f>IFERROR(VLOOKUP(C56,DB!$C$4:$H$49,6,FALSE),"")</f>
        <v/>
      </c>
      <c r="O56" s="76"/>
      <c r="P56" s="77" t="str">
        <f>IFERROR(VLOOKUP(C56,DB!$C$4:$K$952,8,FALSE),"")</f>
        <v/>
      </c>
      <c r="Q56" s="78" t="str">
        <f>IFERROR(VLOOKUP(C56,DB!$C$4:$L$952,10,FALSE),"")</f>
        <v/>
      </c>
      <c r="R56" s="79"/>
    </row>
    <row r="57" spans="2:18">
      <c r="B57" s="64" t="str">
        <f>IFERROR(HYPERLINK(C57&amp;".xlsx",VLOOKUP(C57,DB!$C$4:$N$952,12,FALSE)),"")</f>
        <v/>
      </c>
      <c r="C57" s="82" t="str" cm="1">
        <f t="array" ref="C57">IFERROR(INDEX(DB!$C$4:$C$174,SMALL(IF(ISNUMBER(SEARCH("technology",DB!$K$4:$K$174))=TRUE,ROW(DB!$C$4:$C$174)),ROW(53:53))-3,0),"")</f>
        <v/>
      </c>
      <c r="D57" t="str">
        <f>IFERROR(VLOOKUP(C57,DB!$C$4:$I$952,2,FALSE),"")</f>
        <v/>
      </c>
      <c r="E57" s="70" t="str">
        <f>IFERROR(VLOOKUP(C57,DB!$C$4:$I$952,3,FALSE),"")</f>
        <v/>
      </c>
      <c r="F57" s="71" t="str">
        <f>IFERROR(VLOOKUP(C57,DB!$C$4:$I$952,7,FALSE),"")</f>
        <v/>
      </c>
      <c r="G57" s="72" t="str">
        <f>IFERROR(VLOOKUP(C57,DB!$C$4:$H$952,4,FALSE)/1000000,"")</f>
        <v/>
      </c>
      <c r="H57" s="72"/>
      <c r="I57" s="72" t="str">
        <f t="shared" si="3"/>
        <v/>
      </c>
      <c r="J57" s="73" t="str">
        <f t="shared" si="4"/>
        <v/>
      </c>
      <c r="K57" s="73" t="str">
        <f t="shared" si="5"/>
        <v/>
      </c>
      <c r="L57" s="74"/>
      <c r="M57" s="74"/>
      <c r="N57" s="75" t="str">
        <f>IFERROR(VLOOKUP(C57,DB!$C$4:$H$49,6,FALSE),"")</f>
        <v/>
      </c>
      <c r="O57" s="76"/>
      <c r="P57" s="77" t="str">
        <f>IFERROR(VLOOKUP(C57,DB!$C$4:$K$952,8,FALSE),"")</f>
        <v/>
      </c>
      <c r="Q57" s="78" t="str">
        <f>IFERROR(VLOOKUP(C57,DB!$C$4:$L$952,10,FALSE),"")</f>
        <v/>
      </c>
      <c r="R57" s="79"/>
    </row>
    <row r="58" spans="2:18">
      <c r="B58" s="64" t="str">
        <f>IFERROR(HYPERLINK(C58&amp;".xlsx",VLOOKUP(C58,DB!$C$4:$N$952,12,FALSE)),"")</f>
        <v/>
      </c>
      <c r="C58" s="82" t="str" cm="1">
        <f t="array" ref="C58">IFERROR(INDEX(DB!$C$4:$C$174,SMALL(IF(ISNUMBER(SEARCH("technology",DB!$K$4:$K$174))=TRUE,ROW(DB!$C$4:$C$174)),ROW(54:54))-3,0),"")</f>
        <v/>
      </c>
      <c r="D58" t="str">
        <f>IFERROR(VLOOKUP(C58,DB!$C$4:$I$952,2,FALSE),"")</f>
        <v/>
      </c>
      <c r="E58" s="70" t="str">
        <f>IFERROR(VLOOKUP(C58,DB!$C$4:$I$952,3,FALSE),"")</f>
        <v/>
      </c>
      <c r="F58" s="71" t="str">
        <f>IFERROR(VLOOKUP(C58,DB!$C$4:$I$952,7,FALSE),"")</f>
        <v/>
      </c>
      <c r="G58" s="72" t="str">
        <f>IFERROR(VLOOKUP(C58,DB!$C$4:$H$952,4,FALSE)/1000000,"")</f>
        <v/>
      </c>
      <c r="H58" s="72"/>
      <c r="I58" s="72" t="str">
        <f t="shared" si="3"/>
        <v/>
      </c>
      <c r="J58" s="73" t="str">
        <f t="shared" si="4"/>
        <v/>
      </c>
      <c r="K58" s="73" t="str">
        <f t="shared" si="5"/>
        <v/>
      </c>
      <c r="L58" s="74"/>
      <c r="M58" s="74"/>
      <c r="N58" s="75" t="str">
        <f>IFERROR(VLOOKUP(C58,DB!$C$4:$H$49,6,FALSE),"")</f>
        <v/>
      </c>
      <c r="O58" s="76"/>
      <c r="P58" s="77" t="str">
        <f>IFERROR(VLOOKUP(C58,DB!$C$4:$K$952,8,FALSE),"")</f>
        <v/>
      </c>
      <c r="Q58" s="78" t="str">
        <f>IFERROR(VLOOKUP(C58,DB!$C$4:$L$952,10,FALSE),"")</f>
        <v/>
      </c>
      <c r="R58" s="79"/>
    </row>
    <row r="59" spans="2:18">
      <c r="B59" s="64" t="str">
        <f>IFERROR(HYPERLINK(C59&amp;".xlsx",VLOOKUP(C59,DB!$C$4:$N$952,12,FALSE)),"")</f>
        <v/>
      </c>
      <c r="C59" s="82" t="str" cm="1">
        <f t="array" ref="C59">IFERROR(INDEX(DB!$C$4:$C$174,SMALL(IF(ISNUMBER(SEARCH("technology",DB!$K$4:$K$174))=TRUE,ROW(DB!$C$4:$C$174)),ROW(55:55))-3,0),"")</f>
        <v/>
      </c>
      <c r="D59" t="str">
        <f>IFERROR(VLOOKUP(C59,DB!$C$4:$I$952,2,FALSE),"")</f>
        <v/>
      </c>
      <c r="E59" s="70" t="str">
        <f>IFERROR(VLOOKUP(C59,DB!$C$4:$I$952,3,FALSE),"")</f>
        <v/>
      </c>
      <c r="F59" s="71" t="str">
        <f>IFERROR(VLOOKUP(C59,DB!$C$4:$I$952,7,FALSE),"")</f>
        <v/>
      </c>
      <c r="G59" s="72" t="str">
        <f>IFERROR(VLOOKUP(C59,DB!$C$4:$H$952,4,FALSE)/1000000,"")</f>
        <v/>
      </c>
      <c r="H59" s="72"/>
      <c r="I59" s="72" t="str">
        <f t="shared" si="3"/>
        <v/>
      </c>
      <c r="J59" s="73" t="str">
        <f t="shared" si="4"/>
        <v/>
      </c>
      <c r="K59" s="73" t="str">
        <f t="shared" si="5"/>
        <v/>
      </c>
      <c r="L59" s="74"/>
      <c r="M59" s="74"/>
      <c r="N59" s="75" t="str">
        <f>IFERROR(VLOOKUP(C59,DB!$C$4:$H$49,6,FALSE),"")</f>
        <v/>
      </c>
      <c r="O59" s="76"/>
      <c r="P59" s="77" t="str">
        <f>IFERROR(VLOOKUP(C59,DB!$C$4:$K$952,8,FALSE),"")</f>
        <v/>
      </c>
      <c r="Q59" s="78" t="str">
        <f>IFERROR(VLOOKUP(C59,DB!$C$4:$L$952,10,FALSE),"")</f>
        <v/>
      </c>
      <c r="R59" s="79"/>
    </row>
    <row r="60" spans="2:18">
      <c r="B60" s="64" t="str">
        <f>IFERROR(HYPERLINK(C60&amp;".xlsx",VLOOKUP(C60,DB!$C$4:$N$952,12,FALSE)),"")</f>
        <v/>
      </c>
      <c r="C60" s="82" t="str" cm="1">
        <f t="array" ref="C60">IFERROR(INDEX(DB!$C$4:$C$174,SMALL(IF(ISNUMBER(SEARCH("technology",DB!$K$4:$K$174))=TRUE,ROW(DB!$C$4:$C$174)),ROW(56:56))-3,0),"")</f>
        <v/>
      </c>
      <c r="D60" t="str">
        <f>IFERROR(VLOOKUP(C60,DB!$C$4:$I$952,2,FALSE),"")</f>
        <v/>
      </c>
      <c r="E60" s="70" t="str">
        <f>IFERROR(VLOOKUP(C60,DB!$C$4:$I$952,3,FALSE),"")</f>
        <v/>
      </c>
      <c r="F60" s="71" t="str">
        <f>IFERROR(VLOOKUP(C60,DB!$C$4:$I$952,7,FALSE),"")</f>
        <v/>
      </c>
      <c r="G60" s="72" t="str">
        <f>IFERROR(VLOOKUP(C60,DB!$C$4:$H$952,4,FALSE)/1000000,"")</f>
        <v/>
      </c>
      <c r="H60" s="72"/>
      <c r="I60" s="72" t="str">
        <f t="shared" si="3"/>
        <v/>
      </c>
      <c r="J60" s="73" t="str">
        <f t="shared" si="4"/>
        <v/>
      </c>
      <c r="K60" s="73" t="str">
        <f t="shared" si="5"/>
        <v/>
      </c>
      <c r="L60" s="74"/>
      <c r="M60" s="74"/>
      <c r="N60" s="75" t="str">
        <f>IFERROR(VLOOKUP(C60,DB!$C$4:$H$49,6,FALSE),"")</f>
        <v/>
      </c>
      <c r="O60" s="76"/>
      <c r="P60" s="77" t="str">
        <f>IFERROR(VLOOKUP(C60,DB!$C$4:$K$952,8,FALSE),"")</f>
        <v/>
      </c>
      <c r="Q60" s="78" t="str">
        <f>IFERROR(VLOOKUP(C60,DB!$C$4:$L$952,10,FALSE),"")</f>
        <v/>
      </c>
      <c r="R60" s="79"/>
    </row>
    <row r="61" spans="2:18">
      <c r="B61" s="64" t="str">
        <f>IFERROR(HYPERLINK(C61&amp;".xlsx",VLOOKUP(C61,DB!$C$4:$N$952,12,FALSE)),"")</f>
        <v/>
      </c>
      <c r="C61" s="82" t="str" cm="1">
        <f t="array" ref="C61">IFERROR(INDEX(DB!$C$4:$C$174,SMALL(IF(ISNUMBER(SEARCH("technology",DB!$K$4:$K$174))=TRUE,ROW(DB!$C$4:$C$174)),ROW(57:57))-3,0),"")</f>
        <v/>
      </c>
      <c r="D61" t="str">
        <f>IFERROR(VLOOKUP(C61,DB!$C$4:$I$952,2,FALSE),"")</f>
        <v/>
      </c>
      <c r="E61" s="70" t="str">
        <f>IFERROR(VLOOKUP(C61,DB!$C$4:$I$952,3,FALSE),"")</f>
        <v/>
      </c>
      <c r="F61" s="71" t="str">
        <f>IFERROR(VLOOKUP(C61,DB!$C$4:$I$952,7,FALSE),"")</f>
        <v/>
      </c>
      <c r="G61" s="72" t="str">
        <f>IFERROR(VLOOKUP(C61,DB!$C$4:$H$952,4,FALSE)/1000000,"")</f>
        <v/>
      </c>
      <c r="H61" s="72"/>
      <c r="I61" s="72" t="str">
        <f t="shared" si="3"/>
        <v/>
      </c>
      <c r="J61" s="73" t="str">
        <f t="shared" si="4"/>
        <v/>
      </c>
      <c r="K61" s="73" t="str">
        <f t="shared" si="5"/>
        <v/>
      </c>
      <c r="L61" s="74"/>
      <c r="M61" s="74"/>
      <c r="N61" s="75" t="str">
        <f>IFERROR(VLOOKUP(C61,DB!$C$4:$H$49,6,FALSE),"")</f>
        <v/>
      </c>
      <c r="O61" s="76"/>
      <c r="P61" s="77" t="str">
        <f>IFERROR(VLOOKUP(C61,DB!$C$4:$K$952,8,FALSE),"")</f>
        <v/>
      </c>
      <c r="Q61" s="78" t="str">
        <f>IFERROR(VLOOKUP(C61,DB!$C$4:$L$952,10,FALSE),"")</f>
        <v/>
      </c>
      <c r="R61" s="79"/>
    </row>
    <row r="62" spans="2:18">
      <c r="B62" s="64" t="str">
        <f>IFERROR(HYPERLINK(C62&amp;".xlsx",VLOOKUP(C62,DB!$C$4:$N$952,12,FALSE)),"")</f>
        <v/>
      </c>
      <c r="C62" s="82" t="str" cm="1">
        <f t="array" ref="C62">IFERROR(INDEX(DB!$C$4:$C$174,SMALL(IF(ISNUMBER(SEARCH("technology",DB!$K$4:$K$174))=TRUE,ROW(DB!$C$4:$C$174)),ROW(58:58))-3,0),"")</f>
        <v/>
      </c>
      <c r="D62" t="str">
        <f>IFERROR(VLOOKUP(C62,DB!$C$4:$I$952,2,FALSE),"")</f>
        <v/>
      </c>
      <c r="E62" s="70" t="str">
        <f>IFERROR(VLOOKUP(C62,DB!$C$4:$I$952,3,FALSE),"")</f>
        <v/>
      </c>
      <c r="F62" s="71" t="str">
        <f>IFERROR(VLOOKUP(C62,DB!$C$4:$I$952,7,FALSE),"")</f>
        <v/>
      </c>
      <c r="G62" s="72" t="str">
        <f>IFERROR(VLOOKUP(C62,DB!$C$4:$H$952,4,FALSE)/1000000,"")</f>
        <v/>
      </c>
      <c r="H62" s="72"/>
      <c r="I62" s="72" t="str">
        <f t="shared" si="3"/>
        <v/>
      </c>
      <c r="J62" s="73" t="str">
        <f t="shared" si="4"/>
        <v/>
      </c>
      <c r="K62" s="73" t="str">
        <f t="shared" si="5"/>
        <v/>
      </c>
      <c r="L62" s="74"/>
      <c r="M62" s="74"/>
      <c r="N62" s="75" t="str">
        <f>IFERROR(VLOOKUP(C62,DB!$C$4:$H$49,6,FALSE),"")</f>
        <v/>
      </c>
      <c r="O62" s="76"/>
      <c r="P62" s="77" t="str">
        <f>IFERROR(VLOOKUP(C62,DB!$C$4:$K$952,8,FALSE),"")</f>
        <v/>
      </c>
      <c r="Q62" s="78" t="str">
        <f>IFERROR(VLOOKUP(C62,DB!$C$4:$L$952,10,FALSE),"")</f>
        <v/>
      </c>
      <c r="R62" s="79"/>
    </row>
    <row r="63" spans="2:18">
      <c r="B63" s="64" t="str">
        <f>IFERROR(HYPERLINK(C63&amp;".xlsx",VLOOKUP(C63,DB!$C$4:$N$952,12,FALSE)),"")</f>
        <v/>
      </c>
      <c r="C63" s="82" t="str" cm="1">
        <f t="array" ref="C63">IFERROR(INDEX(DB!$C$4:$C$174,SMALL(IF(ISNUMBER(SEARCH("technology",DB!$K$4:$K$174))=TRUE,ROW(DB!$C$4:$C$174)),ROW(59:59))-3,0),"")</f>
        <v/>
      </c>
      <c r="D63" t="str">
        <f>IFERROR(VLOOKUP(C63,DB!$C$4:$I$952,2,FALSE),"")</f>
        <v/>
      </c>
      <c r="E63" s="70" t="str">
        <f>IFERROR(VLOOKUP(C63,DB!$C$4:$I$952,3,FALSE),"")</f>
        <v/>
      </c>
      <c r="F63" s="71" t="str">
        <f>IFERROR(VLOOKUP(C63,DB!$C$4:$I$952,7,FALSE),"")</f>
        <v/>
      </c>
      <c r="G63" s="72" t="str">
        <f>IFERROR(VLOOKUP(C63,DB!$C$4:$H$952,4,FALSE)/1000000,"")</f>
        <v/>
      </c>
      <c r="H63" s="72"/>
      <c r="I63" s="72" t="str">
        <f t="shared" si="3"/>
        <v/>
      </c>
      <c r="J63" s="73" t="str">
        <f t="shared" si="4"/>
        <v/>
      </c>
      <c r="K63" s="73" t="str">
        <f t="shared" si="5"/>
        <v/>
      </c>
      <c r="L63" s="74"/>
      <c r="M63" s="74"/>
      <c r="N63" s="75" t="str">
        <f>IFERROR(VLOOKUP(C63,DB!$C$4:$H$49,6,FALSE),"")</f>
        <v/>
      </c>
      <c r="O63" s="76"/>
      <c r="P63" s="77" t="str">
        <f>IFERROR(VLOOKUP(C63,DB!$C$4:$K$952,8,FALSE),"")</f>
        <v/>
      </c>
      <c r="Q63" s="78" t="str">
        <f>IFERROR(VLOOKUP(C63,DB!$C$4:$L$952,10,FALSE),"")</f>
        <v/>
      </c>
      <c r="R63" s="79"/>
    </row>
    <row r="64" spans="2:18">
      <c r="B64" s="64" t="str">
        <f>IFERROR(HYPERLINK(C64&amp;".xlsx",VLOOKUP(C64,DB!$C$4:$N$952,12,FALSE)),"")</f>
        <v/>
      </c>
      <c r="C64" s="82" t="str" cm="1">
        <f t="array" ref="C64">IFERROR(INDEX(DB!$C$4:$C$174,SMALL(IF(ISNUMBER(SEARCH("technology",DB!$K$4:$K$174))=TRUE,ROW(DB!$C$4:$C$174)),ROW(60:60))-3,0),"")</f>
        <v/>
      </c>
      <c r="D64" t="str">
        <f>IFERROR(VLOOKUP(C64,DB!$C$4:$I$952,2,FALSE),"")</f>
        <v/>
      </c>
      <c r="E64" s="70" t="str">
        <f>IFERROR(VLOOKUP(C64,DB!$C$4:$I$952,3,FALSE),"")</f>
        <v/>
      </c>
      <c r="F64" s="71" t="str">
        <f>IFERROR(VLOOKUP(C64,DB!$C$4:$I$952,7,FALSE),"")</f>
        <v/>
      </c>
      <c r="G64" s="72" t="str">
        <f>IFERROR(VLOOKUP(C64,DB!$C$4:$H$952,4,FALSE)/1000000,"")</f>
        <v/>
      </c>
      <c r="H64" s="72"/>
      <c r="I64" s="72" t="str">
        <f t="shared" si="3"/>
        <v/>
      </c>
      <c r="J64" s="73" t="str">
        <f t="shared" si="4"/>
        <v/>
      </c>
      <c r="K64" s="73" t="str">
        <f t="shared" si="5"/>
        <v/>
      </c>
      <c r="L64" s="74"/>
      <c r="M64" s="74"/>
      <c r="N64" s="75" t="str">
        <f>IFERROR(VLOOKUP(C64,DB!$C$4:$H$49,6,FALSE),"")</f>
        <v/>
      </c>
      <c r="O64" s="76"/>
      <c r="P64" s="77" t="str">
        <f>IFERROR(VLOOKUP(C64,DB!$C$4:$K$952,8,FALSE),"")</f>
        <v/>
      </c>
      <c r="Q64" s="78" t="str">
        <f>IFERROR(VLOOKUP(C64,DB!$C$4:$L$952,10,FALSE),"")</f>
        <v/>
      </c>
      <c r="R64" s="79"/>
    </row>
    <row r="65" spans="2:18">
      <c r="B65" s="64" t="str">
        <f>IFERROR(HYPERLINK(C65&amp;".xlsx",VLOOKUP(C65,DB!$C$4:$N$952,12,FALSE)),"")</f>
        <v/>
      </c>
      <c r="C65" s="82" t="str" cm="1">
        <f t="array" ref="C65">IFERROR(INDEX(DB!$C$4:$C$174,SMALL(IF(ISNUMBER(SEARCH("technology",DB!$K$4:$K$174))=TRUE,ROW(DB!$C$4:$C$174)),ROW(61:61))-3,0),"")</f>
        <v/>
      </c>
      <c r="D65" t="str">
        <f>IFERROR(VLOOKUP(C65,DB!$C$4:$I$952,2,FALSE),"")</f>
        <v/>
      </c>
      <c r="E65" s="70" t="str">
        <f>IFERROR(VLOOKUP(C65,DB!$C$4:$I$952,3,FALSE),"")</f>
        <v/>
      </c>
      <c r="F65" s="71" t="str">
        <f>IFERROR(VLOOKUP(C65,DB!$C$4:$I$952,7,FALSE),"")</f>
        <v/>
      </c>
      <c r="G65" s="72" t="str">
        <f>IFERROR(VLOOKUP(C65,DB!$C$4:$H$952,4,FALSE)/1000000,"")</f>
        <v/>
      </c>
      <c r="H65" s="72"/>
      <c r="I65" s="72" t="str">
        <f t="shared" si="3"/>
        <v/>
      </c>
      <c r="J65" s="73" t="str">
        <f t="shared" si="4"/>
        <v/>
      </c>
      <c r="K65" s="73" t="str">
        <f t="shared" si="5"/>
        <v/>
      </c>
      <c r="L65" s="74"/>
      <c r="M65" s="74"/>
      <c r="N65" s="75" t="str">
        <f>IFERROR(VLOOKUP(C65,DB!$C$4:$H$49,6,FALSE),"")</f>
        <v/>
      </c>
      <c r="O65" s="76"/>
      <c r="P65" s="77" t="str">
        <f>IFERROR(VLOOKUP(C65,DB!$C$4:$K$952,8,FALSE),"")</f>
        <v/>
      </c>
      <c r="Q65" s="78" t="str">
        <f>IFERROR(VLOOKUP(C65,DB!$C$4:$L$952,10,FALSE),"")</f>
        <v/>
      </c>
      <c r="R65" s="79"/>
    </row>
    <row r="66" spans="2:18">
      <c r="B66" s="64" t="str">
        <f>IFERROR(HYPERLINK(C66&amp;".xlsx",VLOOKUP(C66,DB!$C$4:$N$952,12,FALSE)),"")</f>
        <v/>
      </c>
      <c r="C66" s="82" t="str" cm="1">
        <f t="array" ref="C66">IFERROR(INDEX(DB!$C$4:$C$174,SMALL(IF(ISNUMBER(SEARCH("technology",DB!$K$4:$K$174))=TRUE,ROW(DB!$C$4:$C$174)),ROW(62:62))-3,0),"")</f>
        <v/>
      </c>
      <c r="D66" t="str">
        <f>IFERROR(VLOOKUP(C66,DB!$C$4:$I$952,2,FALSE),"")</f>
        <v/>
      </c>
      <c r="E66" s="70" t="str">
        <f>IFERROR(VLOOKUP(C66,DB!$C$4:$I$952,3,FALSE),"")</f>
        <v/>
      </c>
      <c r="F66" s="71" t="str">
        <f>IFERROR(VLOOKUP(C66,DB!$C$4:$I$952,7,FALSE),"")</f>
        <v/>
      </c>
      <c r="G66" s="72" t="str">
        <f>IFERROR(VLOOKUP(C66,DB!$C$4:$H$952,4,FALSE)/1000000,"")</f>
        <v/>
      </c>
      <c r="H66" s="72"/>
      <c r="I66" s="72" t="str">
        <f t="shared" si="3"/>
        <v/>
      </c>
      <c r="J66" s="73" t="str">
        <f t="shared" si="4"/>
        <v/>
      </c>
      <c r="K66" s="73" t="str">
        <f t="shared" si="5"/>
        <v/>
      </c>
      <c r="L66" s="74"/>
      <c r="M66" s="74"/>
      <c r="N66" s="75" t="str">
        <f>IFERROR(VLOOKUP(C66,DB!$C$4:$H$49,6,FALSE),"")</f>
        <v/>
      </c>
      <c r="O66" s="76"/>
      <c r="P66" s="77" t="str">
        <f>IFERROR(VLOOKUP(C66,DB!$C$4:$K$952,8,FALSE),"")</f>
        <v/>
      </c>
      <c r="Q66" s="78" t="str">
        <f>IFERROR(VLOOKUP(C66,DB!$C$4:$L$952,10,FALSE),"")</f>
        <v/>
      </c>
      <c r="R66" s="79"/>
    </row>
    <row r="67" spans="2:18">
      <c r="B67" s="64" t="str">
        <f>IFERROR(HYPERLINK(C67&amp;".xlsx",VLOOKUP(C67,DB!$C$4:$N$952,12,FALSE)),"")</f>
        <v/>
      </c>
      <c r="C67" s="82" t="str" cm="1">
        <f t="array" ref="C67">IFERROR(INDEX(DB!$C$4:$C$174,SMALL(IF(ISNUMBER(SEARCH("technology",DB!$K$4:$K$174))=TRUE,ROW(DB!$C$4:$C$174)),ROW(63:63))-3,0),"")</f>
        <v/>
      </c>
      <c r="D67" t="str">
        <f>IFERROR(VLOOKUP(C67,DB!$C$4:$I$952,2,FALSE),"")</f>
        <v/>
      </c>
      <c r="E67" s="70" t="str">
        <f>IFERROR(VLOOKUP(C67,DB!$C$4:$I$952,3,FALSE),"")</f>
        <v/>
      </c>
      <c r="F67" s="71" t="str">
        <f>IFERROR(VLOOKUP(C67,DB!$C$4:$I$952,7,FALSE),"")</f>
        <v/>
      </c>
      <c r="G67" s="72" t="str">
        <f>IFERROR(VLOOKUP(C67,DB!$C$4:$H$952,4,FALSE)/1000000,"")</f>
        <v/>
      </c>
      <c r="H67" s="72"/>
      <c r="I67" s="72" t="str">
        <f t="shared" si="3"/>
        <v/>
      </c>
      <c r="J67" s="73" t="str">
        <f t="shared" si="4"/>
        <v/>
      </c>
      <c r="K67" s="73" t="str">
        <f t="shared" si="5"/>
        <v/>
      </c>
      <c r="L67" s="74"/>
      <c r="M67" s="74"/>
      <c r="N67" s="75" t="str">
        <f>IFERROR(VLOOKUP(C67,DB!$C$4:$H$49,6,FALSE),"")</f>
        <v/>
      </c>
      <c r="O67" s="76"/>
      <c r="P67" s="77" t="str">
        <f>IFERROR(VLOOKUP(C67,DB!$C$4:$K$952,8,FALSE),"")</f>
        <v/>
      </c>
      <c r="Q67" s="78" t="str">
        <f>IFERROR(VLOOKUP(C67,DB!$C$4:$L$952,10,FALSE),"")</f>
        <v/>
      </c>
      <c r="R67" s="79"/>
    </row>
    <row r="68" spans="2:18">
      <c r="B68" s="64" t="str">
        <f>IFERROR(HYPERLINK(C68&amp;".xlsx",VLOOKUP(C68,DB!$C$4:$N$952,12,FALSE)),"")</f>
        <v/>
      </c>
      <c r="C68" s="82" t="str" cm="1">
        <f t="array" ref="C68">IFERROR(INDEX(DB!$C$4:$C$174,SMALL(IF(ISNUMBER(SEARCH("technology",DB!$K$4:$K$174))=TRUE,ROW(DB!$C$4:$C$174)),ROW(64:64))-3,0),"")</f>
        <v/>
      </c>
      <c r="D68" t="str">
        <f>IFERROR(VLOOKUP(C68,DB!$C$4:$I$952,2,FALSE),"")</f>
        <v/>
      </c>
      <c r="E68" s="70" t="str">
        <f>IFERROR(VLOOKUP(C68,DB!$C$4:$I$952,3,FALSE),"")</f>
        <v/>
      </c>
      <c r="F68" s="71" t="str">
        <f>IFERROR(VLOOKUP(C68,DB!$C$4:$I$952,7,FALSE),"")</f>
        <v/>
      </c>
      <c r="G68" s="72" t="str">
        <f>IFERROR(VLOOKUP(C68,DB!$C$4:$H$952,4,FALSE)/1000000,"")</f>
        <v/>
      </c>
      <c r="H68" s="72"/>
      <c r="I68" s="72" t="str">
        <f t="shared" si="3"/>
        <v/>
      </c>
      <c r="J68" s="73" t="str">
        <f t="shared" si="4"/>
        <v/>
      </c>
      <c r="K68" s="73" t="str">
        <f t="shared" si="5"/>
        <v/>
      </c>
      <c r="L68" s="74"/>
      <c r="M68" s="74"/>
      <c r="N68" s="75" t="str">
        <f>IFERROR(VLOOKUP(C68,DB!$C$4:$H$49,6,FALSE),"")</f>
        <v/>
      </c>
      <c r="O68" s="76"/>
      <c r="P68" s="77" t="str">
        <f>IFERROR(VLOOKUP(C68,DB!$C$4:$K$952,8,FALSE),"")</f>
        <v/>
      </c>
      <c r="Q68" s="78" t="str">
        <f>IFERROR(VLOOKUP(C68,DB!$C$4:$L$952,10,FALSE),"")</f>
        <v/>
      </c>
      <c r="R68" s="79"/>
    </row>
    <row r="69" spans="2:18">
      <c r="B69" s="64" t="str">
        <f>IFERROR(HYPERLINK(C69&amp;".xlsx",VLOOKUP(C69,DB!$C$4:$N$952,12,FALSE)),"")</f>
        <v/>
      </c>
      <c r="C69" s="82" t="str" cm="1">
        <f t="array" ref="C69">IFERROR(INDEX(DB!$C$4:$C$174,SMALL(IF(ISNUMBER(SEARCH("technology",DB!$K$4:$K$174))=TRUE,ROW(DB!$C$4:$C$174)),ROW(65:65))-3,0),"")</f>
        <v/>
      </c>
      <c r="D69" t="str">
        <f>IFERROR(VLOOKUP(C69,DB!$C$4:$I$952,2,FALSE),"")</f>
        <v/>
      </c>
      <c r="E69" s="70" t="str">
        <f>IFERROR(VLOOKUP(C69,DB!$C$4:$I$952,3,FALSE),"")</f>
        <v/>
      </c>
      <c r="F69" s="71" t="str">
        <f>IFERROR(VLOOKUP(C69,DB!$C$4:$I$952,7,FALSE),"")</f>
        <v/>
      </c>
      <c r="G69" s="72" t="str">
        <f>IFERROR(VLOOKUP(C69,DB!$C$4:$H$952,4,FALSE)/1000000,"")</f>
        <v/>
      </c>
      <c r="H69" s="72"/>
      <c r="I69" s="72" t="str">
        <f t="shared" si="3"/>
        <v/>
      </c>
      <c r="J69" s="73" t="str">
        <f t="shared" si="4"/>
        <v/>
      </c>
      <c r="K69" s="73" t="str">
        <f t="shared" si="5"/>
        <v/>
      </c>
      <c r="L69" s="74"/>
      <c r="M69" s="74"/>
      <c r="N69" s="75" t="str">
        <f>IFERROR(VLOOKUP(C69,DB!$C$4:$H$49,6,FALSE),"")</f>
        <v/>
      </c>
      <c r="O69" s="76"/>
      <c r="P69" s="77" t="str">
        <f>IFERROR(VLOOKUP(C69,DB!$C$4:$K$952,8,FALSE),"")</f>
        <v/>
      </c>
      <c r="Q69" s="78" t="str">
        <f>IFERROR(VLOOKUP(C69,DB!$C$4:$L$952,10,FALSE),"")</f>
        <v/>
      </c>
      <c r="R69" s="79"/>
    </row>
    <row r="70" spans="2:18">
      <c r="B70" s="64" t="str">
        <f>IFERROR(HYPERLINK(C70&amp;".xlsx",VLOOKUP(C70,DB!$C$4:$N$952,12,FALSE)),"")</f>
        <v/>
      </c>
      <c r="C70" s="82" t="str" cm="1">
        <f t="array" ref="C70">IFERROR(INDEX(DB!$C$4:$C$174,SMALL(IF(ISNUMBER(SEARCH("technology",DB!$K$4:$K$174))=TRUE,ROW(DB!$C$4:$C$174)),ROW(66:66))-3,0),"")</f>
        <v/>
      </c>
      <c r="D70" t="str">
        <f>IFERROR(VLOOKUP(C70,DB!$C$4:$I$952,2,FALSE),"")</f>
        <v/>
      </c>
      <c r="E70" s="70" t="str">
        <f>IFERROR(VLOOKUP(C70,DB!$C$4:$I$952,3,FALSE),"")</f>
        <v/>
      </c>
      <c r="F70" s="71" t="str">
        <f>IFERROR(VLOOKUP(C70,DB!$C$4:$I$952,7,FALSE),"")</f>
        <v/>
      </c>
      <c r="G70" s="72" t="str">
        <f>IFERROR(VLOOKUP(C70,DB!$C$4:$H$952,4,FALSE)/1000000,"")</f>
        <v/>
      </c>
      <c r="H70" s="72"/>
      <c r="I70" s="72" t="str">
        <f t="shared" ref="I70:I133" si="6">IFERROR(G70+H70,"")</f>
        <v/>
      </c>
      <c r="J70" s="73" t="str">
        <f t="shared" ref="J70:J133" si="7">IFERROR(I70/L70,"")</f>
        <v/>
      </c>
      <c r="K70" s="73" t="str">
        <f t="shared" ref="K70:K133" si="8">IFERROR(I70/M70,"")</f>
        <v/>
      </c>
      <c r="L70" s="74"/>
      <c r="M70" s="74"/>
      <c r="N70" s="75" t="str">
        <f>IFERROR(VLOOKUP(C70,DB!$C$4:$H$49,6,FALSE),"")</f>
        <v/>
      </c>
      <c r="O70" s="76"/>
      <c r="P70" s="77" t="str">
        <f>IFERROR(VLOOKUP(C70,DB!$C$4:$K$952,8,FALSE),"")</f>
        <v/>
      </c>
      <c r="Q70" s="78" t="str">
        <f>IFERROR(VLOOKUP(C70,DB!$C$4:$L$952,10,FALSE),"")</f>
        <v/>
      </c>
      <c r="R70" s="79"/>
    </row>
    <row r="71" spans="2:18">
      <c r="B71" s="64" t="str">
        <f>IFERROR(HYPERLINK(C71&amp;".xlsx",VLOOKUP(C71,DB!$C$4:$N$952,12,FALSE)),"")</f>
        <v/>
      </c>
      <c r="C71" s="82" t="str" cm="1">
        <f t="array" ref="C71">IFERROR(INDEX(DB!$C$4:$C$174,SMALL(IF(ISNUMBER(SEARCH("technology",DB!$K$4:$K$174))=TRUE,ROW(DB!$C$4:$C$174)),ROW(67:67))-3,0),"")</f>
        <v/>
      </c>
      <c r="D71" t="str">
        <f>IFERROR(VLOOKUP(C71,DB!$C$4:$I$952,2,FALSE),"")</f>
        <v/>
      </c>
      <c r="E71" s="70" t="str">
        <f>IFERROR(VLOOKUP(C71,DB!$C$4:$I$952,3,FALSE),"")</f>
        <v/>
      </c>
      <c r="F71" s="71" t="str">
        <f>IFERROR(VLOOKUP(C71,DB!$C$4:$I$952,7,FALSE),"")</f>
        <v/>
      </c>
      <c r="G71" s="72" t="str">
        <f>IFERROR(VLOOKUP(C71,DB!$C$4:$H$952,4,FALSE)/1000000,"")</f>
        <v/>
      </c>
      <c r="H71" s="72"/>
      <c r="I71" s="72" t="str">
        <f t="shared" si="6"/>
        <v/>
      </c>
      <c r="J71" s="73" t="str">
        <f t="shared" si="7"/>
        <v/>
      </c>
      <c r="K71" s="73" t="str">
        <f t="shared" si="8"/>
        <v/>
      </c>
      <c r="L71" s="74"/>
      <c r="M71" s="74"/>
      <c r="N71" s="75" t="str">
        <f>IFERROR(VLOOKUP(C71,DB!$C$4:$H$49,6,FALSE),"")</f>
        <v/>
      </c>
      <c r="O71" s="76"/>
      <c r="P71" s="77" t="str">
        <f>IFERROR(VLOOKUP(C71,DB!$C$4:$K$952,8,FALSE),"")</f>
        <v/>
      </c>
      <c r="Q71" s="78" t="str">
        <f>IFERROR(VLOOKUP(C71,DB!$C$4:$L$952,10,FALSE),"")</f>
        <v/>
      </c>
      <c r="R71" s="79"/>
    </row>
    <row r="72" spans="2:18">
      <c r="B72" s="64" t="str">
        <f>IFERROR(HYPERLINK(C72&amp;".xlsx",VLOOKUP(C72,DB!$C$4:$N$952,12,FALSE)),"")</f>
        <v/>
      </c>
      <c r="C72" s="82" t="str" cm="1">
        <f t="array" ref="C72">IFERROR(INDEX(DB!$C$4:$C$174,SMALL(IF(ISNUMBER(SEARCH("technology",DB!$K$4:$K$174))=TRUE,ROW(DB!$C$4:$C$174)),ROW(68:68))-3,0),"")</f>
        <v/>
      </c>
      <c r="D72" t="str">
        <f>IFERROR(VLOOKUP(C72,DB!$C$4:$I$952,2,FALSE),"")</f>
        <v/>
      </c>
      <c r="E72" s="70" t="str">
        <f>IFERROR(VLOOKUP(C72,DB!$C$4:$I$952,3,FALSE),"")</f>
        <v/>
      </c>
      <c r="F72" s="71" t="str">
        <f>IFERROR(VLOOKUP(C72,DB!$C$4:$I$952,7,FALSE),"")</f>
        <v/>
      </c>
      <c r="G72" s="72" t="str">
        <f>IFERROR(VLOOKUP(C72,DB!$C$4:$H$952,4,FALSE)/1000000,"")</f>
        <v/>
      </c>
      <c r="H72" s="72"/>
      <c r="I72" s="72" t="str">
        <f t="shared" si="6"/>
        <v/>
      </c>
      <c r="J72" s="73" t="str">
        <f t="shared" si="7"/>
        <v/>
      </c>
      <c r="K72" s="73" t="str">
        <f t="shared" si="8"/>
        <v/>
      </c>
      <c r="L72" s="74"/>
      <c r="M72" s="74"/>
      <c r="N72" s="75" t="str">
        <f>IFERROR(VLOOKUP(C72,DB!$C$4:$H$49,6,FALSE),"")</f>
        <v/>
      </c>
      <c r="O72" s="76"/>
      <c r="P72" s="77" t="str">
        <f>IFERROR(VLOOKUP(C72,DB!$C$4:$K$952,8,FALSE),"")</f>
        <v/>
      </c>
      <c r="Q72" s="78" t="str">
        <f>IFERROR(VLOOKUP(C72,DB!$C$4:$L$952,10,FALSE),"")</f>
        <v/>
      </c>
      <c r="R72" s="79"/>
    </row>
    <row r="73" spans="2:18">
      <c r="B73" s="64" t="str">
        <f>IFERROR(HYPERLINK(C73&amp;".xlsx",VLOOKUP(C73,DB!$C$4:$N$952,12,FALSE)),"")</f>
        <v/>
      </c>
      <c r="C73" s="82" t="str" cm="1">
        <f t="array" ref="C73">IFERROR(INDEX(DB!$C$4:$C$174,SMALL(IF(ISNUMBER(SEARCH("technology",DB!$K$4:$K$174))=TRUE,ROW(DB!$C$4:$C$174)),ROW(69:69))-3,0),"")</f>
        <v/>
      </c>
      <c r="D73" t="str">
        <f>IFERROR(VLOOKUP(C73,DB!$C$4:$I$952,2,FALSE),"")</f>
        <v/>
      </c>
      <c r="E73" s="70" t="str">
        <f>IFERROR(VLOOKUP(C73,DB!$C$4:$I$952,3,FALSE),"")</f>
        <v/>
      </c>
      <c r="F73" s="71" t="str">
        <f>IFERROR(VLOOKUP(C73,DB!$C$4:$I$952,7,FALSE),"")</f>
        <v/>
      </c>
      <c r="G73" s="72" t="str">
        <f>IFERROR(VLOOKUP(C73,DB!$C$4:$H$952,4,FALSE)/1000000,"")</f>
        <v/>
      </c>
      <c r="H73" s="72"/>
      <c r="I73" s="72" t="str">
        <f t="shared" si="6"/>
        <v/>
      </c>
      <c r="J73" s="73" t="str">
        <f t="shared" si="7"/>
        <v/>
      </c>
      <c r="K73" s="73" t="str">
        <f t="shared" si="8"/>
        <v/>
      </c>
      <c r="L73" s="74"/>
      <c r="M73" s="74"/>
      <c r="N73" s="75" t="str">
        <f>IFERROR(VLOOKUP(C73,DB!$C$4:$H$49,6,FALSE),"")</f>
        <v/>
      </c>
      <c r="O73" s="76"/>
      <c r="P73" s="77" t="str">
        <f>IFERROR(VLOOKUP(C73,DB!$C$4:$K$952,8,FALSE),"")</f>
        <v/>
      </c>
      <c r="Q73" s="78" t="str">
        <f>IFERROR(VLOOKUP(C73,DB!$C$4:$L$952,10,FALSE),"")</f>
        <v/>
      </c>
      <c r="R73" s="79"/>
    </row>
    <row r="74" spans="2:18">
      <c r="B74" s="64" t="str">
        <f>IFERROR(HYPERLINK(C74&amp;".xlsx",VLOOKUP(C74,DB!$C$4:$N$952,12,FALSE)),"")</f>
        <v/>
      </c>
      <c r="C74" s="82" t="str" cm="1">
        <f t="array" ref="C74">IFERROR(INDEX(DB!$C$4:$C$174,SMALL(IF(ISNUMBER(SEARCH("technology",DB!$K$4:$K$174))=TRUE,ROW(DB!$C$4:$C$174)),ROW(70:70))-3,0),"")</f>
        <v/>
      </c>
      <c r="D74" t="str">
        <f>IFERROR(VLOOKUP(C74,DB!$C$4:$I$952,2,FALSE),"")</f>
        <v/>
      </c>
      <c r="E74" s="70" t="str">
        <f>IFERROR(VLOOKUP(C74,DB!$C$4:$I$952,3,FALSE),"")</f>
        <v/>
      </c>
      <c r="F74" s="71" t="str">
        <f>IFERROR(VLOOKUP(C74,DB!$C$4:$I$952,7,FALSE),"")</f>
        <v/>
      </c>
      <c r="G74" s="72" t="str">
        <f>IFERROR(VLOOKUP(C74,DB!$C$4:$H$952,4,FALSE)/1000000,"")</f>
        <v/>
      </c>
      <c r="H74" s="72"/>
      <c r="I74" s="72" t="str">
        <f t="shared" si="6"/>
        <v/>
      </c>
      <c r="J74" s="73" t="str">
        <f t="shared" si="7"/>
        <v/>
      </c>
      <c r="K74" s="73" t="str">
        <f t="shared" si="8"/>
        <v/>
      </c>
      <c r="L74" s="74"/>
      <c r="M74" s="74"/>
      <c r="N74" s="75" t="str">
        <f>IFERROR(VLOOKUP(C74,DB!$C$4:$H$49,6,FALSE),"")</f>
        <v/>
      </c>
      <c r="O74" s="76"/>
      <c r="P74" s="77" t="str">
        <f>IFERROR(VLOOKUP(C74,DB!$C$4:$K$952,8,FALSE),"")</f>
        <v/>
      </c>
      <c r="Q74" s="78" t="str">
        <f>IFERROR(VLOOKUP(C74,DB!$C$4:$L$952,10,FALSE),"")</f>
        <v/>
      </c>
      <c r="R74" s="79"/>
    </row>
    <row r="75" spans="2:18">
      <c r="B75" s="64" t="str">
        <f>IFERROR(HYPERLINK(C75&amp;".xlsx",VLOOKUP(C75,DB!$C$4:$N$952,12,FALSE)),"")</f>
        <v/>
      </c>
      <c r="C75" s="82" t="str" cm="1">
        <f t="array" ref="C75">IFERROR(INDEX(DB!$C$4:$C$174,SMALL(IF(ISNUMBER(SEARCH("technology",DB!$K$4:$K$174))=TRUE,ROW(DB!$C$4:$C$174)),ROW(71:71))-3,0),"")</f>
        <v/>
      </c>
      <c r="D75" t="str">
        <f>IFERROR(VLOOKUP(C75,DB!$C$4:$I$952,2,FALSE),"")</f>
        <v/>
      </c>
      <c r="E75" s="70" t="str">
        <f>IFERROR(VLOOKUP(C75,DB!$C$4:$I$952,3,FALSE),"")</f>
        <v/>
      </c>
      <c r="F75" s="71" t="str">
        <f>IFERROR(VLOOKUP(C75,DB!$C$4:$I$952,7,FALSE),"")</f>
        <v/>
      </c>
      <c r="G75" s="72" t="str">
        <f>IFERROR(VLOOKUP(C75,DB!$C$4:$H$952,4,FALSE)/1000000,"")</f>
        <v/>
      </c>
      <c r="H75" s="72"/>
      <c r="I75" s="72" t="str">
        <f t="shared" si="6"/>
        <v/>
      </c>
      <c r="J75" s="73" t="str">
        <f t="shared" si="7"/>
        <v/>
      </c>
      <c r="K75" s="73" t="str">
        <f t="shared" si="8"/>
        <v/>
      </c>
      <c r="L75" s="74"/>
      <c r="M75" s="74"/>
      <c r="N75" s="75" t="str">
        <f>IFERROR(VLOOKUP(C75,DB!$C$4:$H$49,6,FALSE),"")</f>
        <v/>
      </c>
      <c r="O75" s="76"/>
      <c r="P75" s="77" t="str">
        <f>IFERROR(VLOOKUP(C75,DB!$C$4:$K$952,8,FALSE),"")</f>
        <v/>
      </c>
      <c r="Q75" s="78" t="str">
        <f>IFERROR(VLOOKUP(C75,DB!$C$4:$L$952,10,FALSE),"")</f>
        <v/>
      </c>
      <c r="R75" s="79"/>
    </row>
    <row r="76" spans="2:18">
      <c r="B76" s="64" t="str">
        <f>IFERROR(HYPERLINK(C76&amp;".xlsx",VLOOKUP(C76,DB!$C$4:$N$952,12,FALSE)),"")</f>
        <v/>
      </c>
      <c r="C76" s="82" t="str" cm="1">
        <f t="array" ref="C76">IFERROR(INDEX(DB!$C$4:$C$174,SMALL(IF(ISNUMBER(SEARCH("technology",DB!$K$4:$K$174))=TRUE,ROW(DB!$C$4:$C$174)),ROW(72:72))-3,0),"")</f>
        <v/>
      </c>
      <c r="D76" t="str">
        <f>IFERROR(VLOOKUP(C76,DB!$C$4:$I$952,2,FALSE),"")</f>
        <v/>
      </c>
      <c r="E76" s="70" t="str">
        <f>IFERROR(VLOOKUP(C76,DB!$C$4:$I$952,3,FALSE),"")</f>
        <v/>
      </c>
      <c r="F76" s="71" t="str">
        <f>IFERROR(VLOOKUP(C76,DB!$C$4:$I$952,7,FALSE),"")</f>
        <v/>
      </c>
      <c r="G76" s="72" t="str">
        <f>IFERROR(VLOOKUP(C76,DB!$C$4:$H$952,4,FALSE)/1000000,"")</f>
        <v/>
      </c>
      <c r="H76" s="72"/>
      <c r="I76" s="72" t="str">
        <f t="shared" si="6"/>
        <v/>
      </c>
      <c r="J76" s="73" t="str">
        <f t="shared" si="7"/>
        <v/>
      </c>
      <c r="K76" s="73" t="str">
        <f t="shared" si="8"/>
        <v/>
      </c>
      <c r="L76" s="74"/>
      <c r="M76" s="74"/>
      <c r="N76" s="75" t="str">
        <f>IFERROR(VLOOKUP(C76,DB!$C$4:$H$49,6,FALSE),"")</f>
        <v/>
      </c>
      <c r="O76" s="76"/>
      <c r="P76" s="77" t="str">
        <f>IFERROR(VLOOKUP(C76,DB!$C$4:$K$952,8,FALSE),"")</f>
        <v/>
      </c>
      <c r="Q76" s="78" t="str">
        <f>IFERROR(VLOOKUP(C76,DB!$C$4:$L$952,10,FALSE),"")</f>
        <v/>
      </c>
      <c r="R76" s="79"/>
    </row>
    <row r="77" spans="2:18">
      <c r="B77" s="64" t="str">
        <f>IFERROR(HYPERLINK(C77&amp;".xlsx",VLOOKUP(C77,DB!$C$4:$N$952,12,FALSE)),"")</f>
        <v/>
      </c>
      <c r="C77" s="82" t="str" cm="1">
        <f t="array" ref="C77">IFERROR(INDEX(DB!$C$4:$C$174,SMALL(IF(ISNUMBER(SEARCH("technology",DB!$K$4:$K$174))=TRUE,ROW(DB!$C$4:$C$174)),ROW(73:73))-3,0),"")</f>
        <v/>
      </c>
      <c r="D77" t="str">
        <f>IFERROR(VLOOKUP(C77,DB!$C$4:$I$952,2,FALSE),"")</f>
        <v/>
      </c>
      <c r="E77" s="70" t="str">
        <f>IFERROR(VLOOKUP(C77,DB!$C$4:$I$952,3,FALSE),"")</f>
        <v/>
      </c>
      <c r="F77" s="71" t="str">
        <f>IFERROR(VLOOKUP(C77,DB!$C$4:$I$952,7,FALSE),"")</f>
        <v/>
      </c>
      <c r="G77" s="72" t="str">
        <f>IFERROR(VLOOKUP(C77,DB!$C$4:$H$952,4,FALSE)/1000000,"")</f>
        <v/>
      </c>
      <c r="H77" s="72"/>
      <c r="I77" s="72" t="str">
        <f t="shared" si="6"/>
        <v/>
      </c>
      <c r="J77" s="73" t="str">
        <f t="shared" si="7"/>
        <v/>
      </c>
      <c r="K77" s="73" t="str">
        <f t="shared" si="8"/>
        <v/>
      </c>
      <c r="L77" s="74"/>
      <c r="M77" s="74"/>
      <c r="N77" s="75" t="str">
        <f>IFERROR(VLOOKUP(C77,DB!$C$4:$H$49,6,FALSE),"")</f>
        <v/>
      </c>
      <c r="O77" s="76"/>
      <c r="P77" s="77" t="str">
        <f>IFERROR(VLOOKUP(C77,DB!$C$4:$K$952,8,FALSE),"")</f>
        <v/>
      </c>
      <c r="Q77" s="78" t="str">
        <f>IFERROR(VLOOKUP(C77,DB!$C$4:$L$952,10,FALSE),"")</f>
        <v/>
      </c>
      <c r="R77" s="79"/>
    </row>
    <row r="78" spans="2:18">
      <c r="B78" s="64" t="str">
        <f>IFERROR(HYPERLINK(C78&amp;".xlsx",VLOOKUP(C78,DB!$C$4:$N$952,12,FALSE)),"")</f>
        <v/>
      </c>
      <c r="C78" s="82" t="str" cm="1">
        <f t="array" ref="C78">IFERROR(INDEX(DB!$C$4:$C$174,SMALL(IF(ISNUMBER(SEARCH("technology",DB!$K$4:$K$174))=TRUE,ROW(DB!$C$4:$C$174)),ROW(74:74))-3,0),"")</f>
        <v/>
      </c>
      <c r="D78" t="str">
        <f>IFERROR(VLOOKUP(C78,DB!$C$4:$I$952,2,FALSE),"")</f>
        <v/>
      </c>
      <c r="E78" s="70" t="str">
        <f>IFERROR(VLOOKUP(C78,DB!$C$4:$I$952,3,FALSE),"")</f>
        <v/>
      </c>
      <c r="F78" s="71" t="str">
        <f>IFERROR(VLOOKUP(C78,DB!$C$4:$I$952,7,FALSE),"")</f>
        <v/>
      </c>
      <c r="G78" s="72" t="str">
        <f>IFERROR(VLOOKUP(C78,DB!$C$4:$H$952,4,FALSE)/1000000,"")</f>
        <v/>
      </c>
      <c r="H78" s="72"/>
      <c r="I78" s="72" t="str">
        <f t="shared" si="6"/>
        <v/>
      </c>
      <c r="J78" s="73" t="str">
        <f t="shared" si="7"/>
        <v/>
      </c>
      <c r="K78" s="73" t="str">
        <f t="shared" si="8"/>
        <v/>
      </c>
      <c r="L78" s="74"/>
      <c r="M78" s="74"/>
      <c r="N78" s="75" t="str">
        <f>IFERROR(VLOOKUP(C78,DB!$C$4:$H$49,6,FALSE),"")</f>
        <v/>
      </c>
      <c r="O78" s="76"/>
      <c r="P78" s="77" t="str">
        <f>IFERROR(VLOOKUP(C78,DB!$C$4:$K$952,8,FALSE),"")</f>
        <v/>
      </c>
      <c r="Q78" s="78" t="str">
        <f>IFERROR(VLOOKUP(C78,DB!$C$4:$L$952,10,FALSE),"")</f>
        <v/>
      </c>
      <c r="R78" s="79"/>
    </row>
    <row r="79" spans="2:18">
      <c r="B79" s="64" t="str">
        <f>IFERROR(HYPERLINK(C79&amp;".xlsx",VLOOKUP(C79,DB!$C$4:$N$952,12,FALSE)),"")</f>
        <v/>
      </c>
      <c r="C79" s="82" t="str" cm="1">
        <f t="array" ref="C79">IFERROR(INDEX(DB!$C$4:$C$174,SMALL(IF(ISNUMBER(SEARCH("technology",DB!$K$4:$K$174))=TRUE,ROW(DB!$C$4:$C$174)),ROW(75:75))-3,0),"")</f>
        <v/>
      </c>
      <c r="D79" t="str">
        <f>IFERROR(VLOOKUP(C79,DB!$C$4:$I$952,2,FALSE),"")</f>
        <v/>
      </c>
      <c r="E79" s="70" t="str">
        <f>IFERROR(VLOOKUP(C79,DB!$C$4:$I$952,3,FALSE),"")</f>
        <v/>
      </c>
      <c r="F79" s="71" t="str">
        <f>IFERROR(VLOOKUP(C79,DB!$C$4:$I$952,7,FALSE),"")</f>
        <v/>
      </c>
      <c r="G79" s="72" t="str">
        <f>IFERROR(VLOOKUP(C79,DB!$C$4:$H$952,4,FALSE)/1000000,"")</f>
        <v/>
      </c>
      <c r="H79" s="72"/>
      <c r="I79" s="72" t="str">
        <f t="shared" si="6"/>
        <v/>
      </c>
      <c r="J79" s="73" t="str">
        <f t="shared" si="7"/>
        <v/>
      </c>
      <c r="K79" s="73" t="str">
        <f t="shared" si="8"/>
        <v/>
      </c>
      <c r="L79" s="74"/>
      <c r="M79" s="74"/>
      <c r="N79" s="75" t="str">
        <f>IFERROR(VLOOKUP(C79,DB!$C$4:$H$49,6,FALSE),"")</f>
        <v/>
      </c>
      <c r="O79" s="76"/>
      <c r="P79" s="77" t="str">
        <f>IFERROR(VLOOKUP(C79,DB!$C$4:$K$952,8,FALSE),"")</f>
        <v/>
      </c>
      <c r="Q79" s="78" t="str">
        <f>IFERROR(VLOOKUP(C79,DB!$C$4:$L$952,10,FALSE),"")</f>
        <v/>
      </c>
      <c r="R79" s="79"/>
    </row>
    <row r="80" spans="2:18">
      <c r="B80" s="64" t="str">
        <f>IFERROR(HYPERLINK(C80&amp;".xlsx",VLOOKUP(C80,DB!$C$4:$N$952,12,FALSE)),"")</f>
        <v/>
      </c>
      <c r="C80" s="82" t="str" cm="1">
        <f t="array" ref="C80">IFERROR(INDEX(DB!$C$4:$C$174,SMALL(IF(ISNUMBER(SEARCH("technology",DB!$K$4:$K$174))=TRUE,ROW(DB!$C$4:$C$174)),ROW(76:76))-3,0),"")</f>
        <v/>
      </c>
      <c r="D80" t="str">
        <f>IFERROR(VLOOKUP(C80,DB!$C$4:$I$952,2,FALSE),"")</f>
        <v/>
      </c>
      <c r="E80" s="70" t="str">
        <f>IFERROR(VLOOKUP(C80,DB!$C$4:$I$952,3,FALSE),"")</f>
        <v/>
      </c>
      <c r="F80" s="71" t="str">
        <f>IFERROR(VLOOKUP(C80,DB!$C$4:$I$952,7,FALSE),"")</f>
        <v/>
      </c>
      <c r="G80" s="72" t="str">
        <f>IFERROR(VLOOKUP(C80,DB!$C$4:$H$952,4,FALSE)/1000000,"")</f>
        <v/>
      </c>
      <c r="H80" s="72"/>
      <c r="I80" s="72" t="str">
        <f t="shared" si="6"/>
        <v/>
      </c>
      <c r="J80" s="73" t="str">
        <f t="shared" si="7"/>
        <v/>
      </c>
      <c r="K80" s="73" t="str">
        <f t="shared" si="8"/>
        <v/>
      </c>
      <c r="L80" s="74"/>
      <c r="M80" s="74"/>
      <c r="N80" s="75" t="str">
        <f>IFERROR(VLOOKUP(C80,DB!$C$4:$H$49,6,FALSE),"")</f>
        <v/>
      </c>
      <c r="O80" s="76"/>
      <c r="P80" s="77" t="str">
        <f>IFERROR(VLOOKUP(C80,DB!$C$4:$K$952,8,FALSE),"")</f>
        <v/>
      </c>
      <c r="Q80" s="78" t="str">
        <f>IFERROR(VLOOKUP(C80,DB!$C$4:$L$952,10,FALSE),"")</f>
        <v/>
      </c>
      <c r="R80" s="79"/>
    </row>
    <row r="81" spans="2:18">
      <c r="B81" s="64" t="str">
        <f>IFERROR(HYPERLINK(C81&amp;".xlsx",VLOOKUP(C81,DB!$C$4:$N$952,12,FALSE)),"")</f>
        <v/>
      </c>
      <c r="C81" s="82" t="str" cm="1">
        <f t="array" ref="C81">IFERROR(INDEX(DB!$C$4:$C$174,SMALL(IF(ISNUMBER(SEARCH("technology",DB!$K$4:$K$174))=TRUE,ROW(DB!$C$4:$C$174)),ROW(77:77))-3,0),"")</f>
        <v/>
      </c>
      <c r="D81" t="str">
        <f>IFERROR(VLOOKUP(C81,DB!$C$4:$I$952,2,FALSE),"")</f>
        <v/>
      </c>
      <c r="E81" s="70" t="str">
        <f>IFERROR(VLOOKUP(C81,DB!$C$4:$I$952,3,FALSE),"")</f>
        <v/>
      </c>
      <c r="F81" s="71" t="str">
        <f>IFERROR(VLOOKUP(C81,DB!$C$4:$I$952,7,FALSE),"")</f>
        <v/>
      </c>
      <c r="G81" s="72" t="str">
        <f>IFERROR(VLOOKUP(C81,DB!$C$4:$H$952,4,FALSE)/1000000,"")</f>
        <v/>
      </c>
      <c r="H81" s="72"/>
      <c r="I81" s="72" t="str">
        <f t="shared" si="6"/>
        <v/>
      </c>
      <c r="J81" s="73" t="str">
        <f t="shared" si="7"/>
        <v/>
      </c>
      <c r="K81" s="73" t="str">
        <f t="shared" si="8"/>
        <v/>
      </c>
      <c r="L81" s="74"/>
      <c r="M81" s="74"/>
      <c r="N81" s="75" t="str">
        <f>IFERROR(VLOOKUP(C81,DB!$C$4:$H$49,6,FALSE),"")</f>
        <v/>
      </c>
      <c r="O81" s="76"/>
      <c r="P81" s="77" t="str">
        <f>IFERROR(VLOOKUP(C81,DB!$C$4:$K$952,8,FALSE),"")</f>
        <v/>
      </c>
      <c r="Q81" s="78" t="str">
        <f>IFERROR(VLOOKUP(C81,DB!$C$4:$L$952,10,FALSE),"")</f>
        <v/>
      </c>
      <c r="R81" s="79"/>
    </row>
    <row r="82" spans="2:18">
      <c r="B82" s="64" t="str">
        <f>IFERROR(HYPERLINK(C82&amp;".xlsx",VLOOKUP(C82,DB!$C$4:$N$952,12,FALSE)),"")</f>
        <v/>
      </c>
      <c r="C82" s="82" t="str" cm="1">
        <f t="array" ref="C82">IFERROR(INDEX(DB!$C$4:$C$174,SMALL(IF(ISNUMBER(SEARCH("technology",DB!$K$4:$K$174))=TRUE,ROW(DB!$C$4:$C$174)),ROW(78:78))-3,0),"")</f>
        <v/>
      </c>
      <c r="D82" t="str">
        <f>IFERROR(VLOOKUP(C82,DB!$C$4:$I$952,2,FALSE),"")</f>
        <v/>
      </c>
      <c r="E82" s="70" t="str">
        <f>IFERROR(VLOOKUP(C82,DB!$C$4:$I$952,3,FALSE),"")</f>
        <v/>
      </c>
      <c r="F82" s="71" t="str">
        <f>IFERROR(VLOOKUP(C82,DB!$C$4:$I$952,7,FALSE),"")</f>
        <v/>
      </c>
      <c r="G82" s="72" t="str">
        <f>IFERROR(VLOOKUP(C82,DB!$C$4:$H$952,4,FALSE)/1000000,"")</f>
        <v/>
      </c>
      <c r="H82" s="72"/>
      <c r="I82" s="72" t="str">
        <f t="shared" si="6"/>
        <v/>
      </c>
      <c r="J82" s="73" t="str">
        <f t="shared" si="7"/>
        <v/>
      </c>
      <c r="K82" s="73" t="str">
        <f t="shared" si="8"/>
        <v/>
      </c>
      <c r="L82" s="74"/>
      <c r="M82" s="74"/>
      <c r="N82" s="75" t="str">
        <f>IFERROR(VLOOKUP(C82,DB!$C$4:$H$49,6,FALSE),"")</f>
        <v/>
      </c>
      <c r="O82" s="76"/>
      <c r="P82" s="77" t="str">
        <f>IFERROR(VLOOKUP(C82,DB!$C$4:$K$952,8,FALSE),"")</f>
        <v/>
      </c>
      <c r="Q82" s="78" t="str">
        <f>IFERROR(VLOOKUP(C82,DB!$C$4:$L$952,10,FALSE),"")</f>
        <v/>
      </c>
      <c r="R82" s="79"/>
    </row>
    <row r="83" spans="2:18">
      <c r="B83" s="64" t="str">
        <f>IFERROR(HYPERLINK(C83&amp;".xlsx",VLOOKUP(C83,DB!$C$4:$N$952,12,FALSE)),"")</f>
        <v/>
      </c>
      <c r="C83" s="82" t="str" cm="1">
        <f t="array" ref="C83">IFERROR(INDEX(DB!$C$4:$C$174,SMALL(IF(ISNUMBER(SEARCH("technology",DB!$K$4:$K$174))=TRUE,ROW(DB!$C$4:$C$174)),ROW(79:79))-3,0),"")</f>
        <v/>
      </c>
      <c r="D83" t="str">
        <f>IFERROR(VLOOKUP(C83,DB!$C$4:$I$952,2,FALSE),"")</f>
        <v/>
      </c>
      <c r="E83" s="70" t="str">
        <f>IFERROR(VLOOKUP(C83,DB!$C$4:$I$952,3,FALSE),"")</f>
        <v/>
      </c>
      <c r="F83" s="71" t="str">
        <f>IFERROR(VLOOKUP(C83,DB!$C$4:$I$952,7,FALSE),"")</f>
        <v/>
      </c>
      <c r="G83" s="72" t="str">
        <f>IFERROR(VLOOKUP(C83,DB!$C$4:$H$952,4,FALSE)/1000000,"")</f>
        <v/>
      </c>
      <c r="H83" s="72"/>
      <c r="I83" s="72" t="str">
        <f t="shared" si="6"/>
        <v/>
      </c>
      <c r="J83" s="73" t="str">
        <f t="shared" si="7"/>
        <v/>
      </c>
      <c r="K83" s="73" t="str">
        <f t="shared" si="8"/>
        <v/>
      </c>
      <c r="L83" s="74"/>
      <c r="M83" s="74"/>
      <c r="N83" s="75" t="str">
        <f>IFERROR(VLOOKUP(C83,DB!$C$4:$H$49,6,FALSE),"")</f>
        <v/>
      </c>
      <c r="O83" s="76"/>
      <c r="P83" s="77" t="str">
        <f>IFERROR(VLOOKUP(C83,DB!$C$4:$K$952,8,FALSE),"")</f>
        <v/>
      </c>
      <c r="Q83" s="78" t="str">
        <f>IFERROR(VLOOKUP(C83,DB!$C$4:$L$952,10,FALSE),"")</f>
        <v/>
      </c>
      <c r="R83" s="79"/>
    </row>
    <row r="84" spans="2:18">
      <c r="B84" s="64" t="str">
        <f>IFERROR(HYPERLINK(C84&amp;".xlsx",VLOOKUP(C84,DB!$C$4:$N$952,12,FALSE)),"")</f>
        <v/>
      </c>
      <c r="C84" s="82" t="str" cm="1">
        <f t="array" ref="C84">IFERROR(INDEX(DB!$C$4:$C$174,SMALL(IF(ISNUMBER(SEARCH("technology",DB!$K$4:$K$174))=TRUE,ROW(DB!$C$4:$C$174)),ROW(80:80))-3,0),"")</f>
        <v/>
      </c>
      <c r="D84" t="str">
        <f>IFERROR(VLOOKUP(C84,DB!$C$4:$I$952,2,FALSE),"")</f>
        <v/>
      </c>
      <c r="E84" s="70" t="str">
        <f>IFERROR(VLOOKUP(C84,DB!$C$4:$I$952,3,FALSE),"")</f>
        <v/>
      </c>
      <c r="F84" s="71" t="str">
        <f>IFERROR(VLOOKUP(C84,DB!$C$4:$I$952,7,FALSE),"")</f>
        <v/>
      </c>
      <c r="G84" s="72" t="str">
        <f>IFERROR(VLOOKUP(C84,DB!$C$4:$H$952,4,FALSE)/1000000,"")</f>
        <v/>
      </c>
      <c r="H84" s="72"/>
      <c r="I84" s="72" t="str">
        <f t="shared" si="6"/>
        <v/>
      </c>
      <c r="J84" s="73" t="str">
        <f t="shared" si="7"/>
        <v/>
      </c>
      <c r="K84" s="73" t="str">
        <f t="shared" si="8"/>
        <v/>
      </c>
      <c r="L84" s="74"/>
      <c r="M84" s="74"/>
      <c r="N84" s="75" t="str">
        <f>IFERROR(VLOOKUP(C84,DB!$C$4:$H$49,6,FALSE),"")</f>
        <v/>
      </c>
      <c r="O84" s="76"/>
      <c r="P84" s="77" t="str">
        <f>IFERROR(VLOOKUP(C84,DB!$C$4:$K$952,8,FALSE),"")</f>
        <v/>
      </c>
      <c r="Q84" s="78" t="str">
        <f>IFERROR(VLOOKUP(C84,DB!$C$4:$L$952,10,FALSE),"")</f>
        <v/>
      </c>
      <c r="R84" s="79"/>
    </row>
    <row r="85" spans="2:18">
      <c r="B85" s="64" t="str">
        <f>IFERROR(HYPERLINK(C85&amp;".xlsx",VLOOKUP(C85,DB!$C$4:$N$952,12,FALSE)),"")</f>
        <v/>
      </c>
      <c r="C85" s="82" t="str" cm="1">
        <f t="array" ref="C85">IFERROR(INDEX(DB!$C$4:$C$174,SMALL(IF(ISNUMBER(SEARCH("technology",DB!$K$4:$K$174))=TRUE,ROW(DB!$C$4:$C$174)),ROW(81:81))-3,0),"")</f>
        <v/>
      </c>
      <c r="D85" t="str">
        <f>IFERROR(VLOOKUP(C85,DB!$C$4:$I$952,2,FALSE),"")</f>
        <v/>
      </c>
      <c r="E85" s="70" t="str">
        <f>IFERROR(VLOOKUP(C85,DB!$C$4:$I$952,3,FALSE),"")</f>
        <v/>
      </c>
      <c r="F85" s="71" t="str">
        <f>IFERROR(VLOOKUP(C85,DB!$C$4:$I$952,7,FALSE),"")</f>
        <v/>
      </c>
      <c r="G85" s="72" t="str">
        <f>IFERROR(VLOOKUP(C85,DB!$C$4:$H$952,4,FALSE)/1000000,"")</f>
        <v/>
      </c>
      <c r="H85" s="72"/>
      <c r="I85" s="72" t="str">
        <f t="shared" si="6"/>
        <v/>
      </c>
      <c r="J85" s="73" t="str">
        <f t="shared" si="7"/>
        <v/>
      </c>
      <c r="K85" s="73" t="str">
        <f t="shared" si="8"/>
        <v/>
      </c>
      <c r="L85" s="74"/>
      <c r="M85" s="74"/>
      <c r="N85" s="75" t="str">
        <f>IFERROR(VLOOKUP(C85,DB!$C$4:$H$49,6,FALSE),"")</f>
        <v/>
      </c>
      <c r="O85" s="76"/>
      <c r="P85" s="77" t="str">
        <f>IFERROR(VLOOKUP(C85,DB!$C$4:$K$952,8,FALSE),"")</f>
        <v/>
      </c>
      <c r="Q85" s="78" t="str">
        <f>IFERROR(VLOOKUP(C85,DB!$C$4:$L$952,10,FALSE),"")</f>
        <v/>
      </c>
      <c r="R85" s="79"/>
    </row>
    <row r="86" spans="2:18">
      <c r="B86" s="64" t="str">
        <f>IFERROR(HYPERLINK(C86&amp;".xlsx",VLOOKUP(C86,DB!$C$4:$N$952,12,FALSE)),"")</f>
        <v/>
      </c>
      <c r="C86" s="82" t="str" cm="1">
        <f t="array" ref="C86">IFERROR(INDEX(DB!$C$4:$C$174,SMALL(IF(ISNUMBER(SEARCH("technology",DB!$K$4:$K$174))=TRUE,ROW(DB!$C$4:$C$174)),ROW(82:82))-3,0),"")</f>
        <v/>
      </c>
      <c r="D86" t="str">
        <f>IFERROR(VLOOKUP(C86,DB!$C$4:$I$952,2,FALSE),"")</f>
        <v/>
      </c>
      <c r="E86" s="70" t="str">
        <f>IFERROR(VLOOKUP(C86,DB!$C$4:$I$952,3,FALSE),"")</f>
        <v/>
      </c>
      <c r="F86" s="71" t="str">
        <f>IFERROR(VLOOKUP(C86,DB!$C$4:$I$952,7,FALSE),"")</f>
        <v/>
      </c>
      <c r="G86" s="72" t="str">
        <f>IFERROR(VLOOKUP(C86,DB!$C$4:$H$952,4,FALSE)/1000000,"")</f>
        <v/>
      </c>
      <c r="H86" s="72"/>
      <c r="I86" s="72" t="str">
        <f t="shared" si="6"/>
        <v/>
      </c>
      <c r="J86" s="73" t="str">
        <f t="shared" si="7"/>
        <v/>
      </c>
      <c r="K86" s="73" t="str">
        <f t="shared" si="8"/>
        <v/>
      </c>
      <c r="L86" s="74"/>
      <c r="M86" s="74"/>
      <c r="N86" s="75" t="str">
        <f>IFERROR(VLOOKUP(C86,DB!$C$4:$H$49,6,FALSE),"")</f>
        <v/>
      </c>
      <c r="O86" s="76"/>
      <c r="P86" s="77" t="str">
        <f>IFERROR(VLOOKUP(C86,DB!$C$4:$K$952,8,FALSE),"")</f>
        <v/>
      </c>
      <c r="Q86" s="78" t="str">
        <f>IFERROR(VLOOKUP(C86,DB!$C$4:$L$952,10,FALSE),"")</f>
        <v/>
      </c>
      <c r="R86" s="79"/>
    </row>
    <row r="87" spans="2:18">
      <c r="B87" s="64" t="str">
        <f>IFERROR(HYPERLINK(C87&amp;".xlsx",VLOOKUP(C87,DB!$C$4:$N$952,12,FALSE)),"")</f>
        <v/>
      </c>
      <c r="C87" s="82" t="str" cm="1">
        <f t="array" ref="C87">IFERROR(INDEX(DB!$C$4:$C$174,SMALL(IF(ISNUMBER(SEARCH("technology",DB!$K$4:$K$174))=TRUE,ROW(DB!$C$4:$C$174)),ROW(83:83))-3,0),"")</f>
        <v/>
      </c>
      <c r="D87" t="str">
        <f>IFERROR(VLOOKUP(C87,DB!$C$4:$I$952,2,FALSE),"")</f>
        <v/>
      </c>
      <c r="E87" s="70" t="str">
        <f>IFERROR(VLOOKUP(C87,DB!$C$4:$I$952,3,FALSE),"")</f>
        <v/>
      </c>
      <c r="F87" s="71" t="str">
        <f>IFERROR(VLOOKUP(C87,DB!$C$4:$I$952,7,FALSE),"")</f>
        <v/>
      </c>
      <c r="G87" s="72" t="str">
        <f>IFERROR(VLOOKUP(C87,DB!$C$4:$H$952,4,FALSE)/1000000,"")</f>
        <v/>
      </c>
      <c r="H87" s="72"/>
      <c r="I87" s="72" t="str">
        <f t="shared" si="6"/>
        <v/>
      </c>
      <c r="J87" s="73" t="str">
        <f t="shared" si="7"/>
        <v/>
      </c>
      <c r="K87" s="73" t="str">
        <f t="shared" si="8"/>
        <v/>
      </c>
      <c r="L87" s="74"/>
      <c r="M87" s="74"/>
      <c r="N87" s="75" t="str">
        <f>IFERROR(VLOOKUP(C87,DB!$C$4:$H$49,6,FALSE),"")</f>
        <v/>
      </c>
      <c r="O87" s="76"/>
      <c r="P87" s="77" t="str">
        <f>IFERROR(VLOOKUP(C87,DB!$C$4:$K$952,8,FALSE),"")</f>
        <v/>
      </c>
      <c r="Q87" s="78" t="str">
        <f>IFERROR(VLOOKUP(C87,DB!$C$4:$L$952,10,FALSE),"")</f>
        <v/>
      </c>
      <c r="R87" s="79"/>
    </row>
    <row r="88" spans="2:18">
      <c r="B88" s="64" t="str">
        <f>IFERROR(HYPERLINK(C88&amp;".xlsx",VLOOKUP(C88,DB!$C$4:$N$952,12,FALSE)),"")</f>
        <v/>
      </c>
      <c r="C88" s="82" t="str" cm="1">
        <f t="array" ref="C88">IFERROR(INDEX(DB!$C$4:$C$174,SMALL(IF(ISNUMBER(SEARCH("technology",DB!$K$4:$K$174))=TRUE,ROW(DB!$C$4:$C$174)),ROW(84:84))-3,0),"")</f>
        <v/>
      </c>
      <c r="D88" t="str">
        <f>IFERROR(VLOOKUP(C88,DB!$C$4:$I$952,2,FALSE),"")</f>
        <v/>
      </c>
      <c r="E88" s="70" t="str">
        <f>IFERROR(VLOOKUP(C88,DB!$C$4:$I$952,3,FALSE),"")</f>
        <v/>
      </c>
      <c r="F88" s="71" t="str">
        <f>IFERROR(VLOOKUP(C88,DB!$C$4:$I$952,7,FALSE),"")</f>
        <v/>
      </c>
      <c r="G88" s="72" t="str">
        <f>IFERROR(VLOOKUP(C88,DB!$C$4:$H$952,4,FALSE)/1000000,"")</f>
        <v/>
      </c>
      <c r="H88" s="72"/>
      <c r="I88" s="72" t="str">
        <f t="shared" si="6"/>
        <v/>
      </c>
      <c r="J88" s="73" t="str">
        <f t="shared" si="7"/>
        <v/>
      </c>
      <c r="K88" s="73" t="str">
        <f t="shared" si="8"/>
        <v/>
      </c>
      <c r="L88" s="74"/>
      <c r="M88" s="74"/>
      <c r="N88" s="75" t="str">
        <f>IFERROR(VLOOKUP(C88,DB!$C$4:$H$49,6,FALSE),"")</f>
        <v/>
      </c>
      <c r="O88" s="76"/>
      <c r="P88" s="77" t="str">
        <f>IFERROR(VLOOKUP(C88,DB!$C$4:$K$952,8,FALSE),"")</f>
        <v/>
      </c>
      <c r="Q88" s="78" t="str">
        <f>IFERROR(VLOOKUP(C88,DB!$C$4:$L$952,10,FALSE),"")</f>
        <v/>
      </c>
      <c r="R88" s="79"/>
    </row>
    <row r="89" spans="2:18">
      <c r="B89" s="64" t="str">
        <f>IFERROR(HYPERLINK(C89&amp;".xlsx",VLOOKUP(C89,DB!$C$4:$N$952,12,FALSE)),"")</f>
        <v/>
      </c>
      <c r="C89" s="82" t="str" cm="1">
        <f t="array" ref="C89">IFERROR(INDEX(DB!$C$4:$C$174,SMALL(IF(ISNUMBER(SEARCH("technology",DB!$K$4:$K$174))=TRUE,ROW(DB!$C$4:$C$174)),ROW(85:85))-3,0),"")</f>
        <v/>
      </c>
      <c r="D89" t="str">
        <f>IFERROR(VLOOKUP(C89,DB!$C$4:$I$952,2,FALSE),"")</f>
        <v/>
      </c>
      <c r="E89" s="70" t="str">
        <f>IFERROR(VLOOKUP(C89,DB!$C$4:$I$952,3,FALSE),"")</f>
        <v/>
      </c>
      <c r="F89" s="71" t="str">
        <f>IFERROR(VLOOKUP(C89,DB!$C$4:$I$952,7,FALSE),"")</f>
        <v/>
      </c>
      <c r="G89" s="72" t="str">
        <f>IFERROR(VLOOKUP(C89,DB!$C$4:$H$952,4,FALSE)/1000000,"")</f>
        <v/>
      </c>
      <c r="H89" s="72"/>
      <c r="I89" s="72" t="str">
        <f t="shared" si="6"/>
        <v/>
      </c>
      <c r="J89" s="73" t="str">
        <f t="shared" si="7"/>
        <v/>
      </c>
      <c r="K89" s="73" t="str">
        <f t="shared" si="8"/>
        <v/>
      </c>
      <c r="L89" s="74"/>
      <c r="M89" s="74"/>
      <c r="N89" s="75" t="str">
        <f>IFERROR(VLOOKUP(C89,DB!$C$4:$H$49,6,FALSE),"")</f>
        <v/>
      </c>
      <c r="O89" s="76"/>
      <c r="P89" s="77" t="str">
        <f>IFERROR(VLOOKUP(C89,DB!$C$4:$K$952,8,FALSE),"")</f>
        <v/>
      </c>
      <c r="Q89" s="78" t="str">
        <f>IFERROR(VLOOKUP(C89,DB!$C$4:$L$952,10,FALSE),"")</f>
        <v/>
      </c>
      <c r="R89" s="79"/>
    </row>
    <row r="90" spans="2:18">
      <c r="B90" s="64" t="str">
        <f>IFERROR(HYPERLINK(C90&amp;".xlsx",VLOOKUP(C90,DB!$C$4:$N$952,12,FALSE)),"")</f>
        <v/>
      </c>
      <c r="C90" s="82" t="str" cm="1">
        <f t="array" ref="C90">IFERROR(INDEX(DB!$C$4:$C$174,SMALL(IF(ISNUMBER(SEARCH("technology",DB!$K$4:$K$174))=TRUE,ROW(DB!$C$4:$C$174)),ROW(86:86))-3,0),"")</f>
        <v/>
      </c>
      <c r="D90" t="str">
        <f>IFERROR(VLOOKUP(C90,DB!$C$4:$I$952,2,FALSE),"")</f>
        <v/>
      </c>
      <c r="E90" s="70" t="str">
        <f>IFERROR(VLOOKUP(C90,DB!$C$4:$I$952,3,FALSE),"")</f>
        <v/>
      </c>
      <c r="F90" s="71" t="str">
        <f>IFERROR(VLOOKUP(C90,DB!$C$4:$I$952,7,FALSE),"")</f>
        <v/>
      </c>
      <c r="G90" s="72" t="str">
        <f>IFERROR(VLOOKUP(C90,DB!$C$4:$H$952,4,FALSE)/1000000,"")</f>
        <v/>
      </c>
      <c r="H90" s="72"/>
      <c r="I90" s="72" t="str">
        <f t="shared" si="6"/>
        <v/>
      </c>
      <c r="J90" s="73" t="str">
        <f t="shared" si="7"/>
        <v/>
      </c>
      <c r="K90" s="73" t="str">
        <f t="shared" si="8"/>
        <v/>
      </c>
      <c r="L90" s="74"/>
      <c r="M90" s="74"/>
      <c r="N90" s="75" t="str">
        <f>IFERROR(VLOOKUP(C90,DB!$C$4:$H$49,6,FALSE),"")</f>
        <v/>
      </c>
      <c r="O90" s="76"/>
      <c r="P90" s="77" t="str">
        <f>IFERROR(VLOOKUP(C90,DB!$C$4:$K$952,8,FALSE),"")</f>
        <v/>
      </c>
      <c r="Q90" s="78" t="str">
        <f>IFERROR(VLOOKUP(C90,DB!$C$4:$L$952,10,FALSE),"")</f>
        <v/>
      </c>
      <c r="R90" s="79"/>
    </row>
    <row r="91" spans="2:18">
      <c r="B91" s="64" t="str">
        <f>IFERROR(HYPERLINK(C91&amp;".xlsx",VLOOKUP(C91,DB!$C$4:$N$952,12,FALSE)),"")</f>
        <v/>
      </c>
      <c r="C91" s="82" t="str" cm="1">
        <f t="array" ref="C91">IFERROR(INDEX(DB!$C$4:$C$174,SMALL(IF(ISNUMBER(SEARCH("technology",DB!$K$4:$K$174))=TRUE,ROW(DB!$C$4:$C$174)),ROW(87:87))-3,0),"")</f>
        <v/>
      </c>
      <c r="D91" t="str">
        <f>IFERROR(VLOOKUP(C91,DB!$C$4:$I$952,2,FALSE),"")</f>
        <v/>
      </c>
      <c r="E91" s="70" t="str">
        <f>IFERROR(VLOOKUP(C91,DB!$C$4:$I$952,3,FALSE),"")</f>
        <v/>
      </c>
      <c r="F91" s="71" t="str">
        <f>IFERROR(VLOOKUP(C91,DB!$C$4:$I$952,7,FALSE),"")</f>
        <v/>
      </c>
      <c r="G91" s="72" t="str">
        <f>IFERROR(VLOOKUP(C91,DB!$C$4:$H$952,4,FALSE)/1000000,"")</f>
        <v/>
      </c>
      <c r="H91" s="72"/>
      <c r="I91" s="72" t="str">
        <f t="shared" si="6"/>
        <v/>
      </c>
      <c r="J91" s="73" t="str">
        <f t="shared" si="7"/>
        <v/>
      </c>
      <c r="K91" s="73" t="str">
        <f t="shared" si="8"/>
        <v/>
      </c>
      <c r="L91" s="74"/>
      <c r="M91" s="74"/>
      <c r="N91" s="75" t="str">
        <f>IFERROR(VLOOKUP(C91,DB!$C$4:$H$49,6,FALSE),"")</f>
        <v/>
      </c>
      <c r="O91" s="76"/>
      <c r="P91" s="77" t="str">
        <f>IFERROR(VLOOKUP(C91,DB!$C$4:$K$952,8,FALSE),"")</f>
        <v/>
      </c>
      <c r="Q91" s="78" t="str">
        <f>IFERROR(VLOOKUP(C91,DB!$C$4:$L$952,10,FALSE),"")</f>
        <v/>
      </c>
      <c r="R91" s="79"/>
    </row>
    <row r="92" spans="2:18">
      <c r="B92" s="64" t="str">
        <f>IFERROR(HYPERLINK(C92&amp;".xlsx",VLOOKUP(C92,DB!$C$4:$N$952,12,FALSE)),"")</f>
        <v/>
      </c>
      <c r="C92" s="82" t="str" cm="1">
        <f t="array" ref="C92">IFERROR(INDEX(DB!$C$4:$C$174,SMALL(IF(ISNUMBER(SEARCH("technology",DB!$K$4:$K$174))=TRUE,ROW(DB!$C$4:$C$174)),ROW(88:88))-3,0),"")</f>
        <v/>
      </c>
      <c r="D92" t="str">
        <f>IFERROR(VLOOKUP(C92,DB!$C$4:$I$952,2,FALSE),"")</f>
        <v/>
      </c>
      <c r="E92" s="70" t="str">
        <f>IFERROR(VLOOKUP(C92,DB!$C$4:$I$952,3,FALSE),"")</f>
        <v/>
      </c>
      <c r="F92" s="71" t="str">
        <f>IFERROR(VLOOKUP(C92,DB!$C$4:$I$952,7,FALSE),"")</f>
        <v/>
      </c>
      <c r="G92" s="72" t="str">
        <f>IFERROR(VLOOKUP(C92,DB!$C$4:$H$952,4,FALSE)/1000000,"")</f>
        <v/>
      </c>
      <c r="H92" s="72"/>
      <c r="I92" s="72" t="str">
        <f t="shared" si="6"/>
        <v/>
      </c>
      <c r="J92" s="73" t="str">
        <f t="shared" si="7"/>
        <v/>
      </c>
      <c r="K92" s="73" t="str">
        <f t="shared" si="8"/>
        <v/>
      </c>
      <c r="L92" s="74"/>
      <c r="M92" s="74"/>
      <c r="N92" s="75" t="str">
        <f>IFERROR(VLOOKUP(C92,DB!$C$4:$H$49,6,FALSE),"")</f>
        <v/>
      </c>
      <c r="O92" s="76"/>
      <c r="P92" s="77" t="str">
        <f>IFERROR(VLOOKUP(C92,DB!$C$4:$K$952,8,FALSE),"")</f>
        <v/>
      </c>
      <c r="Q92" s="78" t="str">
        <f>IFERROR(VLOOKUP(C92,DB!$C$4:$L$952,10,FALSE),"")</f>
        <v/>
      </c>
      <c r="R92" s="79"/>
    </row>
    <row r="93" spans="2:18">
      <c r="B93" s="64" t="str">
        <f>IFERROR(HYPERLINK(C93&amp;".xlsx",VLOOKUP(C93,DB!$C$4:$N$952,12,FALSE)),"")</f>
        <v/>
      </c>
      <c r="C93" s="82" t="str" cm="1">
        <f t="array" ref="C93">IFERROR(INDEX(DB!$C$4:$C$174,SMALL(IF(ISNUMBER(SEARCH("technology",DB!$K$4:$K$174))=TRUE,ROW(DB!$C$4:$C$174)),ROW(89:89))-3,0),"")</f>
        <v/>
      </c>
      <c r="D93" t="str">
        <f>IFERROR(VLOOKUP(C93,DB!$C$4:$I$952,2,FALSE),"")</f>
        <v/>
      </c>
      <c r="E93" s="70" t="str">
        <f>IFERROR(VLOOKUP(C93,DB!$C$4:$I$952,3,FALSE),"")</f>
        <v/>
      </c>
      <c r="F93" s="71" t="str">
        <f>IFERROR(VLOOKUP(C93,DB!$C$4:$I$952,7,FALSE),"")</f>
        <v/>
      </c>
      <c r="G93" s="72" t="str">
        <f>IFERROR(VLOOKUP(C93,DB!$C$4:$H$952,4,FALSE)/1000000,"")</f>
        <v/>
      </c>
      <c r="H93" s="72"/>
      <c r="I93" s="72" t="str">
        <f t="shared" si="6"/>
        <v/>
      </c>
      <c r="J93" s="73" t="str">
        <f t="shared" si="7"/>
        <v/>
      </c>
      <c r="K93" s="73" t="str">
        <f t="shared" si="8"/>
        <v/>
      </c>
      <c r="L93" s="74"/>
      <c r="M93" s="74"/>
      <c r="N93" s="75" t="str">
        <f>IFERROR(VLOOKUP(C93,DB!$C$4:$H$49,6,FALSE),"")</f>
        <v/>
      </c>
      <c r="O93" s="76"/>
      <c r="P93" s="77" t="str">
        <f>IFERROR(VLOOKUP(C93,DB!$C$4:$K$952,8,FALSE),"")</f>
        <v/>
      </c>
      <c r="Q93" s="78" t="str">
        <f>IFERROR(VLOOKUP(C93,DB!$C$4:$L$952,10,FALSE),"")</f>
        <v/>
      </c>
      <c r="R93" s="79"/>
    </row>
    <row r="94" spans="2:18">
      <c r="B94" s="64" t="str">
        <f>IFERROR(HYPERLINK(C94&amp;".xlsx",VLOOKUP(C94,DB!$C$4:$N$952,12,FALSE)),"")</f>
        <v/>
      </c>
      <c r="C94" s="82" t="str" cm="1">
        <f t="array" ref="C94">IFERROR(INDEX(DB!$C$4:$C$174,SMALL(IF(ISNUMBER(SEARCH("technology",DB!$K$4:$K$174))=TRUE,ROW(DB!$C$4:$C$174)),ROW(90:90))-3,0),"")</f>
        <v/>
      </c>
      <c r="D94" t="str">
        <f>IFERROR(VLOOKUP(C94,DB!$C$4:$I$952,2,FALSE),"")</f>
        <v/>
      </c>
      <c r="E94" s="70" t="str">
        <f>IFERROR(VLOOKUP(C94,DB!$C$4:$I$952,3,FALSE),"")</f>
        <v/>
      </c>
      <c r="F94" s="71" t="str">
        <f>IFERROR(VLOOKUP(C94,DB!$C$4:$I$952,7,FALSE),"")</f>
        <v/>
      </c>
      <c r="G94" s="72" t="str">
        <f>IFERROR(VLOOKUP(C94,DB!$C$4:$H$952,4,FALSE)/1000000,"")</f>
        <v/>
      </c>
      <c r="H94" s="72"/>
      <c r="I94" s="72" t="str">
        <f t="shared" si="6"/>
        <v/>
      </c>
      <c r="J94" s="73" t="str">
        <f t="shared" si="7"/>
        <v/>
      </c>
      <c r="K94" s="73" t="str">
        <f t="shared" si="8"/>
        <v/>
      </c>
      <c r="L94" s="74"/>
      <c r="M94" s="74"/>
      <c r="N94" s="75" t="str">
        <f>IFERROR(VLOOKUP(C94,DB!$C$4:$H$49,6,FALSE),"")</f>
        <v/>
      </c>
      <c r="O94" s="76"/>
      <c r="P94" s="77" t="str">
        <f>IFERROR(VLOOKUP(C94,DB!$C$4:$K$952,8,FALSE),"")</f>
        <v/>
      </c>
      <c r="Q94" s="78" t="str">
        <f>IFERROR(VLOOKUP(C94,DB!$C$4:$L$952,10,FALSE),"")</f>
        <v/>
      </c>
      <c r="R94" s="79"/>
    </row>
    <row r="95" spans="2:18">
      <c r="B95" s="64" t="str">
        <f>IFERROR(HYPERLINK(C95&amp;".xlsx",VLOOKUP(C95,DB!$C$4:$N$952,12,FALSE)),"")</f>
        <v/>
      </c>
      <c r="C95" s="82" t="str" cm="1">
        <f t="array" ref="C95">IFERROR(INDEX(DB!$C$4:$C$174,SMALL(IF(ISNUMBER(SEARCH("technology",DB!$K$4:$K$174))=TRUE,ROW(DB!$C$4:$C$174)),ROW(91:91))-3,0),"")</f>
        <v/>
      </c>
      <c r="D95" t="str">
        <f>IFERROR(VLOOKUP(C95,DB!$C$4:$I$952,2,FALSE),"")</f>
        <v/>
      </c>
      <c r="E95" s="70" t="str">
        <f>IFERROR(VLOOKUP(C95,DB!$C$4:$I$952,3,FALSE),"")</f>
        <v/>
      </c>
      <c r="F95" s="71" t="str">
        <f>IFERROR(VLOOKUP(C95,DB!$C$4:$I$952,7,FALSE),"")</f>
        <v/>
      </c>
      <c r="G95" s="72" t="str">
        <f>IFERROR(VLOOKUP(C95,DB!$C$4:$H$952,4,FALSE)/1000000,"")</f>
        <v/>
      </c>
      <c r="H95" s="72"/>
      <c r="I95" s="72" t="str">
        <f t="shared" si="6"/>
        <v/>
      </c>
      <c r="J95" s="73" t="str">
        <f t="shared" si="7"/>
        <v/>
      </c>
      <c r="K95" s="73" t="str">
        <f t="shared" si="8"/>
        <v/>
      </c>
      <c r="L95" s="74"/>
      <c r="M95" s="74"/>
      <c r="N95" s="75" t="str">
        <f>IFERROR(VLOOKUP(C95,DB!$C$4:$H$49,6,FALSE),"")</f>
        <v/>
      </c>
      <c r="O95" s="76"/>
      <c r="P95" s="77" t="str">
        <f>IFERROR(VLOOKUP(C95,DB!$C$4:$K$952,8,FALSE),"")</f>
        <v/>
      </c>
      <c r="Q95" s="78" t="str">
        <f>IFERROR(VLOOKUP(C95,DB!$C$4:$L$952,10,FALSE),"")</f>
        <v/>
      </c>
      <c r="R95" s="79"/>
    </row>
    <row r="96" spans="2:18">
      <c r="B96" s="64" t="str">
        <f>IFERROR(HYPERLINK(C96&amp;".xlsx",VLOOKUP(C96,DB!$C$4:$N$952,12,FALSE)),"")</f>
        <v/>
      </c>
      <c r="C96" s="82" t="str" cm="1">
        <f t="array" ref="C96">IFERROR(INDEX(DB!$C$4:$C$174,SMALL(IF(ISNUMBER(SEARCH("technology",DB!$K$4:$K$174))=TRUE,ROW(DB!$C$4:$C$174)),ROW(92:92))-3,0),"")</f>
        <v/>
      </c>
      <c r="D96" t="str">
        <f>IFERROR(VLOOKUP(C96,DB!$C$4:$I$952,2,FALSE),"")</f>
        <v/>
      </c>
      <c r="E96" s="70" t="str">
        <f>IFERROR(VLOOKUP(C96,DB!$C$4:$I$952,3,FALSE),"")</f>
        <v/>
      </c>
      <c r="F96" s="71" t="str">
        <f>IFERROR(VLOOKUP(C96,DB!$C$4:$I$952,7,FALSE),"")</f>
        <v/>
      </c>
      <c r="G96" s="72" t="str">
        <f>IFERROR(VLOOKUP(C96,DB!$C$4:$H$952,4,FALSE)/1000000,"")</f>
        <v/>
      </c>
      <c r="H96" s="72"/>
      <c r="I96" s="72" t="str">
        <f t="shared" si="6"/>
        <v/>
      </c>
      <c r="J96" s="73" t="str">
        <f t="shared" si="7"/>
        <v/>
      </c>
      <c r="K96" s="73" t="str">
        <f t="shared" si="8"/>
        <v/>
      </c>
      <c r="L96" s="74"/>
      <c r="M96" s="74"/>
      <c r="N96" s="75" t="str">
        <f>IFERROR(VLOOKUP(C96,DB!$C$4:$H$49,6,FALSE),"")</f>
        <v/>
      </c>
      <c r="O96" s="76"/>
      <c r="P96" s="77" t="str">
        <f>IFERROR(VLOOKUP(C96,DB!$C$4:$K$952,8,FALSE),"")</f>
        <v/>
      </c>
      <c r="Q96" s="78" t="str">
        <f>IFERROR(VLOOKUP(C96,DB!$C$4:$L$952,10,FALSE),"")</f>
        <v/>
      </c>
      <c r="R96" s="79"/>
    </row>
    <row r="97" spans="2:18">
      <c r="B97" s="64" t="str">
        <f>IFERROR(HYPERLINK(C97&amp;".xlsx",VLOOKUP(C97,DB!$C$4:$N$952,12,FALSE)),"")</f>
        <v/>
      </c>
      <c r="C97" s="82" t="str" cm="1">
        <f t="array" ref="C97">IFERROR(INDEX(DB!$C$4:$C$174,SMALL(IF(ISNUMBER(SEARCH("technology",DB!$K$4:$K$174))=TRUE,ROW(DB!$C$4:$C$174)),ROW(93:93))-3,0),"")</f>
        <v/>
      </c>
      <c r="D97" t="str">
        <f>IFERROR(VLOOKUP(C97,DB!$C$4:$I$952,2,FALSE),"")</f>
        <v/>
      </c>
      <c r="E97" s="70" t="str">
        <f>IFERROR(VLOOKUP(C97,DB!$C$4:$I$952,3,FALSE),"")</f>
        <v/>
      </c>
      <c r="F97" s="71" t="str">
        <f>IFERROR(VLOOKUP(C97,DB!$C$4:$I$952,7,FALSE),"")</f>
        <v/>
      </c>
      <c r="G97" s="72" t="str">
        <f>IFERROR(VLOOKUP(C97,DB!$C$4:$H$952,4,FALSE)/1000000,"")</f>
        <v/>
      </c>
      <c r="H97" s="72"/>
      <c r="I97" s="72" t="str">
        <f t="shared" si="6"/>
        <v/>
      </c>
      <c r="J97" s="73" t="str">
        <f t="shared" si="7"/>
        <v/>
      </c>
      <c r="K97" s="73" t="str">
        <f t="shared" si="8"/>
        <v/>
      </c>
      <c r="L97" s="74"/>
      <c r="M97" s="74"/>
      <c r="N97" s="75" t="str">
        <f>IFERROR(VLOOKUP(C97,DB!$C$4:$H$49,6,FALSE),"")</f>
        <v/>
      </c>
      <c r="O97" s="76"/>
      <c r="P97" s="77" t="str">
        <f>IFERROR(VLOOKUP(C97,DB!$C$4:$K$952,8,FALSE),"")</f>
        <v/>
      </c>
      <c r="Q97" s="78" t="str">
        <f>IFERROR(VLOOKUP(C97,DB!$C$4:$L$952,10,FALSE),"")</f>
        <v/>
      </c>
      <c r="R97" s="79"/>
    </row>
    <row r="98" spans="2:18">
      <c r="B98" s="64" t="str">
        <f>IFERROR(HYPERLINK(C98&amp;".xlsx",VLOOKUP(C98,DB!$C$4:$N$952,12,FALSE)),"")</f>
        <v/>
      </c>
      <c r="C98" s="82" t="str" cm="1">
        <f t="array" ref="C98">IFERROR(INDEX(DB!$C$4:$C$174,SMALL(IF(ISNUMBER(SEARCH("technology",DB!$K$4:$K$174))=TRUE,ROW(DB!$C$4:$C$174)),ROW(94:94))-3,0),"")</f>
        <v/>
      </c>
      <c r="D98" t="str">
        <f>IFERROR(VLOOKUP(C98,DB!$C$4:$I$952,2,FALSE),"")</f>
        <v/>
      </c>
      <c r="E98" s="70" t="str">
        <f>IFERROR(VLOOKUP(C98,DB!$C$4:$I$952,3,FALSE),"")</f>
        <v/>
      </c>
      <c r="F98" s="71" t="str">
        <f>IFERROR(VLOOKUP(C98,DB!$C$4:$I$952,7,FALSE),"")</f>
        <v/>
      </c>
      <c r="G98" s="72" t="str">
        <f>IFERROR(VLOOKUP(C98,DB!$C$4:$H$952,4,FALSE)/1000000,"")</f>
        <v/>
      </c>
      <c r="H98" s="72"/>
      <c r="I98" s="72" t="str">
        <f t="shared" si="6"/>
        <v/>
      </c>
      <c r="J98" s="73" t="str">
        <f t="shared" si="7"/>
        <v/>
      </c>
      <c r="K98" s="73" t="str">
        <f t="shared" si="8"/>
        <v/>
      </c>
      <c r="L98" s="74"/>
      <c r="M98" s="74"/>
      <c r="N98" s="75" t="str">
        <f>IFERROR(VLOOKUP(C98,DB!$C$4:$H$49,6,FALSE),"")</f>
        <v/>
      </c>
      <c r="O98" s="76"/>
      <c r="P98" s="77" t="str">
        <f>IFERROR(VLOOKUP(C98,DB!$C$4:$K$952,8,FALSE),"")</f>
        <v/>
      </c>
      <c r="Q98" s="78" t="str">
        <f>IFERROR(VLOOKUP(C98,DB!$C$4:$L$952,10,FALSE),"")</f>
        <v/>
      </c>
      <c r="R98" s="79"/>
    </row>
    <row r="99" spans="2:18">
      <c r="B99" s="64" t="str">
        <f>IFERROR(HYPERLINK(C99&amp;".xlsx",VLOOKUP(C99,DB!$C$4:$N$952,12,FALSE)),"")</f>
        <v/>
      </c>
      <c r="C99" s="82" t="str" cm="1">
        <f t="array" ref="C99">IFERROR(INDEX(DB!$C$4:$C$174,SMALL(IF(ISNUMBER(SEARCH("technology",DB!$K$4:$K$174))=TRUE,ROW(DB!$C$4:$C$174)),ROW(95:95))-3,0),"")</f>
        <v/>
      </c>
      <c r="D99" t="str">
        <f>IFERROR(VLOOKUP(C99,DB!$C$4:$I$952,2,FALSE),"")</f>
        <v/>
      </c>
      <c r="E99" s="70" t="str">
        <f>IFERROR(VLOOKUP(C99,DB!$C$4:$I$952,3,FALSE),"")</f>
        <v/>
      </c>
      <c r="F99" s="71" t="str">
        <f>IFERROR(VLOOKUP(C99,DB!$C$4:$I$952,7,FALSE),"")</f>
        <v/>
      </c>
      <c r="G99" s="72" t="str">
        <f>IFERROR(VLOOKUP(C99,DB!$C$4:$H$952,4,FALSE)/1000000,"")</f>
        <v/>
      </c>
      <c r="H99" s="72"/>
      <c r="I99" s="72" t="str">
        <f t="shared" si="6"/>
        <v/>
      </c>
      <c r="J99" s="73" t="str">
        <f t="shared" si="7"/>
        <v/>
      </c>
      <c r="K99" s="73" t="str">
        <f t="shared" si="8"/>
        <v/>
      </c>
      <c r="L99" s="74"/>
      <c r="M99" s="74"/>
      <c r="N99" s="75" t="str">
        <f>IFERROR(VLOOKUP(C99,DB!$C$4:$H$49,6,FALSE),"")</f>
        <v/>
      </c>
      <c r="O99" s="76"/>
      <c r="P99" s="77" t="str">
        <f>IFERROR(VLOOKUP(C99,DB!$C$4:$K$952,8,FALSE),"")</f>
        <v/>
      </c>
      <c r="Q99" s="78" t="str">
        <f>IFERROR(VLOOKUP(C99,DB!$C$4:$L$952,10,FALSE),"")</f>
        <v/>
      </c>
      <c r="R99" s="79"/>
    </row>
    <row r="100" spans="2:18">
      <c r="B100" s="64" t="str">
        <f>IFERROR(HYPERLINK(C100&amp;".xlsx",VLOOKUP(C100,DB!$C$4:$N$952,12,FALSE)),"")</f>
        <v/>
      </c>
      <c r="C100" s="82" t="str" cm="1">
        <f t="array" ref="C100">IFERROR(INDEX(DB!$C$4:$C$174,SMALL(IF(ISNUMBER(SEARCH("technology",DB!$K$4:$K$174))=TRUE,ROW(DB!$C$4:$C$174)),ROW(96:96))-3,0),"")</f>
        <v/>
      </c>
      <c r="D100" t="str">
        <f>IFERROR(VLOOKUP(C100,DB!$C$4:$I$952,2,FALSE),"")</f>
        <v/>
      </c>
      <c r="E100" s="70" t="str">
        <f>IFERROR(VLOOKUP(C100,DB!$C$4:$I$952,3,FALSE),"")</f>
        <v/>
      </c>
      <c r="F100" s="71" t="str">
        <f>IFERROR(VLOOKUP(C100,DB!$C$4:$I$952,7,FALSE),"")</f>
        <v/>
      </c>
      <c r="G100" s="72" t="str">
        <f>IFERROR(VLOOKUP(C100,DB!$C$4:$H$952,4,FALSE)/1000000,"")</f>
        <v/>
      </c>
      <c r="H100" s="72"/>
      <c r="I100" s="72" t="str">
        <f t="shared" si="6"/>
        <v/>
      </c>
      <c r="J100" s="73" t="str">
        <f t="shared" si="7"/>
        <v/>
      </c>
      <c r="K100" s="73" t="str">
        <f t="shared" si="8"/>
        <v/>
      </c>
      <c r="L100" s="74"/>
      <c r="M100" s="74"/>
      <c r="N100" s="75" t="str">
        <f>IFERROR(VLOOKUP(C100,DB!$C$4:$H$49,6,FALSE),"")</f>
        <v/>
      </c>
      <c r="O100" s="76"/>
      <c r="P100" s="77" t="str">
        <f>IFERROR(VLOOKUP(C100,DB!$C$4:$K$952,8,FALSE),"")</f>
        <v/>
      </c>
      <c r="Q100" s="78" t="str">
        <f>IFERROR(VLOOKUP(C100,DB!$C$4:$L$952,10,FALSE),"")</f>
        <v/>
      </c>
      <c r="R100" s="79"/>
    </row>
    <row r="101" spans="2:18">
      <c r="B101" s="64" t="str">
        <f>IFERROR(HYPERLINK(C101&amp;".xlsx",VLOOKUP(C101,DB!$C$4:$N$952,12,FALSE)),"")</f>
        <v/>
      </c>
      <c r="C101" s="82" t="str" cm="1">
        <f t="array" ref="C101">IFERROR(INDEX(DB!$C$4:$C$174,SMALL(IF(ISNUMBER(SEARCH("technology",DB!$K$4:$K$174))=TRUE,ROW(DB!$C$4:$C$174)),ROW(97:97))-3,0),"")</f>
        <v/>
      </c>
      <c r="D101" t="str">
        <f>IFERROR(VLOOKUP(C101,DB!$C$4:$I$952,2,FALSE),"")</f>
        <v/>
      </c>
      <c r="E101" s="70" t="str">
        <f>IFERROR(VLOOKUP(C101,DB!$C$4:$I$952,3,FALSE),"")</f>
        <v/>
      </c>
      <c r="F101" s="71" t="str">
        <f>IFERROR(VLOOKUP(C101,DB!$C$4:$I$952,7,FALSE),"")</f>
        <v/>
      </c>
      <c r="G101" s="72" t="str">
        <f>IFERROR(VLOOKUP(C101,DB!$C$4:$H$952,4,FALSE)/1000000,"")</f>
        <v/>
      </c>
      <c r="H101" s="72"/>
      <c r="I101" s="72" t="str">
        <f t="shared" si="6"/>
        <v/>
      </c>
      <c r="J101" s="73" t="str">
        <f t="shared" si="7"/>
        <v/>
      </c>
      <c r="K101" s="73" t="str">
        <f t="shared" si="8"/>
        <v/>
      </c>
      <c r="L101" s="74"/>
      <c r="M101" s="74"/>
      <c r="N101" s="75" t="str">
        <f>IFERROR(VLOOKUP(C101,DB!$C$4:$H$49,6,FALSE),"")</f>
        <v/>
      </c>
      <c r="O101" s="76"/>
      <c r="P101" s="77" t="str">
        <f>IFERROR(VLOOKUP(C101,DB!$C$4:$K$952,8,FALSE),"")</f>
        <v/>
      </c>
      <c r="Q101" s="78" t="str">
        <f>IFERROR(VLOOKUP(C101,DB!$C$4:$L$952,10,FALSE),"")</f>
        <v/>
      </c>
      <c r="R101" s="79"/>
    </row>
    <row r="102" spans="2:18">
      <c r="B102" s="64" t="str">
        <f>IFERROR(HYPERLINK(C102&amp;".xlsx",VLOOKUP(C102,DB!$C$4:$N$952,12,FALSE)),"")</f>
        <v/>
      </c>
      <c r="C102" s="82" t="str" cm="1">
        <f t="array" ref="C102">IFERROR(INDEX(DB!$C$4:$C$174,SMALL(IF(ISNUMBER(SEARCH("technology",DB!$K$4:$K$174))=TRUE,ROW(DB!$C$4:$C$174)),ROW(98:98))-3,0),"")</f>
        <v/>
      </c>
      <c r="D102" t="str">
        <f>IFERROR(VLOOKUP(C102,DB!$C$4:$I$952,2,FALSE),"")</f>
        <v/>
      </c>
      <c r="E102" s="70" t="str">
        <f>IFERROR(VLOOKUP(C102,DB!$C$4:$I$952,3,FALSE),"")</f>
        <v/>
      </c>
      <c r="F102" s="71" t="str">
        <f>IFERROR(VLOOKUP(C102,DB!$C$4:$I$952,7,FALSE),"")</f>
        <v/>
      </c>
      <c r="G102" s="72" t="str">
        <f>IFERROR(VLOOKUP(C102,DB!$C$4:$H$952,4,FALSE)/1000000,"")</f>
        <v/>
      </c>
      <c r="H102" s="72"/>
      <c r="I102" s="72" t="str">
        <f t="shared" si="6"/>
        <v/>
      </c>
      <c r="J102" s="73" t="str">
        <f t="shared" si="7"/>
        <v/>
      </c>
      <c r="K102" s="73" t="str">
        <f t="shared" si="8"/>
        <v/>
      </c>
      <c r="L102" s="74"/>
      <c r="M102" s="74"/>
      <c r="N102" s="75" t="str">
        <f>IFERROR(VLOOKUP(C102,DB!$C$4:$H$49,6,FALSE),"")</f>
        <v/>
      </c>
      <c r="O102" s="76"/>
      <c r="P102" s="77" t="str">
        <f>IFERROR(VLOOKUP(C102,DB!$C$4:$K$952,8,FALSE),"")</f>
        <v/>
      </c>
      <c r="Q102" s="78" t="str">
        <f>IFERROR(VLOOKUP(C102,DB!$C$4:$L$952,10,FALSE),"")</f>
        <v/>
      </c>
      <c r="R102" s="79"/>
    </row>
    <row r="103" spans="2:18">
      <c r="B103" s="64" t="str">
        <f>IFERROR(HYPERLINK(C103&amp;".xlsx",VLOOKUP(C103,DB!$C$4:$N$952,12,FALSE)),"")</f>
        <v/>
      </c>
      <c r="C103" s="82" t="str" cm="1">
        <f t="array" ref="C103">IFERROR(INDEX(DB!$C$4:$C$174,SMALL(IF(ISNUMBER(SEARCH("technology",DB!$K$4:$K$174))=TRUE,ROW(DB!$C$4:$C$174)),ROW(99:99))-3,0),"")</f>
        <v/>
      </c>
      <c r="D103" t="str">
        <f>IFERROR(VLOOKUP(C103,DB!$C$4:$I$952,2,FALSE),"")</f>
        <v/>
      </c>
      <c r="E103" s="70" t="str">
        <f>IFERROR(VLOOKUP(C103,DB!$C$4:$I$952,3,FALSE),"")</f>
        <v/>
      </c>
      <c r="F103" s="71" t="str">
        <f>IFERROR(VLOOKUP(C103,DB!$C$4:$I$952,7,FALSE),"")</f>
        <v/>
      </c>
      <c r="G103" s="72" t="str">
        <f>IFERROR(VLOOKUP(C103,DB!$C$4:$H$952,4,FALSE)/1000000,"")</f>
        <v/>
      </c>
      <c r="H103" s="72"/>
      <c r="I103" s="72" t="str">
        <f t="shared" si="6"/>
        <v/>
      </c>
      <c r="J103" s="73" t="str">
        <f t="shared" si="7"/>
        <v/>
      </c>
      <c r="K103" s="73" t="str">
        <f t="shared" si="8"/>
        <v/>
      </c>
      <c r="L103" s="74"/>
      <c r="M103" s="74"/>
      <c r="N103" s="75" t="str">
        <f>IFERROR(VLOOKUP(C103,DB!$C$4:$H$49,6,FALSE),"")</f>
        <v/>
      </c>
      <c r="O103" s="76"/>
      <c r="P103" s="77" t="str">
        <f>IFERROR(VLOOKUP(C103,DB!$C$4:$K$952,8,FALSE),"")</f>
        <v/>
      </c>
      <c r="Q103" s="78" t="str">
        <f>IFERROR(VLOOKUP(C103,DB!$C$4:$L$952,10,FALSE),"")</f>
        <v/>
      </c>
      <c r="R103" s="79"/>
    </row>
    <row r="104" spans="2:18">
      <c r="B104" s="64" t="str">
        <f>IFERROR(HYPERLINK(C104&amp;".xlsx",VLOOKUP(C104,DB!$C$4:$N$952,12,FALSE)),"")</f>
        <v/>
      </c>
      <c r="C104" s="82" t="str" cm="1">
        <f t="array" ref="C104">IFERROR(INDEX(DB!$C$4:$C$174,SMALL(IF(ISNUMBER(SEARCH("technology",DB!$K$4:$K$174))=TRUE,ROW(DB!$C$4:$C$174)),ROW(100:100))-3,0),"")</f>
        <v/>
      </c>
      <c r="D104" t="str">
        <f>IFERROR(VLOOKUP(C104,DB!$C$4:$I$952,2,FALSE),"")</f>
        <v/>
      </c>
      <c r="E104" s="70" t="str">
        <f>IFERROR(VLOOKUP(C104,DB!$C$4:$I$952,3,FALSE),"")</f>
        <v/>
      </c>
      <c r="F104" s="71" t="str">
        <f>IFERROR(VLOOKUP(C104,DB!$C$4:$I$952,7,FALSE),"")</f>
        <v/>
      </c>
      <c r="G104" s="72" t="str">
        <f>IFERROR(VLOOKUP(C104,DB!$C$4:$H$952,4,FALSE)/1000000,"")</f>
        <v/>
      </c>
      <c r="H104" s="72"/>
      <c r="I104" s="72" t="str">
        <f t="shared" si="6"/>
        <v/>
      </c>
      <c r="J104" s="73" t="str">
        <f t="shared" si="7"/>
        <v/>
      </c>
      <c r="K104" s="73" t="str">
        <f t="shared" si="8"/>
        <v/>
      </c>
      <c r="L104" s="74"/>
      <c r="M104" s="74"/>
      <c r="N104" s="75" t="str">
        <f>IFERROR(VLOOKUP(C104,DB!$C$4:$H$49,6,FALSE),"")</f>
        <v/>
      </c>
      <c r="O104" s="76"/>
      <c r="P104" s="77" t="str">
        <f>IFERROR(VLOOKUP(C104,DB!$C$4:$K$952,8,FALSE),"")</f>
        <v/>
      </c>
      <c r="Q104" s="78" t="str">
        <f>IFERROR(VLOOKUP(C104,DB!$C$4:$L$952,10,FALSE),"")</f>
        <v/>
      </c>
      <c r="R104" s="79"/>
    </row>
    <row r="105" spans="2:18">
      <c r="B105" s="64" t="str">
        <f>IFERROR(HYPERLINK(C105&amp;".xlsx",VLOOKUP(C105,DB!$C$4:$N$952,12,FALSE)),"")</f>
        <v/>
      </c>
      <c r="C105" s="82" t="str" cm="1">
        <f t="array" ref="C105">IFERROR(INDEX(DB!$C$4:$C$174,SMALL(IF(ISNUMBER(SEARCH("technology",DB!$K$4:$K$174))=TRUE,ROW(DB!$C$4:$C$174)),ROW(101:101))-3,0),"")</f>
        <v/>
      </c>
      <c r="D105" t="str">
        <f>IFERROR(VLOOKUP(C105,DB!$C$4:$I$952,2,FALSE),"")</f>
        <v/>
      </c>
      <c r="E105" s="70" t="str">
        <f>IFERROR(VLOOKUP(C105,DB!$C$4:$I$952,3,FALSE),"")</f>
        <v/>
      </c>
      <c r="F105" s="71" t="str">
        <f>IFERROR(VLOOKUP(C105,DB!$C$4:$I$952,7,FALSE),"")</f>
        <v/>
      </c>
      <c r="G105" s="72" t="str">
        <f>IFERROR(VLOOKUP(C105,DB!$C$4:$H$952,4,FALSE)/1000000,"")</f>
        <v/>
      </c>
      <c r="H105" s="72"/>
      <c r="I105" s="72" t="str">
        <f t="shared" si="6"/>
        <v/>
      </c>
      <c r="J105" s="73" t="str">
        <f t="shared" si="7"/>
        <v/>
      </c>
      <c r="K105" s="73" t="str">
        <f t="shared" si="8"/>
        <v/>
      </c>
      <c r="L105" s="74"/>
      <c r="M105" s="74"/>
      <c r="N105" s="75" t="str">
        <f>IFERROR(VLOOKUP(C105,DB!$C$4:$H$49,6,FALSE),"")</f>
        <v/>
      </c>
      <c r="O105" s="76"/>
      <c r="P105" s="77" t="str">
        <f>IFERROR(VLOOKUP(C105,DB!$C$4:$K$952,8,FALSE),"")</f>
        <v/>
      </c>
      <c r="Q105" s="78" t="str">
        <f>IFERROR(VLOOKUP(C105,DB!$C$4:$L$952,10,FALSE),"")</f>
        <v/>
      </c>
      <c r="R105" s="79"/>
    </row>
    <row r="106" spans="2:18">
      <c r="B106" s="64" t="str">
        <f>IFERROR(HYPERLINK(C106&amp;".xlsx",VLOOKUP(C106,DB!$C$4:$N$952,12,FALSE)),"")</f>
        <v/>
      </c>
      <c r="C106" s="82" t="str" cm="1">
        <f t="array" ref="C106">IFERROR(INDEX(DB!$C$4:$C$174,SMALL(IF(ISNUMBER(SEARCH("technology",DB!$K$4:$K$174))=TRUE,ROW(DB!$C$4:$C$174)),ROW(102:102))-3,0),"")</f>
        <v/>
      </c>
      <c r="D106" t="str">
        <f>IFERROR(VLOOKUP(C106,DB!$C$4:$I$952,2,FALSE),"")</f>
        <v/>
      </c>
      <c r="E106" s="70" t="str">
        <f>IFERROR(VLOOKUP(C106,DB!$C$4:$I$952,3,FALSE),"")</f>
        <v/>
      </c>
      <c r="F106" s="71" t="str">
        <f>IFERROR(VLOOKUP(C106,DB!$C$4:$I$952,7,FALSE),"")</f>
        <v/>
      </c>
      <c r="G106" s="72" t="str">
        <f>IFERROR(VLOOKUP(C106,DB!$C$4:$H$952,4,FALSE)/1000000,"")</f>
        <v/>
      </c>
      <c r="H106" s="72"/>
      <c r="I106" s="72" t="str">
        <f t="shared" si="6"/>
        <v/>
      </c>
      <c r="J106" s="73" t="str">
        <f t="shared" si="7"/>
        <v/>
      </c>
      <c r="K106" s="73" t="str">
        <f t="shared" si="8"/>
        <v/>
      </c>
      <c r="L106" s="74"/>
      <c r="M106" s="74"/>
      <c r="N106" s="75" t="str">
        <f>IFERROR(VLOOKUP(C106,DB!$C$4:$H$49,6,FALSE),"")</f>
        <v/>
      </c>
      <c r="O106" s="76"/>
      <c r="P106" s="77" t="str">
        <f>IFERROR(VLOOKUP(C106,DB!$C$4:$K$952,8,FALSE),"")</f>
        <v/>
      </c>
      <c r="Q106" s="78" t="str">
        <f>IFERROR(VLOOKUP(C106,DB!$C$4:$L$952,10,FALSE),"")</f>
        <v/>
      </c>
      <c r="R106" s="79"/>
    </row>
    <row r="107" spans="2:18">
      <c r="B107" s="64" t="str">
        <f>IFERROR(HYPERLINK(C107&amp;".xlsx",VLOOKUP(C107,DB!$C$4:$N$952,12,FALSE)),"")</f>
        <v/>
      </c>
      <c r="C107" s="82" t="str" cm="1">
        <f t="array" ref="C107">IFERROR(INDEX(DB!$C$4:$C$174,SMALL(IF(ISNUMBER(SEARCH("technology",DB!$K$4:$K$174))=TRUE,ROW(DB!$C$4:$C$174)),ROW(103:103))-3,0),"")</f>
        <v/>
      </c>
      <c r="D107" t="str">
        <f>IFERROR(VLOOKUP(C107,DB!$C$4:$I$952,2,FALSE),"")</f>
        <v/>
      </c>
      <c r="E107" s="70" t="str">
        <f>IFERROR(VLOOKUP(C107,DB!$C$4:$I$952,3,FALSE),"")</f>
        <v/>
      </c>
      <c r="F107" s="71" t="str">
        <f>IFERROR(VLOOKUP(C107,DB!$C$4:$I$952,7,FALSE),"")</f>
        <v/>
      </c>
      <c r="G107" s="72" t="str">
        <f>IFERROR(VLOOKUP(C107,DB!$C$4:$H$952,4,FALSE)/1000000,"")</f>
        <v/>
      </c>
      <c r="H107" s="72"/>
      <c r="I107" s="72" t="str">
        <f t="shared" si="6"/>
        <v/>
      </c>
      <c r="J107" s="73" t="str">
        <f t="shared" si="7"/>
        <v/>
      </c>
      <c r="K107" s="73" t="str">
        <f t="shared" si="8"/>
        <v/>
      </c>
      <c r="L107" s="74"/>
      <c r="M107" s="74"/>
      <c r="N107" s="75" t="str">
        <f>IFERROR(VLOOKUP(C107,DB!$C$4:$H$49,6,FALSE),"")</f>
        <v/>
      </c>
      <c r="O107" s="76"/>
      <c r="P107" s="77" t="str">
        <f>IFERROR(VLOOKUP(C107,DB!$C$4:$K$952,8,FALSE),"")</f>
        <v/>
      </c>
      <c r="Q107" s="78" t="str">
        <f>IFERROR(VLOOKUP(C107,DB!$C$4:$L$952,10,FALSE),"")</f>
        <v/>
      </c>
      <c r="R107" s="79"/>
    </row>
    <row r="108" spans="2:18">
      <c r="B108" s="64" t="str">
        <f>IFERROR(HYPERLINK(C108&amp;".xlsx",VLOOKUP(C108,DB!$C$4:$N$952,12,FALSE)),"")</f>
        <v/>
      </c>
      <c r="C108" s="82" t="str" cm="1">
        <f t="array" ref="C108">IFERROR(INDEX(DB!$C$4:$C$174,SMALL(IF(ISNUMBER(SEARCH("technology",DB!$K$4:$K$174))=TRUE,ROW(DB!$C$4:$C$174)),ROW(104:104))-3,0),"")</f>
        <v/>
      </c>
      <c r="D108" t="str">
        <f>IFERROR(VLOOKUP(C108,DB!$C$4:$I$952,2,FALSE),"")</f>
        <v/>
      </c>
      <c r="E108" s="70" t="str">
        <f>IFERROR(VLOOKUP(C108,DB!$C$4:$I$952,3,FALSE),"")</f>
        <v/>
      </c>
      <c r="F108" s="71" t="str">
        <f>IFERROR(VLOOKUP(C108,DB!$C$4:$I$952,7,FALSE),"")</f>
        <v/>
      </c>
      <c r="G108" s="72" t="str">
        <f>IFERROR(VLOOKUP(C108,DB!$C$4:$H$952,4,FALSE)/1000000,"")</f>
        <v/>
      </c>
      <c r="H108" s="72"/>
      <c r="I108" s="72" t="str">
        <f t="shared" si="6"/>
        <v/>
      </c>
      <c r="J108" s="73" t="str">
        <f t="shared" si="7"/>
        <v/>
      </c>
      <c r="K108" s="73" t="str">
        <f t="shared" si="8"/>
        <v/>
      </c>
      <c r="L108" s="74"/>
      <c r="M108" s="74"/>
      <c r="N108" s="75" t="str">
        <f>IFERROR(VLOOKUP(C108,DB!$C$4:$H$49,6,FALSE),"")</f>
        <v/>
      </c>
      <c r="O108" s="76"/>
      <c r="P108" s="77" t="str">
        <f>IFERROR(VLOOKUP(C108,DB!$C$4:$K$952,8,FALSE),"")</f>
        <v/>
      </c>
      <c r="Q108" s="78" t="str">
        <f>IFERROR(VLOOKUP(C108,DB!$C$4:$L$952,10,FALSE),"")</f>
        <v/>
      </c>
      <c r="R108" s="79"/>
    </row>
    <row r="109" spans="2:18">
      <c r="B109" s="64" t="str">
        <f>IFERROR(HYPERLINK(C109&amp;".xlsx",VLOOKUP(C109,DB!$C$4:$N$952,12,FALSE)),"")</f>
        <v/>
      </c>
      <c r="C109" s="82" t="str" cm="1">
        <f t="array" ref="C109">IFERROR(INDEX(DB!$C$4:$C$174,SMALL(IF(ISNUMBER(SEARCH("technology",DB!$K$4:$K$174))=TRUE,ROW(DB!$C$4:$C$174)),ROW(105:105))-3,0),"")</f>
        <v/>
      </c>
      <c r="D109" t="str">
        <f>IFERROR(VLOOKUP(C109,DB!$C$4:$I$952,2,FALSE),"")</f>
        <v/>
      </c>
      <c r="E109" s="70" t="str">
        <f>IFERROR(VLOOKUP(C109,DB!$C$4:$I$952,3,FALSE),"")</f>
        <v/>
      </c>
      <c r="F109" s="71" t="str">
        <f>IFERROR(VLOOKUP(C109,DB!$C$4:$I$952,7,FALSE),"")</f>
        <v/>
      </c>
      <c r="G109" s="72" t="str">
        <f>IFERROR(VLOOKUP(C109,DB!$C$4:$H$952,4,FALSE)/1000000,"")</f>
        <v/>
      </c>
      <c r="H109" s="72"/>
      <c r="I109" s="72" t="str">
        <f t="shared" si="6"/>
        <v/>
      </c>
      <c r="J109" s="73" t="str">
        <f t="shared" si="7"/>
        <v/>
      </c>
      <c r="K109" s="73" t="str">
        <f t="shared" si="8"/>
        <v/>
      </c>
      <c r="L109" s="74"/>
      <c r="M109" s="74"/>
      <c r="N109" s="75" t="str">
        <f>IFERROR(VLOOKUP(C109,DB!$C$4:$H$49,6,FALSE),"")</f>
        <v/>
      </c>
      <c r="O109" s="76"/>
      <c r="P109" s="77" t="str">
        <f>IFERROR(VLOOKUP(C109,DB!$C$4:$K$952,8,FALSE),"")</f>
        <v/>
      </c>
      <c r="Q109" s="78" t="str">
        <f>IFERROR(VLOOKUP(C109,DB!$C$4:$L$952,10,FALSE),"")</f>
        <v/>
      </c>
      <c r="R109" s="79"/>
    </row>
    <row r="110" spans="2:18">
      <c r="B110" s="64" t="str">
        <f>IFERROR(HYPERLINK(C110&amp;".xlsx",VLOOKUP(C110,DB!$C$4:$N$952,12,FALSE)),"")</f>
        <v/>
      </c>
      <c r="C110" s="82" t="str" cm="1">
        <f t="array" ref="C110">IFERROR(INDEX(DB!$C$4:$C$174,SMALL(IF(ISNUMBER(SEARCH("technology",DB!$K$4:$K$174))=TRUE,ROW(DB!$C$4:$C$174)),ROW(106:106))-3,0),"")</f>
        <v/>
      </c>
      <c r="D110" t="str">
        <f>IFERROR(VLOOKUP(C110,DB!$C$4:$I$952,2,FALSE),"")</f>
        <v/>
      </c>
      <c r="E110" s="70" t="str">
        <f>IFERROR(VLOOKUP(C110,DB!$C$4:$I$952,3,FALSE),"")</f>
        <v/>
      </c>
      <c r="F110" s="71" t="str">
        <f>IFERROR(VLOOKUP(C110,DB!$C$4:$I$952,7,FALSE),"")</f>
        <v/>
      </c>
      <c r="G110" s="72" t="str">
        <f>IFERROR(VLOOKUP(C110,DB!$C$4:$H$952,4,FALSE)/1000000,"")</f>
        <v/>
      </c>
      <c r="H110" s="72"/>
      <c r="I110" s="72" t="str">
        <f t="shared" si="6"/>
        <v/>
      </c>
      <c r="J110" s="73" t="str">
        <f t="shared" si="7"/>
        <v/>
      </c>
      <c r="K110" s="73" t="str">
        <f t="shared" si="8"/>
        <v/>
      </c>
      <c r="L110" s="74"/>
      <c r="M110" s="74"/>
      <c r="N110" s="75" t="str">
        <f>IFERROR(VLOOKUP(C110,DB!$C$4:$H$49,6,FALSE),"")</f>
        <v/>
      </c>
      <c r="O110" s="76"/>
      <c r="P110" s="77" t="str">
        <f>IFERROR(VLOOKUP(C110,DB!$C$4:$K$952,8,FALSE),"")</f>
        <v/>
      </c>
      <c r="Q110" s="78" t="str">
        <f>IFERROR(VLOOKUP(C110,DB!$C$4:$L$952,10,FALSE),"")</f>
        <v/>
      </c>
      <c r="R110" s="79"/>
    </row>
    <row r="111" spans="2:18">
      <c r="B111" s="64" t="str">
        <f>IFERROR(HYPERLINK(C111&amp;".xlsx",VLOOKUP(C111,DB!$C$4:$N$952,12,FALSE)),"")</f>
        <v/>
      </c>
      <c r="C111" s="82" t="str" cm="1">
        <f t="array" ref="C111">IFERROR(INDEX(DB!$C$4:$C$174,SMALL(IF(ISNUMBER(SEARCH("technology",DB!$K$4:$K$174))=TRUE,ROW(DB!$C$4:$C$174)),ROW(107:107))-3,0),"")</f>
        <v/>
      </c>
      <c r="D111" t="str">
        <f>IFERROR(VLOOKUP(C111,DB!$C$4:$I$952,2,FALSE),"")</f>
        <v/>
      </c>
      <c r="E111" s="70" t="str">
        <f>IFERROR(VLOOKUP(C111,DB!$C$4:$I$952,3,FALSE),"")</f>
        <v/>
      </c>
      <c r="F111" s="71" t="str">
        <f>IFERROR(VLOOKUP(C111,DB!$C$4:$I$952,7,FALSE),"")</f>
        <v/>
      </c>
      <c r="G111" s="72" t="str">
        <f>IFERROR(VLOOKUP(C111,DB!$C$4:$H$952,4,FALSE)/1000000,"")</f>
        <v/>
      </c>
      <c r="H111" s="72"/>
      <c r="I111" s="72" t="str">
        <f t="shared" si="6"/>
        <v/>
      </c>
      <c r="J111" s="73" t="str">
        <f t="shared" si="7"/>
        <v/>
      </c>
      <c r="K111" s="73" t="str">
        <f t="shared" si="8"/>
        <v/>
      </c>
      <c r="L111" s="74"/>
      <c r="M111" s="74"/>
      <c r="N111" s="75" t="str">
        <f>IFERROR(VLOOKUP(C111,DB!$C$4:$H$49,6,FALSE),"")</f>
        <v/>
      </c>
      <c r="O111" s="76"/>
      <c r="P111" s="77" t="str">
        <f>IFERROR(VLOOKUP(C111,DB!$C$4:$K$952,8,FALSE),"")</f>
        <v/>
      </c>
      <c r="Q111" s="78" t="str">
        <f>IFERROR(VLOOKUP(C111,DB!$C$4:$L$952,10,FALSE),"")</f>
        <v/>
      </c>
      <c r="R111" s="79"/>
    </row>
    <row r="112" spans="2:18">
      <c r="B112" s="64" t="str">
        <f>IFERROR(HYPERLINK(C112&amp;".xlsx",VLOOKUP(C112,DB!$C$4:$N$952,12,FALSE)),"")</f>
        <v/>
      </c>
      <c r="C112" s="82" t="str" cm="1">
        <f t="array" ref="C112">IFERROR(INDEX(DB!$C$4:$C$174,SMALL(IF(ISNUMBER(SEARCH("technology",DB!$K$4:$K$174))=TRUE,ROW(DB!$C$4:$C$174)),ROW(108:108))-3,0),"")</f>
        <v/>
      </c>
      <c r="D112" t="str">
        <f>IFERROR(VLOOKUP(C112,DB!$C$4:$I$952,2,FALSE),"")</f>
        <v/>
      </c>
      <c r="E112" s="70" t="str">
        <f>IFERROR(VLOOKUP(C112,DB!$C$4:$I$952,3,FALSE),"")</f>
        <v/>
      </c>
      <c r="F112" s="71" t="str">
        <f>IFERROR(VLOOKUP(C112,DB!$C$4:$I$952,7,FALSE),"")</f>
        <v/>
      </c>
      <c r="G112" s="72" t="str">
        <f>IFERROR(VLOOKUP(C112,DB!$C$4:$H$952,4,FALSE)/1000000,"")</f>
        <v/>
      </c>
      <c r="H112" s="72"/>
      <c r="I112" s="72" t="str">
        <f t="shared" si="6"/>
        <v/>
      </c>
      <c r="J112" s="73" t="str">
        <f t="shared" si="7"/>
        <v/>
      </c>
      <c r="K112" s="73" t="str">
        <f t="shared" si="8"/>
        <v/>
      </c>
      <c r="L112" s="74"/>
      <c r="M112" s="74"/>
      <c r="N112" s="75" t="str">
        <f>IFERROR(VLOOKUP(C112,DB!$C$4:$H$49,6,FALSE),"")</f>
        <v/>
      </c>
      <c r="O112" s="76"/>
      <c r="P112" s="77" t="str">
        <f>IFERROR(VLOOKUP(C112,DB!$C$4:$K$952,8,FALSE),"")</f>
        <v/>
      </c>
      <c r="Q112" s="78" t="str">
        <f>IFERROR(VLOOKUP(C112,DB!$C$4:$L$952,10,FALSE),"")</f>
        <v/>
      </c>
      <c r="R112" s="79"/>
    </row>
    <row r="113" spans="2:18">
      <c r="B113" s="64" t="str">
        <f>IFERROR(HYPERLINK(C113&amp;".xlsx",VLOOKUP(C113,DB!$C$4:$N$952,12,FALSE)),"")</f>
        <v/>
      </c>
      <c r="C113" s="82" t="str" cm="1">
        <f t="array" ref="C113">IFERROR(INDEX(DB!$C$4:$C$174,SMALL(IF(ISNUMBER(SEARCH("technology",DB!$K$4:$K$174))=TRUE,ROW(DB!$C$4:$C$174)),ROW(109:109))-3,0),"")</f>
        <v/>
      </c>
      <c r="D113" t="str">
        <f>IFERROR(VLOOKUP(C113,DB!$C$4:$I$952,2,FALSE),"")</f>
        <v/>
      </c>
      <c r="E113" s="70" t="str">
        <f>IFERROR(VLOOKUP(C113,DB!$C$4:$I$952,3,FALSE),"")</f>
        <v/>
      </c>
      <c r="F113" s="71" t="str">
        <f>IFERROR(VLOOKUP(C113,DB!$C$4:$I$952,7,FALSE),"")</f>
        <v/>
      </c>
      <c r="G113" s="72" t="str">
        <f>IFERROR(VLOOKUP(C113,DB!$C$4:$H$952,4,FALSE)/1000000,"")</f>
        <v/>
      </c>
      <c r="H113" s="72"/>
      <c r="I113" s="72" t="str">
        <f t="shared" si="6"/>
        <v/>
      </c>
      <c r="J113" s="73" t="str">
        <f t="shared" si="7"/>
        <v/>
      </c>
      <c r="K113" s="73" t="str">
        <f t="shared" si="8"/>
        <v/>
      </c>
      <c r="L113" s="74"/>
      <c r="M113" s="74"/>
      <c r="N113" s="75" t="str">
        <f>IFERROR(VLOOKUP(C113,DB!$C$4:$H$49,6,FALSE),"")</f>
        <v/>
      </c>
      <c r="O113" s="76"/>
      <c r="P113" s="77" t="str">
        <f>IFERROR(VLOOKUP(C113,DB!$C$4:$K$952,8,FALSE),"")</f>
        <v/>
      </c>
      <c r="Q113" s="78" t="str">
        <f>IFERROR(VLOOKUP(C113,DB!$C$4:$L$952,10,FALSE),"")</f>
        <v/>
      </c>
      <c r="R113" s="79"/>
    </row>
    <row r="114" spans="2:18">
      <c r="B114" s="64" t="str">
        <f>IFERROR(HYPERLINK(C114&amp;".xlsx",VLOOKUP(C114,DB!$C$4:$N$952,12,FALSE)),"")</f>
        <v/>
      </c>
      <c r="C114" s="82" t="str" cm="1">
        <f t="array" ref="C114">IFERROR(INDEX(DB!$C$4:$C$174,SMALL(IF(ISNUMBER(SEARCH("technology",DB!$K$4:$K$174))=TRUE,ROW(DB!$C$4:$C$174)),ROW(110:110))-3,0),"")</f>
        <v/>
      </c>
      <c r="D114" t="str">
        <f>IFERROR(VLOOKUP(C114,DB!$C$4:$I$952,2,FALSE),"")</f>
        <v/>
      </c>
      <c r="E114" s="70" t="str">
        <f>IFERROR(VLOOKUP(C114,DB!$C$4:$I$952,3,FALSE),"")</f>
        <v/>
      </c>
      <c r="F114" s="71" t="str">
        <f>IFERROR(VLOOKUP(C114,DB!$C$4:$I$952,7,FALSE),"")</f>
        <v/>
      </c>
      <c r="G114" s="72" t="str">
        <f>IFERROR(VLOOKUP(C114,DB!$C$4:$H$952,4,FALSE)/1000000,"")</f>
        <v/>
      </c>
      <c r="H114" s="72"/>
      <c r="I114" s="72" t="str">
        <f t="shared" si="6"/>
        <v/>
      </c>
      <c r="J114" s="73" t="str">
        <f t="shared" si="7"/>
        <v/>
      </c>
      <c r="K114" s="73" t="str">
        <f t="shared" si="8"/>
        <v/>
      </c>
      <c r="L114" s="74"/>
      <c r="M114" s="74"/>
      <c r="N114" s="75" t="str">
        <f>IFERROR(VLOOKUP(C114,DB!$C$4:$H$49,6,FALSE),"")</f>
        <v/>
      </c>
      <c r="O114" s="76"/>
      <c r="P114" s="77" t="str">
        <f>IFERROR(VLOOKUP(C114,DB!$C$4:$K$952,8,FALSE),"")</f>
        <v/>
      </c>
      <c r="Q114" s="78" t="str">
        <f>IFERROR(VLOOKUP(C114,DB!$C$4:$L$952,10,FALSE),"")</f>
        <v/>
      </c>
      <c r="R114" s="79"/>
    </row>
    <row r="115" spans="2:18">
      <c r="B115" s="64" t="str">
        <f>IFERROR(HYPERLINK(C115&amp;".xlsx",VLOOKUP(C115,DB!$C$4:$N$952,12,FALSE)),"")</f>
        <v/>
      </c>
      <c r="C115" s="82" t="str" cm="1">
        <f t="array" ref="C115">IFERROR(INDEX(DB!$C$4:$C$174,SMALL(IF(ISNUMBER(SEARCH("technology",DB!$K$4:$K$174))=TRUE,ROW(DB!$C$4:$C$174)),ROW(111:111))-3,0),"")</f>
        <v/>
      </c>
      <c r="D115" t="str">
        <f>IFERROR(VLOOKUP(C115,DB!$C$4:$I$952,2,FALSE),"")</f>
        <v/>
      </c>
      <c r="E115" s="70" t="str">
        <f>IFERROR(VLOOKUP(C115,DB!$C$4:$I$952,3,FALSE),"")</f>
        <v/>
      </c>
      <c r="F115" s="71" t="str">
        <f>IFERROR(VLOOKUP(C115,DB!$C$4:$I$952,7,FALSE),"")</f>
        <v/>
      </c>
      <c r="G115" s="72" t="str">
        <f>IFERROR(VLOOKUP(C115,DB!$C$4:$H$952,4,FALSE)/1000000,"")</f>
        <v/>
      </c>
      <c r="H115" s="72"/>
      <c r="I115" s="72" t="str">
        <f t="shared" si="6"/>
        <v/>
      </c>
      <c r="J115" s="73" t="str">
        <f t="shared" si="7"/>
        <v/>
      </c>
      <c r="K115" s="73" t="str">
        <f t="shared" si="8"/>
        <v/>
      </c>
      <c r="L115" s="74"/>
      <c r="M115" s="74"/>
      <c r="N115" s="75" t="str">
        <f>IFERROR(VLOOKUP(C115,DB!$C$4:$H$49,6,FALSE),"")</f>
        <v/>
      </c>
      <c r="O115" s="76"/>
      <c r="P115" s="77" t="str">
        <f>IFERROR(VLOOKUP(C115,DB!$C$4:$K$952,8,FALSE),"")</f>
        <v/>
      </c>
      <c r="Q115" s="78" t="str">
        <f>IFERROR(VLOOKUP(C115,DB!$C$4:$L$952,10,FALSE),"")</f>
        <v/>
      </c>
      <c r="R115" s="79"/>
    </row>
    <row r="116" spans="2:18">
      <c r="B116" s="64" t="str">
        <f>IFERROR(HYPERLINK(C116&amp;".xlsx",VLOOKUP(C116,DB!$C$4:$N$952,12,FALSE)),"")</f>
        <v/>
      </c>
      <c r="C116" s="82" t="str" cm="1">
        <f t="array" ref="C116">IFERROR(INDEX(DB!$C$4:$C$174,SMALL(IF(ISNUMBER(SEARCH("technology",DB!$K$4:$K$174))=TRUE,ROW(DB!$C$4:$C$174)),ROW(112:112))-3,0),"")</f>
        <v/>
      </c>
      <c r="D116" t="str">
        <f>IFERROR(VLOOKUP(C116,DB!$C$4:$I$952,2,FALSE),"")</f>
        <v/>
      </c>
      <c r="E116" s="70" t="str">
        <f>IFERROR(VLOOKUP(C116,DB!$C$4:$I$952,3,FALSE),"")</f>
        <v/>
      </c>
      <c r="F116" s="71" t="str">
        <f>IFERROR(VLOOKUP(C116,DB!$C$4:$I$952,7,FALSE),"")</f>
        <v/>
      </c>
      <c r="G116" s="72" t="str">
        <f>IFERROR(VLOOKUP(C116,DB!$C$4:$H$952,4,FALSE)/1000000,"")</f>
        <v/>
      </c>
      <c r="H116" s="72"/>
      <c r="I116" s="72" t="str">
        <f t="shared" si="6"/>
        <v/>
      </c>
      <c r="J116" s="73" t="str">
        <f t="shared" si="7"/>
        <v/>
      </c>
      <c r="K116" s="73" t="str">
        <f t="shared" si="8"/>
        <v/>
      </c>
      <c r="L116" s="74"/>
      <c r="M116" s="74"/>
      <c r="N116" s="75" t="str">
        <f>IFERROR(VLOOKUP(C116,DB!$C$4:$H$49,6,FALSE),"")</f>
        <v/>
      </c>
      <c r="O116" s="76"/>
      <c r="P116" s="77" t="str">
        <f>IFERROR(VLOOKUP(C116,DB!$C$4:$K$952,8,FALSE),"")</f>
        <v/>
      </c>
      <c r="Q116" s="78" t="str">
        <f>IFERROR(VLOOKUP(C116,DB!$C$4:$L$952,10,FALSE),"")</f>
        <v/>
      </c>
      <c r="R116" s="79"/>
    </row>
    <row r="117" spans="2:18">
      <c r="B117" s="64" t="str">
        <f>IFERROR(HYPERLINK(C117&amp;".xlsx",VLOOKUP(C117,DB!$C$4:$N$952,12,FALSE)),"")</f>
        <v/>
      </c>
      <c r="C117" s="82" t="str" cm="1">
        <f t="array" ref="C117">IFERROR(INDEX(DB!$C$4:$C$174,SMALL(IF(ISNUMBER(SEARCH("technology",DB!$K$4:$K$174))=TRUE,ROW(DB!$C$4:$C$174)),ROW(113:113))-3,0),"")</f>
        <v/>
      </c>
      <c r="D117" t="str">
        <f>IFERROR(VLOOKUP(C117,DB!$C$4:$I$952,2,FALSE),"")</f>
        <v/>
      </c>
      <c r="E117" s="70" t="str">
        <f>IFERROR(VLOOKUP(C117,DB!$C$4:$I$952,3,FALSE),"")</f>
        <v/>
      </c>
      <c r="F117" s="71" t="str">
        <f>IFERROR(VLOOKUP(C117,DB!$C$4:$I$952,7,FALSE),"")</f>
        <v/>
      </c>
      <c r="G117" s="72" t="str">
        <f>IFERROR(VLOOKUP(C117,DB!$C$4:$H$952,4,FALSE)/1000000,"")</f>
        <v/>
      </c>
      <c r="H117" s="72"/>
      <c r="I117" s="72" t="str">
        <f t="shared" si="6"/>
        <v/>
      </c>
      <c r="J117" s="73" t="str">
        <f t="shared" si="7"/>
        <v/>
      </c>
      <c r="K117" s="73" t="str">
        <f t="shared" si="8"/>
        <v/>
      </c>
      <c r="L117" s="74"/>
      <c r="M117" s="74"/>
      <c r="N117" s="75" t="str">
        <f>IFERROR(VLOOKUP(C117,DB!$C$4:$H$49,6,FALSE),"")</f>
        <v/>
      </c>
      <c r="O117" s="76"/>
      <c r="P117" s="77" t="str">
        <f>IFERROR(VLOOKUP(C117,DB!$C$4:$K$952,8,FALSE),"")</f>
        <v/>
      </c>
      <c r="Q117" s="78" t="str">
        <f>IFERROR(VLOOKUP(C117,DB!$C$4:$L$952,10,FALSE),"")</f>
        <v/>
      </c>
      <c r="R117" s="79"/>
    </row>
    <row r="118" spans="2:18">
      <c r="B118" s="64" t="str">
        <f>IFERROR(HYPERLINK(C118&amp;".xlsx",VLOOKUP(C118,DB!$C$4:$N$952,12,FALSE)),"")</f>
        <v/>
      </c>
      <c r="C118" s="82" t="str" cm="1">
        <f t="array" ref="C118">IFERROR(INDEX(DB!$C$4:$C$174,SMALL(IF(ISNUMBER(SEARCH("technology",DB!$K$4:$K$174))=TRUE,ROW(DB!$C$4:$C$174)),ROW(114:114))-3,0),"")</f>
        <v/>
      </c>
      <c r="D118" t="str">
        <f>IFERROR(VLOOKUP(C118,DB!$C$4:$I$952,2,FALSE),"")</f>
        <v/>
      </c>
      <c r="E118" s="70" t="str">
        <f>IFERROR(VLOOKUP(C118,DB!$C$4:$I$952,3,FALSE),"")</f>
        <v/>
      </c>
      <c r="F118" s="71" t="str">
        <f>IFERROR(VLOOKUP(C118,DB!$C$4:$I$952,7,FALSE),"")</f>
        <v/>
      </c>
      <c r="G118" s="72" t="str">
        <f>IFERROR(VLOOKUP(C118,DB!$C$4:$H$952,4,FALSE)/1000000,"")</f>
        <v/>
      </c>
      <c r="H118" s="72"/>
      <c r="I118" s="72" t="str">
        <f t="shared" si="6"/>
        <v/>
      </c>
      <c r="J118" s="73" t="str">
        <f t="shared" si="7"/>
        <v/>
      </c>
      <c r="K118" s="73" t="str">
        <f t="shared" si="8"/>
        <v/>
      </c>
      <c r="L118" s="74"/>
      <c r="M118" s="74"/>
      <c r="N118" s="75" t="str">
        <f>IFERROR(VLOOKUP(C118,DB!$C$4:$H$49,6,FALSE),"")</f>
        <v/>
      </c>
      <c r="O118" s="76"/>
      <c r="P118" s="77" t="str">
        <f>IFERROR(VLOOKUP(C118,DB!$C$4:$K$952,8,FALSE),"")</f>
        <v/>
      </c>
      <c r="Q118" s="78" t="str">
        <f>IFERROR(VLOOKUP(C118,DB!$C$4:$L$952,10,FALSE),"")</f>
        <v/>
      </c>
      <c r="R118" s="79"/>
    </row>
    <row r="119" spans="2:18">
      <c r="B119" s="64" t="str">
        <f>IFERROR(HYPERLINK(C119&amp;".xlsx",VLOOKUP(C119,DB!$C$4:$N$952,12,FALSE)),"")</f>
        <v/>
      </c>
      <c r="C119" s="82" t="str" cm="1">
        <f t="array" ref="C119">IFERROR(INDEX(DB!$C$4:$C$174,SMALL(IF(ISNUMBER(SEARCH("technology",DB!$K$4:$K$174))=TRUE,ROW(DB!$C$4:$C$174)),ROW(115:115))-3,0),"")</f>
        <v/>
      </c>
      <c r="D119" t="str">
        <f>IFERROR(VLOOKUP(C119,DB!$C$4:$I$952,2,FALSE),"")</f>
        <v/>
      </c>
      <c r="E119" s="70" t="str">
        <f>IFERROR(VLOOKUP(C119,DB!$C$4:$I$952,3,FALSE),"")</f>
        <v/>
      </c>
      <c r="F119" s="71" t="str">
        <f>IFERROR(VLOOKUP(C119,DB!$C$4:$I$952,7,FALSE),"")</f>
        <v/>
      </c>
      <c r="G119" s="72" t="str">
        <f>IFERROR(VLOOKUP(C119,DB!$C$4:$H$952,4,FALSE)/1000000,"")</f>
        <v/>
      </c>
      <c r="H119" s="72"/>
      <c r="I119" s="72" t="str">
        <f t="shared" si="6"/>
        <v/>
      </c>
      <c r="J119" s="73" t="str">
        <f t="shared" si="7"/>
        <v/>
      </c>
      <c r="K119" s="73" t="str">
        <f t="shared" si="8"/>
        <v/>
      </c>
      <c r="L119" s="74"/>
      <c r="M119" s="74"/>
      <c r="N119" s="75" t="str">
        <f>IFERROR(VLOOKUP(C119,DB!$C$4:$H$49,6,FALSE),"")</f>
        <v/>
      </c>
      <c r="O119" s="76"/>
      <c r="P119" s="77" t="str">
        <f>IFERROR(VLOOKUP(C119,DB!$C$4:$K$952,8,FALSE),"")</f>
        <v/>
      </c>
      <c r="Q119" s="78" t="str">
        <f>IFERROR(VLOOKUP(C119,DB!$C$4:$L$952,10,FALSE),"")</f>
        <v/>
      </c>
      <c r="R119" s="79"/>
    </row>
    <row r="120" spans="2:18">
      <c r="B120" s="64" t="str">
        <f>IFERROR(HYPERLINK(C120&amp;".xlsx",VLOOKUP(C120,DB!$C$4:$N$952,12,FALSE)),"")</f>
        <v/>
      </c>
      <c r="C120" s="82" t="str" cm="1">
        <f t="array" ref="C120">IFERROR(INDEX(DB!$C$4:$C$174,SMALL(IF(ISNUMBER(SEARCH("technology",DB!$K$4:$K$174))=TRUE,ROW(DB!$C$4:$C$174)),ROW(116:116))-3,0),"")</f>
        <v/>
      </c>
      <c r="D120" t="str">
        <f>IFERROR(VLOOKUP(C120,DB!$C$4:$I$952,2,FALSE),"")</f>
        <v/>
      </c>
      <c r="E120" s="70" t="str">
        <f>IFERROR(VLOOKUP(C120,DB!$C$4:$I$952,3,FALSE),"")</f>
        <v/>
      </c>
      <c r="F120" s="71" t="str">
        <f>IFERROR(VLOOKUP(C120,DB!$C$4:$I$952,7,FALSE),"")</f>
        <v/>
      </c>
      <c r="G120" s="72" t="str">
        <f>IFERROR(VLOOKUP(C120,DB!$C$4:$H$952,4,FALSE)/1000000,"")</f>
        <v/>
      </c>
      <c r="H120" s="72"/>
      <c r="I120" s="72" t="str">
        <f t="shared" si="6"/>
        <v/>
      </c>
      <c r="J120" s="73" t="str">
        <f t="shared" si="7"/>
        <v/>
      </c>
      <c r="K120" s="73" t="str">
        <f t="shared" si="8"/>
        <v/>
      </c>
      <c r="L120" s="74"/>
      <c r="M120" s="74"/>
      <c r="N120" s="75" t="str">
        <f>IFERROR(VLOOKUP(C120,DB!$C$4:$H$49,6,FALSE),"")</f>
        <v/>
      </c>
      <c r="O120" s="76"/>
      <c r="P120" s="77" t="str">
        <f>IFERROR(VLOOKUP(C120,DB!$C$4:$K$952,8,FALSE),"")</f>
        <v/>
      </c>
      <c r="Q120" s="78" t="str">
        <f>IFERROR(VLOOKUP(C120,DB!$C$4:$L$952,10,FALSE),"")</f>
        <v/>
      </c>
      <c r="R120" s="79"/>
    </row>
    <row r="121" spans="2:18">
      <c r="B121" s="64" t="str">
        <f>IFERROR(HYPERLINK(C121&amp;".xlsx",VLOOKUP(C121,DB!$C$4:$N$952,12,FALSE)),"")</f>
        <v/>
      </c>
      <c r="C121" s="82" t="str" cm="1">
        <f t="array" ref="C121">IFERROR(INDEX(DB!$C$4:$C$174,SMALL(IF(ISNUMBER(SEARCH("technology",DB!$K$4:$K$174))=TRUE,ROW(DB!$C$4:$C$174)),ROW(117:117))-3,0),"")</f>
        <v/>
      </c>
      <c r="D121" t="str">
        <f>IFERROR(VLOOKUP(C121,DB!$C$4:$I$952,2,FALSE),"")</f>
        <v/>
      </c>
      <c r="E121" s="70" t="str">
        <f>IFERROR(VLOOKUP(C121,DB!$C$4:$I$952,3,FALSE),"")</f>
        <v/>
      </c>
      <c r="F121" s="71" t="str">
        <f>IFERROR(VLOOKUP(C121,DB!$C$4:$I$952,7,FALSE),"")</f>
        <v/>
      </c>
      <c r="G121" s="72" t="str">
        <f>IFERROR(VLOOKUP(C121,DB!$C$4:$H$952,4,FALSE)/1000000,"")</f>
        <v/>
      </c>
      <c r="H121" s="72"/>
      <c r="I121" s="72" t="str">
        <f t="shared" si="6"/>
        <v/>
      </c>
      <c r="J121" s="73" t="str">
        <f t="shared" si="7"/>
        <v/>
      </c>
      <c r="K121" s="73" t="str">
        <f t="shared" si="8"/>
        <v/>
      </c>
      <c r="L121" s="74"/>
      <c r="M121" s="74"/>
      <c r="N121" s="75" t="str">
        <f>IFERROR(VLOOKUP(C121,DB!$C$4:$H$49,6,FALSE),"")</f>
        <v/>
      </c>
      <c r="O121" s="76"/>
      <c r="P121" s="77" t="str">
        <f>IFERROR(VLOOKUP(C121,DB!$C$4:$K$952,8,FALSE),"")</f>
        <v/>
      </c>
      <c r="Q121" s="78" t="str">
        <f>IFERROR(VLOOKUP(C121,DB!$C$4:$L$952,10,FALSE),"")</f>
        <v/>
      </c>
      <c r="R121" s="79"/>
    </row>
    <row r="122" spans="2:18">
      <c r="B122" s="64" t="str">
        <f>IFERROR(HYPERLINK(C122&amp;".xlsx",VLOOKUP(C122,DB!$C$4:$N$952,12,FALSE)),"")</f>
        <v/>
      </c>
      <c r="C122" s="82" t="str" cm="1">
        <f t="array" ref="C122">IFERROR(INDEX(DB!$C$4:$C$174,SMALL(IF(ISNUMBER(SEARCH("technology",DB!$K$4:$K$174))=TRUE,ROW(DB!$C$4:$C$174)),ROW(118:118))-3,0),"")</f>
        <v/>
      </c>
      <c r="D122" t="str">
        <f>IFERROR(VLOOKUP(C122,DB!$C$4:$I$952,2,FALSE),"")</f>
        <v/>
      </c>
      <c r="E122" s="70" t="str">
        <f>IFERROR(VLOOKUP(C122,DB!$C$4:$I$952,3,FALSE),"")</f>
        <v/>
      </c>
      <c r="F122" s="71" t="str">
        <f>IFERROR(VLOOKUP(C122,DB!$C$4:$I$952,7,FALSE),"")</f>
        <v/>
      </c>
      <c r="G122" s="72" t="str">
        <f>IFERROR(VLOOKUP(C122,DB!$C$4:$H$952,4,FALSE)/1000000,"")</f>
        <v/>
      </c>
      <c r="H122" s="72"/>
      <c r="I122" s="72" t="str">
        <f t="shared" si="6"/>
        <v/>
      </c>
      <c r="J122" s="73" t="str">
        <f t="shared" si="7"/>
        <v/>
      </c>
      <c r="K122" s="73" t="str">
        <f t="shared" si="8"/>
        <v/>
      </c>
      <c r="L122" s="74"/>
      <c r="M122" s="74"/>
      <c r="N122" s="75" t="str">
        <f>IFERROR(VLOOKUP(C122,DB!$C$4:$H$49,6,FALSE),"")</f>
        <v/>
      </c>
      <c r="O122" s="76"/>
      <c r="P122" s="77" t="str">
        <f>IFERROR(VLOOKUP(C122,DB!$C$4:$K$952,8,FALSE),"")</f>
        <v/>
      </c>
      <c r="Q122" s="78" t="str">
        <f>IFERROR(VLOOKUP(C122,DB!$C$4:$L$952,10,FALSE),"")</f>
        <v/>
      </c>
      <c r="R122" s="79"/>
    </row>
    <row r="123" spans="2:18">
      <c r="B123" s="64" t="str">
        <f>IFERROR(HYPERLINK(C123&amp;".xlsx",VLOOKUP(C123,DB!$C$4:$N$952,12,FALSE)),"")</f>
        <v/>
      </c>
      <c r="C123" s="82" t="str" cm="1">
        <f t="array" ref="C123">IFERROR(INDEX(DB!$C$4:$C$174,SMALL(IF(ISNUMBER(SEARCH("technology",DB!$K$4:$K$174))=TRUE,ROW(DB!$C$4:$C$174)),ROW(119:119))-3,0),"")</f>
        <v/>
      </c>
      <c r="D123" t="str">
        <f>IFERROR(VLOOKUP(C123,DB!$C$4:$I$952,2,FALSE),"")</f>
        <v/>
      </c>
      <c r="E123" s="70" t="str">
        <f>IFERROR(VLOOKUP(C123,DB!$C$4:$I$952,3,FALSE),"")</f>
        <v/>
      </c>
      <c r="F123" s="71" t="str">
        <f>IFERROR(VLOOKUP(C123,DB!$C$4:$I$952,7,FALSE),"")</f>
        <v/>
      </c>
      <c r="G123" s="72" t="str">
        <f>IFERROR(VLOOKUP(C123,DB!$C$4:$H$952,4,FALSE)/1000000,"")</f>
        <v/>
      </c>
      <c r="H123" s="72"/>
      <c r="I123" s="72" t="str">
        <f t="shared" si="6"/>
        <v/>
      </c>
      <c r="J123" s="73" t="str">
        <f t="shared" si="7"/>
        <v/>
      </c>
      <c r="K123" s="73" t="str">
        <f t="shared" si="8"/>
        <v/>
      </c>
      <c r="L123" s="74"/>
      <c r="M123" s="74"/>
      <c r="N123" s="75" t="str">
        <f>IFERROR(VLOOKUP(C123,DB!$C$4:$H$49,6,FALSE),"")</f>
        <v/>
      </c>
      <c r="O123" s="76"/>
      <c r="P123" s="77" t="str">
        <f>IFERROR(VLOOKUP(C123,DB!$C$4:$K$952,8,FALSE),"")</f>
        <v/>
      </c>
      <c r="Q123" s="78" t="str">
        <f>IFERROR(VLOOKUP(C123,DB!$C$4:$L$952,10,FALSE),"")</f>
        <v/>
      </c>
      <c r="R123" s="79"/>
    </row>
    <row r="124" spans="2:18">
      <c r="B124" s="64" t="str">
        <f>IFERROR(HYPERLINK(C124&amp;".xlsx",VLOOKUP(C124,DB!$C$4:$N$952,12,FALSE)),"")</f>
        <v/>
      </c>
      <c r="C124" s="82" t="str" cm="1">
        <f t="array" ref="C124">IFERROR(INDEX(DB!$C$4:$C$174,SMALL(IF(ISNUMBER(SEARCH("technology",DB!$K$4:$K$174))=TRUE,ROW(DB!$C$4:$C$174)),ROW(120:120))-3,0),"")</f>
        <v/>
      </c>
      <c r="D124" t="str">
        <f>IFERROR(VLOOKUP(C124,DB!$C$4:$I$952,2,FALSE),"")</f>
        <v/>
      </c>
      <c r="E124" s="70" t="str">
        <f>IFERROR(VLOOKUP(C124,DB!$C$4:$I$952,3,FALSE),"")</f>
        <v/>
      </c>
      <c r="F124" s="71" t="str">
        <f>IFERROR(VLOOKUP(C124,DB!$C$4:$I$952,7,FALSE),"")</f>
        <v/>
      </c>
      <c r="G124" s="72" t="str">
        <f>IFERROR(VLOOKUP(C124,DB!$C$4:$H$952,4,FALSE)/1000000,"")</f>
        <v/>
      </c>
      <c r="H124" s="72"/>
      <c r="I124" s="72" t="str">
        <f t="shared" si="6"/>
        <v/>
      </c>
      <c r="J124" s="73" t="str">
        <f t="shared" si="7"/>
        <v/>
      </c>
      <c r="K124" s="73" t="str">
        <f t="shared" si="8"/>
        <v/>
      </c>
      <c r="L124" s="74"/>
      <c r="M124" s="74"/>
      <c r="N124" s="75" t="str">
        <f>IFERROR(VLOOKUP(C124,DB!$C$4:$H$49,6,FALSE),"")</f>
        <v/>
      </c>
      <c r="O124" s="76"/>
      <c r="P124" s="77" t="str">
        <f>IFERROR(VLOOKUP(C124,DB!$C$4:$K$952,8,FALSE),"")</f>
        <v/>
      </c>
      <c r="Q124" s="78" t="str">
        <f>IFERROR(VLOOKUP(C124,DB!$C$4:$L$952,10,FALSE),"")</f>
        <v/>
      </c>
      <c r="R124" s="79"/>
    </row>
    <row r="125" spans="2:18">
      <c r="B125" s="64" t="str">
        <f>IFERROR(HYPERLINK(C125&amp;".xlsx",VLOOKUP(C125,DB!$C$4:$N$952,12,FALSE)),"")</f>
        <v/>
      </c>
      <c r="C125" s="82" t="str" cm="1">
        <f t="array" ref="C125">IFERROR(INDEX(DB!$C$4:$C$174,SMALL(IF(ISNUMBER(SEARCH("technology",DB!$K$4:$K$174))=TRUE,ROW(DB!$C$4:$C$174)),ROW(121:121))-3,0),"")</f>
        <v/>
      </c>
      <c r="D125" t="str">
        <f>IFERROR(VLOOKUP(C125,DB!$C$4:$I$952,2,FALSE),"")</f>
        <v/>
      </c>
      <c r="E125" s="70" t="str">
        <f>IFERROR(VLOOKUP(C125,DB!$C$4:$I$952,3,FALSE),"")</f>
        <v/>
      </c>
      <c r="F125" s="71" t="str">
        <f>IFERROR(VLOOKUP(C125,DB!$C$4:$I$952,7,FALSE),"")</f>
        <v/>
      </c>
      <c r="G125" s="72" t="str">
        <f>IFERROR(VLOOKUP(C125,DB!$C$4:$H$952,4,FALSE)/1000000,"")</f>
        <v/>
      </c>
      <c r="H125" s="72"/>
      <c r="I125" s="72" t="str">
        <f t="shared" si="6"/>
        <v/>
      </c>
      <c r="J125" s="73" t="str">
        <f t="shared" si="7"/>
        <v/>
      </c>
      <c r="K125" s="73" t="str">
        <f t="shared" si="8"/>
        <v/>
      </c>
      <c r="L125" s="74"/>
      <c r="M125" s="74"/>
      <c r="N125" s="75" t="str">
        <f>IFERROR(VLOOKUP(C125,DB!$C$4:$H$49,6,FALSE),"")</f>
        <v/>
      </c>
      <c r="O125" s="76"/>
      <c r="P125" s="77" t="str">
        <f>IFERROR(VLOOKUP(C125,DB!$C$4:$K$952,8,FALSE),"")</f>
        <v/>
      </c>
      <c r="Q125" s="78" t="str">
        <f>IFERROR(VLOOKUP(C125,DB!$C$4:$L$952,10,FALSE),"")</f>
        <v/>
      </c>
      <c r="R125" s="79"/>
    </row>
    <row r="126" spans="2:18">
      <c r="B126" s="64" t="str">
        <f>IFERROR(HYPERLINK(C126&amp;".xlsx",VLOOKUP(C126,DB!$C$4:$N$952,12,FALSE)),"")</f>
        <v/>
      </c>
      <c r="C126" s="82" t="str" cm="1">
        <f t="array" ref="C126">IFERROR(INDEX(DB!$C$4:$C$174,SMALL(IF(ISNUMBER(SEARCH("technology",DB!$K$4:$K$174))=TRUE,ROW(DB!$C$4:$C$174)),ROW(122:122))-3,0),"")</f>
        <v/>
      </c>
      <c r="D126" t="str">
        <f>IFERROR(VLOOKUP(C126,DB!$C$4:$I$952,2,FALSE),"")</f>
        <v/>
      </c>
      <c r="E126" s="70" t="str">
        <f>IFERROR(VLOOKUP(C126,DB!$C$4:$I$952,3,FALSE),"")</f>
        <v/>
      </c>
      <c r="F126" s="71" t="str">
        <f>IFERROR(VLOOKUP(C126,DB!$C$4:$I$952,7,FALSE),"")</f>
        <v/>
      </c>
      <c r="G126" s="72" t="str">
        <f>IFERROR(VLOOKUP(C126,DB!$C$4:$H$952,4,FALSE)/1000000,"")</f>
        <v/>
      </c>
      <c r="H126" s="72"/>
      <c r="I126" s="72" t="str">
        <f t="shared" si="6"/>
        <v/>
      </c>
      <c r="J126" s="73" t="str">
        <f t="shared" si="7"/>
        <v/>
      </c>
      <c r="K126" s="73" t="str">
        <f t="shared" si="8"/>
        <v/>
      </c>
      <c r="L126" s="74"/>
      <c r="M126" s="74"/>
      <c r="N126" s="75" t="str">
        <f>IFERROR(VLOOKUP(C126,DB!$C$4:$H$49,6,FALSE),"")</f>
        <v/>
      </c>
      <c r="O126" s="76"/>
      <c r="P126" s="77" t="str">
        <f>IFERROR(VLOOKUP(C126,DB!$C$4:$K$952,8,FALSE),"")</f>
        <v/>
      </c>
      <c r="Q126" s="78" t="str">
        <f>IFERROR(VLOOKUP(C126,DB!$C$4:$L$952,10,FALSE),"")</f>
        <v/>
      </c>
      <c r="R126" s="79"/>
    </row>
    <row r="127" spans="2:18">
      <c r="B127" s="64" t="str">
        <f>IFERROR(HYPERLINK(C127&amp;".xlsx",VLOOKUP(C127,DB!$C$4:$N$952,12,FALSE)),"")</f>
        <v/>
      </c>
      <c r="C127" s="82" t="str" cm="1">
        <f t="array" ref="C127">IFERROR(INDEX(DB!$C$4:$C$174,SMALL(IF(ISNUMBER(SEARCH("technology",DB!$K$4:$K$174))=TRUE,ROW(DB!$C$4:$C$174)),ROW(123:123))-3,0),"")</f>
        <v/>
      </c>
      <c r="D127" t="str">
        <f>IFERROR(VLOOKUP(C127,DB!$C$4:$I$952,2,FALSE),"")</f>
        <v/>
      </c>
      <c r="E127" s="70" t="str">
        <f>IFERROR(VLOOKUP(C127,DB!$C$4:$I$952,3,FALSE),"")</f>
        <v/>
      </c>
      <c r="F127" s="71" t="str">
        <f>IFERROR(VLOOKUP(C127,DB!$C$4:$I$952,7,FALSE),"")</f>
        <v/>
      </c>
      <c r="G127" s="72" t="str">
        <f>IFERROR(VLOOKUP(C127,DB!$C$4:$H$952,4,FALSE)/1000000,"")</f>
        <v/>
      </c>
      <c r="H127" s="72"/>
      <c r="I127" s="72" t="str">
        <f t="shared" si="6"/>
        <v/>
      </c>
      <c r="J127" s="73" t="str">
        <f t="shared" si="7"/>
        <v/>
      </c>
      <c r="K127" s="73" t="str">
        <f t="shared" si="8"/>
        <v/>
      </c>
      <c r="L127" s="74"/>
      <c r="M127" s="74"/>
      <c r="N127" s="75" t="str">
        <f>IFERROR(VLOOKUP(C127,DB!$C$4:$H$49,6,FALSE),"")</f>
        <v/>
      </c>
      <c r="O127" s="76"/>
      <c r="P127" s="77" t="str">
        <f>IFERROR(VLOOKUP(C127,DB!$C$4:$K$952,8,FALSE),"")</f>
        <v/>
      </c>
      <c r="Q127" s="78" t="str">
        <f>IFERROR(VLOOKUP(C127,DB!$C$4:$L$952,10,FALSE),"")</f>
        <v/>
      </c>
      <c r="R127" s="79"/>
    </row>
    <row r="128" spans="2:18">
      <c r="B128" s="64" t="str">
        <f>IFERROR(HYPERLINK(C128&amp;".xlsx",VLOOKUP(C128,DB!$C$4:$N$952,12,FALSE)),"")</f>
        <v/>
      </c>
      <c r="C128" s="82" t="str" cm="1">
        <f t="array" ref="C128">IFERROR(INDEX(DB!$C$4:$C$174,SMALL(IF(ISNUMBER(SEARCH("technology",DB!$K$4:$K$174))=TRUE,ROW(DB!$C$4:$C$174)),ROW(124:124))-3,0),"")</f>
        <v/>
      </c>
      <c r="D128" t="str">
        <f>IFERROR(VLOOKUP(C128,DB!$C$4:$I$952,2,FALSE),"")</f>
        <v/>
      </c>
      <c r="E128" s="70" t="str">
        <f>IFERROR(VLOOKUP(C128,DB!$C$4:$I$952,3,FALSE),"")</f>
        <v/>
      </c>
      <c r="F128" s="71" t="str">
        <f>IFERROR(VLOOKUP(C128,DB!$C$4:$I$952,7,FALSE),"")</f>
        <v/>
      </c>
      <c r="G128" s="72" t="str">
        <f>IFERROR(VLOOKUP(C128,DB!$C$4:$H$952,4,FALSE)/1000000,"")</f>
        <v/>
      </c>
      <c r="H128" s="72"/>
      <c r="I128" s="72" t="str">
        <f t="shared" si="6"/>
        <v/>
      </c>
      <c r="J128" s="73" t="str">
        <f t="shared" si="7"/>
        <v/>
      </c>
      <c r="K128" s="73" t="str">
        <f t="shared" si="8"/>
        <v/>
      </c>
      <c r="L128" s="74"/>
      <c r="M128" s="74"/>
      <c r="N128" s="75" t="str">
        <f>IFERROR(VLOOKUP(C128,DB!$C$4:$H$49,6,FALSE),"")</f>
        <v/>
      </c>
      <c r="O128" s="76"/>
      <c r="P128" s="77" t="str">
        <f>IFERROR(VLOOKUP(C128,DB!$C$4:$K$952,8,FALSE),"")</f>
        <v/>
      </c>
      <c r="Q128" s="78" t="str">
        <f>IFERROR(VLOOKUP(C128,DB!$C$4:$L$952,10,FALSE),"")</f>
        <v/>
      </c>
      <c r="R128" s="79"/>
    </row>
    <row r="129" spans="2:18">
      <c r="B129" s="64" t="str">
        <f>IFERROR(HYPERLINK(C129&amp;".xlsx",VLOOKUP(C129,DB!$C$4:$N$952,12,FALSE)),"")</f>
        <v/>
      </c>
      <c r="C129" s="82" t="str" cm="1">
        <f t="array" ref="C129">IFERROR(INDEX(DB!$C$4:$C$174,SMALL(IF(ISNUMBER(SEARCH("technology",DB!$K$4:$K$174))=TRUE,ROW(DB!$C$4:$C$174)),ROW(125:125))-3,0),"")</f>
        <v/>
      </c>
      <c r="D129" t="str">
        <f>IFERROR(VLOOKUP(C129,DB!$C$4:$I$952,2,FALSE),"")</f>
        <v/>
      </c>
      <c r="E129" s="70" t="str">
        <f>IFERROR(VLOOKUP(C129,DB!$C$4:$I$952,3,FALSE),"")</f>
        <v/>
      </c>
      <c r="F129" s="71" t="str">
        <f>IFERROR(VLOOKUP(C129,DB!$C$4:$I$952,7,FALSE),"")</f>
        <v/>
      </c>
      <c r="G129" s="72" t="str">
        <f>IFERROR(VLOOKUP(C129,DB!$C$4:$H$952,4,FALSE)/1000000,"")</f>
        <v/>
      </c>
      <c r="H129" s="72"/>
      <c r="I129" s="72" t="str">
        <f t="shared" si="6"/>
        <v/>
      </c>
      <c r="J129" s="73" t="str">
        <f t="shared" si="7"/>
        <v/>
      </c>
      <c r="K129" s="73" t="str">
        <f t="shared" si="8"/>
        <v/>
      </c>
      <c r="L129" s="74"/>
      <c r="M129" s="74"/>
      <c r="N129" s="75" t="str">
        <f>IFERROR(VLOOKUP(C129,DB!$C$4:$H$49,6,FALSE),"")</f>
        <v/>
      </c>
      <c r="O129" s="76"/>
      <c r="P129" s="77" t="str">
        <f>IFERROR(VLOOKUP(C129,DB!$C$4:$K$952,8,FALSE),"")</f>
        <v/>
      </c>
      <c r="Q129" s="78" t="str">
        <f>IFERROR(VLOOKUP(C129,DB!$C$4:$L$952,10,FALSE),"")</f>
        <v/>
      </c>
      <c r="R129" s="79"/>
    </row>
    <row r="130" spans="2:18">
      <c r="B130" s="64" t="str">
        <f>IFERROR(HYPERLINK(C130&amp;".xlsx",VLOOKUP(C130,DB!$C$4:$N$952,12,FALSE)),"")</f>
        <v/>
      </c>
      <c r="C130" s="82" t="str" cm="1">
        <f t="array" ref="C130">IFERROR(INDEX(DB!$C$4:$C$174,SMALL(IF(ISNUMBER(SEARCH("technology",DB!$K$4:$K$174))=TRUE,ROW(DB!$C$4:$C$174)),ROW(126:126))-3,0),"")</f>
        <v/>
      </c>
      <c r="D130" t="str">
        <f>IFERROR(VLOOKUP(C130,DB!$C$4:$I$952,2,FALSE),"")</f>
        <v/>
      </c>
      <c r="E130" s="70" t="str">
        <f>IFERROR(VLOOKUP(C130,DB!$C$4:$I$952,3,FALSE),"")</f>
        <v/>
      </c>
      <c r="F130" s="71" t="str">
        <f>IFERROR(VLOOKUP(C130,DB!$C$4:$I$952,7,FALSE),"")</f>
        <v/>
      </c>
      <c r="G130" s="72" t="str">
        <f>IFERROR(VLOOKUP(C130,DB!$C$4:$H$952,4,FALSE)/1000000,"")</f>
        <v/>
      </c>
      <c r="H130" s="72"/>
      <c r="I130" s="72" t="str">
        <f t="shared" si="6"/>
        <v/>
      </c>
      <c r="J130" s="73" t="str">
        <f t="shared" si="7"/>
        <v/>
      </c>
      <c r="K130" s="73" t="str">
        <f t="shared" si="8"/>
        <v/>
      </c>
      <c r="L130" s="74"/>
      <c r="M130" s="74"/>
      <c r="N130" s="75" t="str">
        <f>IFERROR(VLOOKUP(C130,DB!$C$4:$H$49,6,FALSE),"")</f>
        <v/>
      </c>
      <c r="O130" s="76"/>
      <c r="P130" s="77" t="str">
        <f>IFERROR(VLOOKUP(C130,DB!$C$4:$K$952,8,FALSE),"")</f>
        <v/>
      </c>
      <c r="Q130" s="78" t="str">
        <f>IFERROR(VLOOKUP(C130,DB!$C$4:$L$952,10,FALSE),"")</f>
        <v/>
      </c>
      <c r="R130" s="79"/>
    </row>
    <row r="131" spans="2:18">
      <c r="B131" s="64" t="str">
        <f>IFERROR(HYPERLINK(C131&amp;".xlsx",VLOOKUP(C131,DB!$C$4:$N$952,12,FALSE)),"")</f>
        <v/>
      </c>
      <c r="C131" s="82" t="str" cm="1">
        <f t="array" ref="C131">IFERROR(INDEX(DB!$C$4:$C$174,SMALL(IF(ISNUMBER(SEARCH("technology",DB!$K$4:$K$174))=TRUE,ROW(DB!$C$4:$C$174)),ROW(127:127))-3,0),"")</f>
        <v/>
      </c>
      <c r="D131" t="str">
        <f>IFERROR(VLOOKUP(C131,DB!$C$4:$I$952,2,FALSE),"")</f>
        <v/>
      </c>
      <c r="E131" s="70" t="str">
        <f>IFERROR(VLOOKUP(C131,DB!$C$4:$I$952,3,FALSE),"")</f>
        <v/>
      </c>
      <c r="F131" s="71" t="str">
        <f>IFERROR(VLOOKUP(C131,DB!$C$4:$I$952,7,FALSE),"")</f>
        <v/>
      </c>
      <c r="G131" s="72" t="str">
        <f>IFERROR(VLOOKUP(C131,DB!$C$4:$H$952,4,FALSE)/1000000,"")</f>
        <v/>
      </c>
      <c r="H131" s="72"/>
      <c r="I131" s="72" t="str">
        <f t="shared" si="6"/>
        <v/>
      </c>
      <c r="J131" s="73" t="str">
        <f t="shared" si="7"/>
        <v/>
      </c>
      <c r="K131" s="73" t="str">
        <f t="shared" si="8"/>
        <v/>
      </c>
      <c r="L131" s="74"/>
      <c r="M131" s="74"/>
      <c r="N131" s="75" t="str">
        <f>IFERROR(VLOOKUP(C131,DB!$C$4:$H$49,6,FALSE),"")</f>
        <v/>
      </c>
      <c r="O131" s="76"/>
      <c r="P131" s="77" t="str">
        <f>IFERROR(VLOOKUP(C131,DB!$C$4:$K$952,8,FALSE),"")</f>
        <v/>
      </c>
      <c r="Q131" s="78" t="str">
        <f>IFERROR(VLOOKUP(C131,DB!$C$4:$L$952,10,FALSE),"")</f>
        <v/>
      </c>
      <c r="R131" s="79"/>
    </row>
    <row r="132" spans="2:18">
      <c r="B132" s="64" t="str">
        <f>IFERROR(HYPERLINK(C132&amp;".xlsx",VLOOKUP(C132,DB!$C$4:$N$952,12,FALSE)),"")</f>
        <v/>
      </c>
      <c r="C132" s="82" t="str" cm="1">
        <f t="array" ref="C132">IFERROR(INDEX(DB!$C$4:$C$174,SMALL(IF(ISNUMBER(SEARCH("technology",DB!$K$4:$K$174))=TRUE,ROW(DB!$C$4:$C$174)),ROW(128:128))-3,0),"")</f>
        <v/>
      </c>
      <c r="D132" t="str">
        <f>IFERROR(VLOOKUP(C132,DB!$C$4:$I$952,2,FALSE),"")</f>
        <v/>
      </c>
      <c r="E132" s="70" t="str">
        <f>IFERROR(VLOOKUP(C132,DB!$C$4:$I$952,3,FALSE),"")</f>
        <v/>
      </c>
      <c r="F132" s="71" t="str">
        <f>IFERROR(VLOOKUP(C132,DB!$C$4:$I$952,7,FALSE),"")</f>
        <v/>
      </c>
      <c r="G132" s="72" t="str">
        <f>IFERROR(VLOOKUP(C132,DB!$C$4:$H$952,4,FALSE)/1000000,"")</f>
        <v/>
      </c>
      <c r="H132" s="72"/>
      <c r="I132" s="72" t="str">
        <f t="shared" si="6"/>
        <v/>
      </c>
      <c r="J132" s="73" t="str">
        <f t="shared" si="7"/>
        <v/>
      </c>
      <c r="K132" s="73" t="str">
        <f t="shared" si="8"/>
        <v/>
      </c>
      <c r="L132" s="74"/>
      <c r="M132" s="74"/>
      <c r="N132" s="75" t="str">
        <f>IFERROR(VLOOKUP(C132,DB!$C$4:$H$49,6,FALSE),"")</f>
        <v/>
      </c>
      <c r="O132" s="76"/>
      <c r="P132" s="77" t="str">
        <f>IFERROR(VLOOKUP(C132,DB!$C$4:$K$952,8,FALSE),"")</f>
        <v/>
      </c>
      <c r="Q132" s="78" t="str">
        <f>IFERROR(VLOOKUP(C132,DB!$C$4:$L$952,10,FALSE),"")</f>
        <v/>
      </c>
      <c r="R132" s="79"/>
    </row>
    <row r="133" spans="2:18">
      <c r="B133" s="64" t="str">
        <f>IFERROR(HYPERLINK(C133&amp;".xlsx",VLOOKUP(C133,DB!$C$4:$N$952,12,FALSE)),"")</f>
        <v/>
      </c>
      <c r="C133" s="82" t="str" cm="1">
        <f t="array" ref="C133">IFERROR(INDEX(DB!$C$4:$C$174,SMALL(IF(ISNUMBER(SEARCH("technology",DB!$K$4:$K$174))=TRUE,ROW(DB!$C$4:$C$174)),ROW(129:129))-3,0),"")</f>
        <v/>
      </c>
      <c r="D133" t="str">
        <f>IFERROR(VLOOKUP(C133,DB!$C$4:$I$952,2,FALSE),"")</f>
        <v/>
      </c>
      <c r="E133" s="70" t="str">
        <f>IFERROR(VLOOKUP(C133,DB!$C$4:$I$952,3,FALSE),"")</f>
        <v/>
      </c>
      <c r="F133" s="71" t="str">
        <f>IFERROR(VLOOKUP(C133,DB!$C$4:$I$952,7,FALSE),"")</f>
        <v/>
      </c>
      <c r="G133" s="72" t="str">
        <f>IFERROR(VLOOKUP(C133,DB!$C$4:$H$952,4,FALSE)/1000000,"")</f>
        <v/>
      </c>
      <c r="H133" s="72"/>
      <c r="I133" s="72" t="str">
        <f t="shared" si="6"/>
        <v/>
      </c>
      <c r="J133" s="73" t="str">
        <f t="shared" si="7"/>
        <v/>
      </c>
      <c r="K133" s="73" t="str">
        <f t="shared" si="8"/>
        <v/>
      </c>
      <c r="L133" s="74"/>
      <c r="M133" s="74"/>
      <c r="N133" s="75" t="str">
        <f>IFERROR(VLOOKUP(C133,DB!$C$4:$H$49,6,FALSE),"")</f>
        <v/>
      </c>
      <c r="O133" s="76"/>
      <c r="P133" s="77" t="str">
        <f>IFERROR(VLOOKUP(C133,DB!$C$4:$K$952,8,FALSE),"")</f>
        <v/>
      </c>
      <c r="Q133" s="78" t="str">
        <f>IFERROR(VLOOKUP(C133,DB!$C$4:$L$952,10,FALSE),"")</f>
        <v/>
      </c>
      <c r="R133" s="79"/>
    </row>
    <row r="134" spans="2:18">
      <c r="B134" s="64" t="str">
        <f>IFERROR(HYPERLINK(C134&amp;".xlsx",VLOOKUP(C134,DB!$C$4:$N$952,12,FALSE)),"")</f>
        <v/>
      </c>
      <c r="C134" s="82" t="str" cm="1">
        <f t="array" ref="C134">IFERROR(INDEX(DB!$C$4:$C$174,SMALL(IF(ISNUMBER(SEARCH("technology",DB!$K$4:$K$174))=TRUE,ROW(DB!$C$4:$C$174)),ROW(130:130))-3,0),"")</f>
        <v/>
      </c>
      <c r="D134" t="str">
        <f>IFERROR(VLOOKUP(C134,DB!$C$4:$I$952,2,FALSE),"")</f>
        <v/>
      </c>
      <c r="E134" s="70" t="str">
        <f>IFERROR(VLOOKUP(C134,DB!$C$4:$I$952,3,FALSE),"")</f>
        <v/>
      </c>
      <c r="F134" s="71" t="str">
        <f>IFERROR(VLOOKUP(C134,DB!$C$4:$I$952,7,FALSE),"")</f>
        <v/>
      </c>
      <c r="G134" s="72" t="str">
        <f>IFERROR(VLOOKUP(C134,DB!$C$4:$H$952,4,FALSE)/1000000,"")</f>
        <v/>
      </c>
      <c r="H134" s="72"/>
      <c r="I134" s="72" t="str">
        <f t="shared" ref="I134:I197" si="9">IFERROR(G134+H134,"")</f>
        <v/>
      </c>
      <c r="J134" s="73" t="str">
        <f t="shared" ref="J134:J197" si="10">IFERROR(I134/L134,"")</f>
        <v/>
      </c>
      <c r="K134" s="73" t="str">
        <f t="shared" ref="K134:K197" si="11">IFERROR(I134/M134,"")</f>
        <v/>
      </c>
      <c r="L134" s="74"/>
      <c r="M134" s="74"/>
      <c r="N134" s="75" t="str">
        <f>IFERROR(VLOOKUP(C134,DB!$C$4:$H$49,6,FALSE),"")</f>
        <v/>
      </c>
      <c r="O134" s="76"/>
      <c r="P134" s="77" t="str">
        <f>IFERROR(VLOOKUP(C134,DB!$C$4:$K$952,8,FALSE),"")</f>
        <v/>
      </c>
      <c r="Q134" s="78" t="str">
        <f>IFERROR(VLOOKUP(C134,DB!$C$4:$L$952,10,FALSE),"")</f>
        <v/>
      </c>
      <c r="R134" s="79"/>
    </row>
    <row r="135" spans="2:18">
      <c r="B135" s="64" t="str">
        <f>IFERROR(HYPERLINK(C135&amp;".xlsx",VLOOKUP(C135,DB!$C$4:$N$952,12,FALSE)),"")</f>
        <v/>
      </c>
      <c r="C135" s="82" t="str" cm="1">
        <f t="array" ref="C135">IFERROR(INDEX(DB!$C$4:$C$174,SMALL(IF(ISNUMBER(SEARCH("technology",DB!$K$4:$K$174))=TRUE,ROW(DB!$C$4:$C$174)),ROW(131:131))-3,0),"")</f>
        <v/>
      </c>
      <c r="D135" t="str">
        <f>IFERROR(VLOOKUP(C135,DB!$C$4:$I$952,2,FALSE),"")</f>
        <v/>
      </c>
      <c r="E135" s="70" t="str">
        <f>IFERROR(VLOOKUP(C135,DB!$C$4:$I$952,3,FALSE),"")</f>
        <v/>
      </c>
      <c r="F135" s="71" t="str">
        <f>IFERROR(VLOOKUP(C135,DB!$C$4:$I$952,7,FALSE),"")</f>
        <v/>
      </c>
      <c r="G135" s="72" t="str">
        <f>IFERROR(VLOOKUP(C135,DB!$C$4:$H$952,4,FALSE)/1000000,"")</f>
        <v/>
      </c>
      <c r="H135" s="72"/>
      <c r="I135" s="72" t="str">
        <f t="shared" si="9"/>
        <v/>
      </c>
      <c r="J135" s="73" t="str">
        <f t="shared" si="10"/>
        <v/>
      </c>
      <c r="K135" s="73" t="str">
        <f t="shared" si="11"/>
        <v/>
      </c>
      <c r="L135" s="74"/>
      <c r="M135" s="74"/>
      <c r="N135" s="75" t="str">
        <f>IFERROR(VLOOKUP(C135,DB!$C$4:$H$49,6,FALSE),"")</f>
        <v/>
      </c>
      <c r="O135" s="76"/>
      <c r="P135" s="77" t="str">
        <f>IFERROR(VLOOKUP(C135,DB!$C$4:$K$952,8,FALSE),"")</f>
        <v/>
      </c>
      <c r="Q135" s="78" t="str">
        <f>IFERROR(VLOOKUP(C135,DB!$C$4:$L$952,10,FALSE),"")</f>
        <v/>
      </c>
      <c r="R135" s="79"/>
    </row>
    <row r="136" spans="2:18">
      <c r="B136" s="64" t="str">
        <f>IFERROR(HYPERLINK(C136&amp;".xlsx",VLOOKUP(C136,DB!$C$4:$N$952,12,FALSE)),"")</f>
        <v/>
      </c>
      <c r="C136" s="82" t="str" cm="1">
        <f t="array" ref="C136">IFERROR(INDEX(DB!$C$4:$C$174,SMALL(IF(ISNUMBER(SEARCH("technology",DB!$K$4:$K$174))=TRUE,ROW(DB!$C$4:$C$174)),ROW(132:132))-3,0),"")</f>
        <v/>
      </c>
      <c r="D136" t="str">
        <f>IFERROR(VLOOKUP(C136,DB!$C$4:$I$952,2,FALSE),"")</f>
        <v/>
      </c>
      <c r="E136" s="70" t="str">
        <f>IFERROR(VLOOKUP(C136,DB!$C$4:$I$952,3,FALSE),"")</f>
        <v/>
      </c>
      <c r="F136" s="71" t="str">
        <f>IFERROR(VLOOKUP(C136,DB!$C$4:$I$952,7,FALSE),"")</f>
        <v/>
      </c>
      <c r="G136" s="72" t="str">
        <f>IFERROR(VLOOKUP(C136,DB!$C$4:$H$952,4,FALSE)/1000000,"")</f>
        <v/>
      </c>
      <c r="H136" s="72"/>
      <c r="I136" s="72" t="str">
        <f t="shared" si="9"/>
        <v/>
      </c>
      <c r="J136" s="73" t="str">
        <f t="shared" si="10"/>
        <v/>
      </c>
      <c r="K136" s="73" t="str">
        <f t="shared" si="11"/>
        <v/>
      </c>
      <c r="L136" s="74"/>
      <c r="M136" s="74"/>
      <c r="N136" s="75" t="str">
        <f>IFERROR(VLOOKUP(C136,DB!$C$4:$H$49,6,FALSE),"")</f>
        <v/>
      </c>
      <c r="O136" s="76"/>
      <c r="P136" s="77" t="str">
        <f>IFERROR(VLOOKUP(C136,DB!$C$4:$K$952,8,FALSE),"")</f>
        <v/>
      </c>
      <c r="Q136" s="78" t="str">
        <f>IFERROR(VLOOKUP(C136,DB!$C$4:$L$952,10,FALSE),"")</f>
        <v/>
      </c>
      <c r="R136" s="79"/>
    </row>
    <row r="137" spans="2:18">
      <c r="B137" s="64" t="str">
        <f>IFERROR(HYPERLINK(C137&amp;".xlsx",VLOOKUP(C137,DB!$C$4:$N$952,12,FALSE)),"")</f>
        <v/>
      </c>
      <c r="C137" s="82" t="str" cm="1">
        <f t="array" ref="C137">IFERROR(INDEX(DB!$C$4:$C$174,SMALL(IF(ISNUMBER(SEARCH("technology",DB!$K$4:$K$174))=TRUE,ROW(DB!$C$4:$C$174)),ROW(133:133))-3,0),"")</f>
        <v/>
      </c>
      <c r="D137" t="str">
        <f>IFERROR(VLOOKUP(C137,DB!$C$4:$I$952,2,FALSE),"")</f>
        <v/>
      </c>
      <c r="E137" s="70" t="str">
        <f>IFERROR(VLOOKUP(C137,DB!$C$4:$I$952,3,FALSE),"")</f>
        <v/>
      </c>
      <c r="F137" s="71" t="str">
        <f>IFERROR(VLOOKUP(C137,DB!$C$4:$I$952,7,FALSE),"")</f>
        <v/>
      </c>
      <c r="G137" s="72" t="str">
        <f>IFERROR(VLOOKUP(C137,DB!$C$4:$H$952,4,FALSE)/1000000,"")</f>
        <v/>
      </c>
      <c r="H137" s="72"/>
      <c r="I137" s="72" t="str">
        <f t="shared" si="9"/>
        <v/>
      </c>
      <c r="J137" s="73" t="str">
        <f t="shared" si="10"/>
        <v/>
      </c>
      <c r="K137" s="73" t="str">
        <f t="shared" si="11"/>
        <v/>
      </c>
      <c r="L137" s="74"/>
      <c r="M137" s="74"/>
      <c r="N137" s="75" t="str">
        <f>IFERROR(VLOOKUP(C137,DB!$C$4:$H$49,6,FALSE),"")</f>
        <v/>
      </c>
      <c r="O137" s="76"/>
      <c r="P137" s="77" t="str">
        <f>IFERROR(VLOOKUP(C137,DB!$C$4:$K$952,8,FALSE),"")</f>
        <v/>
      </c>
      <c r="Q137" s="78" t="str">
        <f>IFERROR(VLOOKUP(C137,DB!$C$4:$L$952,10,FALSE),"")</f>
        <v/>
      </c>
      <c r="R137" s="79"/>
    </row>
    <row r="138" spans="2:18">
      <c r="B138" s="64" t="str">
        <f>IFERROR(HYPERLINK(C138&amp;".xlsx",VLOOKUP(C138,DB!$C$4:$N$952,12,FALSE)),"")</f>
        <v/>
      </c>
      <c r="C138" s="82" t="str" cm="1">
        <f t="array" ref="C138">IFERROR(INDEX(DB!$C$4:$C$174,SMALL(IF(ISNUMBER(SEARCH("technology",DB!$K$4:$K$174))=TRUE,ROW(DB!$C$4:$C$174)),ROW(134:134))-3,0),"")</f>
        <v/>
      </c>
      <c r="D138" t="str">
        <f>IFERROR(VLOOKUP(C138,DB!$C$4:$I$952,2,FALSE),"")</f>
        <v/>
      </c>
      <c r="E138" s="70" t="str">
        <f>IFERROR(VLOOKUP(C138,DB!$C$4:$I$952,3,FALSE),"")</f>
        <v/>
      </c>
      <c r="F138" s="71" t="str">
        <f>IFERROR(VLOOKUP(C138,DB!$C$4:$I$952,7,FALSE),"")</f>
        <v/>
      </c>
      <c r="G138" s="72" t="str">
        <f>IFERROR(VLOOKUP(C138,DB!$C$4:$H$952,4,FALSE)/1000000,"")</f>
        <v/>
      </c>
      <c r="H138" s="72"/>
      <c r="I138" s="72" t="str">
        <f t="shared" si="9"/>
        <v/>
      </c>
      <c r="J138" s="73" t="str">
        <f t="shared" si="10"/>
        <v/>
      </c>
      <c r="K138" s="73" t="str">
        <f t="shared" si="11"/>
        <v/>
      </c>
      <c r="L138" s="74"/>
      <c r="M138" s="74"/>
      <c r="N138" s="75" t="str">
        <f>IFERROR(VLOOKUP(C138,DB!$C$4:$H$49,6,FALSE),"")</f>
        <v/>
      </c>
      <c r="O138" s="76"/>
      <c r="P138" s="77" t="str">
        <f>IFERROR(VLOOKUP(C138,DB!$C$4:$K$952,8,FALSE),"")</f>
        <v/>
      </c>
      <c r="Q138" s="78" t="str">
        <f>IFERROR(VLOOKUP(C138,DB!$C$4:$L$952,10,FALSE),"")</f>
        <v/>
      </c>
      <c r="R138" s="79"/>
    </row>
    <row r="139" spans="2:18">
      <c r="B139" s="64" t="str">
        <f>IFERROR(HYPERLINK(C139&amp;".xlsx",VLOOKUP(C139,DB!$C$4:$N$952,12,FALSE)),"")</f>
        <v/>
      </c>
      <c r="C139" s="82" t="str" cm="1">
        <f t="array" ref="C139">IFERROR(INDEX(DB!$C$4:$C$174,SMALL(IF(ISNUMBER(SEARCH("technology",DB!$K$4:$K$174))=TRUE,ROW(DB!$C$4:$C$174)),ROW(135:135))-3,0),"")</f>
        <v/>
      </c>
      <c r="D139" t="str">
        <f>IFERROR(VLOOKUP(C139,DB!$C$4:$I$952,2,FALSE),"")</f>
        <v/>
      </c>
      <c r="E139" s="70" t="str">
        <f>IFERROR(VLOOKUP(C139,DB!$C$4:$I$952,3,FALSE),"")</f>
        <v/>
      </c>
      <c r="F139" s="71" t="str">
        <f>IFERROR(VLOOKUP(C139,DB!$C$4:$I$952,7,FALSE),"")</f>
        <v/>
      </c>
      <c r="G139" s="72" t="str">
        <f>IFERROR(VLOOKUP(C139,DB!$C$4:$H$952,4,FALSE)/1000000,"")</f>
        <v/>
      </c>
      <c r="H139" s="72"/>
      <c r="I139" s="72" t="str">
        <f t="shared" si="9"/>
        <v/>
      </c>
      <c r="J139" s="73" t="str">
        <f t="shared" si="10"/>
        <v/>
      </c>
      <c r="K139" s="73" t="str">
        <f t="shared" si="11"/>
        <v/>
      </c>
      <c r="L139" s="74"/>
      <c r="M139" s="74"/>
      <c r="N139" s="75" t="str">
        <f>IFERROR(VLOOKUP(C139,DB!$C$4:$H$49,6,FALSE),"")</f>
        <v/>
      </c>
      <c r="O139" s="76"/>
      <c r="P139" s="77" t="str">
        <f>IFERROR(VLOOKUP(C139,DB!$C$4:$K$952,8,FALSE),"")</f>
        <v/>
      </c>
      <c r="Q139" s="78" t="str">
        <f>IFERROR(VLOOKUP(C139,DB!$C$4:$L$952,10,FALSE),"")</f>
        <v/>
      </c>
      <c r="R139" s="79"/>
    </row>
    <row r="140" spans="2:18">
      <c r="B140" s="64" t="str">
        <f>IFERROR(HYPERLINK(C140&amp;".xlsx",VLOOKUP(C140,DB!$C$4:$N$952,12,FALSE)),"")</f>
        <v/>
      </c>
      <c r="C140" s="82" t="str" cm="1">
        <f t="array" ref="C140">IFERROR(INDEX(DB!$C$4:$C$174,SMALL(IF(ISNUMBER(SEARCH("technology",DB!$K$4:$K$174))=TRUE,ROW(DB!$C$4:$C$174)),ROW(136:136))-3,0),"")</f>
        <v/>
      </c>
      <c r="D140" t="str">
        <f>IFERROR(VLOOKUP(C140,DB!$C$4:$I$952,2,FALSE),"")</f>
        <v/>
      </c>
      <c r="E140" s="70" t="str">
        <f>IFERROR(VLOOKUP(C140,DB!$C$4:$I$952,3,FALSE),"")</f>
        <v/>
      </c>
      <c r="F140" s="71" t="str">
        <f>IFERROR(VLOOKUP(C140,DB!$C$4:$I$952,7,FALSE),"")</f>
        <v/>
      </c>
      <c r="G140" s="72" t="str">
        <f>IFERROR(VLOOKUP(C140,DB!$C$4:$H$952,4,FALSE)/1000000,"")</f>
        <v/>
      </c>
      <c r="H140" s="72"/>
      <c r="I140" s="72" t="str">
        <f t="shared" si="9"/>
        <v/>
      </c>
      <c r="J140" s="73" t="str">
        <f t="shared" si="10"/>
        <v/>
      </c>
      <c r="K140" s="73" t="str">
        <f t="shared" si="11"/>
        <v/>
      </c>
      <c r="L140" s="74"/>
      <c r="M140" s="74"/>
      <c r="N140" s="75" t="str">
        <f>IFERROR(VLOOKUP(C140,DB!$C$4:$H$49,6,FALSE),"")</f>
        <v/>
      </c>
      <c r="O140" s="76"/>
      <c r="P140" s="77" t="str">
        <f>IFERROR(VLOOKUP(C140,DB!$C$4:$K$952,8,FALSE),"")</f>
        <v/>
      </c>
      <c r="Q140" s="78" t="str">
        <f>IFERROR(VLOOKUP(C140,DB!$C$4:$L$952,10,FALSE),"")</f>
        <v/>
      </c>
      <c r="R140" s="79"/>
    </row>
    <row r="141" spans="2:18">
      <c r="B141" s="64" t="str">
        <f>IFERROR(HYPERLINK(C141&amp;".xlsx",VLOOKUP(C141,DB!$C$4:$N$952,12,FALSE)),"")</f>
        <v/>
      </c>
      <c r="C141" s="82" t="str" cm="1">
        <f t="array" ref="C141">IFERROR(INDEX(DB!$C$4:$C$174,SMALL(IF(ISNUMBER(SEARCH("technology",DB!$K$4:$K$174))=TRUE,ROW(DB!$C$4:$C$174)),ROW(137:137))-3,0),"")</f>
        <v/>
      </c>
      <c r="D141" t="str">
        <f>IFERROR(VLOOKUP(C141,DB!$C$4:$I$952,2,FALSE),"")</f>
        <v/>
      </c>
      <c r="E141" s="70" t="str">
        <f>IFERROR(VLOOKUP(C141,DB!$C$4:$I$952,3,FALSE),"")</f>
        <v/>
      </c>
      <c r="F141" s="71" t="str">
        <f>IFERROR(VLOOKUP(C141,DB!$C$4:$I$952,7,FALSE),"")</f>
        <v/>
      </c>
      <c r="G141" s="72" t="str">
        <f>IFERROR(VLOOKUP(C141,DB!$C$4:$H$952,4,FALSE)/1000000,"")</f>
        <v/>
      </c>
      <c r="H141" s="72"/>
      <c r="I141" s="72" t="str">
        <f t="shared" si="9"/>
        <v/>
      </c>
      <c r="J141" s="73" t="str">
        <f t="shared" si="10"/>
        <v/>
      </c>
      <c r="K141" s="73" t="str">
        <f t="shared" si="11"/>
        <v/>
      </c>
      <c r="L141" s="74"/>
      <c r="M141" s="74"/>
      <c r="N141" s="75" t="str">
        <f>IFERROR(VLOOKUP(C141,DB!$C$4:$H$49,6,FALSE),"")</f>
        <v/>
      </c>
      <c r="O141" s="76"/>
      <c r="P141" s="77" t="str">
        <f>IFERROR(VLOOKUP(C141,DB!$C$4:$K$952,8,FALSE),"")</f>
        <v/>
      </c>
      <c r="Q141" s="78" t="str">
        <f>IFERROR(VLOOKUP(C141,DB!$C$4:$L$952,10,FALSE),"")</f>
        <v/>
      </c>
      <c r="R141" s="79"/>
    </row>
    <row r="142" spans="2:18">
      <c r="B142" s="64" t="str">
        <f>IFERROR(HYPERLINK(C142&amp;".xlsx",VLOOKUP(C142,DB!$C$4:$N$952,12,FALSE)),"")</f>
        <v/>
      </c>
      <c r="C142" s="82" t="str" cm="1">
        <f t="array" ref="C142">IFERROR(INDEX(DB!$C$4:$C$174,SMALL(IF(ISNUMBER(SEARCH("technology",DB!$K$4:$K$174))=TRUE,ROW(DB!$C$4:$C$174)),ROW(138:138))-3,0),"")</f>
        <v/>
      </c>
      <c r="D142" t="str">
        <f>IFERROR(VLOOKUP(C142,DB!$C$4:$I$952,2,FALSE),"")</f>
        <v/>
      </c>
      <c r="E142" s="70" t="str">
        <f>IFERROR(VLOOKUP(C142,DB!$C$4:$I$952,3,FALSE),"")</f>
        <v/>
      </c>
      <c r="F142" s="71" t="str">
        <f>IFERROR(VLOOKUP(C142,DB!$C$4:$I$952,7,FALSE),"")</f>
        <v/>
      </c>
      <c r="G142" s="72" t="str">
        <f>IFERROR(VLOOKUP(C142,DB!$C$4:$H$952,4,FALSE)/1000000,"")</f>
        <v/>
      </c>
      <c r="H142" s="72"/>
      <c r="I142" s="72" t="str">
        <f t="shared" si="9"/>
        <v/>
      </c>
      <c r="J142" s="73" t="str">
        <f t="shared" si="10"/>
        <v/>
      </c>
      <c r="K142" s="73" t="str">
        <f t="shared" si="11"/>
        <v/>
      </c>
      <c r="L142" s="74"/>
      <c r="M142" s="74"/>
      <c r="N142" s="75" t="str">
        <f>IFERROR(VLOOKUP(C142,DB!$C$4:$H$49,6,FALSE),"")</f>
        <v/>
      </c>
      <c r="O142" s="76"/>
      <c r="P142" s="77" t="str">
        <f>IFERROR(VLOOKUP(C142,DB!$C$4:$K$952,8,FALSE),"")</f>
        <v/>
      </c>
      <c r="Q142" s="78" t="str">
        <f>IFERROR(VLOOKUP(C142,DB!$C$4:$L$952,10,FALSE),"")</f>
        <v/>
      </c>
      <c r="R142" s="79"/>
    </row>
    <row r="143" spans="2:18">
      <c r="B143" s="64" t="str">
        <f>IFERROR(HYPERLINK(C143&amp;".xlsx",VLOOKUP(C143,DB!$C$4:$N$952,12,FALSE)),"")</f>
        <v/>
      </c>
      <c r="C143" s="82" t="str" cm="1">
        <f t="array" ref="C143">IFERROR(INDEX(DB!$C$4:$C$174,SMALL(IF(ISNUMBER(SEARCH("technology",DB!$K$4:$K$174))=TRUE,ROW(DB!$C$4:$C$174)),ROW(139:139))-3,0),"")</f>
        <v/>
      </c>
      <c r="D143" t="str">
        <f>IFERROR(VLOOKUP(C143,DB!$C$4:$I$952,2,FALSE),"")</f>
        <v/>
      </c>
      <c r="E143" s="70" t="str">
        <f>IFERROR(VLOOKUP(C143,DB!$C$4:$I$952,3,FALSE),"")</f>
        <v/>
      </c>
      <c r="F143" s="71" t="str">
        <f>IFERROR(VLOOKUP(C143,DB!$C$4:$I$952,7,FALSE),"")</f>
        <v/>
      </c>
      <c r="G143" s="72" t="str">
        <f>IFERROR(VLOOKUP(C143,DB!$C$4:$H$952,4,FALSE)/1000000,"")</f>
        <v/>
      </c>
      <c r="H143" s="72"/>
      <c r="I143" s="72" t="str">
        <f t="shared" si="9"/>
        <v/>
      </c>
      <c r="J143" s="73" t="str">
        <f t="shared" si="10"/>
        <v/>
      </c>
      <c r="K143" s="73" t="str">
        <f t="shared" si="11"/>
        <v/>
      </c>
      <c r="L143" s="74"/>
      <c r="M143" s="74"/>
      <c r="N143" s="75" t="str">
        <f>IFERROR(VLOOKUP(C143,DB!$C$4:$H$49,6,FALSE),"")</f>
        <v/>
      </c>
      <c r="O143" s="76"/>
      <c r="P143" s="77" t="str">
        <f>IFERROR(VLOOKUP(C143,DB!$C$4:$K$952,8,FALSE),"")</f>
        <v/>
      </c>
      <c r="Q143" s="78" t="str">
        <f>IFERROR(VLOOKUP(C143,DB!$C$4:$L$952,10,FALSE),"")</f>
        <v/>
      </c>
      <c r="R143" s="79"/>
    </row>
    <row r="144" spans="2:18">
      <c r="B144" s="64" t="str">
        <f>IFERROR(HYPERLINK(C144&amp;".xlsx",VLOOKUP(C144,DB!$C$4:$N$952,12,FALSE)),"")</f>
        <v/>
      </c>
      <c r="C144" s="82" t="str" cm="1">
        <f t="array" ref="C144">IFERROR(INDEX(DB!$C$4:$C$174,SMALL(IF(ISNUMBER(SEARCH("technology",DB!$K$4:$K$174))=TRUE,ROW(DB!$C$4:$C$174)),ROW(140:140))-3,0),"")</f>
        <v/>
      </c>
      <c r="D144" t="str">
        <f>IFERROR(VLOOKUP(C144,DB!$C$4:$I$952,2,FALSE),"")</f>
        <v/>
      </c>
      <c r="E144" s="70" t="str">
        <f>IFERROR(VLOOKUP(C144,DB!$C$4:$I$952,3,FALSE),"")</f>
        <v/>
      </c>
      <c r="F144" s="71" t="str">
        <f>IFERROR(VLOOKUP(C144,DB!$C$4:$I$952,7,FALSE),"")</f>
        <v/>
      </c>
      <c r="G144" s="72" t="str">
        <f>IFERROR(VLOOKUP(C144,DB!$C$4:$H$952,4,FALSE)/1000000,"")</f>
        <v/>
      </c>
      <c r="H144" s="72"/>
      <c r="I144" s="72" t="str">
        <f t="shared" si="9"/>
        <v/>
      </c>
      <c r="J144" s="73" t="str">
        <f t="shared" si="10"/>
        <v/>
      </c>
      <c r="K144" s="73" t="str">
        <f t="shared" si="11"/>
        <v/>
      </c>
      <c r="L144" s="74"/>
      <c r="M144" s="74"/>
      <c r="N144" s="75" t="str">
        <f>IFERROR(VLOOKUP(C144,DB!$C$4:$H$49,6,FALSE),"")</f>
        <v/>
      </c>
      <c r="O144" s="76"/>
      <c r="P144" s="77" t="str">
        <f>IFERROR(VLOOKUP(C144,DB!$C$4:$K$952,8,FALSE),"")</f>
        <v/>
      </c>
      <c r="Q144" s="78" t="str">
        <f>IFERROR(VLOOKUP(C144,DB!$C$4:$L$952,10,FALSE),"")</f>
        <v/>
      </c>
      <c r="R144" s="79"/>
    </row>
    <row r="145" spans="2:18">
      <c r="B145" s="64" t="str">
        <f>IFERROR(HYPERLINK(C145&amp;".xlsx",VLOOKUP(C145,DB!$C$4:$N$952,12,FALSE)),"")</f>
        <v/>
      </c>
      <c r="C145" s="82" t="str" cm="1">
        <f t="array" ref="C145">IFERROR(INDEX(DB!$C$4:$C$174,SMALL(IF(ISNUMBER(SEARCH("technology",DB!$K$4:$K$174))=TRUE,ROW(DB!$C$4:$C$174)),ROW(141:141))-3,0),"")</f>
        <v/>
      </c>
      <c r="D145" t="str">
        <f>IFERROR(VLOOKUP(C145,DB!$C$4:$I$952,2,FALSE),"")</f>
        <v/>
      </c>
      <c r="E145" s="70" t="str">
        <f>IFERROR(VLOOKUP(C145,DB!$C$4:$I$952,3,FALSE),"")</f>
        <v/>
      </c>
      <c r="F145" s="71" t="str">
        <f>IFERROR(VLOOKUP(C145,DB!$C$4:$I$952,7,FALSE),"")</f>
        <v/>
      </c>
      <c r="G145" s="72" t="str">
        <f>IFERROR(VLOOKUP(C145,DB!$C$4:$H$952,4,FALSE)/1000000,"")</f>
        <v/>
      </c>
      <c r="H145" s="72"/>
      <c r="I145" s="72" t="str">
        <f t="shared" si="9"/>
        <v/>
      </c>
      <c r="J145" s="73" t="str">
        <f t="shared" si="10"/>
        <v/>
      </c>
      <c r="K145" s="73" t="str">
        <f t="shared" si="11"/>
        <v/>
      </c>
      <c r="L145" s="74"/>
      <c r="M145" s="74"/>
      <c r="N145" s="75" t="str">
        <f>IFERROR(VLOOKUP(C145,DB!$C$4:$H$49,6,FALSE),"")</f>
        <v/>
      </c>
      <c r="O145" s="76"/>
      <c r="P145" s="77" t="str">
        <f>IFERROR(VLOOKUP(C145,DB!$C$4:$K$952,8,FALSE),"")</f>
        <v/>
      </c>
      <c r="Q145" s="78" t="str">
        <f>IFERROR(VLOOKUP(C145,DB!$C$4:$L$952,10,FALSE),"")</f>
        <v/>
      </c>
      <c r="R145" s="79"/>
    </row>
    <row r="146" spans="2:18">
      <c r="B146" s="64" t="str">
        <f>IFERROR(HYPERLINK(C146&amp;".xlsx",VLOOKUP(C146,DB!$C$4:$N$952,12,FALSE)),"")</f>
        <v/>
      </c>
      <c r="C146" s="82" t="str" cm="1">
        <f t="array" ref="C146">IFERROR(INDEX(DB!$C$4:$C$174,SMALL(IF(ISNUMBER(SEARCH("technology",DB!$K$4:$K$174))=TRUE,ROW(DB!$C$4:$C$174)),ROW(142:142))-3,0),"")</f>
        <v/>
      </c>
      <c r="D146" t="str">
        <f>IFERROR(VLOOKUP(C146,DB!$C$4:$I$952,2,FALSE),"")</f>
        <v/>
      </c>
      <c r="E146" s="70" t="str">
        <f>IFERROR(VLOOKUP(C146,DB!$C$4:$I$952,3,FALSE),"")</f>
        <v/>
      </c>
      <c r="F146" s="71" t="str">
        <f>IFERROR(VLOOKUP(C146,DB!$C$4:$I$952,7,FALSE),"")</f>
        <v/>
      </c>
      <c r="G146" s="72" t="str">
        <f>IFERROR(VLOOKUP(C146,DB!$C$4:$H$952,4,FALSE)/1000000,"")</f>
        <v/>
      </c>
      <c r="H146" s="72"/>
      <c r="I146" s="72" t="str">
        <f t="shared" si="9"/>
        <v/>
      </c>
      <c r="J146" s="73" t="str">
        <f t="shared" si="10"/>
        <v/>
      </c>
      <c r="K146" s="73" t="str">
        <f t="shared" si="11"/>
        <v/>
      </c>
      <c r="L146" s="74"/>
      <c r="M146" s="74"/>
      <c r="N146" s="75" t="str">
        <f>IFERROR(VLOOKUP(C146,DB!$C$4:$H$49,6,FALSE),"")</f>
        <v/>
      </c>
      <c r="O146" s="76"/>
      <c r="P146" s="77" t="str">
        <f>IFERROR(VLOOKUP(C146,DB!$C$4:$K$952,8,FALSE),"")</f>
        <v/>
      </c>
      <c r="Q146" s="78" t="str">
        <f>IFERROR(VLOOKUP(C146,DB!$C$4:$L$952,10,FALSE),"")</f>
        <v/>
      </c>
      <c r="R146" s="79"/>
    </row>
    <row r="147" spans="2:18">
      <c r="B147" s="64" t="str">
        <f>IFERROR(HYPERLINK(C147&amp;".xlsx",VLOOKUP(C147,DB!$C$4:$N$952,12,FALSE)),"")</f>
        <v/>
      </c>
      <c r="C147" s="82" t="str" cm="1">
        <f t="array" ref="C147">IFERROR(INDEX(DB!$C$4:$C$174,SMALL(IF(ISNUMBER(SEARCH("technology",DB!$K$4:$K$174))=TRUE,ROW(DB!$C$4:$C$174)),ROW(143:143))-3,0),"")</f>
        <v/>
      </c>
      <c r="D147" t="str">
        <f>IFERROR(VLOOKUP(C147,DB!$C$4:$I$952,2,FALSE),"")</f>
        <v/>
      </c>
      <c r="E147" s="70" t="str">
        <f>IFERROR(VLOOKUP(C147,DB!$C$4:$I$952,3,FALSE),"")</f>
        <v/>
      </c>
      <c r="F147" s="71" t="str">
        <f>IFERROR(VLOOKUP(C147,DB!$C$4:$I$952,7,FALSE),"")</f>
        <v/>
      </c>
      <c r="G147" s="72" t="str">
        <f>IFERROR(VLOOKUP(C147,DB!$C$4:$H$952,4,FALSE)/1000000,"")</f>
        <v/>
      </c>
      <c r="H147" s="72"/>
      <c r="I147" s="72" t="str">
        <f t="shared" si="9"/>
        <v/>
      </c>
      <c r="J147" s="73" t="str">
        <f t="shared" si="10"/>
        <v/>
      </c>
      <c r="K147" s="73" t="str">
        <f t="shared" si="11"/>
        <v/>
      </c>
      <c r="L147" s="74"/>
      <c r="M147" s="74"/>
      <c r="N147" s="75" t="str">
        <f>IFERROR(VLOOKUP(C147,DB!$C$4:$H$49,6,FALSE),"")</f>
        <v/>
      </c>
      <c r="O147" s="76"/>
      <c r="P147" s="77" t="str">
        <f>IFERROR(VLOOKUP(C147,DB!$C$4:$K$952,8,FALSE),"")</f>
        <v/>
      </c>
      <c r="Q147" s="78" t="str">
        <f>IFERROR(VLOOKUP(C147,DB!$C$4:$L$952,10,FALSE),"")</f>
        <v/>
      </c>
      <c r="R147" s="79"/>
    </row>
    <row r="148" spans="2:18">
      <c r="B148" s="64" t="str">
        <f>IFERROR(HYPERLINK(C148&amp;".xlsx",VLOOKUP(C148,DB!$C$4:$N$952,12,FALSE)),"")</f>
        <v/>
      </c>
      <c r="C148" s="82" t="str" cm="1">
        <f t="array" ref="C148">IFERROR(INDEX(DB!$C$4:$C$174,SMALL(IF(ISNUMBER(SEARCH("technology",DB!$K$4:$K$174))=TRUE,ROW(DB!$C$4:$C$174)),ROW(144:144))-3,0),"")</f>
        <v/>
      </c>
      <c r="D148" t="str">
        <f>IFERROR(VLOOKUP(C148,DB!$C$4:$I$952,2,FALSE),"")</f>
        <v/>
      </c>
      <c r="E148" s="70" t="str">
        <f>IFERROR(VLOOKUP(C148,DB!$C$4:$I$952,3,FALSE),"")</f>
        <v/>
      </c>
      <c r="F148" s="71" t="str">
        <f>IFERROR(VLOOKUP(C148,DB!$C$4:$I$952,7,FALSE),"")</f>
        <v/>
      </c>
      <c r="G148" s="72" t="str">
        <f>IFERROR(VLOOKUP(C148,DB!$C$4:$H$952,4,FALSE)/1000000,"")</f>
        <v/>
      </c>
      <c r="H148" s="72"/>
      <c r="I148" s="72" t="str">
        <f t="shared" si="9"/>
        <v/>
      </c>
      <c r="J148" s="73" t="str">
        <f t="shared" si="10"/>
        <v/>
      </c>
      <c r="K148" s="73" t="str">
        <f t="shared" si="11"/>
        <v/>
      </c>
      <c r="L148" s="74"/>
      <c r="M148" s="74"/>
      <c r="N148" s="75" t="str">
        <f>IFERROR(VLOOKUP(C148,DB!$C$4:$H$49,6,FALSE),"")</f>
        <v/>
      </c>
      <c r="O148" s="76"/>
      <c r="P148" s="77" t="str">
        <f>IFERROR(VLOOKUP(C148,DB!$C$4:$K$952,8,FALSE),"")</f>
        <v/>
      </c>
      <c r="Q148" s="78" t="str">
        <f>IFERROR(VLOOKUP(C148,DB!$C$4:$L$952,10,FALSE),"")</f>
        <v/>
      </c>
      <c r="R148" s="79"/>
    </row>
    <row r="149" spans="2:18">
      <c r="B149" s="64" t="str">
        <f>IFERROR(HYPERLINK(C149&amp;".xlsx",VLOOKUP(C149,DB!$C$4:$N$952,12,FALSE)),"")</f>
        <v/>
      </c>
      <c r="C149" s="82" t="str" cm="1">
        <f t="array" ref="C149">IFERROR(INDEX(DB!$C$4:$C$174,SMALL(IF(ISNUMBER(SEARCH("technology",DB!$K$4:$K$174))=TRUE,ROW(DB!$C$4:$C$174)),ROW(145:145))-3,0),"")</f>
        <v/>
      </c>
      <c r="D149" t="str">
        <f>IFERROR(VLOOKUP(C149,DB!$C$4:$I$952,2,FALSE),"")</f>
        <v/>
      </c>
      <c r="E149" s="70" t="str">
        <f>IFERROR(VLOOKUP(C149,DB!$C$4:$I$952,3,FALSE),"")</f>
        <v/>
      </c>
      <c r="F149" s="71" t="str">
        <f>IFERROR(VLOOKUP(C149,DB!$C$4:$I$952,7,FALSE),"")</f>
        <v/>
      </c>
      <c r="G149" s="72" t="str">
        <f>IFERROR(VLOOKUP(C149,DB!$C$4:$H$952,4,FALSE)/1000000,"")</f>
        <v/>
      </c>
      <c r="H149" s="72"/>
      <c r="I149" s="72" t="str">
        <f t="shared" si="9"/>
        <v/>
      </c>
      <c r="J149" s="73" t="str">
        <f t="shared" si="10"/>
        <v/>
      </c>
      <c r="K149" s="73" t="str">
        <f t="shared" si="11"/>
        <v/>
      </c>
      <c r="L149" s="74"/>
      <c r="M149" s="74"/>
      <c r="N149" s="75" t="str">
        <f>IFERROR(VLOOKUP(C149,DB!$C$4:$H$49,6,FALSE),"")</f>
        <v/>
      </c>
      <c r="O149" s="76"/>
      <c r="P149" s="77" t="str">
        <f>IFERROR(VLOOKUP(C149,DB!$C$4:$K$952,8,FALSE),"")</f>
        <v/>
      </c>
      <c r="Q149" s="78" t="str">
        <f>IFERROR(VLOOKUP(C149,DB!$C$4:$L$952,10,FALSE),"")</f>
        <v/>
      </c>
      <c r="R149" s="79"/>
    </row>
    <row r="150" spans="2:18">
      <c r="B150" s="64" t="str">
        <f>IFERROR(HYPERLINK(C150&amp;".xlsx",VLOOKUP(C150,DB!$C$4:$N$952,12,FALSE)),"")</f>
        <v/>
      </c>
      <c r="C150" s="82" t="str" cm="1">
        <f t="array" ref="C150">IFERROR(INDEX(DB!$C$4:$C$174,SMALL(IF(ISNUMBER(SEARCH("technology",DB!$K$4:$K$174))=TRUE,ROW(DB!$C$4:$C$174)),ROW(146:146))-3,0),"")</f>
        <v/>
      </c>
      <c r="D150" t="str">
        <f>IFERROR(VLOOKUP(C150,DB!$C$4:$I$952,2,FALSE),"")</f>
        <v/>
      </c>
      <c r="E150" s="70" t="str">
        <f>IFERROR(VLOOKUP(C150,DB!$C$4:$I$952,3,FALSE),"")</f>
        <v/>
      </c>
      <c r="F150" s="71" t="str">
        <f>IFERROR(VLOOKUP(C150,DB!$C$4:$I$952,7,FALSE),"")</f>
        <v/>
      </c>
      <c r="G150" s="72" t="str">
        <f>IFERROR(VLOOKUP(C150,DB!$C$4:$H$952,4,FALSE)/1000000,"")</f>
        <v/>
      </c>
      <c r="H150" s="72"/>
      <c r="I150" s="72" t="str">
        <f t="shared" si="9"/>
        <v/>
      </c>
      <c r="J150" s="73" t="str">
        <f t="shared" si="10"/>
        <v/>
      </c>
      <c r="K150" s="73" t="str">
        <f t="shared" si="11"/>
        <v/>
      </c>
      <c r="L150" s="74"/>
      <c r="M150" s="74"/>
      <c r="N150" s="75" t="str">
        <f>IFERROR(VLOOKUP(C150,DB!$C$4:$H$49,6,FALSE),"")</f>
        <v/>
      </c>
      <c r="O150" s="76"/>
      <c r="P150" s="77" t="str">
        <f>IFERROR(VLOOKUP(C150,DB!$C$4:$K$952,8,FALSE),"")</f>
        <v/>
      </c>
      <c r="Q150" s="78" t="str">
        <f>IFERROR(VLOOKUP(C150,DB!$C$4:$L$952,10,FALSE),"")</f>
        <v/>
      </c>
      <c r="R150" s="79"/>
    </row>
    <row r="151" spans="2:18">
      <c r="B151" s="64" t="str">
        <f>IFERROR(HYPERLINK(C151&amp;".xlsx",VLOOKUP(C151,DB!$C$4:$N$952,12,FALSE)),"")</f>
        <v/>
      </c>
      <c r="C151" s="82" t="str" cm="1">
        <f t="array" ref="C151">IFERROR(INDEX(DB!$C$4:$C$174,SMALL(IF(ISNUMBER(SEARCH("technology",DB!$K$4:$K$174))=TRUE,ROW(DB!$C$4:$C$174)),ROW(147:147))-3,0),"")</f>
        <v/>
      </c>
      <c r="D151" t="str">
        <f>IFERROR(VLOOKUP(C151,DB!$C$4:$I$952,2,FALSE),"")</f>
        <v/>
      </c>
      <c r="E151" s="70" t="str">
        <f>IFERROR(VLOOKUP(C151,DB!$C$4:$I$952,3,FALSE),"")</f>
        <v/>
      </c>
      <c r="F151" s="71" t="str">
        <f>IFERROR(VLOOKUP(C151,DB!$C$4:$I$952,7,FALSE),"")</f>
        <v/>
      </c>
      <c r="G151" s="72" t="str">
        <f>IFERROR(VLOOKUP(C151,DB!$C$4:$H$952,4,FALSE)/1000000,"")</f>
        <v/>
      </c>
      <c r="H151" s="72"/>
      <c r="I151" s="72" t="str">
        <f t="shared" si="9"/>
        <v/>
      </c>
      <c r="J151" s="73" t="str">
        <f t="shared" si="10"/>
        <v/>
      </c>
      <c r="K151" s="73" t="str">
        <f t="shared" si="11"/>
        <v/>
      </c>
      <c r="L151" s="74"/>
      <c r="M151" s="74"/>
      <c r="N151" s="75" t="str">
        <f>IFERROR(VLOOKUP(C151,DB!$C$4:$H$49,6,FALSE),"")</f>
        <v/>
      </c>
      <c r="O151" s="76"/>
      <c r="P151" s="77" t="str">
        <f>IFERROR(VLOOKUP(C151,DB!$C$4:$K$952,8,FALSE),"")</f>
        <v/>
      </c>
      <c r="Q151" s="78" t="str">
        <f>IFERROR(VLOOKUP(C151,DB!$C$4:$L$952,10,FALSE),"")</f>
        <v/>
      </c>
      <c r="R151" s="79"/>
    </row>
    <row r="152" spans="2:18">
      <c r="B152" s="64" t="str">
        <f>IFERROR(HYPERLINK(C152&amp;".xlsx",VLOOKUP(C152,DB!$C$4:$N$952,12,FALSE)),"")</f>
        <v/>
      </c>
      <c r="C152" s="82" t="str" cm="1">
        <f t="array" ref="C152">IFERROR(INDEX(DB!$C$4:$C$174,SMALL(IF(ISNUMBER(SEARCH("technology",DB!$K$4:$K$174))=TRUE,ROW(DB!$C$4:$C$174)),ROW(148:148))-3,0),"")</f>
        <v/>
      </c>
      <c r="D152" t="str">
        <f>IFERROR(VLOOKUP(C152,DB!$C$4:$I$952,2,FALSE),"")</f>
        <v/>
      </c>
      <c r="E152" s="70" t="str">
        <f>IFERROR(VLOOKUP(C152,DB!$C$4:$I$952,3,FALSE),"")</f>
        <v/>
      </c>
      <c r="F152" s="71" t="str">
        <f>IFERROR(VLOOKUP(C152,DB!$C$4:$I$952,7,FALSE),"")</f>
        <v/>
      </c>
      <c r="G152" s="72" t="str">
        <f>IFERROR(VLOOKUP(C152,DB!$C$4:$H$952,4,FALSE)/1000000,"")</f>
        <v/>
      </c>
      <c r="H152" s="72"/>
      <c r="I152" s="72" t="str">
        <f t="shared" si="9"/>
        <v/>
      </c>
      <c r="J152" s="73" t="str">
        <f t="shared" si="10"/>
        <v/>
      </c>
      <c r="K152" s="73" t="str">
        <f t="shared" si="11"/>
        <v/>
      </c>
      <c r="L152" s="74"/>
      <c r="M152" s="74"/>
      <c r="N152" s="75" t="str">
        <f>IFERROR(VLOOKUP(C152,DB!$C$4:$H$49,6,FALSE),"")</f>
        <v/>
      </c>
      <c r="O152" s="76"/>
      <c r="P152" s="77" t="str">
        <f>IFERROR(VLOOKUP(C152,DB!$C$4:$K$952,8,FALSE),"")</f>
        <v/>
      </c>
      <c r="Q152" s="78" t="str">
        <f>IFERROR(VLOOKUP(C152,DB!$C$4:$L$952,10,FALSE),"")</f>
        <v/>
      </c>
      <c r="R152" s="79"/>
    </row>
    <row r="153" spans="2:18">
      <c r="B153" s="64" t="str">
        <f>IFERROR(HYPERLINK(C153&amp;".xlsx",VLOOKUP(C153,DB!$C$4:$N$952,12,FALSE)),"")</f>
        <v/>
      </c>
      <c r="C153" s="82" t="str" cm="1">
        <f t="array" ref="C153">IFERROR(INDEX(DB!$C$4:$C$174,SMALL(IF(ISNUMBER(SEARCH("technology",DB!$K$4:$K$174))=TRUE,ROW(DB!$C$4:$C$174)),ROW(149:149))-3,0),"")</f>
        <v/>
      </c>
      <c r="D153" t="str">
        <f>IFERROR(VLOOKUP(C153,DB!$C$4:$I$952,2,FALSE),"")</f>
        <v/>
      </c>
      <c r="E153" s="70" t="str">
        <f>IFERROR(VLOOKUP(C153,DB!$C$4:$I$952,3,FALSE),"")</f>
        <v/>
      </c>
      <c r="F153" s="71" t="str">
        <f>IFERROR(VLOOKUP(C153,DB!$C$4:$I$952,7,FALSE),"")</f>
        <v/>
      </c>
      <c r="G153" s="72" t="str">
        <f>IFERROR(VLOOKUP(C153,DB!$C$4:$H$952,4,FALSE)/1000000,"")</f>
        <v/>
      </c>
      <c r="H153" s="72"/>
      <c r="I153" s="72" t="str">
        <f t="shared" si="9"/>
        <v/>
      </c>
      <c r="J153" s="73" t="str">
        <f t="shared" si="10"/>
        <v/>
      </c>
      <c r="K153" s="73" t="str">
        <f t="shared" si="11"/>
        <v/>
      </c>
      <c r="L153" s="74"/>
      <c r="M153" s="74"/>
      <c r="N153" s="75" t="str">
        <f>IFERROR(VLOOKUP(C153,DB!$C$4:$H$49,6,FALSE),"")</f>
        <v/>
      </c>
      <c r="O153" s="76"/>
      <c r="P153" s="77" t="str">
        <f>IFERROR(VLOOKUP(C153,DB!$C$4:$K$952,8,FALSE),"")</f>
        <v/>
      </c>
      <c r="Q153" s="78" t="str">
        <f>IFERROR(VLOOKUP(C153,DB!$C$4:$L$952,10,FALSE),"")</f>
        <v/>
      </c>
      <c r="R153" s="79"/>
    </row>
    <row r="154" spans="2:18">
      <c r="B154" s="64" t="str">
        <f>IFERROR(HYPERLINK(C154&amp;".xlsx",VLOOKUP(C154,DB!$C$4:$N$952,12,FALSE)),"")</f>
        <v/>
      </c>
      <c r="C154" s="82" t="str" cm="1">
        <f t="array" ref="C154">IFERROR(INDEX(DB!$C$4:$C$174,SMALL(IF(ISNUMBER(SEARCH("technology",DB!$K$4:$K$174))=TRUE,ROW(DB!$C$4:$C$174)),ROW(150:150))-3,0),"")</f>
        <v/>
      </c>
      <c r="D154" t="str">
        <f>IFERROR(VLOOKUP(C154,DB!$C$4:$I$952,2,FALSE),"")</f>
        <v/>
      </c>
      <c r="E154" s="70" t="str">
        <f>IFERROR(VLOOKUP(C154,DB!$C$4:$I$952,3,FALSE),"")</f>
        <v/>
      </c>
      <c r="F154" s="71" t="str">
        <f>IFERROR(VLOOKUP(C154,DB!$C$4:$I$952,7,FALSE),"")</f>
        <v/>
      </c>
      <c r="G154" s="72" t="str">
        <f>IFERROR(VLOOKUP(C154,DB!$C$4:$H$952,4,FALSE)/1000000,"")</f>
        <v/>
      </c>
      <c r="H154" s="72"/>
      <c r="I154" s="72" t="str">
        <f t="shared" si="9"/>
        <v/>
      </c>
      <c r="J154" s="73" t="str">
        <f t="shared" si="10"/>
        <v/>
      </c>
      <c r="K154" s="73" t="str">
        <f t="shared" si="11"/>
        <v/>
      </c>
      <c r="L154" s="74"/>
      <c r="M154" s="74"/>
      <c r="N154" s="75" t="str">
        <f>IFERROR(VLOOKUP(C154,DB!$C$4:$H$49,6,FALSE),"")</f>
        <v/>
      </c>
      <c r="O154" s="76"/>
      <c r="P154" s="77" t="str">
        <f>IFERROR(VLOOKUP(C154,DB!$C$4:$K$952,8,FALSE),"")</f>
        <v/>
      </c>
      <c r="Q154" s="78" t="str">
        <f>IFERROR(VLOOKUP(C154,DB!$C$4:$L$952,10,FALSE),"")</f>
        <v/>
      </c>
      <c r="R154" s="79"/>
    </row>
    <row r="155" spans="2:18">
      <c r="B155" s="64" t="str">
        <f>IFERROR(HYPERLINK(C155&amp;".xlsx",VLOOKUP(C155,DB!$C$4:$N$952,12,FALSE)),"")</f>
        <v/>
      </c>
      <c r="C155" s="82" t="str" cm="1">
        <f t="array" ref="C155">IFERROR(INDEX(DB!$C$4:$C$174,SMALL(IF(ISNUMBER(SEARCH("technology",DB!$K$4:$K$174))=TRUE,ROW(DB!$C$4:$C$174)),ROW(151:151))-3,0),"")</f>
        <v/>
      </c>
      <c r="D155" t="str">
        <f>IFERROR(VLOOKUP(C155,DB!$C$4:$I$952,2,FALSE),"")</f>
        <v/>
      </c>
      <c r="E155" s="70" t="str">
        <f>IFERROR(VLOOKUP(C155,DB!$C$4:$I$952,3,FALSE),"")</f>
        <v/>
      </c>
      <c r="F155" s="71" t="str">
        <f>IFERROR(VLOOKUP(C155,DB!$C$4:$I$952,7,FALSE),"")</f>
        <v/>
      </c>
      <c r="G155" s="72" t="str">
        <f>IFERROR(VLOOKUP(C155,DB!$C$4:$H$952,4,FALSE)/1000000,"")</f>
        <v/>
      </c>
      <c r="H155" s="72"/>
      <c r="I155" s="72" t="str">
        <f t="shared" si="9"/>
        <v/>
      </c>
      <c r="J155" s="73" t="str">
        <f t="shared" si="10"/>
        <v/>
      </c>
      <c r="K155" s="73" t="str">
        <f t="shared" si="11"/>
        <v/>
      </c>
      <c r="L155" s="74"/>
      <c r="M155" s="74"/>
      <c r="N155" s="75" t="str">
        <f>IFERROR(VLOOKUP(C155,DB!$C$4:$H$49,6,FALSE),"")</f>
        <v/>
      </c>
      <c r="O155" s="76"/>
      <c r="P155" s="77" t="str">
        <f>IFERROR(VLOOKUP(C155,DB!$C$4:$K$952,8,FALSE),"")</f>
        <v/>
      </c>
      <c r="Q155" s="78" t="str">
        <f>IFERROR(VLOOKUP(C155,DB!$C$4:$L$952,10,FALSE),"")</f>
        <v/>
      </c>
      <c r="R155" s="79"/>
    </row>
    <row r="156" spans="2:18">
      <c r="B156" s="64" t="str">
        <f>IFERROR(HYPERLINK(C156&amp;".xlsx",VLOOKUP(C156,DB!$C$4:$N$952,12,FALSE)),"")</f>
        <v/>
      </c>
      <c r="C156" s="82" t="str" cm="1">
        <f t="array" ref="C156">IFERROR(INDEX(DB!$C$4:$C$174,SMALL(IF(ISNUMBER(SEARCH("technology",DB!$K$4:$K$174))=TRUE,ROW(DB!$C$4:$C$174)),ROW(152:152))-3,0),"")</f>
        <v/>
      </c>
      <c r="D156" t="str">
        <f>IFERROR(VLOOKUP(C156,DB!$C$4:$I$952,2,FALSE),"")</f>
        <v/>
      </c>
      <c r="E156" s="70" t="str">
        <f>IFERROR(VLOOKUP(C156,DB!$C$4:$I$952,3,FALSE),"")</f>
        <v/>
      </c>
      <c r="F156" s="71" t="str">
        <f>IFERROR(VLOOKUP(C156,DB!$C$4:$I$952,7,FALSE),"")</f>
        <v/>
      </c>
      <c r="G156" s="72" t="str">
        <f>IFERROR(VLOOKUP(C156,DB!$C$4:$H$952,4,FALSE)/1000000,"")</f>
        <v/>
      </c>
      <c r="H156" s="72"/>
      <c r="I156" s="72" t="str">
        <f t="shared" si="9"/>
        <v/>
      </c>
      <c r="J156" s="73" t="str">
        <f t="shared" si="10"/>
        <v/>
      </c>
      <c r="K156" s="73" t="str">
        <f t="shared" si="11"/>
        <v/>
      </c>
      <c r="L156" s="74"/>
      <c r="M156" s="74"/>
      <c r="N156" s="75" t="str">
        <f>IFERROR(VLOOKUP(C156,DB!$C$4:$H$49,6,FALSE),"")</f>
        <v/>
      </c>
      <c r="O156" s="76"/>
      <c r="P156" s="77" t="str">
        <f>IFERROR(VLOOKUP(C156,DB!$C$4:$K$952,8,FALSE),"")</f>
        <v/>
      </c>
      <c r="Q156" s="78" t="str">
        <f>IFERROR(VLOOKUP(C156,DB!$C$4:$L$952,10,FALSE),"")</f>
        <v/>
      </c>
      <c r="R156" s="79"/>
    </row>
    <row r="157" spans="2:18">
      <c r="B157" s="64" t="str">
        <f>IFERROR(HYPERLINK(C157&amp;".xlsx",VLOOKUP(C157,DB!$C$4:$N$952,12,FALSE)),"")</f>
        <v/>
      </c>
      <c r="C157" s="82" t="str" cm="1">
        <f t="array" ref="C157">IFERROR(INDEX(DB!$C$4:$C$174,SMALL(IF(ISNUMBER(SEARCH("technology",DB!$K$4:$K$174))=TRUE,ROW(DB!$C$4:$C$174)),ROW(153:153))-3,0),"")</f>
        <v/>
      </c>
      <c r="D157" t="str">
        <f>IFERROR(VLOOKUP(C157,DB!$C$4:$I$952,2,FALSE),"")</f>
        <v/>
      </c>
      <c r="E157" s="70" t="str">
        <f>IFERROR(VLOOKUP(C157,DB!$C$4:$I$952,3,FALSE),"")</f>
        <v/>
      </c>
      <c r="F157" s="71" t="str">
        <f>IFERROR(VLOOKUP(C157,DB!$C$4:$I$952,7,FALSE),"")</f>
        <v/>
      </c>
      <c r="G157" s="72" t="str">
        <f>IFERROR(VLOOKUP(C157,DB!$C$4:$H$952,4,FALSE)/1000000,"")</f>
        <v/>
      </c>
      <c r="H157" s="72"/>
      <c r="I157" s="72" t="str">
        <f t="shared" si="9"/>
        <v/>
      </c>
      <c r="J157" s="73" t="str">
        <f t="shared" si="10"/>
        <v/>
      </c>
      <c r="K157" s="73" t="str">
        <f t="shared" si="11"/>
        <v/>
      </c>
      <c r="L157" s="74"/>
      <c r="M157" s="74"/>
      <c r="N157" s="75" t="str">
        <f>IFERROR(VLOOKUP(C157,DB!$C$4:$H$49,6,FALSE),"")</f>
        <v/>
      </c>
      <c r="O157" s="76"/>
      <c r="P157" s="77" t="str">
        <f>IFERROR(VLOOKUP(C157,DB!$C$4:$K$952,8,FALSE),"")</f>
        <v/>
      </c>
      <c r="Q157" s="78" t="str">
        <f>IFERROR(VLOOKUP(C157,DB!$C$4:$L$952,10,FALSE),"")</f>
        <v/>
      </c>
      <c r="R157" s="79"/>
    </row>
    <row r="158" spans="2:18">
      <c r="B158" s="64" t="str">
        <f>IFERROR(HYPERLINK(C158&amp;".xlsx",VLOOKUP(C158,DB!$C$4:$N$952,12,FALSE)),"")</f>
        <v/>
      </c>
      <c r="C158" s="82" t="str" cm="1">
        <f t="array" ref="C158">IFERROR(INDEX(DB!$C$4:$C$174,SMALL(IF(ISNUMBER(SEARCH("technology",DB!$K$4:$K$174))=TRUE,ROW(DB!$C$4:$C$174)),ROW(154:154))-3,0),"")</f>
        <v/>
      </c>
      <c r="D158" t="str">
        <f>IFERROR(VLOOKUP(C158,DB!$C$4:$I$952,2,FALSE),"")</f>
        <v/>
      </c>
      <c r="E158" s="70" t="str">
        <f>IFERROR(VLOOKUP(C158,DB!$C$4:$I$952,3,FALSE),"")</f>
        <v/>
      </c>
      <c r="F158" s="71" t="str">
        <f>IFERROR(VLOOKUP(C158,DB!$C$4:$I$952,7,FALSE),"")</f>
        <v/>
      </c>
      <c r="G158" s="72" t="str">
        <f>IFERROR(VLOOKUP(C158,DB!$C$4:$H$952,4,FALSE)/1000000,"")</f>
        <v/>
      </c>
      <c r="H158" s="72"/>
      <c r="I158" s="72" t="str">
        <f t="shared" si="9"/>
        <v/>
      </c>
      <c r="J158" s="73" t="str">
        <f t="shared" si="10"/>
        <v/>
      </c>
      <c r="K158" s="73" t="str">
        <f t="shared" si="11"/>
        <v/>
      </c>
      <c r="L158" s="74"/>
      <c r="M158" s="74"/>
      <c r="N158" s="75" t="str">
        <f>IFERROR(VLOOKUP(C158,DB!$C$4:$H$49,6,FALSE),"")</f>
        <v/>
      </c>
      <c r="O158" s="76"/>
      <c r="P158" s="77" t="str">
        <f>IFERROR(VLOOKUP(C158,DB!$C$4:$K$952,8,FALSE),"")</f>
        <v/>
      </c>
      <c r="Q158" s="78" t="str">
        <f>IFERROR(VLOOKUP(C158,DB!$C$4:$L$952,10,FALSE),"")</f>
        <v/>
      </c>
      <c r="R158" s="79"/>
    </row>
    <row r="159" spans="2:18">
      <c r="B159" s="64" t="str">
        <f>IFERROR(HYPERLINK(C159&amp;".xlsx",VLOOKUP(C159,DB!$C$4:$N$952,12,FALSE)),"")</f>
        <v/>
      </c>
      <c r="C159" s="82" t="str" cm="1">
        <f t="array" ref="C159">IFERROR(INDEX(DB!$C$4:$C$174,SMALL(IF(ISNUMBER(SEARCH("technology",DB!$K$4:$K$174))=TRUE,ROW(DB!$C$4:$C$174)),ROW(155:155))-3,0),"")</f>
        <v/>
      </c>
      <c r="D159" t="str">
        <f>IFERROR(VLOOKUP(C159,DB!$C$4:$I$952,2,FALSE),"")</f>
        <v/>
      </c>
      <c r="E159" s="70" t="str">
        <f>IFERROR(VLOOKUP(C159,DB!$C$4:$I$952,3,FALSE),"")</f>
        <v/>
      </c>
      <c r="F159" s="71" t="str">
        <f>IFERROR(VLOOKUP(C159,DB!$C$4:$I$952,7,FALSE),"")</f>
        <v/>
      </c>
      <c r="G159" s="72" t="str">
        <f>IFERROR(VLOOKUP(C159,DB!$C$4:$H$952,4,FALSE)/1000000,"")</f>
        <v/>
      </c>
      <c r="H159" s="72"/>
      <c r="I159" s="72" t="str">
        <f t="shared" si="9"/>
        <v/>
      </c>
      <c r="J159" s="73" t="str">
        <f t="shared" si="10"/>
        <v/>
      </c>
      <c r="K159" s="73" t="str">
        <f t="shared" si="11"/>
        <v/>
      </c>
      <c r="L159" s="74"/>
      <c r="M159" s="74"/>
      <c r="N159" s="75" t="str">
        <f>IFERROR(VLOOKUP(C159,DB!$C$4:$H$49,6,FALSE),"")</f>
        <v/>
      </c>
      <c r="O159" s="76"/>
      <c r="P159" s="77" t="str">
        <f>IFERROR(VLOOKUP(C159,DB!$C$4:$K$952,8,FALSE),"")</f>
        <v/>
      </c>
      <c r="Q159" s="78" t="str">
        <f>IFERROR(VLOOKUP(C159,DB!$C$4:$L$952,10,FALSE),"")</f>
        <v/>
      </c>
      <c r="R159" s="79"/>
    </row>
    <row r="160" spans="2:18">
      <c r="B160" s="64" t="str">
        <f>IFERROR(HYPERLINK(C160&amp;".xlsx",VLOOKUP(C160,DB!$C$4:$N$952,12,FALSE)),"")</f>
        <v/>
      </c>
      <c r="C160" s="82" t="str" cm="1">
        <f t="array" ref="C160">IFERROR(INDEX(DB!$C$4:$C$174,SMALL(IF(ISNUMBER(SEARCH("technology",DB!$K$4:$K$174))=TRUE,ROW(DB!$C$4:$C$174)),ROW(156:156))-3,0),"")</f>
        <v/>
      </c>
      <c r="D160" t="str">
        <f>IFERROR(VLOOKUP(C160,DB!$C$4:$I$952,2,FALSE),"")</f>
        <v/>
      </c>
      <c r="E160" s="70" t="str">
        <f>IFERROR(VLOOKUP(C160,DB!$C$4:$I$952,3,FALSE),"")</f>
        <v/>
      </c>
      <c r="F160" s="71" t="str">
        <f>IFERROR(VLOOKUP(C160,DB!$C$4:$I$952,7,FALSE),"")</f>
        <v/>
      </c>
      <c r="G160" s="72" t="str">
        <f>IFERROR(VLOOKUP(C160,DB!$C$4:$H$952,4,FALSE)/1000000,"")</f>
        <v/>
      </c>
      <c r="H160" s="72"/>
      <c r="I160" s="72" t="str">
        <f t="shared" si="9"/>
        <v/>
      </c>
      <c r="J160" s="73" t="str">
        <f t="shared" si="10"/>
        <v/>
      </c>
      <c r="K160" s="73" t="str">
        <f t="shared" si="11"/>
        <v/>
      </c>
      <c r="L160" s="74"/>
      <c r="M160" s="74"/>
      <c r="N160" s="75" t="str">
        <f>IFERROR(VLOOKUP(C160,DB!$C$4:$H$49,6,FALSE),"")</f>
        <v/>
      </c>
      <c r="O160" s="76"/>
      <c r="P160" s="77" t="str">
        <f>IFERROR(VLOOKUP(C160,DB!$C$4:$K$952,8,FALSE),"")</f>
        <v/>
      </c>
      <c r="Q160" s="78" t="str">
        <f>IFERROR(VLOOKUP(C160,DB!$C$4:$L$952,10,FALSE),"")</f>
        <v/>
      </c>
      <c r="R160" s="79"/>
    </row>
    <row r="161" spans="2:18">
      <c r="B161" s="64" t="str">
        <f>IFERROR(HYPERLINK(C161&amp;".xlsx",VLOOKUP(C161,DB!$C$4:$N$952,12,FALSE)),"")</f>
        <v/>
      </c>
      <c r="C161" s="82" t="str" cm="1">
        <f t="array" ref="C161">IFERROR(INDEX(DB!$C$4:$C$174,SMALL(IF(ISNUMBER(SEARCH("technology",DB!$K$4:$K$174))=TRUE,ROW(DB!$C$4:$C$174)),ROW(157:157))-3,0),"")</f>
        <v/>
      </c>
      <c r="D161" t="str">
        <f>IFERROR(VLOOKUP(C161,DB!$C$4:$I$952,2,FALSE),"")</f>
        <v/>
      </c>
      <c r="E161" s="70" t="str">
        <f>IFERROR(VLOOKUP(C161,DB!$C$4:$I$952,3,FALSE),"")</f>
        <v/>
      </c>
      <c r="F161" s="71" t="str">
        <f>IFERROR(VLOOKUP(C161,DB!$C$4:$I$952,7,FALSE),"")</f>
        <v/>
      </c>
      <c r="G161" s="72" t="str">
        <f>IFERROR(VLOOKUP(C161,DB!$C$4:$H$952,4,FALSE)/1000000,"")</f>
        <v/>
      </c>
      <c r="H161" s="72"/>
      <c r="I161" s="72" t="str">
        <f t="shared" si="9"/>
        <v/>
      </c>
      <c r="J161" s="73" t="str">
        <f t="shared" si="10"/>
        <v/>
      </c>
      <c r="K161" s="73" t="str">
        <f t="shared" si="11"/>
        <v/>
      </c>
      <c r="L161" s="74"/>
      <c r="M161" s="74"/>
      <c r="N161" s="75" t="str">
        <f>IFERROR(VLOOKUP(C161,DB!$C$4:$H$49,6,FALSE),"")</f>
        <v/>
      </c>
      <c r="O161" s="76"/>
      <c r="P161" s="77" t="str">
        <f>IFERROR(VLOOKUP(C161,DB!$C$4:$K$952,8,FALSE),"")</f>
        <v/>
      </c>
      <c r="Q161" s="78" t="str">
        <f>IFERROR(VLOOKUP(C161,DB!$C$4:$L$952,10,FALSE),"")</f>
        <v/>
      </c>
      <c r="R161" s="79"/>
    </row>
    <row r="162" spans="2:18">
      <c r="B162" s="64" t="str">
        <f>IFERROR(HYPERLINK(C162&amp;".xlsx",VLOOKUP(C162,DB!$C$4:$N$952,12,FALSE)),"")</f>
        <v/>
      </c>
      <c r="C162" s="82" t="str" cm="1">
        <f t="array" ref="C162">IFERROR(INDEX(DB!$C$4:$C$174,SMALL(IF(ISNUMBER(SEARCH("technology",DB!$K$4:$K$174))=TRUE,ROW(DB!$C$4:$C$174)),ROW(158:158))-3,0),"")</f>
        <v/>
      </c>
      <c r="D162" t="str">
        <f>IFERROR(VLOOKUP(C162,DB!$C$4:$I$952,2,FALSE),"")</f>
        <v/>
      </c>
      <c r="E162" s="70" t="str">
        <f>IFERROR(VLOOKUP(C162,DB!$C$4:$I$952,3,FALSE),"")</f>
        <v/>
      </c>
      <c r="F162" s="71" t="str">
        <f>IFERROR(VLOOKUP(C162,DB!$C$4:$I$952,7,FALSE),"")</f>
        <v/>
      </c>
      <c r="G162" s="72" t="str">
        <f>IFERROR(VLOOKUP(C162,DB!$C$4:$H$952,4,FALSE)/1000000,"")</f>
        <v/>
      </c>
      <c r="H162" s="72"/>
      <c r="I162" s="72" t="str">
        <f t="shared" si="9"/>
        <v/>
      </c>
      <c r="J162" s="73" t="str">
        <f t="shared" si="10"/>
        <v/>
      </c>
      <c r="K162" s="73" t="str">
        <f t="shared" si="11"/>
        <v/>
      </c>
      <c r="L162" s="74"/>
      <c r="M162" s="74"/>
      <c r="N162" s="75" t="str">
        <f>IFERROR(VLOOKUP(C162,DB!$C$4:$H$49,6,FALSE),"")</f>
        <v/>
      </c>
      <c r="O162" s="76"/>
      <c r="P162" s="77" t="str">
        <f>IFERROR(VLOOKUP(C162,DB!$C$4:$K$952,8,FALSE),"")</f>
        <v/>
      </c>
      <c r="Q162" s="78" t="str">
        <f>IFERROR(VLOOKUP(C162,DB!$C$4:$L$952,10,FALSE),"")</f>
        <v/>
      </c>
      <c r="R162" s="79"/>
    </row>
    <row r="163" spans="2:18">
      <c r="B163" s="64" t="str">
        <f>IFERROR(HYPERLINK(C163&amp;".xlsx",VLOOKUP(C163,DB!$C$4:$N$952,12,FALSE)),"")</f>
        <v/>
      </c>
      <c r="C163" s="82" t="str" cm="1">
        <f t="array" ref="C163">IFERROR(INDEX(DB!$C$4:$C$174,SMALL(IF(ISNUMBER(SEARCH("technology",DB!$K$4:$K$174))=TRUE,ROW(DB!$C$4:$C$174)),ROW(159:159))-3,0),"")</f>
        <v/>
      </c>
      <c r="D163" t="str">
        <f>IFERROR(VLOOKUP(C163,DB!$C$4:$I$952,2,FALSE),"")</f>
        <v/>
      </c>
      <c r="E163" s="70" t="str">
        <f>IFERROR(VLOOKUP(C163,DB!$C$4:$I$952,3,FALSE),"")</f>
        <v/>
      </c>
      <c r="F163" s="71" t="str">
        <f>IFERROR(VLOOKUP(C163,DB!$C$4:$I$952,7,FALSE),"")</f>
        <v/>
      </c>
      <c r="G163" s="72" t="str">
        <f>IFERROR(VLOOKUP(C163,DB!$C$4:$H$952,4,FALSE)/1000000,"")</f>
        <v/>
      </c>
      <c r="H163" s="72"/>
      <c r="I163" s="72" t="str">
        <f t="shared" si="9"/>
        <v/>
      </c>
      <c r="J163" s="73" t="str">
        <f t="shared" si="10"/>
        <v/>
      </c>
      <c r="K163" s="73" t="str">
        <f t="shared" si="11"/>
        <v/>
      </c>
      <c r="L163" s="74"/>
      <c r="M163" s="74"/>
      <c r="N163" s="75" t="str">
        <f>IFERROR(VLOOKUP(C163,DB!$C$4:$H$49,6,FALSE),"")</f>
        <v/>
      </c>
      <c r="O163" s="76"/>
      <c r="P163" s="77" t="str">
        <f>IFERROR(VLOOKUP(C163,DB!$C$4:$K$952,8,FALSE),"")</f>
        <v/>
      </c>
      <c r="Q163" s="78" t="str">
        <f>IFERROR(VLOOKUP(C163,DB!$C$4:$L$952,10,FALSE),"")</f>
        <v/>
      </c>
      <c r="R163" s="79"/>
    </row>
    <row r="164" spans="2:18">
      <c r="B164" s="64" t="str">
        <f>IFERROR(HYPERLINK(C164&amp;".xlsx",VLOOKUP(C164,DB!$C$4:$N$952,12,FALSE)),"")</f>
        <v/>
      </c>
      <c r="C164" s="82" t="str" cm="1">
        <f t="array" ref="C164">IFERROR(INDEX(DB!$C$4:$C$174,SMALL(IF(ISNUMBER(SEARCH("technology",DB!$K$4:$K$174))=TRUE,ROW(DB!$C$4:$C$174)),ROW(160:160))-3,0),"")</f>
        <v/>
      </c>
      <c r="D164" t="str">
        <f>IFERROR(VLOOKUP(C164,DB!$C$4:$I$952,2,FALSE),"")</f>
        <v/>
      </c>
      <c r="E164" s="70" t="str">
        <f>IFERROR(VLOOKUP(C164,DB!$C$4:$I$952,3,FALSE),"")</f>
        <v/>
      </c>
      <c r="F164" s="71" t="str">
        <f>IFERROR(VLOOKUP(C164,DB!$C$4:$I$952,7,FALSE),"")</f>
        <v/>
      </c>
      <c r="G164" s="72" t="str">
        <f>IFERROR(VLOOKUP(C164,DB!$C$4:$H$952,4,FALSE)/1000000,"")</f>
        <v/>
      </c>
      <c r="H164" s="72"/>
      <c r="I164" s="72" t="str">
        <f t="shared" si="9"/>
        <v/>
      </c>
      <c r="J164" s="73" t="str">
        <f t="shared" si="10"/>
        <v/>
      </c>
      <c r="K164" s="73" t="str">
        <f t="shared" si="11"/>
        <v/>
      </c>
      <c r="L164" s="74"/>
      <c r="M164" s="74"/>
      <c r="N164" s="75" t="str">
        <f>IFERROR(VLOOKUP(C164,DB!$C$4:$H$49,6,FALSE),"")</f>
        <v/>
      </c>
      <c r="O164" s="76"/>
      <c r="P164" s="77" t="str">
        <f>IFERROR(VLOOKUP(C164,DB!$C$4:$K$952,8,FALSE),"")</f>
        <v/>
      </c>
      <c r="Q164" s="78" t="str">
        <f>IFERROR(VLOOKUP(C164,DB!$C$4:$L$952,10,FALSE),"")</f>
        <v/>
      </c>
      <c r="R164" s="79"/>
    </row>
    <row r="165" spans="2:18">
      <c r="B165" s="64" t="str">
        <f>IFERROR(HYPERLINK(C165&amp;".xlsx",VLOOKUP(C165,DB!$C$4:$N$952,12,FALSE)),"")</f>
        <v/>
      </c>
      <c r="C165" s="82" t="str" cm="1">
        <f t="array" ref="C165">IFERROR(INDEX(DB!$C$4:$C$174,SMALL(IF(ISNUMBER(SEARCH("technology",DB!$K$4:$K$174))=TRUE,ROW(DB!$C$4:$C$174)),ROW(161:161))-3,0),"")</f>
        <v/>
      </c>
      <c r="D165" t="str">
        <f>IFERROR(VLOOKUP(C165,DB!$C$4:$I$952,2,FALSE),"")</f>
        <v/>
      </c>
      <c r="E165" s="70" t="str">
        <f>IFERROR(VLOOKUP(C165,DB!$C$4:$I$952,3,FALSE),"")</f>
        <v/>
      </c>
      <c r="F165" s="71" t="str">
        <f>IFERROR(VLOOKUP(C165,DB!$C$4:$I$952,7,FALSE),"")</f>
        <v/>
      </c>
      <c r="G165" s="72" t="str">
        <f>IFERROR(VLOOKUP(C165,DB!$C$4:$H$952,4,FALSE)/1000000,"")</f>
        <v/>
      </c>
      <c r="H165" s="72"/>
      <c r="I165" s="72" t="str">
        <f t="shared" si="9"/>
        <v/>
      </c>
      <c r="J165" s="73" t="str">
        <f t="shared" si="10"/>
        <v/>
      </c>
      <c r="K165" s="73" t="str">
        <f t="shared" si="11"/>
        <v/>
      </c>
      <c r="L165" s="74"/>
      <c r="M165" s="74"/>
      <c r="N165" s="75" t="str">
        <f>IFERROR(VLOOKUP(C165,DB!$C$4:$H$49,6,FALSE),"")</f>
        <v/>
      </c>
      <c r="O165" s="76"/>
      <c r="P165" s="77" t="str">
        <f>IFERROR(VLOOKUP(C165,DB!$C$4:$K$952,8,FALSE),"")</f>
        <v/>
      </c>
      <c r="Q165" s="78" t="str">
        <f>IFERROR(VLOOKUP(C165,DB!$C$4:$L$952,10,FALSE),"")</f>
        <v/>
      </c>
      <c r="R165" s="79"/>
    </row>
    <row r="166" spans="2:18">
      <c r="B166" s="64" t="str">
        <f>IFERROR(HYPERLINK(C166&amp;".xlsx",VLOOKUP(C166,DB!$C$4:$N$952,12,FALSE)),"")</f>
        <v/>
      </c>
      <c r="C166" s="82" t="str" cm="1">
        <f t="array" ref="C166">IFERROR(INDEX(DB!$C$4:$C$174,SMALL(IF(ISNUMBER(SEARCH("technology",DB!$K$4:$K$174))=TRUE,ROW(DB!$C$4:$C$174)),ROW(162:162))-3,0),"")</f>
        <v/>
      </c>
      <c r="D166" t="str">
        <f>IFERROR(VLOOKUP(C166,DB!$C$4:$I$952,2,FALSE),"")</f>
        <v/>
      </c>
      <c r="E166" s="70" t="str">
        <f>IFERROR(VLOOKUP(C166,DB!$C$4:$I$952,3,FALSE),"")</f>
        <v/>
      </c>
      <c r="F166" s="71" t="str">
        <f>IFERROR(VLOOKUP(C166,DB!$C$4:$I$952,7,FALSE),"")</f>
        <v/>
      </c>
      <c r="G166" s="72" t="str">
        <f>IFERROR(VLOOKUP(C166,DB!$C$4:$H$952,4,FALSE)/1000000,"")</f>
        <v/>
      </c>
      <c r="H166" s="72"/>
      <c r="I166" s="72" t="str">
        <f t="shared" si="9"/>
        <v/>
      </c>
      <c r="J166" s="73" t="str">
        <f t="shared" si="10"/>
        <v/>
      </c>
      <c r="K166" s="73" t="str">
        <f t="shared" si="11"/>
        <v/>
      </c>
      <c r="L166" s="74"/>
      <c r="M166" s="74"/>
      <c r="N166" s="75" t="str">
        <f>IFERROR(VLOOKUP(C166,DB!$C$4:$H$49,6,FALSE),"")</f>
        <v/>
      </c>
      <c r="O166" s="76"/>
      <c r="P166" s="77" t="str">
        <f>IFERROR(VLOOKUP(C166,DB!$C$4:$K$952,8,FALSE),"")</f>
        <v/>
      </c>
      <c r="Q166" s="78" t="str">
        <f>IFERROR(VLOOKUP(C166,DB!$C$4:$L$952,10,FALSE),"")</f>
        <v/>
      </c>
      <c r="R166" s="79"/>
    </row>
    <row r="167" spans="2:18">
      <c r="B167" s="64" t="str">
        <f>IFERROR(HYPERLINK(C167&amp;".xlsx",VLOOKUP(C167,DB!$C$4:$N$952,12,FALSE)),"")</f>
        <v/>
      </c>
      <c r="C167" s="82" t="str" cm="1">
        <f t="array" ref="C167">IFERROR(INDEX(DB!$C$4:$C$174,SMALL(IF(ISNUMBER(SEARCH("technology",DB!$K$4:$K$174))=TRUE,ROW(DB!$C$4:$C$174)),ROW(163:163))-3,0),"")</f>
        <v/>
      </c>
      <c r="D167" t="str">
        <f>IFERROR(VLOOKUP(C167,DB!$C$4:$I$952,2,FALSE),"")</f>
        <v/>
      </c>
      <c r="E167" s="70" t="str">
        <f>IFERROR(VLOOKUP(C167,DB!$C$4:$I$952,3,FALSE),"")</f>
        <v/>
      </c>
      <c r="F167" s="71" t="str">
        <f>IFERROR(VLOOKUP(C167,DB!$C$4:$I$952,7,FALSE),"")</f>
        <v/>
      </c>
      <c r="G167" s="72" t="str">
        <f>IFERROR(VLOOKUP(C167,DB!$C$4:$H$952,4,FALSE)/1000000,"")</f>
        <v/>
      </c>
      <c r="H167" s="72"/>
      <c r="I167" s="72" t="str">
        <f t="shared" si="9"/>
        <v/>
      </c>
      <c r="J167" s="73" t="str">
        <f t="shared" si="10"/>
        <v/>
      </c>
      <c r="K167" s="73" t="str">
        <f t="shared" si="11"/>
        <v/>
      </c>
      <c r="L167" s="74"/>
      <c r="M167" s="74"/>
      <c r="N167" s="75" t="str">
        <f>IFERROR(VLOOKUP(C167,DB!$C$4:$H$49,6,FALSE),"")</f>
        <v/>
      </c>
      <c r="O167" s="76"/>
      <c r="P167" s="77" t="str">
        <f>IFERROR(VLOOKUP(C167,DB!$C$4:$K$952,8,FALSE),"")</f>
        <v/>
      </c>
      <c r="Q167" s="78" t="str">
        <f>IFERROR(VLOOKUP(C167,DB!$C$4:$L$952,10,FALSE),"")</f>
        <v/>
      </c>
      <c r="R167" s="79"/>
    </row>
    <row r="168" spans="2:18">
      <c r="B168" s="64" t="str">
        <f>IFERROR(HYPERLINK(C168&amp;".xlsx",VLOOKUP(C168,DB!$C$4:$N$952,12,FALSE)),"")</f>
        <v/>
      </c>
      <c r="C168" s="82" t="str" cm="1">
        <f t="array" ref="C168">IFERROR(INDEX(DB!$C$4:$C$174,SMALL(IF(ISNUMBER(SEARCH("technology",DB!$K$4:$K$174))=TRUE,ROW(DB!$C$4:$C$174)),ROW(164:164))-3,0),"")</f>
        <v/>
      </c>
      <c r="D168" t="str">
        <f>IFERROR(VLOOKUP(C168,DB!$C$4:$I$952,2,FALSE),"")</f>
        <v/>
      </c>
      <c r="E168" s="70" t="str">
        <f>IFERROR(VLOOKUP(C168,DB!$C$4:$I$952,3,FALSE),"")</f>
        <v/>
      </c>
      <c r="F168" s="71" t="str">
        <f>IFERROR(VLOOKUP(C168,DB!$C$4:$I$952,7,FALSE),"")</f>
        <v/>
      </c>
      <c r="G168" s="72" t="str">
        <f>IFERROR(VLOOKUP(C168,DB!$C$4:$H$952,4,FALSE)/1000000,"")</f>
        <v/>
      </c>
      <c r="H168" s="72"/>
      <c r="I168" s="72" t="str">
        <f t="shared" si="9"/>
        <v/>
      </c>
      <c r="J168" s="73" t="str">
        <f t="shared" si="10"/>
        <v/>
      </c>
      <c r="K168" s="73" t="str">
        <f t="shared" si="11"/>
        <v/>
      </c>
      <c r="L168" s="74"/>
      <c r="M168" s="74"/>
      <c r="N168" s="75" t="str">
        <f>IFERROR(VLOOKUP(C168,DB!$C$4:$H$49,6,FALSE),"")</f>
        <v/>
      </c>
      <c r="O168" s="76"/>
      <c r="P168" s="77" t="str">
        <f>IFERROR(VLOOKUP(C168,DB!$C$4:$K$952,8,FALSE),"")</f>
        <v/>
      </c>
      <c r="Q168" s="78" t="str">
        <f>IFERROR(VLOOKUP(C168,DB!$C$4:$L$952,10,FALSE),"")</f>
        <v/>
      </c>
      <c r="R168" s="79"/>
    </row>
    <row r="169" spans="2:18">
      <c r="B169" s="64" t="str">
        <f>IFERROR(HYPERLINK(C169&amp;".xlsx",VLOOKUP(C169,DB!$C$4:$N$952,12,FALSE)),"")</f>
        <v/>
      </c>
      <c r="C169" s="82" t="str" cm="1">
        <f t="array" ref="C169">IFERROR(INDEX(DB!$C$4:$C$174,SMALL(IF(ISNUMBER(SEARCH("technology",DB!$K$4:$K$174))=TRUE,ROW(DB!$C$4:$C$174)),ROW(165:165))-3,0),"")</f>
        <v/>
      </c>
      <c r="D169" t="str">
        <f>IFERROR(VLOOKUP(C169,DB!$C$4:$I$952,2,FALSE),"")</f>
        <v/>
      </c>
      <c r="E169" s="70" t="str">
        <f>IFERROR(VLOOKUP(C169,DB!$C$4:$I$952,3,FALSE),"")</f>
        <v/>
      </c>
      <c r="F169" s="71" t="str">
        <f>IFERROR(VLOOKUP(C169,DB!$C$4:$I$952,7,FALSE),"")</f>
        <v/>
      </c>
      <c r="G169" s="72" t="str">
        <f>IFERROR(VLOOKUP(C169,DB!$C$4:$H$952,4,FALSE)/1000000,"")</f>
        <v/>
      </c>
      <c r="H169" s="72"/>
      <c r="I169" s="72" t="str">
        <f t="shared" si="9"/>
        <v/>
      </c>
      <c r="J169" s="73" t="str">
        <f t="shared" si="10"/>
        <v/>
      </c>
      <c r="K169" s="73" t="str">
        <f t="shared" si="11"/>
        <v/>
      </c>
      <c r="L169" s="74"/>
      <c r="M169" s="74"/>
      <c r="N169" s="75" t="str">
        <f>IFERROR(VLOOKUP(C169,DB!$C$4:$H$49,6,FALSE),"")</f>
        <v/>
      </c>
      <c r="O169" s="76"/>
      <c r="P169" s="77" t="str">
        <f>IFERROR(VLOOKUP(C169,DB!$C$4:$K$952,8,FALSE),"")</f>
        <v/>
      </c>
      <c r="Q169" s="78" t="str">
        <f>IFERROR(VLOOKUP(C169,DB!$C$4:$L$952,10,FALSE),"")</f>
        <v/>
      </c>
      <c r="R169" s="79"/>
    </row>
    <row r="170" spans="2:18">
      <c r="B170" s="64" t="str">
        <f>IFERROR(HYPERLINK(C170&amp;".xlsx",VLOOKUP(C170,DB!$C$4:$N$952,12,FALSE)),"")</f>
        <v/>
      </c>
      <c r="C170" s="82" t="str" cm="1">
        <f t="array" ref="C170">IFERROR(INDEX(DB!$C$4:$C$174,SMALL(IF(ISNUMBER(SEARCH("technology",DB!$K$4:$K$174))=TRUE,ROW(DB!$C$4:$C$174)),ROW(166:166))-3,0),"")</f>
        <v/>
      </c>
      <c r="D170" t="str">
        <f>IFERROR(VLOOKUP(C170,DB!$C$4:$I$952,2,FALSE),"")</f>
        <v/>
      </c>
      <c r="E170" s="70" t="str">
        <f>IFERROR(VLOOKUP(C170,DB!$C$4:$I$952,3,FALSE),"")</f>
        <v/>
      </c>
      <c r="F170" s="71" t="str">
        <f>IFERROR(VLOOKUP(C170,DB!$C$4:$I$952,7,FALSE),"")</f>
        <v/>
      </c>
      <c r="G170" s="72" t="str">
        <f>IFERROR(VLOOKUP(C170,DB!$C$4:$H$952,4,FALSE)/1000000,"")</f>
        <v/>
      </c>
      <c r="H170" s="72"/>
      <c r="I170" s="72" t="str">
        <f t="shared" si="9"/>
        <v/>
      </c>
      <c r="J170" s="73" t="str">
        <f t="shared" si="10"/>
        <v/>
      </c>
      <c r="K170" s="73" t="str">
        <f t="shared" si="11"/>
        <v/>
      </c>
      <c r="L170" s="74"/>
      <c r="M170" s="74"/>
      <c r="N170" s="75" t="str">
        <f>IFERROR(VLOOKUP(C170,DB!$C$4:$H$49,6,FALSE),"")</f>
        <v/>
      </c>
      <c r="O170" s="76"/>
      <c r="P170" s="77" t="str">
        <f>IFERROR(VLOOKUP(C170,DB!$C$4:$K$952,8,FALSE),"")</f>
        <v/>
      </c>
      <c r="Q170" s="78" t="str">
        <f>IFERROR(VLOOKUP(C170,DB!$C$4:$L$952,10,FALSE),"")</f>
        <v/>
      </c>
      <c r="R170" s="79"/>
    </row>
    <row r="171" spans="2:18">
      <c r="B171" s="64" t="str">
        <f>IFERROR(HYPERLINK(C171&amp;".xlsx",VLOOKUP(C171,DB!$C$4:$N$952,12,FALSE)),"")</f>
        <v/>
      </c>
      <c r="C171" s="82" t="str" cm="1">
        <f t="array" ref="C171">IFERROR(INDEX(DB!$C$4:$C$174,SMALL(IF(ISNUMBER(SEARCH("technology",DB!$K$4:$K$174))=TRUE,ROW(DB!$C$4:$C$174)),ROW(167:167))-3,0),"")</f>
        <v/>
      </c>
      <c r="D171" t="str">
        <f>IFERROR(VLOOKUP(C171,DB!$C$4:$I$952,2,FALSE),"")</f>
        <v/>
      </c>
      <c r="E171" s="70" t="str">
        <f>IFERROR(VLOOKUP(C171,DB!$C$4:$I$952,3,FALSE),"")</f>
        <v/>
      </c>
      <c r="F171" s="71" t="str">
        <f>IFERROR(VLOOKUP(C171,DB!$C$4:$I$952,7,FALSE),"")</f>
        <v/>
      </c>
      <c r="G171" s="72" t="str">
        <f>IFERROR(VLOOKUP(C171,DB!$C$4:$H$952,4,FALSE)/1000000,"")</f>
        <v/>
      </c>
      <c r="H171" s="72"/>
      <c r="I171" s="72" t="str">
        <f t="shared" si="9"/>
        <v/>
      </c>
      <c r="J171" s="73" t="str">
        <f t="shared" si="10"/>
        <v/>
      </c>
      <c r="K171" s="73" t="str">
        <f t="shared" si="11"/>
        <v/>
      </c>
      <c r="L171" s="74"/>
      <c r="M171" s="74"/>
      <c r="N171" s="75" t="str">
        <f>IFERROR(VLOOKUP(C171,DB!$C$4:$H$49,6,FALSE),"")</f>
        <v/>
      </c>
      <c r="O171" s="76"/>
      <c r="P171" s="77" t="str">
        <f>IFERROR(VLOOKUP(C171,DB!$C$4:$K$952,8,FALSE),"")</f>
        <v/>
      </c>
      <c r="Q171" s="78" t="str">
        <f>IFERROR(VLOOKUP(C171,DB!$C$4:$L$952,10,FALSE),"")</f>
        <v/>
      </c>
      <c r="R171" s="79"/>
    </row>
    <row r="172" spans="2:18">
      <c r="B172" s="64" t="str">
        <f>IFERROR(HYPERLINK(C172&amp;".xlsx",VLOOKUP(C172,DB!$C$4:$N$952,12,FALSE)),"")</f>
        <v/>
      </c>
      <c r="C172" s="82" t="str" cm="1">
        <f t="array" ref="C172">IFERROR(INDEX(DB!$C$4:$C$174,SMALL(IF(ISNUMBER(SEARCH("technology",DB!$K$4:$K$174))=TRUE,ROW(DB!$C$4:$C$174)),ROW(168:168))-3,0),"")</f>
        <v/>
      </c>
      <c r="D172" t="str">
        <f>IFERROR(VLOOKUP(C172,DB!$C$4:$I$952,2,FALSE),"")</f>
        <v/>
      </c>
      <c r="E172" s="70" t="str">
        <f>IFERROR(VLOOKUP(C172,DB!$C$4:$I$952,3,FALSE),"")</f>
        <v/>
      </c>
      <c r="F172" s="71" t="str">
        <f>IFERROR(VLOOKUP(C172,DB!$C$4:$I$952,7,FALSE),"")</f>
        <v/>
      </c>
      <c r="G172" s="72" t="str">
        <f>IFERROR(VLOOKUP(C172,DB!$C$4:$H$952,4,FALSE)/1000000,"")</f>
        <v/>
      </c>
      <c r="H172" s="72"/>
      <c r="I172" s="72" t="str">
        <f t="shared" si="9"/>
        <v/>
      </c>
      <c r="J172" s="73" t="str">
        <f t="shared" si="10"/>
        <v/>
      </c>
      <c r="K172" s="73" t="str">
        <f t="shared" si="11"/>
        <v/>
      </c>
      <c r="L172" s="74"/>
      <c r="M172" s="74"/>
      <c r="N172" s="75" t="str">
        <f>IFERROR(VLOOKUP(C172,DB!$C$4:$H$49,6,FALSE),"")</f>
        <v/>
      </c>
      <c r="O172" s="76"/>
      <c r="P172" s="77" t="str">
        <f>IFERROR(VLOOKUP(C172,DB!$C$4:$K$952,8,FALSE),"")</f>
        <v/>
      </c>
      <c r="Q172" s="78" t="str">
        <f>IFERROR(VLOOKUP(C172,DB!$C$4:$L$952,10,FALSE),"")</f>
        <v/>
      </c>
      <c r="R172" s="79"/>
    </row>
    <row r="173" spans="2:18">
      <c r="B173" s="64" t="str">
        <f>IFERROR(HYPERLINK(C173&amp;".xlsx",VLOOKUP(C173,DB!$C$4:$N$952,12,FALSE)),"")</f>
        <v/>
      </c>
      <c r="C173" s="82" t="str" cm="1">
        <f t="array" ref="C173">IFERROR(INDEX(DB!$C$4:$C$174,SMALL(IF(ISNUMBER(SEARCH("technology",DB!$K$4:$K$174))=TRUE,ROW(DB!$C$4:$C$174)),ROW(169:169))-3,0),"")</f>
        <v/>
      </c>
      <c r="D173" t="str">
        <f>IFERROR(VLOOKUP(C173,DB!$C$4:$I$952,2,FALSE),"")</f>
        <v/>
      </c>
      <c r="E173" s="70" t="str">
        <f>IFERROR(VLOOKUP(C173,DB!$C$4:$I$952,3,FALSE),"")</f>
        <v/>
      </c>
      <c r="F173" s="71" t="str">
        <f>IFERROR(VLOOKUP(C173,DB!$C$4:$I$952,7,FALSE),"")</f>
        <v/>
      </c>
      <c r="G173" s="72" t="str">
        <f>IFERROR(VLOOKUP(C173,DB!$C$4:$H$952,4,FALSE)/1000000,"")</f>
        <v/>
      </c>
      <c r="H173" s="72"/>
      <c r="I173" s="72" t="str">
        <f t="shared" si="9"/>
        <v/>
      </c>
      <c r="J173" s="73" t="str">
        <f t="shared" si="10"/>
        <v/>
      </c>
      <c r="K173" s="73" t="str">
        <f t="shared" si="11"/>
        <v/>
      </c>
      <c r="L173" s="74"/>
      <c r="M173" s="74"/>
      <c r="N173" s="75" t="str">
        <f>IFERROR(VLOOKUP(C173,DB!$C$4:$H$49,6,FALSE),"")</f>
        <v/>
      </c>
      <c r="O173" s="76"/>
      <c r="P173" s="77" t="str">
        <f>IFERROR(VLOOKUP(C173,DB!$C$4:$K$952,8,FALSE),"")</f>
        <v/>
      </c>
      <c r="Q173" s="78" t="str">
        <f>IFERROR(VLOOKUP(C173,DB!$C$4:$L$952,10,FALSE),"")</f>
        <v/>
      </c>
      <c r="R173" s="79"/>
    </row>
    <row r="174" spans="2:18">
      <c r="B174" s="64" t="str">
        <f>IFERROR(HYPERLINK(C174&amp;".xlsx",VLOOKUP(C174,DB!$C$4:$N$952,12,FALSE)),"")</f>
        <v/>
      </c>
      <c r="C174" s="82" t="str" cm="1">
        <f t="array" ref="C174">IFERROR(INDEX(DB!$C$4:$C$174,SMALL(IF(ISNUMBER(SEARCH("technology",DB!$K$4:$K$174))=TRUE,ROW(DB!$C$4:$C$174)),ROW(170:170))-3,0),"")</f>
        <v/>
      </c>
      <c r="D174" t="str">
        <f>IFERROR(VLOOKUP(C174,DB!$C$4:$I$952,2,FALSE),"")</f>
        <v/>
      </c>
      <c r="E174" s="70" t="str">
        <f>IFERROR(VLOOKUP(C174,DB!$C$4:$I$952,3,FALSE),"")</f>
        <v/>
      </c>
      <c r="F174" s="71" t="str">
        <f>IFERROR(VLOOKUP(C174,DB!$C$4:$I$952,7,FALSE),"")</f>
        <v/>
      </c>
      <c r="G174" s="72" t="str">
        <f>IFERROR(VLOOKUP(C174,DB!$C$4:$H$952,4,FALSE)/1000000,"")</f>
        <v/>
      </c>
      <c r="H174" s="72"/>
      <c r="I174" s="72" t="str">
        <f t="shared" si="9"/>
        <v/>
      </c>
      <c r="J174" s="73" t="str">
        <f t="shared" si="10"/>
        <v/>
      </c>
      <c r="K174" s="73" t="str">
        <f t="shared" si="11"/>
        <v/>
      </c>
      <c r="L174" s="74"/>
      <c r="M174" s="74"/>
      <c r="N174" s="75" t="str">
        <f>IFERROR(VLOOKUP(C174,DB!$C$4:$H$49,6,FALSE),"")</f>
        <v/>
      </c>
      <c r="O174" s="76"/>
      <c r="P174" s="77" t="str">
        <f>IFERROR(VLOOKUP(C174,DB!$C$4:$K$952,8,FALSE),"")</f>
        <v/>
      </c>
      <c r="Q174" s="78" t="str">
        <f>IFERROR(VLOOKUP(C174,DB!$C$4:$L$952,10,FALSE),"")</f>
        <v/>
      </c>
      <c r="R174" s="79"/>
    </row>
    <row r="175" spans="2:18">
      <c r="B175" s="64" t="str">
        <f>IFERROR(HYPERLINK(C175&amp;".xlsx",VLOOKUP(C175,DB!$C$4:$N$952,12,FALSE)),"")</f>
        <v/>
      </c>
      <c r="C175" s="82" t="str" cm="1">
        <f t="array" ref="C175">IFERROR(INDEX(DB!$C$4:$C$174,SMALL(IF(ISNUMBER(SEARCH("technology",DB!$K$4:$K$174))=TRUE,ROW(DB!$C$4:$C$174)),ROW(171:171))-3,0),"")</f>
        <v/>
      </c>
      <c r="D175" t="str">
        <f>IFERROR(VLOOKUP(C175,DB!$C$4:$I$952,2,FALSE),"")</f>
        <v/>
      </c>
      <c r="E175" s="70" t="str">
        <f>IFERROR(VLOOKUP(C175,DB!$C$4:$I$952,3,FALSE),"")</f>
        <v/>
      </c>
      <c r="F175" s="71" t="str">
        <f>IFERROR(VLOOKUP(C175,DB!$C$4:$I$952,7,FALSE),"")</f>
        <v/>
      </c>
      <c r="G175" s="72" t="str">
        <f>IFERROR(VLOOKUP(C175,DB!$C$4:$H$952,4,FALSE)/1000000,"")</f>
        <v/>
      </c>
      <c r="H175" s="72"/>
      <c r="I175" s="72" t="str">
        <f t="shared" si="9"/>
        <v/>
      </c>
      <c r="J175" s="73" t="str">
        <f t="shared" si="10"/>
        <v/>
      </c>
      <c r="K175" s="73" t="str">
        <f t="shared" si="11"/>
        <v/>
      </c>
      <c r="L175" s="74"/>
      <c r="M175" s="74"/>
      <c r="N175" s="75" t="str">
        <f>IFERROR(VLOOKUP(C175,DB!$C$4:$H$49,6,FALSE),"")</f>
        <v/>
      </c>
      <c r="O175" s="76"/>
      <c r="P175" s="77" t="str">
        <f>IFERROR(VLOOKUP(C175,DB!$C$4:$K$952,8,FALSE),"")</f>
        <v/>
      </c>
      <c r="Q175" s="78" t="str">
        <f>IFERROR(VLOOKUP(C175,DB!$C$4:$L$952,10,FALSE),"")</f>
        <v/>
      </c>
      <c r="R175" s="79"/>
    </row>
    <row r="176" spans="2:18">
      <c r="B176" s="64" t="str">
        <f>IFERROR(HYPERLINK(C176&amp;".xlsx",VLOOKUP(C176,DB!$C$4:$N$952,12,FALSE)),"")</f>
        <v/>
      </c>
      <c r="C176" s="82" t="str" cm="1">
        <f t="array" ref="C176">IFERROR(INDEX(DB!$C$4:$C$174,SMALL(IF(ISNUMBER(SEARCH("technology",DB!$K$4:$K$174))=TRUE,ROW(DB!$C$4:$C$174)),ROW(172:172))-3,0),"")</f>
        <v/>
      </c>
      <c r="D176" t="str">
        <f>IFERROR(VLOOKUP(C176,DB!$C$4:$I$952,2,FALSE),"")</f>
        <v/>
      </c>
      <c r="E176" s="70" t="str">
        <f>IFERROR(VLOOKUP(C176,DB!$C$4:$I$952,3,FALSE),"")</f>
        <v/>
      </c>
      <c r="F176" s="71" t="str">
        <f>IFERROR(VLOOKUP(C176,DB!$C$4:$I$952,7,FALSE),"")</f>
        <v/>
      </c>
      <c r="G176" s="72" t="str">
        <f>IFERROR(VLOOKUP(C176,DB!$C$4:$H$952,4,FALSE)/1000000,"")</f>
        <v/>
      </c>
      <c r="H176" s="72"/>
      <c r="I176" s="72" t="str">
        <f t="shared" si="9"/>
        <v/>
      </c>
      <c r="J176" s="73" t="str">
        <f t="shared" si="10"/>
        <v/>
      </c>
      <c r="K176" s="73" t="str">
        <f t="shared" si="11"/>
        <v/>
      </c>
      <c r="L176" s="74"/>
      <c r="M176" s="74"/>
      <c r="N176" s="75" t="str">
        <f>IFERROR(VLOOKUP(C176,DB!$C$4:$H$49,6,FALSE),"")</f>
        <v/>
      </c>
      <c r="O176" s="76"/>
      <c r="P176" s="77" t="str">
        <f>IFERROR(VLOOKUP(C176,DB!$C$4:$K$952,8,FALSE),"")</f>
        <v/>
      </c>
      <c r="Q176" s="78" t="str">
        <f>IFERROR(VLOOKUP(C176,DB!$C$4:$L$952,10,FALSE),"")</f>
        <v/>
      </c>
      <c r="R176" s="79"/>
    </row>
    <row r="177" spans="2:18">
      <c r="B177" s="64" t="str">
        <f>IFERROR(HYPERLINK(C177&amp;".xlsx",VLOOKUP(C177,DB!$C$4:$N$952,12,FALSE)),"")</f>
        <v/>
      </c>
      <c r="C177" s="82" t="str" cm="1">
        <f t="array" ref="C177">IFERROR(INDEX(DB!$C$4:$C$174,SMALL(IF(ISNUMBER(SEARCH("technology",DB!$K$4:$K$174))=TRUE,ROW(DB!$C$4:$C$174)),ROW(173:173))-3,0),"")</f>
        <v/>
      </c>
      <c r="D177" t="str">
        <f>IFERROR(VLOOKUP(C177,DB!$C$4:$I$952,2,FALSE),"")</f>
        <v/>
      </c>
      <c r="E177" s="70" t="str">
        <f>IFERROR(VLOOKUP(C177,DB!$C$4:$I$952,3,FALSE),"")</f>
        <v/>
      </c>
      <c r="F177" s="71" t="str">
        <f>IFERROR(VLOOKUP(C177,DB!$C$4:$I$952,7,FALSE),"")</f>
        <v/>
      </c>
      <c r="G177" s="72" t="str">
        <f>IFERROR(VLOOKUP(C177,DB!$C$4:$H$952,4,FALSE)/1000000,"")</f>
        <v/>
      </c>
      <c r="H177" s="72"/>
      <c r="I177" s="72" t="str">
        <f t="shared" si="9"/>
        <v/>
      </c>
      <c r="J177" s="73" t="str">
        <f t="shared" si="10"/>
        <v/>
      </c>
      <c r="K177" s="73" t="str">
        <f t="shared" si="11"/>
        <v/>
      </c>
      <c r="L177" s="74"/>
      <c r="M177" s="74"/>
      <c r="N177" s="75" t="str">
        <f>IFERROR(VLOOKUP(C177,DB!$C$4:$H$49,6,FALSE),"")</f>
        <v/>
      </c>
      <c r="O177" s="76"/>
      <c r="P177" s="77" t="str">
        <f>IFERROR(VLOOKUP(C177,DB!$C$4:$K$952,8,FALSE),"")</f>
        <v/>
      </c>
      <c r="Q177" s="78" t="str">
        <f>IFERROR(VLOOKUP(C177,DB!$C$4:$L$952,10,FALSE),"")</f>
        <v/>
      </c>
      <c r="R177" s="79"/>
    </row>
    <row r="178" spans="2:18">
      <c r="B178" s="64" t="str">
        <f>IFERROR(HYPERLINK(C178&amp;".xlsx",VLOOKUP(C178,DB!$C$4:$N$952,12,FALSE)),"")</f>
        <v/>
      </c>
      <c r="C178" s="82" t="str" cm="1">
        <f t="array" ref="C178">IFERROR(INDEX(DB!$C$4:$C$174,SMALL(IF(ISNUMBER(SEARCH("technology",DB!$K$4:$K$174))=TRUE,ROW(DB!$C$4:$C$174)),ROW(174:174))-3,0),"")</f>
        <v/>
      </c>
      <c r="D178" t="str">
        <f>IFERROR(VLOOKUP(C178,DB!$C$4:$I$952,2,FALSE),"")</f>
        <v/>
      </c>
      <c r="E178" s="70" t="str">
        <f>IFERROR(VLOOKUP(C178,DB!$C$4:$I$952,3,FALSE),"")</f>
        <v/>
      </c>
      <c r="F178" s="71" t="str">
        <f>IFERROR(VLOOKUP(C178,DB!$C$4:$I$952,7,FALSE),"")</f>
        <v/>
      </c>
      <c r="G178" s="72" t="str">
        <f>IFERROR(VLOOKUP(C178,DB!$C$4:$H$952,4,FALSE)/1000000,"")</f>
        <v/>
      </c>
      <c r="H178" s="72"/>
      <c r="I178" s="72" t="str">
        <f t="shared" si="9"/>
        <v/>
      </c>
      <c r="J178" s="73" t="str">
        <f t="shared" si="10"/>
        <v/>
      </c>
      <c r="K178" s="73" t="str">
        <f t="shared" si="11"/>
        <v/>
      </c>
      <c r="L178" s="74"/>
      <c r="M178" s="74"/>
      <c r="N178" s="75" t="str">
        <f>IFERROR(VLOOKUP(C178,DB!$C$4:$H$49,6,FALSE),"")</f>
        <v/>
      </c>
      <c r="O178" s="76"/>
      <c r="P178" s="77" t="str">
        <f>IFERROR(VLOOKUP(C178,DB!$C$4:$K$952,8,FALSE),"")</f>
        <v/>
      </c>
      <c r="Q178" s="78" t="str">
        <f>IFERROR(VLOOKUP(C178,DB!$C$4:$L$952,10,FALSE),"")</f>
        <v/>
      </c>
      <c r="R178" s="79"/>
    </row>
    <row r="179" spans="2:18">
      <c r="B179" s="64" t="str">
        <f>IFERROR(HYPERLINK(C179&amp;".xlsx",VLOOKUP(C179,DB!$C$4:$N$952,12,FALSE)),"")</f>
        <v/>
      </c>
      <c r="C179" s="82" t="str" cm="1">
        <f t="array" ref="C179">IFERROR(INDEX(DB!$C$4:$C$174,SMALL(IF(ISNUMBER(SEARCH("technology",DB!$K$4:$K$174))=TRUE,ROW(DB!$C$4:$C$174)),ROW(175:175))-3,0),"")</f>
        <v/>
      </c>
      <c r="D179" t="str">
        <f>IFERROR(VLOOKUP(C179,DB!$C$4:$I$952,2,FALSE),"")</f>
        <v/>
      </c>
      <c r="E179" s="70" t="str">
        <f>IFERROR(VLOOKUP(C179,DB!$C$4:$I$952,3,FALSE),"")</f>
        <v/>
      </c>
      <c r="F179" s="71" t="str">
        <f>IFERROR(VLOOKUP(C179,DB!$C$4:$I$952,7,FALSE),"")</f>
        <v/>
      </c>
      <c r="G179" s="72" t="str">
        <f>IFERROR(VLOOKUP(C179,DB!$C$4:$H$952,4,FALSE)/1000000,"")</f>
        <v/>
      </c>
      <c r="H179" s="72"/>
      <c r="I179" s="72" t="str">
        <f t="shared" si="9"/>
        <v/>
      </c>
      <c r="J179" s="73" t="str">
        <f t="shared" si="10"/>
        <v/>
      </c>
      <c r="K179" s="73" t="str">
        <f t="shared" si="11"/>
        <v/>
      </c>
      <c r="L179" s="74"/>
      <c r="M179" s="74"/>
      <c r="N179" s="75" t="str">
        <f>IFERROR(VLOOKUP(C179,DB!$C$4:$H$49,6,FALSE),"")</f>
        <v/>
      </c>
      <c r="O179" s="76"/>
      <c r="P179" s="77" t="str">
        <f>IFERROR(VLOOKUP(C179,DB!$C$4:$K$952,8,FALSE),"")</f>
        <v/>
      </c>
      <c r="Q179" s="78" t="str">
        <f>IFERROR(VLOOKUP(C179,DB!$C$4:$L$952,10,FALSE),"")</f>
        <v/>
      </c>
      <c r="R179" s="79"/>
    </row>
    <row r="180" spans="2:18">
      <c r="B180" s="64" t="str">
        <f>IFERROR(HYPERLINK(C180&amp;".xlsx",VLOOKUP(C180,DB!$C$4:$N$952,12,FALSE)),"")</f>
        <v/>
      </c>
      <c r="C180" s="82" t="str" cm="1">
        <f t="array" ref="C180">IFERROR(INDEX(DB!$C$4:$C$174,SMALL(IF(ISNUMBER(SEARCH("technology",DB!$K$4:$K$174))=TRUE,ROW(DB!$C$4:$C$174)),ROW(176:176))-3,0),"")</f>
        <v/>
      </c>
      <c r="D180" t="str">
        <f>IFERROR(VLOOKUP(C180,DB!$C$4:$I$952,2,FALSE),"")</f>
        <v/>
      </c>
      <c r="E180" s="70" t="str">
        <f>IFERROR(VLOOKUP(C180,DB!$C$4:$I$952,3,FALSE),"")</f>
        <v/>
      </c>
      <c r="F180" s="71" t="str">
        <f>IFERROR(VLOOKUP(C180,DB!$C$4:$I$952,7,FALSE),"")</f>
        <v/>
      </c>
      <c r="G180" s="72" t="str">
        <f>IFERROR(VLOOKUP(C180,DB!$C$4:$H$952,4,FALSE)/1000000,"")</f>
        <v/>
      </c>
      <c r="H180" s="72"/>
      <c r="I180" s="72" t="str">
        <f t="shared" si="9"/>
        <v/>
      </c>
      <c r="J180" s="73" t="str">
        <f t="shared" si="10"/>
        <v/>
      </c>
      <c r="K180" s="73" t="str">
        <f t="shared" si="11"/>
        <v/>
      </c>
      <c r="L180" s="74"/>
      <c r="M180" s="74"/>
      <c r="N180" s="75" t="str">
        <f>IFERROR(VLOOKUP(C180,DB!$C$4:$H$49,6,FALSE),"")</f>
        <v/>
      </c>
      <c r="O180" s="76"/>
      <c r="P180" s="77" t="str">
        <f>IFERROR(VLOOKUP(C180,DB!$C$4:$K$952,8,FALSE),"")</f>
        <v/>
      </c>
      <c r="Q180" s="78" t="str">
        <f>IFERROR(VLOOKUP(C180,DB!$C$4:$L$952,10,FALSE),"")</f>
        <v/>
      </c>
      <c r="R180" s="79"/>
    </row>
    <row r="181" spans="2:18">
      <c r="B181" s="64" t="str">
        <f>IFERROR(HYPERLINK(C181&amp;".xlsx",VLOOKUP(C181,DB!$C$4:$N$952,12,FALSE)),"")</f>
        <v/>
      </c>
      <c r="C181" s="82" t="str" cm="1">
        <f t="array" ref="C181">IFERROR(INDEX(DB!$C$4:$C$174,SMALL(IF(ISNUMBER(SEARCH("technology",DB!$K$4:$K$174))=TRUE,ROW(DB!$C$4:$C$174)),ROW(177:177))-3,0),"")</f>
        <v/>
      </c>
      <c r="D181" t="str">
        <f>IFERROR(VLOOKUP(C181,DB!$C$4:$I$952,2,FALSE),"")</f>
        <v/>
      </c>
      <c r="E181" s="70" t="str">
        <f>IFERROR(VLOOKUP(C181,DB!$C$4:$I$952,3,FALSE),"")</f>
        <v/>
      </c>
      <c r="F181" s="71" t="str">
        <f>IFERROR(VLOOKUP(C181,DB!$C$4:$I$952,7,FALSE),"")</f>
        <v/>
      </c>
      <c r="G181" s="72" t="str">
        <f>IFERROR(VLOOKUP(C181,DB!$C$4:$H$952,4,FALSE)/1000000,"")</f>
        <v/>
      </c>
      <c r="H181" s="72"/>
      <c r="I181" s="72" t="str">
        <f t="shared" si="9"/>
        <v/>
      </c>
      <c r="J181" s="73" t="str">
        <f t="shared" si="10"/>
        <v/>
      </c>
      <c r="K181" s="73" t="str">
        <f t="shared" si="11"/>
        <v/>
      </c>
      <c r="L181" s="74"/>
      <c r="M181" s="74"/>
      <c r="N181" s="75" t="str">
        <f>IFERROR(VLOOKUP(C181,DB!$C$4:$H$49,6,FALSE),"")</f>
        <v/>
      </c>
      <c r="O181" s="76"/>
      <c r="P181" s="77" t="str">
        <f>IFERROR(VLOOKUP(C181,DB!$C$4:$K$952,8,FALSE),"")</f>
        <v/>
      </c>
      <c r="Q181" s="78" t="str">
        <f>IFERROR(VLOOKUP(C181,DB!$C$4:$L$952,10,FALSE),"")</f>
        <v/>
      </c>
      <c r="R181" s="79"/>
    </row>
    <row r="182" spans="2:18">
      <c r="B182" s="64" t="str">
        <f>IFERROR(HYPERLINK(C182&amp;".xlsx",VLOOKUP(C182,DB!$C$4:$N$952,12,FALSE)),"")</f>
        <v/>
      </c>
      <c r="C182" s="82" t="str" cm="1">
        <f t="array" ref="C182">IFERROR(INDEX(DB!$C$4:$C$174,SMALL(IF(ISNUMBER(SEARCH("technology",DB!$K$4:$K$174))=TRUE,ROW(DB!$C$4:$C$174)),ROW(178:178))-3,0),"")</f>
        <v/>
      </c>
      <c r="D182" t="str">
        <f>IFERROR(VLOOKUP(C182,DB!$C$4:$I$952,2,FALSE),"")</f>
        <v/>
      </c>
      <c r="E182" s="70" t="str">
        <f>IFERROR(VLOOKUP(C182,DB!$C$4:$I$952,3,FALSE),"")</f>
        <v/>
      </c>
      <c r="F182" s="71" t="str">
        <f>IFERROR(VLOOKUP(C182,DB!$C$4:$I$952,7,FALSE),"")</f>
        <v/>
      </c>
      <c r="G182" s="72" t="str">
        <f>IFERROR(VLOOKUP(C182,DB!$C$4:$H$952,4,FALSE)/1000000,"")</f>
        <v/>
      </c>
      <c r="H182" s="72"/>
      <c r="I182" s="72" t="str">
        <f t="shared" si="9"/>
        <v/>
      </c>
      <c r="J182" s="73" t="str">
        <f t="shared" si="10"/>
        <v/>
      </c>
      <c r="K182" s="73" t="str">
        <f t="shared" si="11"/>
        <v/>
      </c>
      <c r="L182" s="74"/>
      <c r="M182" s="74"/>
      <c r="N182" s="75" t="str">
        <f>IFERROR(VLOOKUP(C182,DB!$C$4:$H$49,6,FALSE),"")</f>
        <v/>
      </c>
      <c r="O182" s="76"/>
      <c r="P182" s="77" t="str">
        <f>IFERROR(VLOOKUP(C182,DB!$C$4:$K$952,8,FALSE),"")</f>
        <v/>
      </c>
      <c r="Q182" s="78" t="str">
        <f>IFERROR(VLOOKUP(C182,DB!$C$4:$L$952,10,FALSE),"")</f>
        <v/>
      </c>
      <c r="R182" s="79"/>
    </row>
    <row r="183" spans="2:18">
      <c r="B183" s="64" t="str">
        <f>IFERROR(HYPERLINK(C183&amp;".xlsx",VLOOKUP(C183,DB!$C$4:$N$952,12,FALSE)),"")</f>
        <v/>
      </c>
      <c r="C183" s="82" t="str" cm="1">
        <f t="array" ref="C183">IFERROR(INDEX(DB!$C$4:$C$174,SMALL(IF(ISNUMBER(SEARCH("technology",DB!$K$4:$K$174))=TRUE,ROW(DB!$C$4:$C$174)),ROW(179:179))-3,0),"")</f>
        <v/>
      </c>
      <c r="D183" t="str">
        <f>IFERROR(VLOOKUP(C183,DB!$C$4:$I$952,2,FALSE),"")</f>
        <v/>
      </c>
      <c r="E183" s="70" t="str">
        <f>IFERROR(VLOOKUP(C183,DB!$C$4:$I$952,3,FALSE),"")</f>
        <v/>
      </c>
      <c r="F183" s="71" t="str">
        <f>IFERROR(VLOOKUP(C183,DB!$C$4:$I$952,7,FALSE),"")</f>
        <v/>
      </c>
      <c r="G183" s="72" t="str">
        <f>IFERROR(VLOOKUP(C183,DB!$C$4:$H$952,4,FALSE)/1000000,"")</f>
        <v/>
      </c>
      <c r="H183" s="72"/>
      <c r="I183" s="72" t="str">
        <f t="shared" si="9"/>
        <v/>
      </c>
      <c r="J183" s="73" t="str">
        <f t="shared" si="10"/>
        <v/>
      </c>
      <c r="K183" s="73" t="str">
        <f t="shared" si="11"/>
        <v/>
      </c>
      <c r="L183" s="74"/>
      <c r="M183" s="74"/>
      <c r="N183" s="75" t="str">
        <f>IFERROR(VLOOKUP(C183,DB!$C$4:$H$49,6,FALSE),"")</f>
        <v/>
      </c>
      <c r="O183" s="76"/>
      <c r="P183" s="77" t="str">
        <f>IFERROR(VLOOKUP(C183,DB!$C$4:$K$952,8,FALSE),"")</f>
        <v/>
      </c>
      <c r="Q183" s="78" t="str">
        <f>IFERROR(VLOOKUP(C183,DB!$C$4:$L$952,10,FALSE),"")</f>
        <v/>
      </c>
      <c r="R183" s="79"/>
    </row>
    <row r="184" spans="2:18">
      <c r="B184" s="64" t="str">
        <f>IFERROR(HYPERLINK(C184&amp;".xlsx",VLOOKUP(C184,DB!$C$4:$N$952,12,FALSE)),"")</f>
        <v/>
      </c>
      <c r="C184" s="82" t="str" cm="1">
        <f t="array" ref="C184">IFERROR(INDEX(DB!$C$4:$C$174,SMALL(IF(ISNUMBER(SEARCH("technology",DB!$K$4:$K$174))=TRUE,ROW(DB!$C$4:$C$174)),ROW(180:180))-3,0),"")</f>
        <v/>
      </c>
      <c r="D184" t="str">
        <f>IFERROR(VLOOKUP(C184,DB!$C$4:$I$952,2,FALSE),"")</f>
        <v/>
      </c>
      <c r="E184" s="70" t="str">
        <f>IFERROR(VLOOKUP(C184,DB!$C$4:$I$952,3,FALSE),"")</f>
        <v/>
      </c>
      <c r="F184" s="71" t="str">
        <f>IFERROR(VLOOKUP(C184,DB!$C$4:$I$952,7,FALSE),"")</f>
        <v/>
      </c>
      <c r="G184" s="72" t="str">
        <f>IFERROR(VLOOKUP(C184,DB!$C$4:$H$952,4,FALSE)/1000000,"")</f>
        <v/>
      </c>
      <c r="H184" s="72"/>
      <c r="I184" s="72" t="str">
        <f t="shared" si="9"/>
        <v/>
      </c>
      <c r="J184" s="73" t="str">
        <f t="shared" si="10"/>
        <v/>
      </c>
      <c r="K184" s="73" t="str">
        <f t="shared" si="11"/>
        <v/>
      </c>
      <c r="L184" s="74"/>
      <c r="M184" s="74"/>
      <c r="N184" s="75" t="str">
        <f>IFERROR(VLOOKUP(C184,DB!$C$4:$H$49,6,FALSE),"")</f>
        <v/>
      </c>
      <c r="O184" s="76"/>
      <c r="P184" s="77" t="str">
        <f>IFERROR(VLOOKUP(C184,DB!$C$4:$K$952,8,FALSE),"")</f>
        <v/>
      </c>
      <c r="Q184" s="78" t="str">
        <f>IFERROR(VLOOKUP(C184,DB!$C$4:$L$952,10,FALSE),"")</f>
        <v/>
      </c>
      <c r="R184" s="79"/>
    </row>
    <row r="185" spans="2:18">
      <c r="B185" s="64" t="str">
        <f>IFERROR(HYPERLINK(C185&amp;".xlsx",VLOOKUP(C185,DB!$C$4:$N$952,12,FALSE)),"")</f>
        <v/>
      </c>
      <c r="C185" s="82" t="str" cm="1">
        <f t="array" ref="C185">IFERROR(INDEX(DB!$C$4:$C$174,SMALL(IF(ISNUMBER(SEARCH("technology",DB!$K$4:$K$174))=TRUE,ROW(DB!$C$4:$C$174)),ROW(181:181))-3,0),"")</f>
        <v/>
      </c>
      <c r="D185" t="str">
        <f>IFERROR(VLOOKUP(C185,DB!$C$4:$I$952,2,FALSE),"")</f>
        <v/>
      </c>
      <c r="E185" s="70" t="str">
        <f>IFERROR(VLOOKUP(C185,DB!$C$4:$I$952,3,FALSE),"")</f>
        <v/>
      </c>
      <c r="F185" s="71" t="str">
        <f>IFERROR(VLOOKUP(C185,DB!$C$4:$I$952,7,FALSE),"")</f>
        <v/>
      </c>
      <c r="G185" s="72" t="str">
        <f>IFERROR(VLOOKUP(C185,DB!$C$4:$H$952,4,FALSE)/1000000,"")</f>
        <v/>
      </c>
      <c r="H185" s="72"/>
      <c r="I185" s="72" t="str">
        <f t="shared" si="9"/>
        <v/>
      </c>
      <c r="J185" s="73" t="str">
        <f t="shared" si="10"/>
        <v/>
      </c>
      <c r="K185" s="73" t="str">
        <f t="shared" si="11"/>
        <v/>
      </c>
      <c r="L185" s="74"/>
      <c r="M185" s="74"/>
      <c r="N185" s="75" t="str">
        <f>IFERROR(VLOOKUP(C185,DB!$C$4:$H$49,6,FALSE),"")</f>
        <v/>
      </c>
      <c r="O185" s="76"/>
      <c r="P185" s="77" t="str">
        <f>IFERROR(VLOOKUP(C185,DB!$C$4:$K$952,8,FALSE),"")</f>
        <v/>
      </c>
      <c r="Q185" s="78" t="str">
        <f>IFERROR(VLOOKUP(C185,DB!$C$4:$L$952,10,FALSE),"")</f>
        <v/>
      </c>
      <c r="R185" s="79"/>
    </row>
    <row r="186" spans="2:18">
      <c r="B186" s="64" t="str">
        <f>IFERROR(HYPERLINK(C186&amp;".xlsx",VLOOKUP(C186,DB!$C$4:$N$952,12,FALSE)),"")</f>
        <v/>
      </c>
      <c r="C186" s="82" t="str" cm="1">
        <f t="array" ref="C186">IFERROR(INDEX(DB!$C$4:$C$174,SMALL(IF(ISNUMBER(SEARCH("technology",DB!$K$4:$K$174))=TRUE,ROW(DB!$C$4:$C$174)),ROW(182:182))-3,0),"")</f>
        <v/>
      </c>
      <c r="D186" t="str">
        <f>IFERROR(VLOOKUP(C186,DB!$C$4:$I$952,2,FALSE),"")</f>
        <v/>
      </c>
      <c r="E186" s="70" t="str">
        <f>IFERROR(VLOOKUP(C186,DB!$C$4:$I$952,3,FALSE),"")</f>
        <v/>
      </c>
      <c r="F186" s="71" t="str">
        <f>IFERROR(VLOOKUP(C186,DB!$C$4:$I$952,7,FALSE),"")</f>
        <v/>
      </c>
      <c r="G186" s="72" t="str">
        <f>IFERROR(VLOOKUP(C186,DB!$C$4:$H$952,4,FALSE)/1000000,"")</f>
        <v/>
      </c>
      <c r="H186" s="72"/>
      <c r="I186" s="72" t="str">
        <f t="shared" si="9"/>
        <v/>
      </c>
      <c r="J186" s="73" t="str">
        <f t="shared" si="10"/>
        <v/>
      </c>
      <c r="K186" s="73" t="str">
        <f t="shared" si="11"/>
        <v/>
      </c>
      <c r="L186" s="74"/>
      <c r="M186" s="74"/>
      <c r="N186" s="75" t="str">
        <f>IFERROR(VLOOKUP(C186,DB!$C$4:$H$49,6,FALSE),"")</f>
        <v/>
      </c>
      <c r="O186" s="76"/>
      <c r="P186" s="77" t="str">
        <f>IFERROR(VLOOKUP(C186,DB!$C$4:$K$952,8,FALSE),"")</f>
        <v/>
      </c>
      <c r="Q186" s="78" t="str">
        <f>IFERROR(VLOOKUP(C186,DB!$C$4:$L$952,10,FALSE),"")</f>
        <v/>
      </c>
      <c r="R186" s="79"/>
    </row>
    <row r="187" spans="2:18">
      <c r="B187" s="64" t="str">
        <f>IFERROR(HYPERLINK(C187&amp;".xlsx",VLOOKUP(C187,DB!$C$4:$N$952,12,FALSE)),"")</f>
        <v/>
      </c>
      <c r="C187" s="82" t="str" cm="1">
        <f t="array" ref="C187">IFERROR(INDEX(DB!$C$4:$C$174,SMALL(IF(ISNUMBER(SEARCH("technology",DB!$K$4:$K$174))=TRUE,ROW(DB!$C$4:$C$174)),ROW(183:183))-3,0),"")</f>
        <v/>
      </c>
      <c r="D187" t="str">
        <f>IFERROR(VLOOKUP(C187,DB!$C$4:$I$952,2,FALSE),"")</f>
        <v/>
      </c>
      <c r="E187" s="70" t="str">
        <f>IFERROR(VLOOKUP(C187,DB!$C$4:$I$952,3,FALSE),"")</f>
        <v/>
      </c>
      <c r="F187" s="71" t="str">
        <f>IFERROR(VLOOKUP(C187,DB!$C$4:$I$952,7,FALSE),"")</f>
        <v/>
      </c>
      <c r="G187" s="72" t="str">
        <f>IFERROR(VLOOKUP(C187,DB!$C$4:$H$952,4,FALSE)/1000000,"")</f>
        <v/>
      </c>
      <c r="H187" s="72"/>
      <c r="I187" s="72" t="str">
        <f t="shared" si="9"/>
        <v/>
      </c>
      <c r="J187" s="73" t="str">
        <f t="shared" si="10"/>
        <v/>
      </c>
      <c r="K187" s="73" t="str">
        <f t="shared" si="11"/>
        <v/>
      </c>
      <c r="L187" s="74"/>
      <c r="M187" s="74"/>
      <c r="N187" s="75" t="str">
        <f>IFERROR(VLOOKUP(C187,DB!$C$4:$H$49,6,FALSE),"")</f>
        <v/>
      </c>
      <c r="O187" s="76"/>
      <c r="P187" s="77" t="str">
        <f>IFERROR(VLOOKUP(C187,DB!$C$4:$K$952,8,FALSE),"")</f>
        <v/>
      </c>
      <c r="Q187" s="78" t="str">
        <f>IFERROR(VLOOKUP(C187,DB!$C$4:$L$952,10,FALSE),"")</f>
        <v/>
      </c>
      <c r="R187" s="79"/>
    </row>
    <row r="188" spans="2:18">
      <c r="B188" s="64" t="str">
        <f>IFERROR(HYPERLINK(C188&amp;".xlsx",VLOOKUP(C188,DB!$C$4:$N$952,12,FALSE)),"")</f>
        <v/>
      </c>
      <c r="C188" s="82" t="str" cm="1">
        <f t="array" ref="C188">IFERROR(INDEX(DB!$C$4:$C$174,SMALL(IF(ISNUMBER(SEARCH("technology",DB!$K$4:$K$174))=TRUE,ROW(DB!$C$4:$C$174)),ROW(184:184))-3,0),"")</f>
        <v/>
      </c>
      <c r="D188" t="str">
        <f>IFERROR(VLOOKUP(C188,DB!$C$4:$I$952,2,FALSE),"")</f>
        <v/>
      </c>
      <c r="E188" s="70" t="str">
        <f>IFERROR(VLOOKUP(C188,DB!$C$4:$I$952,3,FALSE),"")</f>
        <v/>
      </c>
      <c r="F188" s="71" t="str">
        <f>IFERROR(VLOOKUP(C188,DB!$C$4:$I$952,7,FALSE),"")</f>
        <v/>
      </c>
      <c r="G188" s="72" t="str">
        <f>IFERROR(VLOOKUP(C188,DB!$C$4:$H$952,4,FALSE)/1000000,"")</f>
        <v/>
      </c>
      <c r="H188" s="72"/>
      <c r="I188" s="72" t="str">
        <f t="shared" si="9"/>
        <v/>
      </c>
      <c r="J188" s="73" t="str">
        <f t="shared" si="10"/>
        <v/>
      </c>
      <c r="K188" s="73" t="str">
        <f t="shared" si="11"/>
        <v/>
      </c>
      <c r="L188" s="74"/>
      <c r="M188" s="74"/>
      <c r="N188" s="75" t="str">
        <f>IFERROR(VLOOKUP(C188,DB!$C$4:$H$49,6,FALSE),"")</f>
        <v/>
      </c>
      <c r="O188" s="76"/>
      <c r="P188" s="77" t="str">
        <f>IFERROR(VLOOKUP(C188,DB!$C$4:$K$952,8,FALSE),"")</f>
        <v/>
      </c>
      <c r="Q188" s="78" t="str">
        <f>IFERROR(VLOOKUP(C188,DB!$C$4:$L$952,10,FALSE),"")</f>
        <v/>
      </c>
      <c r="R188" s="79"/>
    </row>
    <row r="189" spans="2:18">
      <c r="B189" s="64" t="str">
        <f>IFERROR(HYPERLINK(C189&amp;".xlsx",VLOOKUP(C189,DB!$C$4:$N$952,12,FALSE)),"")</f>
        <v/>
      </c>
      <c r="C189" s="82" t="str" cm="1">
        <f t="array" ref="C189">IFERROR(INDEX(DB!$C$4:$C$174,SMALL(IF(ISNUMBER(SEARCH("technology",DB!$K$4:$K$174))=TRUE,ROW(DB!$C$4:$C$174)),ROW(185:185))-3,0),"")</f>
        <v/>
      </c>
      <c r="D189" t="str">
        <f>IFERROR(VLOOKUP(C189,DB!$C$4:$I$952,2,FALSE),"")</f>
        <v/>
      </c>
      <c r="E189" s="70" t="str">
        <f>IFERROR(VLOOKUP(C189,DB!$C$4:$I$952,3,FALSE),"")</f>
        <v/>
      </c>
      <c r="F189" s="71" t="str">
        <f>IFERROR(VLOOKUP(C189,DB!$C$4:$I$952,7,FALSE),"")</f>
        <v/>
      </c>
      <c r="G189" s="72" t="str">
        <f>IFERROR(VLOOKUP(C189,DB!$C$4:$H$952,4,FALSE)/1000000,"")</f>
        <v/>
      </c>
      <c r="H189" s="72"/>
      <c r="I189" s="72" t="str">
        <f t="shared" si="9"/>
        <v/>
      </c>
      <c r="J189" s="73" t="str">
        <f t="shared" si="10"/>
        <v/>
      </c>
      <c r="K189" s="73" t="str">
        <f t="shared" si="11"/>
        <v/>
      </c>
      <c r="L189" s="74"/>
      <c r="M189" s="74"/>
      <c r="N189" s="75" t="str">
        <f>IFERROR(VLOOKUP(C189,DB!$C$4:$H$49,6,FALSE),"")</f>
        <v/>
      </c>
      <c r="O189" s="76"/>
      <c r="P189" s="77" t="str">
        <f>IFERROR(VLOOKUP(C189,DB!$C$4:$K$952,8,FALSE),"")</f>
        <v/>
      </c>
      <c r="Q189" s="78" t="str">
        <f>IFERROR(VLOOKUP(C189,DB!$C$4:$L$952,10,FALSE),"")</f>
        <v/>
      </c>
      <c r="R189" s="79"/>
    </row>
    <row r="190" spans="2:18">
      <c r="B190" s="64" t="str">
        <f>IFERROR(HYPERLINK(C190&amp;".xlsx",VLOOKUP(C190,DB!$C$4:$N$952,12,FALSE)),"")</f>
        <v/>
      </c>
      <c r="C190" s="82" t="str" cm="1">
        <f t="array" ref="C190">IFERROR(INDEX(DB!$C$4:$C$174,SMALL(IF(ISNUMBER(SEARCH("technology",DB!$K$4:$K$174))=TRUE,ROW(DB!$C$4:$C$174)),ROW(186:186))-3,0),"")</f>
        <v/>
      </c>
      <c r="D190" t="str">
        <f>IFERROR(VLOOKUP(C190,DB!$C$4:$I$952,2,FALSE),"")</f>
        <v/>
      </c>
      <c r="E190" s="70" t="str">
        <f>IFERROR(VLOOKUP(C190,DB!$C$4:$I$952,3,FALSE),"")</f>
        <v/>
      </c>
      <c r="F190" s="71" t="str">
        <f>IFERROR(VLOOKUP(C190,DB!$C$4:$I$952,7,FALSE),"")</f>
        <v/>
      </c>
      <c r="G190" s="72" t="str">
        <f>IFERROR(VLOOKUP(C190,DB!$C$4:$H$952,4,FALSE)/1000000,"")</f>
        <v/>
      </c>
      <c r="H190" s="72"/>
      <c r="I190" s="72" t="str">
        <f t="shared" si="9"/>
        <v/>
      </c>
      <c r="J190" s="73" t="str">
        <f t="shared" si="10"/>
        <v/>
      </c>
      <c r="K190" s="73" t="str">
        <f t="shared" si="11"/>
        <v/>
      </c>
      <c r="L190" s="74"/>
      <c r="M190" s="74"/>
      <c r="N190" s="75" t="str">
        <f>IFERROR(VLOOKUP(C190,DB!$C$4:$H$49,6,FALSE),"")</f>
        <v/>
      </c>
      <c r="O190" s="76"/>
      <c r="P190" s="77" t="str">
        <f>IFERROR(VLOOKUP(C190,DB!$C$4:$K$952,8,FALSE),"")</f>
        <v/>
      </c>
      <c r="Q190" s="78" t="str">
        <f>IFERROR(VLOOKUP(C190,DB!$C$4:$L$952,10,FALSE),"")</f>
        <v/>
      </c>
      <c r="R190" s="79"/>
    </row>
    <row r="191" spans="2:18">
      <c r="B191" s="64" t="str">
        <f>IFERROR(HYPERLINK(C191&amp;".xlsx",VLOOKUP(C191,DB!$C$4:$N$952,12,FALSE)),"")</f>
        <v/>
      </c>
      <c r="C191" s="82" t="str" cm="1">
        <f t="array" ref="C191">IFERROR(INDEX(DB!$C$4:$C$174,SMALL(IF(ISNUMBER(SEARCH("technology",DB!$K$4:$K$174))=TRUE,ROW(DB!$C$4:$C$174)),ROW(187:187))-3,0),"")</f>
        <v/>
      </c>
      <c r="D191" t="str">
        <f>IFERROR(VLOOKUP(C191,DB!$C$4:$I$952,2,FALSE),"")</f>
        <v/>
      </c>
      <c r="E191" s="70" t="str">
        <f>IFERROR(VLOOKUP(C191,DB!$C$4:$I$952,3,FALSE),"")</f>
        <v/>
      </c>
      <c r="F191" s="71" t="str">
        <f>IFERROR(VLOOKUP(C191,DB!$C$4:$I$952,7,FALSE),"")</f>
        <v/>
      </c>
      <c r="G191" s="72" t="str">
        <f>IFERROR(VLOOKUP(C191,DB!$C$4:$H$952,4,FALSE)/1000000,"")</f>
        <v/>
      </c>
      <c r="H191" s="72"/>
      <c r="I191" s="72" t="str">
        <f t="shared" si="9"/>
        <v/>
      </c>
      <c r="J191" s="73" t="str">
        <f t="shared" si="10"/>
        <v/>
      </c>
      <c r="K191" s="73" t="str">
        <f t="shared" si="11"/>
        <v/>
      </c>
      <c r="L191" s="74"/>
      <c r="M191" s="74"/>
      <c r="N191" s="75" t="str">
        <f>IFERROR(VLOOKUP(C191,DB!$C$4:$H$49,6,FALSE),"")</f>
        <v/>
      </c>
      <c r="O191" s="76"/>
      <c r="P191" s="77" t="str">
        <f>IFERROR(VLOOKUP(C191,DB!$C$4:$K$952,8,FALSE),"")</f>
        <v/>
      </c>
      <c r="Q191" s="78" t="str">
        <f>IFERROR(VLOOKUP(C191,DB!$C$4:$L$952,10,FALSE),"")</f>
        <v/>
      </c>
      <c r="R191" s="79"/>
    </row>
    <row r="192" spans="2:18">
      <c r="B192" s="64" t="str">
        <f>IFERROR(HYPERLINK(C192&amp;".xlsx",VLOOKUP(C192,DB!$C$4:$N$952,12,FALSE)),"")</f>
        <v/>
      </c>
      <c r="C192" s="82" t="str" cm="1">
        <f t="array" ref="C192">IFERROR(INDEX(DB!$C$4:$C$174,SMALL(IF(ISNUMBER(SEARCH("technology",DB!$K$4:$K$174))=TRUE,ROW(DB!$C$4:$C$174)),ROW(188:188))-3,0),"")</f>
        <v/>
      </c>
      <c r="D192" t="str">
        <f>IFERROR(VLOOKUP(C192,DB!$C$4:$I$952,2,FALSE),"")</f>
        <v/>
      </c>
      <c r="E192" s="70" t="str">
        <f>IFERROR(VLOOKUP(C192,DB!$C$4:$I$952,3,FALSE),"")</f>
        <v/>
      </c>
      <c r="F192" s="71" t="str">
        <f>IFERROR(VLOOKUP(C192,DB!$C$4:$I$952,7,FALSE),"")</f>
        <v/>
      </c>
      <c r="G192" s="72" t="str">
        <f>IFERROR(VLOOKUP(C192,DB!$C$4:$H$952,4,FALSE)/1000000,"")</f>
        <v/>
      </c>
      <c r="H192" s="72"/>
      <c r="I192" s="72" t="str">
        <f t="shared" si="9"/>
        <v/>
      </c>
      <c r="J192" s="73" t="str">
        <f t="shared" si="10"/>
        <v/>
      </c>
      <c r="K192" s="73" t="str">
        <f t="shared" si="11"/>
        <v/>
      </c>
      <c r="L192" s="74"/>
      <c r="M192" s="74"/>
      <c r="N192" s="75" t="str">
        <f>IFERROR(VLOOKUP(C192,DB!$C$4:$H$49,6,FALSE),"")</f>
        <v/>
      </c>
      <c r="O192" s="76"/>
      <c r="P192" s="77" t="str">
        <f>IFERROR(VLOOKUP(C192,DB!$C$4:$K$952,8,FALSE),"")</f>
        <v/>
      </c>
      <c r="Q192" s="78" t="str">
        <f>IFERROR(VLOOKUP(C192,DB!$C$4:$L$952,10,FALSE),"")</f>
        <v/>
      </c>
      <c r="R192" s="79"/>
    </row>
    <row r="193" spans="2:18">
      <c r="B193" s="64" t="str">
        <f>IFERROR(HYPERLINK(C193&amp;".xlsx",VLOOKUP(C193,DB!$C$4:$N$952,12,FALSE)),"")</f>
        <v/>
      </c>
      <c r="C193" s="82" t="str" cm="1">
        <f t="array" ref="C193">IFERROR(INDEX(DB!$C$4:$C$174,SMALL(IF(ISNUMBER(SEARCH("technology",DB!$K$4:$K$174))=TRUE,ROW(DB!$C$4:$C$174)),ROW(189:189))-3,0),"")</f>
        <v/>
      </c>
      <c r="D193" t="str">
        <f>IFERROR(VLOOKUP(C193,DB!$C$4:$I$952,2,FALSE),"")</f>
        <v/>
      </c>
      <c r="E193" s="70" t="str">
        <f>IFERROR(VLOOKUP(C193,DB!$C$4:$I$952,3,FALSE),"")</f>
        <v/>
      </c>
      <c r="F193" s="71" t="str">
        <f>IFERROR(VLOOKUP(C193,DB!$C$4:$I$952,7,FALSE),"")</f>
        <v/>
      </c>
      <c r="G193" s="72" t="str">
        <f>IFERROR(VLOOKUP(C193,DB!$C$4:$H$952,4,FALSE)/1000000,"")</f>
        <v/>
      </c>
      <c r="H193" s="72"/>
      <c r="I193" s="72" t="str">
        <f t="shared" si="9"/>
        <v/>
      </c>
      <c r="J193" s="73" t="str">
        <f t="shared" si="10"/>
        <v/>
      </c>
      <c r="K193" s="73" t="str">
        <f t="shared" si="11"/>
        <v/>
      </c>
      <c r="L193" s="74"/>
      <c r="M193" s="74"/>
      <c r="N193" s="75" t="str">
        <f>IFERROR(VLOOKUP(C193,DB!$C$4:$H$49,6,FALSE),"")</f>
        <v/>
      </c>
      <c r="O193" s="76"/>
      <c r="P193" s="77" t="str">
        <f>IFERROR(VLOOKUP(C193,DB!$C$4:$K$952,8,FALSE),"")</f>
        <v/>
      </c>
      <c r="Q193" s="78" t="str">
        <f>IFERROR(VLOOKUP(C193,DB!$C$4:$L$952,10,FALSE),"")</f>
        <v/>
      </c>
      <c r="R193" s="79"/>
    </row>
    <row r="194" spans="2:18">
      <c r="B194" s="64" t="str">
        <f>IFERROR(HYPERLINK(C194&amp;".xlsx",VLOOKUP(C194,DB!$C$4:$N$952,12,FALSE)),"")</f>
        <v/>
      </c>
      <c r="C194" s="82" t="str" cm="1">
        <f t="array" ref="C194">IFERROR(INDEX(DB!$C$4:$C$174,SMALL(IF(ISNUMBER(SEARCH("technology",DB!$K$4:$K$174))=TRUE,ROW(DB!$C$4:$C$174)),ROW(190:190))-3,0),"")</f>
        <v/>
      </c>
      <c r="D194" t="str">
        <f>IFERROR(VLOOKUP(C194,DB!$C$4:$I$952,2,FALSE),"")</f>
        <v/>
      </c>
      <c r="E194" s="70" t="str">
        <f>IFERROR(VLOOKUP(C194,DB!$C$4:$I$952,3,FALSE),"")</f>
        <v/>
      </c>
      <c r="F194" s="71" t="str">
        <f>IFERROR(VLOOKUP(C194,DB!$C$4:$I$952,7,FALSE),"")</f>
        <v/>
      </c>
      <c r="G194" s="72" t="str">
        <f>IFERROR(VLOOKUP(C194,DB!$C$4:$H$952,4,FALSE)/1000000,"")</f>
        <v/>
      </c>
      <c r="H194" s="72"/>
      <c r="I194" s="72" t="str">
        <f t="shared" si="9"/>
        <v/>
      </c>
      <c r="J194" s="73" t="str">
        <f t="shared" si="10"/>
        <v/>
      </c>
      <c r="K194" s="73" t="str">
        <f t="shared" si="11"/>
        <v/>
      </c>
      <c r="L194" s="74"/>
      <c r="M194" s="74"/>
      <c r="N194" s="75" t="str">
        <f>IFERROR(VLOOKUP(C194,DB!$C$4:$H$49,6,FALSE),"")</f>
        <v/>
      </c>
      <c r="O194" s="76"/>
      <c r="P194" s="77" t="str">
        <f>IFERROR(VLOOKUP(C194,DB!$C$4:$K$952,8,FALSE),"")</f>
        <v/>
      </c>
      <c r="Q194" s="78" t="str">
        <f>IFERROR(VLOOKUP(C194,DB!$C$4:$L$952,10,FALSE),"")</f>
        <v/>
      </c>
      <c r="R194" s="79"/>
    </row>
    <row r="195" spans="2:18">
      <c r="B195" s="64" t="str">
        <f>IFERROR(HYPERLINK(C195&amp;".xlsx",VLOOKUP(C195,DB!$C$4:$N$952,12,FALSE)),"")</f>
        <v/>
      </c>
      <c r="C195" s="82" t="str" cm="1">
        <f t="array" ref="C195">IFERROR(INDEX(DB!$C$4:$C$174,SMALL(IF(ISNUMBER(SEARCH("technology",DB!$K$4:$K$174))=TRUE,ROW(DB!$C$4:$C$174)),ROW(191:191))-3,0),"")</f>
        <v/>
      </c>
      <c r="D195" t="str">
        <f>IFERROR(VLOOKUP(C195,DB!$C$4:$I$952,2,FALSE),"")</f>
        <v/>
      </c>
      <c r="E195" s="70" t="str">
        <f>IFERROR(VLOOKUP(C195,DB!$C$4:$I$952,3,FALSE),"")</f>
        <v/>
      </c>
      <c r="F195" s="71" t="str">
        <f>IFERROR(VLOOKUP(C195,DB!$C$4:$I$952,7,FALSE),"")</f>
        <v/>
      </c>
      <c r="G195" s="72" t="str">
        <f>IFERROR(VLOOKUP(C195,DB!$C$4:$H$952,4,FALSE)/1000000,"")</f>
        <v/>
      </c>
      <c r="H195" s="72"/>
      <c r="I195" s="72" t="str">
        <f t="shared" si="9"/>
        <v/>
      </c>
      <c r="J195" s="73" t="str">
        <f t="shared" si="10"/>
        <v/>
      </c>
      <c r="K195" s="73" t="str">
        <f t="shared" si="11"/>
        <v/>
      </c>
      <c r="L195" s="74"/>
      <c r="M195" s="74"/>
      <c r="N195" s="75" t="str">
        <f>IFERROR(VLOOKUP(C195,DB!$C$4:$H$49,6,FALSE),"")</f>
        <v/>
      </c>
      <c r="O195" s="76"/>
      <c r="P195" s="77" t="str">
        <f>IFERROR(VLOOKUP(C195,DB!$C$4:$K$952,8,FALSE),"")</f>
        <v/>
      </c>
      <c r="Q195" s="78" t="str">
        <f>IFERROR(VLOOKUP(C195,DB!$C$4:$L$952,10,FALSE),"")</f>
        <v/>
      </c>
      <c r="R195" s="79"/>
    </row>
    <row r="196" spans="2:18">
      <c r="B196" s="64" t="str">
        <f>IFERROR(HYPERLINK(C196&amp;".xlsx",VLOOKUP(C196,DB!$C$4:$N$952,12,FALSE)),"")</f>
        <v/>
      </c>
      <c r="C196" s="82" t="str" cm="1">
        <f t="array" ref="C196">IFERROR(INDEX(DB!$C$4:$C$174,SMALL(IF(ISNUMBER(SEARCH("technology",DB!$K$4:$K$174))=TRUE,ROW(DB!$C$4:$C$174)),ROW(192:192))-3,0),"")</f>
        <v/>
      </c>
      <c r="D196" t="str">
        <f>IFERROR(VLOOKUP(C196,DB!$C$4:$I$952,2,FALSE),"")</f>
        <v/>
      </c>
      <c r="E196" s="70" t="str">
        <f>IFERROR(VLOOKUP(C196,DB!$C$4:$I$952,3,FALSE),"")</f>
        <v/>
      </c>
      <c r="F196" s="71" t="str">
        <f>IFERROR(VLOOKUP(C196,DB!$C$4:$I$952,7,FALSE),"")</f>
        <v/>
      </c>
      <c r="G196" s="72" t="str">
        <f>IFERROR(VLOOKUP(C196,DB!$C$4:$H$952,4,FALSE)/1000000,"")</f>
        <v/>
      </c>
      <c r="H196" s="72"/>
      <c r="I196" s="72" t="str">
        <f t="shared" si="9"/>
        <v/>
      </c>
      <c r="J196" s="73" t="str">
        <f t="shared" si="10"/>
        <v/>
      </c>
      <c r="K196" s="73" t="str">
        <f t="shared" si="11"/>
        <v/>
      </c>
      <c r="L196" s="74"/>
      <c r="M196" s="74"/>
      <c r="N196" s="75" t="str">
        <f>IFERROR(VLOOKUP(C196,DB!$C$4:$H$49,6,FALSE),"")</f>
        <v/>
      </c>
      <c r="O196" s="76"/>
      <c r="P196" s="77" t="str">
        <f>IFERROR(VLOOKUP(C196,DB!$C$4:$K$952,8,FALSE),"")</f>
        <v/>
      </c>
      <c r="Q196" s="78" t="str">
        <f>IFERROR(VLOOKUP(C196,DB!$C$4:$L$952,10,FALSE),"")</f>
        <v/>
      </c>
      <c r="R196" s="79"/>
    </row>
    <row r="197" spans="2:18">
      <c r="B197" s="64" t="str">
        <f>IFERROR(HYPERLINK(C197&amp;".xlsx",VLOOKUP(C197,DB!$C$4:$N$952,12,FALSE)),"")</f>
        <v/>
      </c>
      <c r="C197" s="82" t="str" cm="1">
        <f t="array" ref="C197">IFERROR(INDEX(DB!$C$4:$C$174,SMALL(IF(ISNUMBER(SEARCH("technology",DB!$K$4:$K$174))=TRUE,ROW(DB!$C$4:$C$174)),ROW(193:193))-3,0),"")</f>
        <v/>
      </c>
      <c r="D197" t="str">
        <f>IFERROR(VLOOKUP(C197,DB!$C$4:$I$952,2,FALSE),"")</f>
        <v/>
      </c>
      <c r="E197" s="70" t="str">
        <f>IFERROR(VLOOKUP(C197,DB!$C$4:$I$952,3,FALSE),"")</f>
        <v/>
      </c>
      <c r="F197" s="71" t="str">
        <f>IFERROR(VLOOKUP(C197,DB!$C$4:$I$952,7,FALSE),"")</f>
        <v/>
      </c>
      <c r="G197" s="72" t="str">
        <f>IFERROR(VLOOKUP(C197,DB!$C$4:$H$952,4,FALSE)/1000000,"")</f>
        <v/>
      </c>
      <c r="H197" s="72"/>
      <c r="I197" s="72" t="str">
        <f t="shared" si="9"/>
        <v/>
      </c>
      <c r="J197" s="73" t="str">
        <f t="shared" si="10"/>
        <v/>
      </c>
      <c r="K197" s="73" t="str">
        <f t="shared" si="11"/>
        <v/>
      </c>
      <c r="L197" s="74"/>
      <c r="M197" s="74"/>
      <c r="N197" s="75" t="str">
        <f>IFERROR(VLOOKUP(C197,DB!$C$4:$H$49,6,FALSE),"")</f>
        <v/>
      </c>
      <c r="O197" s="76"/>
      <c r="P197" s="77" t="str">
        <f>IFERROR(VLOOKUP(C197,DB!$C$4:$K$952,8,FALSE),"")</f>
        <v/>
      </c>
      <c r="Q197" s="78" t="str">
        <f>IFERROR(VLOOKUP(C197,DB!$C$4:$L$952,10,FALSE),"")</f>
        <v/>
      </c>
      <c r="R197" s="79"/>
    </row>
    <row r="198" spans="2:18">
      <c r="B198" s="64" t="str">
        <f>IFERROR(HYPERLINK(C198&amp;".xlsx",VLOOKUP(C198,DB!$C$4:$N$952,12,FALSE)),"")</f>
        <v/>
      </c>
      <c r="C198" s="82" t="str" cm="1">
        <f t="array" ref="C198">IFERROR(INDEX(DB!$C$4:$C$174,SMALL(IF(ISNUMBER(SEARCH("technology",DB!$K$4:$K$174))=TRUE,ROW(DB!$C$4:$C$174)),ROW(194:194))-3,0),"")</f>
        <v/>
      </c>
      <c r="D198" t="str">
        <f>IFERROR(VLOOKUP(C198,DB!$C$4:$I$952,2,FALSE),"")</f>
        <v/>
      </c>
      <c r="E198" s="70" t="str">
        <f>IFERROR(VLOOKUP(C198,DB!$C$4:$I$952,3,FALSE),"")</f>
        <v/>
      </c>
      <c r="F198" s="71" t="str">
        <f>IFERROR(VLOOKUP(C198,DB!$C$4:$I$952,7,FALSE),"")</f>
        <v/>
      </c>
      <c r="G198" s="72" t="str">
        <f>IFERROR(VLOOKUP(C198,DB!$C$4:$H$952,4,FALSE)/1000000,"")</f>
        <v/>
      </c>
      <c r="H198" s="72"/>
      <c r="I198" s="72" t="str">
        <f t="shared" ref="I198:I200" si="12">IFERROR(G198+H198,"")</f>
        <v/>
      </c>
      <c r="J198" s="73" t="str">
        <f t="shared" ref="J198:J200" si="13">IFERROR(I198/L198,"")</f>
        <v/>
      </c>
      <c r="K198" s="73" t="str">
        <f t="shared" ref="K198:K200" si="14">IFERROR(I198/M198,"")</f>
        <v/>
      </c>
      <c r="L198" s="74"/>
      <c r="M198" s="74"/>
      <c r="N198" s="75" t="str">
        <f>IFERROR(VLOOKUP(C198,DB!$C$4:$H$49,6,FALSE),"")</f>
        <v/>
      </c>
      <c r="O198" s="76"/>
      <c r="P198" s="77" t="str">
        <f>IFERROR(VLOOKUP(C198,DB!$C$4:$K$952,8,FALSE),"")</f>
        <v/>
      </c>
      <c r="Q198" s="78" t="str">
        <f>IFERROR(VLOOKUP(C198,DB!$C$4:$L$952,10,FALSE),"")</f>
        <v/>
      </c>
      <c r="R198" s="79"/>
    </row>
    <row r="199" spans="2:18">
      <c r="B199" s="64" t="str">
        <f>IFERROR(HYPERLINK(C199&amp;".xlsx",VLOOKUP(C199,DB!$C$4:$N$952,12,FALSE)),"")</f>
        <v/>
      </c>
      <c r="C199" s="82" t="str" cm="1">
        <f t="array" ref="C199">IFERROR(INDEX(DB!$C$4:$C$174,SMALL(IF(ISNUMBER(SEARCH("technology",DB!$K$4:$K$174))=TRUE,ROW(DB!$C$4:$C$174)),ROW(195:195))-3,0),"")</f>
        <v/>
      </c>
      <c r="D199" t="str">
        <f>IFERROR(VLOOKUP(C199,DB!$C$4:$I$952,2,FALSE),"")</f>
        <v/>
      </c>
      <c r="E199" s="70" t="str">
        <f>IFERROR(VLOOKUP(C199,DB!$C$4:$I$952,3,FALSE),"")</f>
        <v/>
      </c>
      <c r="F199" s="71" t="str">
        <f>IFERROR(VLOOKUP(C199,DB!$C$4:$I$952,7,FALSE),"")</f>
        <v/>
      </c>
      <c r="G199" s="72" t="str">
        <f>IFERROR(VLOOKUP(C199,DB!$C$4:$H$952,4,FALSE)/1000000,"")</f>
        <v/>
      </c>
      <c r="H199" s="72"/>
      <c r="I199" s="72" t="str">
        <f t="shared" si="12"/>
        <v/>
      </c>
      <c r="J199" s="73" t="str">
        <f t="shared" si="13"/>
        <v/>
      </c>
      <c r="K199" s="73" t="str">
        <f t="shared" si="14"/>
        <v/>
      </c>
      <c r="L199" s="74"/>
      <c r="M199" s="74"/>
      <c r="N199" s="75" t="str">
        <f>IFERROR(VLOOKUP(C199,DB!$C$4:$H$49,6,FALSE),"")</f>
        <v/>
      </c>
      <c r="O199" s="76"/>
      <c r="P199" s="77" t="str">
        <f>IFERROR(VLOOKUP(C199,DB!$C$4:$K$952,8,FALSE),"")</f>
        <v/>
      </c>
      <c r="Q199" s="78" t="str">
        <f>IFERROR(VLOOKUP(C199,DB!$C$4:$L$952,10,FALSE),"")</f>
        <v/>
      </c>
      <c r="R199" s="79"/>
    </row>
    <row r="200" spans="2:18">
      <c r="B200" s="64" t="str">
        <f>IFERROR(HYPERLINK(C200&amp;".xlsx",VLOOKUP(C200,DB!$C$4:$N$952,12,FALSE)),"")</f>
        <v/>
      </c>
      <c r="C200" s="82" t="str" cm="1">
        <f t="array" ref="C200">IFERROR(INDEX(DB!$C$4:$C$174,SMALL(IF(ISNUMBER(SEARCH("technology",DB!$K$4:$K$174))=TRUE,ROW(DB!$C$4:$C$174)),ROW(196:196))-3,0),"")</f>
        <v/>
      </c>
      <c r="D200" t="str">
        <f>IFERROR(VLOOKUP(C200,DB!$C$4:$I$952,2,FALSE),"")</f>
        <v/>
      </c>
      <c r="E200" s="70" t="str">
        <f>IFERROR(VLOOKUP(C200,DB!$C$4:$I$952,3,FALSE),"")</f>
        <v/>
      </c>
      <c r="F200" s="71" t="str">
        <f>IFERROR(VLOOKUP(C200,DB!$C$4:$I$952,7,FALSE),"")</f>
        <v/>
      </c>
      <c r="G200" s="72" t="str">
        <f>IFERROR(VLOOKUP(C200,DB!$C$4:$H$952,4,FALSE)/1000000,"")</f>
        <v/>
      </c>
      <c r="H200" s="72"/>
      <c r="I200" s="72" t="str">
        <f t="shared" si="12"/>
        <v/>
      </c>
      <c r="J200" s="73" t="str">
        <f t="shared" si="13"/>
        <v/>
      </c>
      <c r="K200" s="73" t="str">
        <f t="shared" si="14"/>
        <v/>
      </c>
      <c r="L200" s="74"/>
      <c r="M200" s="74"/>
      <c r="N200" s="75" t="str">
        <f>IFERROR(VLOOKUP(C200,DB!$C$4:$H$49,6,FALSE),"")</f>
        <v/>
      </c>
      <c r="O200" s="76"/>
      <c r="P200" s="77" t="str">
        <f>IFERROR(VLOOKUP(C200,DB!$C$4:$K$952,8,FALSE),"")</f>
        <v/>
      </c>
      <c r="Q200" s="78" t="str">
        <f>IFERROR(VLOOKUP(C200,DB!$C$4:$L$952,10,FALSE),"")</f>
        <v/>
      </c>
      <c r="R200" s="79"/>
    </row>
  </sheetData>
  <mergeCells count="2">
    <mergeCell ref="H2:Q2"/>
    <mergeCell ref="B2:G2"/>
  </mergeCells>
  <conditionalFormatting sqref="F5:F200">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E6C31-E9AF-41E8-BEE6-1C73BABC2F85}">
  <dimension ref="B2:R200"/>
  <sheetViews>
    <sheetView workbookViewId="0">
      <selection activeCell="B14" sqref="B14"/>
    </sheetView>
  </sheetViews>
  <sheetFormatPr defaultRowHeight="15"/>
  <cols>
    <col min="2" max="2" width="32.5703125" bestFit="1" customWidth="1"/>
    <col min="3" max="3" width="12.28515625" style="2" customWidth="1"/>
    <col min="4" max="4" width="31.28515625" bestFit="1" customWidth="1"/>
  </cols>
  <sheetData>
    <row r="2" spans="2:18" ht="32.25">
      <c r="B2" s="58" t="s">
        <v>102</v>
      </c>
      <c r="C2" s="58"/>
      <c r="D2" s="58"/>
      <c r="E2" s="58"/>
      <c r="F2" s="58"/>
      <c r="G2" s="58"/>
      <c r="H2" s="81">
        <f>SUM(G5:G1048576)*1000000</f>
        <v>661684290000</v>
      </c>
      <c r="I2" s="81"/>
      <c r="J2" s="81"/>
      <c r="K2" s="81"/>
      <c r="L2" s="81"/>
      <c r="M2" s="81"/>
      <c r="N2" s="81"/>
      <c r="O2" s="81"/>
      <c r="P2" s="81"/>
      <c r="Q2" s="81"/>
    </row>
    <row r="4" spans="2:18" ht="15.75" thickBot="1">
      <c r="B4" s="67" t="s">
        <v>0</v>
      </c>
      <c r="C4" s="68" t="s">
        <v>1</v>
      </c>
      <c r="D4" s="66" t="s">
        <v>79</v>
      </c>
      <c r="E4" s="69" t="s">
        <v>2</v>
      </c>
      <c r="F4" s="69" t="s">
        <v>80</v>
      </c>
      <c r="G4" s="69" t="s">
        <v>3</v>
      </c>
      <c r="H4" s="69" t="s">
        <v>4</v>
      </c>
      <c r="I4" s="69" t="s">
        <v>5</v>
      </c>
      <c r="J4" s="69" t="s">
        <v>11</v>
      </c>
      <c r="K4" s="69" t="s">
        <v>12</v>
      </c>
      <c r="L4" s="69" t="s">
        <v>13</v>
      </c>
      <c r="M4" s="69" t="s">
        <v>14</v>
      </c>
      <c r="N4" s="69" t="s">
        <v>78</v>
      </c>
      <c r="O4" s="69" t="s">
        <v>6</v>
      </c>
      <c r="P4" s="69" t="s">
        <v>106</v>
      </c>
      <c r="Q4" s="69" t="s">
        <v>118</v>
      </c>
      <c r="R4" s="69" t="s">
        <v>7</v>
      </c>
    </row>
    <row r="5" spans="2:18">
      <c r="B5" s="64" t="str">
        <f>IFERROR(HYPERLINK(C5&amp;".xlsx",VLOOKUP(C5,DB!$C$4:$N$952,12,FALSE)),"")</f>
        <v>ABBOTT LABORATORIES</v>
      </c>
      <c r="C5" s="82" t="str" cm="1">
        <f t="array" ref="C5">IFERROR(INDEX(DB!$C$4:$C$174,SMALL(IF(ISNUMBER(SEARCH("healthcare",DB!$K$4:$K$174))=TRUE,ROW(DB!$C$4:$C$174)),ROW(1:1))-3,0),"")</f>
        <v>ABT</v>
      </c>
      <c r="D5" t="str">
        <f>IFERROR(VLOOKUP(C5,DB!$C$4:$I$952,2,FALSE),"")</f>
        <v>Healthcare Equipment &amp; Supplies</v>
      </c>
      <c r="E5" s="70">
        <f>IFERROR(VLOOKUP(C5,DB!$C$4:$I$952,3,FALSE),"")</f>
        <v>108.09</v>
      </c>
      <c r="F5" s="71">
        <f>IFERROR(VLOOKUP(C5,DB!$C$4:$I$952,7,FALSE),"")</f>
        <v>1.482E-3</v>
      </c>
      <c r="G5" s="72">
        <f>IFERROR(VLOOKUP(C5,DB!$C$4:$H$952,4,FALSE)/1000000,"")</f>
        <v>188462.9</v>
      </c>
      <c r="H5" s="72"/>
      <c r="I5" s="72">
        <f t="shared" ref="I5:I26" si="0">IFERROR(G5+H5,"")</f>
        <v>188462.9</v>
      </c>
      <c r="J5" s="73" t="str">
        <f t="shared" ref="J5:J26" si="1">IFERROR(I5/L5,"")</f>
        <v/>
      </c>
      <c r="K5" s="73" t="str">
        <f t="shared" ref="K5:K26" si="2">IFERROR(I5/M5,"")</f>
        <v/>
      </c>
      <c r="L5" s="74"/>
      <c r="M5" s="74"/>
      <c r="N5" s="75">
        <f>IFERROR(VLOOKUP(C5,DB!$C$4:$H$49,6,FALSE),"")</f>
        <v>24.244700000000002</v>
      </c>
      <c r="O5" s="76"/>
      <c r="P5" s="77">
        <f>IFERROR(VLOOKUP(C5,DB!$C$4:$K$952,8,FALSE),"")</f>
        <v>0.70199999999999996</v>
      </c>
      <c r="Q5" s="78">
        <f>IFERROR(VLOOKUP(C5,DB!$C$4:$L$952,10,FALSE),"")</f>
        <v>1900</v>
      </c>
      <c r="R5" s="79"/>
    </row>
    <row r="6" spans="2:18">
      <c r="B6" s="64" t="str">
        <f>IFERROR(HYPERLINK(C6&amp;".xlsx",VLOOKUP(C6,DB!$C$4:$N$952,12,FALSE)),"")</f>
        <v>ABBVIE INC.</v>
      </c>
      <c r="C6" s="82" t="str" cm="1">
        <f t="array" ref="C6">IFERROR(INDEX(DB!$C$4:$C$174,SMALL(IF(ISNUMBER(SEARCH("healthcare",DB!$K$4:$K$174))=TRUE,ROW(DB!$C$4:$C$174)),ROW(2:2))-3,0),"")</f>
        <v>ABBV</v>
      </c>
      <c r="D6" t="str">
        <f>IFERROR(VLOOKUP(C6,DB!$C$4:$I$952,2,FALSE),"")</f>
        <v>Pharmaceuticals</v>
      </c>
      <c r="E6" s="70">
        <f>IFERROR(VLOOKUP(C6,DB!$C$4:$I$952,3,FALSE),"")</f>
        <v>163.66</v>
      </c>
      <c r="F6" s="71">
        <f>IFERROR(VLOOKUP(C6,DB!$C$4:$I$952,7,FALSE),"")</f>
        <v>1.256E-2</v>
      </c>
      <c r="G6" s="72">
        <f>IFERROR(VLOOKUP(C6,DB!$C$4:$H$952,4,FALSE)/1000000,"")</f>
        <v>289429.5</v>
      </c>
      <c r="H6" s="72"/>
      <c r="I6" s="72">
        <f t="shared" ref="I6:I69" si="3">IFERROR(G6+H6,"")</f>
        <v>289429.5</v>
      </c>
      <c r="J6" s="73" t="str">
        <f t="shared" ref="J6:J69" si="4">IFERROR(I6/L6,"")</f>
        <v/>
      </c>
      <c r="K6" s="73" t="str">
        <f t="shared" ref="K6:K69" si="5">IFERROR(I6/M6,"")</f>
        <v/>
      </c>
      <c r="L6" s="74"/>
      <c r="M6" s="74"/>
      <c r="N6" s="75">
        <f>IFERROR(VLOOKUP(C6,DB!$C$4:$H$49,6,FALSE),"")</f>
        <v>21.531700000000001</v>
      </c>
      <c r="O6" s="76"/>
      <c r="P6" s="77">
        <f>IFERROR(VLOOKUP(C6,DB!$C$4:$K$952,8,FALSE),"")</f>
        <v>0.67149999999999999</v>
      </c>
      <c r="Q6" s="78">
        <f>IFERROR(VLOOKUP(C6,DB!$C$4:$L$952,10,FALSE),"")</f>
        <v>2012</v>
      </c>
      <c r="R6" s="79"/>
    </row>
    <row r="7" spans="2:18">
      <c r="B7" s="64" t="str">
        <f>IFERROR(HYPERLINK(C7&amp;".xlsx",VLOOKUP(C7,DB!$C$4:$N$952,12,FALSE)),"")</f>
        <v>ABIOMED, INC.</v>
      </c>
      <c r="C7" s="82" t="str" cm="1">
        <f t="array" ref="C7">IFERROR(INDEX(DB!$C$4:$C$174,SMALL(IF(ISNUMBER(SEARCH("healthcare",DB!$K$4:$K$174))=TRUE,ROW(DB!$C$4:$C$174)),ROW(3:3))-3,0),"")</f>
        <v>ABMD</v>
      </c>
      <c r="D7" t="str">
        <f>IFERROR(VLOOKUP(C7,DB!$C$4:$I$952,2,FALSE),"")</f>
        <v>Healthcare Equipment &amp; Supplies</v>
      </c>
      <c r="E7" s="70">
        <f>IFERROR(VLOOKUP(C7,DB!$C$4:$I$952,3,FALSE),"")</f>
        <v>377.2</v>
      </c>
      <c r="F7" s="71">
        <f>IFERROR(VLOOKUP(C7,DB!$C$4:$I$952,7,FALSE),"")</f>
        <v>-6.358999999999999E-4</v>
      </c>
      <c r="G7" s="72">
        <f>IFERROR(VLOOKUP(C7,DB!$C$4:$H$952,4,FALSE)/1000000,"")</f>
        <v>17008.39</v>
      </c>
      <c r="H7" s="72"/>
      <c r="I7" s="72">
        <f t="shared" si="3"/>
        <v>17008.39</v>
      </c>
      <c r="J7" s="73" t="str">
        <f t="shared" si="4"/>
        <v/>
      </c>
      <c r="K7" s="73" t="str">
        <f t="shared" si="5"/>
        <v/>
      </c>
      <c r="L7" s="74"/>
      <c r="M7" s="74"/>
      <c r="N7" s="75">
        <f>IFERROR(VLOOKUP(C7,DB!$C$4:$H$49,6,FALSE),"")</f>
        <v>64.870500000000007</v>
      </c>
      <c r="O7" s="76"/>
      <c r="P7" s="77">
        <f>IFERROR(VLOOKUP(C7,DB!$C$4:$K$952,8,FALSE),"")</f>
        <v>1.3984000000000001</v>
      </c>
      <c r="Q7" s="78">
        <f>IFERROR(VLOOKUP(C7,DB!$C$4:$L$952,10,FALSE),"")</f>
        <v>1987</v>
      </c>
      <c r="R7" s="79"/>
    </row>
    <row r="8" spans="2:18">
      <c r="B8" s="64" t="str">
        <f>IFERROR(HYPERLINK(C8&amp;".xlsx",VLOOKUP(C8,DB!$C$4:$N$952,12,FALSE)),"")</f>
        <v>BOSTON SCIENTIFIC CORPORATION</v>
      </c>
      <c r="C8" s="82" t="str" cm="1">
        <f t="array" ref="C8">IFERROR(INDEX(DB!$C$4:$C$174,SMALL(IF(ISNUMBER(SEARCH("healthcare",DB!$K$4:$K$174))=TRUE,ROW(DB!$C$4:$C$174)),ROW(4:4))-3,0),"")</f>
        <v>BSX PR A</v>
      </c>
      <c r="D8" t="str">
        <f>IFERROR(VLOOKUP(C8,DB!$C$4:$I$952,2,FALSE),"")</f>
        <v>Healthcare Equipment &amp; Supplies</v>
      </c>
      <c r="E8" s="70">
        <f>IFERROR(VLOOKUP(C8,DB!$C$4:$I$952,3,FALSE),"")</f>
        <v>115.3573</v>
      </c>
      <c r="F8" s="71">
        <f>IFERROR(VLOOKUP(C8,DB!$C$4:$I$952,7,FALSE),"")</f>
        <v>6.1679999999999999E-3</v>
      </c>
      <c r="G8" s="72">
        <f>IFERROR(VLOOKUP(C8,DB!$C$4:$H$952,4,FALSE)/1000000,"")</f>
        <v>66745.7</v>
      </c>
      <c r="H8" s="72"/>
      <c r="I8" s="72">
        <f t="shared" si="3"/>
        <v>66745.7</v>
      </c>
      <c r="J8" s="73" t="str">
        <f t="shared" si="4"/>
        <v/>
      </c>
      <c r="K8" s="73" t="str">
        <f t="shared" si="5"/>
        <v/>
      </c>
      <c r="L8" s="74"/>
      <c r="M8" s="74"/>
      <c r="N8" s="75">
        <f>IFERROR(VLOOKUP(C8,DB!$C$4:$H$49,6,FALSE),"")</f>
        <v>0</v>
      </c>
      <c r="O8" s="76"/>
      <c r="P8" s="77">
        <f>IFERROR(VLOOKUP(C8,DB!$C$4:$K$952,8,FALSE),"")</f>
        <v>0.85409999999999997</v>
      </c>
      <c r="Q8" s="78">
        <f>IFERROR(VLOOKUP(C8,DB!$C$4:$L$952,10,FALSE),"")</f>
        <v>1979</v>
      </c>
      <c r="R8" s="79"/>
    </row>
    <row r="9" spans="2:18">
      <c r="B9" s="64" t="str">
        <f>IFERROR(HYPERLINK(C9&amp;".xlsx",VLOOKUP(C9,DB!$C$4:$N$952,12,FALSE)),"")</f>
        <v>CIGNA CORPORATION</v>
      </c>
      <c r="C9" s="82" t="str" cm="1">
        <f t="array" ref="C9">IFERROR(INDEX(DB!$C$4:$C$174,SMALL(IF(ISNUMBER(SEARCH("healthcare",DB!$K$4:$K$174))=TRUE,ROW(DB!$C$4:$C$174)),ROW(5:5))-3,0),"")</f>
        <v>CI</v>
      </c>
      <c r="D9" t="str">
        <f>IFERROR(VLOOKUP(C9,DB!$C$4:$I$952,2,FALSE),"")</f>
        <v>Healthcare Providers &amp; Services</v>
      </c>
      <c r="E9" s="70">
        <f>IFERROR(VLOOKUP(C9,DB!$C$4:$I$952,3,FALSE),"")</f>
        <v>327.2</v>
      </c>
      <c r="F9" s="71">
        <f>IFERROR(VLOOKUP(C9,DB!$C$4:$I$952,7,FALSE),"")</f>
        <v>1.1594E-2</v>
      </c>
      <c r="G9" s="72">
        <f>IFERROR(VLOOKUP(C9,DB!$C$4:$H$952,4,FALSE)/1000000,"")</f>
        <v>100037.8</v>
      </c>
      <c r="H9" s="72"/>
      <c r="I9" s="72">
        <f t="shared" si="3"/>
        <v>100037.8</v>
      </c>
      <c r="J9" s="73" t="str">
        <f t="shared" si="4"/>
        <v/>
      </c>
      <c r="K9" s="73" t="str">
        <f t="shared" si="5"/>
        <v/>
      </c>
      <c r="L9" s="74"/>
      <c r="M9" s="74"/>
      <c r="N9" s="75">
        <f>IFERROR(VLOOKUP(C9,DB!$C$4:$H$49,6,FALSE),"")</f>
        <v>15.452400000000001</v>
      </c>
      <c r="O9" s="76"/>
      <c r="P9" s="77">
        <f>IFERROR(VLOOKUP(C9,DB!$C$4:$K$952,8,FALSE),"")</f>
        <v>0.71660000000000001</v>
      </c>
      <c r="Q9" s="78">
        <f>IFERROR(VLOOKUP(C9,DB!$C$4:$L$952,10,FALSE),"")</f>
        <v>2018</v>
      </c>
      <c r="R9" s="79"/>
    </row>
    <row r="10" spans="2:18">
      <c r="B10" s="64" t="str">
        <f>IFERROR(HYPERLINK(C10&amp;".xlsx",VLOOKUP(C10,DB!$C$4:$N$952,12,FALSE)),"")</f>
        <v/>
      </c>
      <c r="C10" s="82" t="str" cm="1">
        <f t="array" ref="C10">IFERROR(INDEX(DB!$C$4:$C$174,SMALL(IF(ISNUMBER(SEARCH("healthcare",DB!$K$4:$K$174))=TRUE,ROW(DB!$C$4:$C$174)),ROW(6:6))-3,0),"")</f>
        <v/>
      </c>
      <c r="D10" t="str">
        <f>IFERROR(VLOOKUP(C10,DB!$C$4:$I$952,2,FALSE),"")</f>
        <v/>
      </c>
      <c r="E10" s="70" t="str">
        <f>IFERROR(VLOOKUP(C10,DB!$C$4:$I$952,3,FALSE),"")</f>
        <v/>
      </c>
      <c r="F10" s="71" t="str">
        <f>IFERROR(VLOOKUP(C10,DB!$C$4:$I$952,7,FALSE),"")</f>
        <v/>
      </c>
      <c r="G10" s="72" t="str">
        <f>IFERROR(VLOOKUP(C10,DB!$C$4:$H$952,4,FALSE)/1000000,"")</f>
        <v/>
      </c>
      <c r="H10" s="72"/>
      <c r="I10" s="72" t="str">
        <f t="shared" si="3"/>
        <v/>
      </c>
      <c r="J10" s="73" t="str">
        <f t="shared" si="4"/>
        <v/>
      </c>
      <c r="K10" s="73" t="str">
        <f t="shared" si="5"/>
        <v/>
      </c>
      <c r="L10" s="74"/>
      <c r="M10" s="74"/>
      <c r="N10" s="75" t="str">
        <f>IFERROR(VLOOKUP(C10,DB!$C$4:$H$49,6,FALSE),"")</f>
        <v/>
      </c>
      <c r="O10" s="76"/>
      <c r="P10" s="77" t="str">
        <f>IFERROR(VLOOKUP(C10,DB!$C$4:$K$952,8,FALSE),"")</f>
        <v/>
      </c>
      <c r="Q10" s="78" t="str">
        <f>IFERROR(VLOOKUP(C10,DB!$C$4:$L$952,10,FALSE),"")</f>
        <v/>
      </c>
      <c r="R10" s="79"/>
    </row>
    <row r="11" spans="2:18">
      <c r="B11" s="64" t="str">
        <f>IFERROR(HYPERLINK(C11&amp;".xlsx",VLOOKUP(C11,DB!$C$4:$N$952,12,FALSE)),"")</f>
        <v/>
      </c>
      <c r="C11" s="82" t="str" cm="1">
        <f t="array" ref="C11">IFERROR(INDEX(DB!$C$4:$C$174,SMALL(IF(ISNUMBER(SEARCH("healthcare",DB!$K$4:$K$174))=TRUE,ROW(DB!$C$4:$C$174)),ROW(7:7))-3,0),"")</f>
        <v/>
      </c>
      <c r="D11" t="str">
        <f>IFERROR(VLOOKUP(C11,DB!$C$4:$I$952,2,FALSE),"")</f>
        <v/>
      </c>
      <c r="E11" s="70" t="str">
        <f>IFERROR(VLOOKUP(C11,DB!$C$4:$I$952,3,FALSE),"")</f>
        <v/>
      </c>
      <c r="F11" s="71" t="str">
        <f>IFERROR(VLOOKUP(C11,DB!$C$4:$I$952,7,FALSE),"")</f>
        <v/>
      </c>
      <c r="G11" s="72" t="str">
        <f>IFERROR(VLOOKUP(C11,DB!$C$4:$H$952,4,FALSE)/1000000,"")</f>
        <v/>
      </c>
      <c r="H11" s="72"/>
      <c r="I11" s="72" t="str">
        <f t="shared" si="3"/>
        <v/>
      </c>
      <c r="J11" s="73" t="str">
        <f t="shared" si="4"/>
        <v/>
      </c>
      <c r="K11" s="73" t="str">
        <f t="shared" si="5"/>
        <v/>
      </c>
      <c r="L11" s="74"/>
      <c r="M11" s="74"/>
      <c r="N11" s="75" t="str">
        <f>IFERROR(VLOOKUP(C11,DB!$C$4:$H$49,6,FALSE),"")</f>
        <v/>
      </c>
      <c r="O11" s="76"/>
      <c r="P11" s="77" t="str">
        <f>IFERROR(VLOOKUP(C11,DB!$C$4:$K$952,8,FALSE),"")</f>
        <v/>
      </c>
      <c r="Q11" s="78" t="str">
        <f>IFERROR(VLOOKUP(C11,DB!$C$4:$L$952,10,FALSE),"")</f>
        <v/>
      </c>
      <c r="R11" s="79"/>
    </row>
    <row r="12" spans="2:18">
      <c r="B12" s="64" t="str">
        <f>IFERROR(HYPERLINK(C12&amp;".xlsx",VLOOKUP(C12,DB!$C$4:$N$952,12,FALSE)),"")</f>
        <v/>
      </c>
      <c r="C12" s="82" t="str" cm="1">
        <f t="array" ref="C12">IFERROR(INDEX(DB!$C$4:$C$174,SMALL(IF(ISNUMBER(SEARCH("healthcare",DB!$K$4:$K$174))=TRUE,ROW(DB!$C$4:$C$174)),ROW(8:8))-3,0),"")</f>
        <v/>
      </c>
      <c r="D12" t="str">
        <f>IFERROR(VLOOKUP(C12,DB!$C$4:$I$952,2,FALSE),"")</f>
        <v/>
      </c>
      <c r="E12" s="70" t="str">
        <f>IFERROR(VLOOKUP(C12,DB!$C$4:$I$952,3,FALSE),"")</f>
        <v/>
      </c>
      <c r="F12" s="71" t="str">
        <f>IFERROR(VLOOKUP(C12,DB!$C$4:$I$952,7,FALSE),"")</f>
        <v/>
      </c>
      <c r="G12" s="72" t="str">
        <f>IFERROR(VLOOKUP(C12,DB!$C$4:$H$952,4,FALSE)/1000000,"")</f>
        <v/>
      </c>
      <c r="H12" s="72"/>
      <c r="I12" s="72" t="str">
        <f t="shared" si="3"/>
        <v/>
      </c>
      <c r="J12" s="73" t="str">
        <f t="shared" si="4"/>
        <v/>
      </c>
      <c r="K12" s="73" t="str">
        <f t="shared" si="5"/>
        <v/>
      </c>
      <c r="L12" s="74"/>
      <c r="M12" s="74"/>
      <c r="N12" s="75" t="str">
        <f>IFERROR(VLOOKUP(C12,DB!$C$4:$H$49,6,FALSE),"")</f>
        <v/>
      </c>
      <c r="O12" s="76"/>
      <c r="P12" s="77" t="str">
        <f>IFERROR(VLOOKUP(C12,DB!$C$4:$K$952,8,FALSE),"")</f>
        <v/>
      </c>
      <c r="Q12" s="78" t="str">
        <f>IFERROR(VLOOKUP(C12,DB!$C$4:$L$952,10,FALSE),"")</f>
        <v/>
      </c>
      <c r="R12" s="79"/>
    </row>
    <row r="13" spans="2:18">
      <c r="B13" s="64" t="str">
        <f>IFERROR(HYPERLINK(C13&amp;".xlsx",VLOOKUP(C13,DB!$C$4:$N$952,12,FALSE)),"")</f>
        <v/>
      </c>
      <c r="C13" s="82" t="str" cm="1">
        <f t="array" ref="C13">IFERROR(INDEX(DB!$C$4:$C$174,SMALL(IF(ISNUMBER(SEARCH("healthcare",DB!$K$4:$K$174))=TRUE,ROW(DB!$C$4:$C$174)),ROW(9:9))-3,0),"")</f>
        <v/>
      </c>
      <c r="D13" t="str">
        <f>IFERROR(VLOOKUP(C13,DB!$C$4:$I$952,2,FALSE),"")</f>
        <v/>
      </c>
      <c r="E13" s="70" t="str">
        <f>IFERROR(VLOOKUP(C13,DB!$C$4:$I$952,3,FALSE),"")</f>
        <v/>
      </c>
      <c r="F13" s="71" t="str">
        <f>IFERROR(VLOOKUP(C13,DB!$C$4:$I$952,7,FALSE),"")</f>
        <v/>
      </c>
      <c r="G13" s="72" t="str">
        <f>IFERROR(VLOOKUP(C13,DB!$C$4:$H$952,4,FALSE)/1000000,"")</f>
        <v/>
      </c>
      <c r="H13" s="72"/>
      <c r="I13" s="72" t="str">
        <f t="shared" si="3"/>
        <v/>
      </c>
      <c r="J13" s="73" t="str">
        <f t="shared" si="4"/>
        <v/>
      </c>
      <c r="K13" s="73" t="str">
        <f t="shared" si="5"/>
        <v/>
      </c>
      <c r="L13" s="74"/>
      <c r="M13" s="74"/>
      <c r="N13" s="75" t="str">
        <f>IFERROR(VLOOKUP(C13,DB!$C$4:$H$49,6,FALSE),"")</f>
        <v/>
      </c>
      <c r="O13" s="76"/>
      <c r="P13" s="77" t="str">
        <f>IFERROR(VLOOKUP(C13,DB!$C$4:$K$952,8,FALSE),"")</f>
        <v/>
      </c>
      <c r="Q13" s="78" t="str">
        <f>IFERROR(VLOOKUP(C13,DB!$C$4:$L$952,10,FALSE),"")</f>
        <v/>
      </c>
      <c r="R13" s="79"/>
    </row>
    <row r="14" spans="2:18">
      <c r="B14" s="64" t="str">
        <f>IFERROR(HYPERLINK(C14&amp;".xlsx",VLOOKUP(C14,DB!$C$4:$N$952,12,FALSE)),"")</f>
        <v/>
      </c>
      <c r="C14" s="82" t="str" cm="1">
        <f t="array" ref="C14">IFERROR(INDEX(DB!$C$4:$C$174,SMALL(IF(ISNUMBER(SEARCH("healthcare",DB!$K$4:$K$174))=TRUE,ROW(DB!$C$4:$C$174)),ROW(10:10))-3,0),"")</f>
        <v/>
      </c>
      <c r="D14" t="str">
        <f>IFERROR(VLOOKUP(C14,DB!$C$4:$I$952,2,FALSE),"")</f>
        <v/>
      </c>
      <c r="E14" s="70" t="str">
        <f>IFERROR(VLOOKUP(C14,DB!$C$4:$I$952,3,FALSE),"")</f>
        <v/>
      </c>
      <c r="F14" s="71" t="str">
        <f>IFERROR(VLOOKUP(C14,DB!$C$4:$I$952,7,FALSE),"")</f>
        <v/>
      </c>
      <c r="G14" s="72" t="str">
        <f>IFERROR(VLOOKUP(C14,DB!$C$4:$H$952,4,FALSE)/1000000,"")</f>
        <v/>
      </c>
      <c r="H14" s="72"/>
      <c r="I14" s="72" t="str">
        <f t="shared" si="3"/>
        <v/>
      </c>
      <c r="J14" s="73" t="str">
        <f t="shared" si="4"/>
        <v/>
      </c>
      <c r="K14" s="73" t="str">
        <f t="shared" si="5"/>
        <v/>
      </c>
      <c r="L14" s="74"/>
      <c r="M14" s="74"/>
      <c r="N14" s="75" t="str">
        <f>IFERROR(VLOOKUP(C14,DB!$C$4:$H$49,6,FALSE),"")</f>
        <v/>
      </c>
      <c r="O14" s="76"/>
      <c r="P14" s="77" t="str">
        <f>IFERROR(VLOOKUP(C14,DB!$C$4:$K$952,8,FALSE),"")</f>
        <v/>
      </c>
      <c r="Q14" s="78" t="str">
        <f>IFERROR(VLOOKUP(C14,DB!$C$4:$L$952,10,FALSE),"")</f>
        <v/>
      </c>
      <c r="R14" s="79"/>
    </row>
    <row r="15" spans="2:18">
      <c r="B15" s="64" t="str">
        <f>IFERROR(HYPERLINK(C15&amp;".xlsx",VLOOKUP(C15,DB!$C$4:$N$952,12,FALSE)),"")</f>
        <v/>
      </c>
      <c r="C15" s="82" t="str" cm="1">
        <f t="array" ref="C15">IFERROR(INDEX(DB!$C$4:$C$174,SMALL(IF(ISNUMBER(SEARCH("healthcare",DB!$K$4:$K$174))=TRUE,ROW(DB!$C$4:$C$174)),ROW(11:11))-3,0),"")</f>
        <v/>
      </c>
      <c r="D15" t="str">
        <f>IFERROR(VLOOKUP(C15,DB!$C$4:$I$952,2,FALSE),"")</f>
        <v/>
      </c>
      <c r="E15" s="70" t="str">
        <f>IFERROR(VLOOKUP(C15,DB!$C$4:$I$952,3,FALSE),"")</f>
        <v/>
      </c>
      <c r="F15" s="71" t="str">
        <f>IFERROR(VLOOKUP(C15,DB!$C$4:$I$952,7,FALSE),"")</f>
        <v/>
      </c>
      <c r="G15" s="72" t="str">
        <f>IFERROR(VLOOKUP(C15,DB!$C$4:$H$952,4,FALSE)/1000000,"")</f>
        <v/>
      </c>
      <c r="H15" s="72"/>
      <c r="I15" s="72" t="str">
        <f t="shared" si="3"/>
        <v/>
      </c>
      <c r="J15" s="73" t="str">
        <f t="shared" si="4"/>
        <v/>
      </c>
      <c r="K15" s="73" t="str">
        <f t="shared" si="5"/>
        <v/>
      </c>
      <c r="L15" s="74"/>
      <c r="M15" s="74"/>
      <c r="N15" s="75" t="str">
        <f>IFERROR(VLOOKUP(C15,DB!$C$4:$H$49,6,FALSE),"")</f>
        <v/>
      </c>
      <c r="O15" s="76"/>
      <c r="P15" s="77" t="str">
        <f>IFERROR(VLOOKUP(C15,DB!$C$4:$K$952,8,FALSE),"")</f>
        <v/>
      </c>
      <c r="Q15" s="78" t="str">
        <f>IFERROR(VLOOKUP(C15,DB!$C$4:$L$952,10,FALSE),"")</f>
        <v/>
      </c>
      <c r="R15" s="79"/>
    </row>
    <row r="16" spans="2:18">
      <c r="B16" s="64" t="str">
        <f>IFERROR(HYPERLINK(C16&amp;".xlsx",VLOOKUP(C16,DB!$C$4:$N$952,12,FALSE)),"")</f>
        <v/>
      </c>
      <c r="C16" s="82" t="str" cm="1">
        <f t="array" ref="C16">IFERROR(INDEX(DB!$C$4:$C$174,SMALL(IF(ISNUMBER(SEARCH("healthcare",DB!$K$4:$K$174))=TRUE,ROW(DB!$C$4:$C$174)),ROW(12:12))-3,0),"")</f>
        <v/>
      </c>
      <c r="D16" t="str">
        <f>IFERROR(VLOOKUP(C16,DB!$C$4:$I$952,2,FALSE),"")</f>
        <v/>
      </c>
      <c r="E16" s="70" t="str">
        <f>IFERROR(VLOOKUP(C16,DB!$C$4:$I$952,3,FALSE),"")</f>
        <v/>
      </c>
      <c r="F16" s="71" t="str">
        <f>IFERROR(VLOOKUP(C16,DB!$C$4:$I$952,7,FALSE),"")</f>
        <v/>
      </c>
      <c r="G16" s="72" t="str">
        <f>IFERROR(VLOOKUP(C16,DB!$C$4:$H$952,4,FALSE)/1000000,"")</f>
        <v/>
      </c>
      <c r="H16" s="72"/>
      <c r="I16" s="72" t="str">
        <f t="shared" si="3"/>
        <v/>
      </c>
      <c r="J16" s="73" t="str">
        <f t="shared" si="4"/>
        <v/>
      </c>
      <c r="K16" s="73" t="str">
        <f t="shared" si="5"/>
        <v/>
      </c>
      <c r="L16" s="74"/>
      <c r="M16" s="74"/>
      <c r="N16" s="75" t="str">
        <f>IFERROR(VLOOKUP(C16,DB!$C$4:$H$49,6,FALSE),"")</f>
        <v/>
      </c>
      <c r="O16" s="76"/>
      <c r="P16" s="77" t="str">
        <f>IFERROR(VLOOKUP(C16,DB!$C$4:$K$952,8,FALSE),"")</f>
        <v/>
      </c>
      <c r="Q16" s="78" t="str">
        <f>IFERROR(VLOOKUP(C16,DB!$C$4:$L$952,10,FALSE),"")</f>
        <v/>
      </c>
      <c r="R16" s="79"/>
    </row>
    <row r="17" spans="2:18">
      <c r="B17" s="64" t="str">
        <f>IFERROR(HYPERLINK(C17&amp;".xlsx",VLOOKUP(C17,DB!$C$4:$N$952,12,FALSE)),"")</f>
        <v/>
      </c>
      <c r="C17" s="82" t="str" cm="1">
        <f t="array" ref="C17">IFERROR(INDEX(DB!$C$4:$C$174,SMALL(IF(ISNUMBER(SEARCH("healthcare",DB!$K$4:$K$174))=TRUE,ROW(DB!$C$4:$C$174)),ROW(13:13))-3,0),"")</f>
        <v/>
      </c>
      <c r="D17" t="str">
        <f>IFERROR(VLOOKUP(C17,DB!$C$4:$I$952,2,FALSE),"")</f>
        <v/>
      </c>
      <c r="E17" s="70" t="str">
        <f>IFERROR(VLOOKUP(C17,DB!$C$4:$I$952,3,FALSE),"")</f>
        <v/>
      </c>
      <c r="F17" s="71" t="str">
        <f>IFERROR(VLOOKUP(C17,DB!$C$4:$I$952,7,FALSE),"")</f>
        <v/>
      </c>
      <c r="G17" s="72" t="str">
        <f>IFERROR(VLOOKUP(C17,DB!$C$4:$H$952,4,FALSE)/1000000,"")</f>
        <v/>
      </c>
      <c r="H17" s="72"/>
      <c r="I17" s="72" t="str">
        <f t="shared" si="3"/>
        <v/>
      </c>
      <c r="J17" s="73" t="str">
        <f t="shared" si="4"/>
        <v/>
      </c>
      <c r="K17" s="73" t="str">
        <f t="shared" si="5"/>
        <v/>
      </c>
      <c r="L17" s="74"/>
      <c r="M17" s="74"/>
      <c r="N17" s="75" t="str">
        <f>IFERROR(VLOOKUP(C17,DB!$C$4:$H$49,6,FALSE),"")</f>
        <v/>
      </c>
      <c r="O17" s="76"/>
      <c r="P17" s="77" t="str">
        <f>IFERROR(VLOOKUP(C17,DB!$C$4:$K$952,8,FALSE),"")</f>
        <v/>
      </c>
      <c r="Q17" s="78" t="str">
        <f>IFERROR(VLOOKUP(C17,DB!$C$4:$L$952,10,FALSE),"")</f>
        <v/>
      </c>
      <c r="R17" s="79"/>
    </row>
    <row r="18" spans="2:18">
      <c r="B18" s="64" t="str">
        <f>IFERROR(HYPERLINK(C18&amp;".xlsx",VLOOKUP(C18,DB!$C$4:$N$952,12,FALSE)),"")</f>
        <v/>
      </c>
      <c r="C18" s="82" t="str" cm="1">
        <f t="array" ref="C18">IFERROR(INDEX(DB!$C$4:$C$174,SMALL(IF(ISNUMBER(SEARCH("healthcare",DB!$K$4:$K$174))=TRUE,ROW(DB!$C$4:$C$174)),ROW(14:14))-3,0),"")</f>
        <v/>
      </c>
      <c r="D18" t="str">
        <f>IFERROR(VLOOKUP(C18,DB!$C$4:$I$952,2,FALSE),"")</f>
        <v/>
      </c>
      <c r="E18" s="70" t="str">
        <f>IFERROR(VLOOKUP(C18,DB!$C$4:$I$952,3,FALSE),"")</f>
        <v/>
      </c>
      <c r="F18" s="71" t="str">
        <f>IFERROR(VLOOKUP(C18,DB!$C$4:$I$952,7,FALSE),"")</f>
        <v/>
      </c>
      <c r="G18" s="72" t="str">
        <f>IFERROR(VLOOKUP(C18,DB!$C$4:$H$952,4,FALSE)/1000000,"")</f>
        <v/>
      </c>
      <c r="H18" s="72"/>
      <c r="I18" s="72" t="str">
        <f t="shared" si="3"/>
        <v/>
      </c>
      <c r="J18" s="73" t="str">
        <f t="shared" si="4"/>
        <v/>
      </c>
      <c r="K18" s="73" t="str">
        <f t="shared" si="5"/>
        <v/>
      </c>
      <c r="L18" s="74"/>
      <c r="M18" s="74"/>
      <c r="N18" s="75" t="str">
        <f>IFERROR(VLOOKUP(C18,DB!$C$4:$H$49,6,FALSE),"")</f>
        <v/>
      </c>
      <c r="O18" s="76"/>
      <c r="P18" s="77" t="str">
        <f>IFERROR(VLOOKUP(C18,DB!$C$4:$K$952,8,FALSE),"")</f>
        <v/>
      </c>
      <c r="Q18" s="78" t="str">
        <f>IFERROR(VLOOKUP(C18,DB!$C$4:$L$952,10,FALSE),"")</f>
        <v/>
      </c>
      <c r="R18" s="79"/>
    </row>
    <row r="19" spans="2:18">
      <c r="B19" s="64" t="str">
        <f>IFERROR(HYPERLINK(C19&amp;".xlsx",VLOOKUP(C19,DB!$C$4:$N$952,12,FALSE)),"")</f>
        <v/>
      </c>
      <c r="C19" s="82" t="str" cm="1">
        <f t="array" ref="C19">IFERROR(INDEX(DB!$C$4:$C$174,SMALL(IF(ISNUMBER(SEARCH("healthcare",DB!$K$4:$K$174))=TRUE,ROW(DB!$C$4:$C$174)),ROW(15:15))-3,0),"")</f>
        <v/>
      </c>
      <c r="D19" t="str">
        <f>IFERROR(VLOOKUP(C19,DB!$C$4:$I$952,2,FALSE),"")</f>
        <v/>
      </c>
      <c r="E19" s="70" t="str">
        <f>IFERROR(VLOOKUP(C19,DB!$C$4:$I$952,3,FALSE),"")</f>
        <v/>
      </c>
      <c r="F19" s="71" t="str">
        <f>IFERROR(VLOOKUP(C19,DB!$C$4:$I$952,7,FALSE),"")</f>
        <v/>
      </c>
      <c r="G19" s="72" t="str">
        <f>IFERROR(VLOOKUP(C19,DB!$C$4:$H$952,4,FALSE)/1000000,"")</f>
        <v/>
      </c>
      <c r="H19" s="72"/>
      <c r="I19" s="72" t="str">
        <f t="shared" si="3"/>
        <v/>
      </c>
      <c r="J19" s="73" t="str">
        <f t="shared" si="4"/>
        <v/>
      </c>
      <c r="K19" s="73" t="str">
        <f t="shared" si="5"/>
        <v/>
      </c>
      <c r="L19" s="74"/>
      <c r="M19" s="74"/>
      <c r="N19" s="75" t="str">
        <f>IFERROR(VLOOKUP(C19,DB!$C$4:$H$49,6,FALSE),"")</f>
        <v/>
      </c>
      <c r="O19" s="76"/>
      <c r="P19" s="77" t="str">
        <f>IFERROR(VLOOKUP(C19,DB!$C$4:$K$952,8,FALSE),"")</f>
        <v/>
      </c>
      <c r="Q19" s="78" t="str">
        <f>IFERROR(VLOOKUP(C19,DB!$C$4:$L$952,10,FALSE),"")</f>
        <v/>
      </c>
      <c r="R19" s="79"/>
    </row>
    <row r="20" spans="2:18">
      <c r="B20" s="64" t="str">
        <f>IFERROR(HYPERLINK(C20&amp;".xlsx",VLOOKUP(C20,DB!$C$4:$N$952,12,FALSE)),"")</f>
        <v/>
      </c>
      <c r="C20" s="82" t="str" cm="1">
        <f t="array" ref="C20">IFERROR(INDEX(DB!$C$4:$C$174,SMALL(IF(ISNUMBER(SEARCH("healthcare",DB!$K$4:$K$174))=TRUE,ROW(DB!$C$4:$C$174)),ROW(16:16))-3,0),"")</f>
        <v/>
      </c>
      <c r="D20" t="str">
        <f>IFERROR(VLOOKUP(C20,DB!$C$4:$I$952,2,FALSE),"")</f>
        <v/>
      </c>
      <c r="E20" s="70" t="str">
        <f>IFERROR(VLOOKUP(C20,DB!$C$4:$I$952,3,FALSE),"")</f>
        <v/>
      </c>
      <c r="F20" s="71" t="str">
        <f>IFERROR(VLOOKUP(C20,DB!$C$4:$I$952,7,FALSE),"")</f>
        <v/>
      </c>
      <c r="G20" s="72" t="str">
        <f>IFERROR(VLOOKUP(C20,DB!$C$4:$H$952,4,FALSE)/1000000,"")</f>
        <v/>
      </c>
      <c r="H20" s="72"/>
      <c r="I20" s="72" t="str">
        <f t="shared" si="3"/>
        <v/>
      </c>
      <c r="J20" s="73" t="str">
        <f t="shared" si="4"/>
        <v/>
      </c>
      <c r="K20" s="73" t="str">
        <f t="shared" si="5"/>
        <v/>
      </c>
      <c r="L20" s="74"/>
      <c r="M20" s="74"/>
      <c r="N20" s="75" t="str">
        <f>IFERROR(VLOOKUP(C20,DB!$C$4:$H$49,6,FALSE),"")</f>
        <v/>
      </c>
      <c r="O20" s="76"/>
      <c r="P20" s="77" t="str">
        <f>IFERROR(VLOOKUP(C20,DB!$C$4:$K$952,8,FALSE),"")</f>
        <v/>
      </c>
      <c r="Q20" s="78" t="str">
        <f>IFERROR(VLOOKUP(C20,DB!$C$4:$L$952,10,FALSE),"")</f>
        <v/>
      </c>
      <c r="R20" s="79"/>
    </row>
    <row r="21" spans="2:18">
      <c r="B21" s="64" t="str">
        <f>IFERROR(HYPERLINK(C21&amp;".xlsx",VLOOKUP(C21,DB!$C$4:$N$952,12,FALSE)),"")</f>
        <v/>
      </c>
      <c r="C21" s="82" t="str" cm="1">
        <f t="array" ref="C21">IFERROR(INDEX(DB!$C$4:$C$174,SMALL(IF(ISNUMBER(SEARCH("healthcare",DB!$K$4:$K$174))=TRUE,ROW(DB!$C$4:$C$174)),ROW(17:17))-3,0),"")</f>
        <v/>
      </c>
      <c r="D21" t="str">
        <f>IFERROR(VLOOKUP(C21,DB!$C$4:$I$952,2,FALSE),"")</f>
        <v/>
      </c>
      <c r="E21" s="70" t="str">
        <f>IFERROR(VLOOKUP(C21,DB!$C$4:$I$952,3,FALSE),"")</f>
        <v/>
      </c>
      <c r="F21" s="71" t="str">
        <f>IFERROR(VLOOKUP(C21,DB!$C$4:$I$952,7,FALSE),"")</f>
        <v/>
      </c>
      <c r="G21" s="72" t="str">
        <f>IFERROR(VLOOKUP(C21,DB!$C$4:$H$952,4,FALSE)/1000000,"")</f>
        <v/>
      </c>
      <c r="H21" s="72"/>
      <c r="I21" s="72" t="str">
        <f t="shared" si="3"/>
        <v/>
      </c>
      <c r="J21" s="73" t="str">
        <f t="shared" si="4"/>
        <v/>
      </c>
      <c r="K21" s="73" t="str">
        <f t="shared" si="5"/>
        <v/>
      </c>
      <c r="L21" s="74"/>
      <c r="M21" s="74"/>
      <c r="N21" s="75" t="str">
        <f>IFERROR(VLOOKUP(C21,DB!$C$4:$H$49,6,FALSE),"")</f>
        <v/>
      </c>
      <c r="O21" s="76"/>
      <c r="P21" s="77" t="str">
        <f>IFERROR(VLOOKUP(C21,DB!$C$4:$K$952,8,FALSE),"")</f>
        <v/>
      </c>
      <c r="Q21" s="78" t="str">
        <f>IFERROR(VLOOKUP(C21,DB!$C$4:$L$952,10,FALSE),"")</f>
        <v/>
      </c>
      <c r="R21" s="79"/>
    </row>
    <row r="22" spans="2:18">
      <c r="B22" s="64" t="str">
        <f>IFERROR(HYPERLINK(C22&amp;".xlsx",VLOOKUP(C22,DB!$C$4:$N$952,12,FALSE)),"")</f>
        <v/>
      </c>
      <c r="C22" s="82" t="str" cm="1">
        <f t="array" ref="C22">IFERROR(INDEX(DB!$C$4:$C$174,SMALL(IF(ISNUMBER(SEARCH("healthcare",DB!$K$4:$K$174))=TRUE,ROW(DB!$C$4:$C$174)),ROW(18:18))-3,0),"")</f>
        <v/>
      </c>
      <c r="D22" t="str">
        <f>IFERROR(VLOOKUP(C22,DB!$C$4:$I$952,2,FALSE),"")</f>
        <v/>
      </c>
      <c r="E22" s="70" t="str">
        <f>IFERROR(VLOOKUP(C22,DB!$C$4:$I$952,3,FALSE),"")</f>
        <v/>
      </c>
      <c r="F22" s="71" t="str">
        <f>IFERROR(VLOOKUP(C22,DB!$C$4:$I$952,7,FALSE),"")</f>
        <v/>
      </c>
      <c r="G22" s="72" t="str">
        <f>IFERROR(VLOOKUP(C22,DB!$C$4:$H$952,4,FALSE)/1000000,"")</f>
        <v/>
      </c>
      <c r="H22" s="72"/>
      <c r="I22" s="72" t="str">
        <f t="shared" si="3"/>
        <v/>
      </c>
      <c r="J22" s="73" t="str">
        <f t="shared" si="4"/>
        <v/>
      </c>
      <c r="K22" s="73" t="str">
        <f t="shared" si="5"/>
        <v/>
      </c>
      <c r="L22" s="74"/>
      <c r="M22" s="74"/>
      <c r="N22" s="75" t="str">
        <f>IFERROR(VLOOKUP(C22,DB!$C$4:$H$49,6,FALSE),"")</f>
        <v/>
      </c>
      <c r="O22" s="76"/>
      <c r="P22" s="77" t="str">
        <f>IFERROR(VLOOKUP(C22,DB!$C$4:$K$952,8,FALSE),"")</f>
        <v/>
      </c>
      <c r="Q22" s="78" t="str">
        <f>IFERROR(VLOOKUP(C22,DB!$C$4:$L$952,10,FALSE),"")</f>
        <v/>
      </c>
      <c r="R22" s="79"/>
    </row>
    <row r="23" spans="2:18">
      <c r="B23" s="64" t="str">
        <f>IFERROR(HYPERLINK(C23&amp;".xlsx",VLOOKUP(C23,DB!$C$4:$N$952,12,FALSE)),"")</f>
        <v/>
      </c>
      <c r="C23" s="82" t="str" cm="1">
        <f t="array" ref="C23">IFERROR(INDEX(DB!$C$4:$C$174,SMALL(IF(ISNUMBER(SEARCH("healthcare",DB!$K$4:$K$174))=TRUE,ROW(DB!$C$4:$C$174)),ROW(19:19))-3,0),"")</f>
        <v/>
      </c>
      <c r="D23" t="str">
        <f>IFERROR(VLOOKUP(C23,DB!$C$4:$I$952,2,FALSE),"")</f>
        <v/>
      </c>
      <c r="E23" s="70" t="str">
        <f>IFERROR(VLOOKUP(C23,DB!$C$4:$I$952,3,FALSE),"")</f>
        <v/>
      </c>
      <c r="F23" s="71" t="str">
        <f>IFERROR(VLOOKUP(C23,DB!$C$4:$I$952,7,FALSE),"")</f>
        <v/>
      </c>
      <c r="G23" s="72" t="str">
        <f>IFERROR(VLOOKUP(C23,DB!$C$4:$H$952,4,FALSE)/1000000,"")</f>
        <v/>
      </c>
      <c r="H23" s="72"/>
      <c r="I23" s="72" t="str">
        <f t="shared" si="3"/>
        <v/>
      </c>
      <c r="J23" s="73" t="str">
        <f t="shared" si="4"/>
        <v/>
      </c>
      <c r="K23" s="73" t="str">
        <f t="shared" si="5"/>
        <v/>
      </c>
      <c r="L23" s="74"/>
      <c r="M23" s="74"/>
      <c r="N23" s="75" t="str">
        <f>IFERROR(VLOOKUP(C23,DB!$C$4:$H$49,6,FALSE),"")</f>
        <v/>
      </c>
      <c r="O23" s="76"/>
      <c r="P23" s="77" t="str">
        <f>IFERROR(VLOOKUP(C23,DB!$C$4:$K$952,8,FALSE),"")</f>
        <v/>
      </c>
      <c r="Q23" s="78" t="str">
        <f>IFERROR(VLOOKUP(C23,DB!$C$4:$L$952,10,FALSE),"")</f>
        <v/>
      </c>
      <c r="R23" s="79"/>
    </row>
    <row r="24" spans="2:18">
      <c r="B24" s="64" t="str">
        <f>IFERROR(HYPERLINK(C24&amp;".xlsx",VLOOKUP(C24,DB!$C$4:$N$952,12,FALSE)),"")</f>
        <v/>
      </c>
      <c r="C24" s="82" t="str" cm="1">
        <f t="array" ref="C24">IFERROR(INDEX(DB!$C$4:$C$174,SMALL(IF(ISNUMBER(SEARCH("healthcare",DB!$K$4:$K$174))=TRUE,ROW(DB!$C$4:$C$174)),ROW(20:20))-3,0),"")</f>
        <v/>
      </c>
      <c r="D24" t="str">
        <f>IFERROR(VLOOKUP(C24,DB!$C$4:$I$952,2,FALSE),"")</f>
        <v/>
      </c>
      <c r="E24" s="70" t="str">
        <f>IFERROR(VLOOKUP(C24,DB!$C$4:$I$952,3,FALSE),"")</f>
        <v/>
      </c>
      <c r="F24" s="71" t="str">
        <f>IFERROR(VLOOKUP(C24,DB!$C$4:$I$952,7,FALSE),"")</f>
        <v/>
      </c>
      <c r="G24" s="72" t="str">
        <f>IFERROR(VLOOKUP(C24,DB!$C$4:$H$952,4,FALSE)/1000000,"")</f>
        <v/>
      </c>
      <c r="H24" s="72"/>
      <c r="I24" s="72" t="str">
        <f t="shared" si="3"/>
        <v/>
      </c>
      <c r="J24" s="73" t="str">
        <f t="shared" si="4"/>
        <v/>
      </c>
      <c r="K24" s="73" t="str">
        <f t="shared" si="5"/>
        <v/>
      </c>
      <c r="L24" s="74"/>
      <c r="M24" s="74"/>
      <c r="N24" s="75" t="str">
        <f>IFERROR(VLOOKUP(C24,DB!$C$4:$H$49,6,FALSE),"")</f>
        <v/>
      </c>
      <c r="O24" s="76"/>
      <c r="P24" s="77" t="str">
        <f>IFERROR(VLOOKUP(C24,DB!$C$4:$K$952,8,FALSE),"")</f>
        <v/>
      </c>
      <c r="Q24" s="78" t="str">
        <f>IFERROR(VLOOKUP(C24,DB!$C$4:$L$952,10,FALSE),"")</f>
        <v/>
      </c>
      <c r="R24" s="79"/>
    </row>
    <row r="25" spans="2:18">
      <c r="B25" s="64" t="str">
        <f>IFERROR(HYPERLINK(C25&amp;".xlsx",VLOOKUP(C25,DB!$C$4:$N$952,12,FALSE)),"")</f>
        <v/>
      </c>
      <c r="C25" s="82" t="str" cm="1">
        <f t="array" ref="C25">IFERROR(INDEX(DB!$C$4:$C$174,SMALL(IF(ISNUMBER(SEARCH("healthcare",DB!$K$4:$K$174))=TRUE,ROW(DB!$C$4:$C$174)),ROW(21:21))-3,0),"")</f>
        <v/>
      </c>
      <c r="D25" t="str">
        <f>IFERROR(VLOOKUP(C25,DB!$C$4:$I$952,2,FALSE),"")</f>
        <v/>
      </c>
      <c r="E25" s="70" t="str">
        <f>IFERROR(VLOOKUP(C25,DB!$C$4:$I$952,3,FALSE),"")</f>
        <v/>
      </c>
      <c r="F25" s="71" t="str">
        <f>IFERROR(VLOOKUP(C25,DB!$C$4:$I$952,7,FALSE),"")</f>
        <v/>
      </c>
      <c r="G25" s="72" t="str">
        <f>IFERROR(VLOOKUP(C25,DB!$C$4:$H$952,4,FALSE)/1000000,"")</f>
        <v/>
      </c>
      <c r="H25" s="72"/>
      <c r="I25" s="72" t="str">
        <f t="shared" si="3"/>
        <v/>
      </c>
      <c r="J25" s="73" t="str">
        <f t="shared" si="4"/>
        <v/>
      </c>
      <c r="K25" s="73" t="str">
        <f t="shared" si="5"/>
        <v/>
      </c>
      <c r="L25" s="74"/>
      <c r="M25" s="74"/>
      <c r="N25" s="75" t="str">
        <f>IFERROR(VLOOKUP(C25,DB!$C$4:$H$49,6,FALSE),"")</f>
        <v/>
      </c>
      <c r="O25" s="76"/>
      <c r="P25" s="77" t="str">
        <f>IFERROR(VLOOKUP(C25,DB!$C$4:$K$952,8,FALSE),"")</f>
        <v/>
      </c>
      <c r="Q25" s="78" t="str">
        <f>IFERROR(VLOOKUP(C25,DB!$C$4:$L$952,10,FALSE),"")</f>
        <v/>
      </c>
      <c r="R25" s="79"/>
    </row>
    <row r="26" spans="2:18">
      <c r="B26" s="64" t="str">
        <f>IFERROR(HYPERLINK(C26&amp;".xlsx",VLOOKUP(C26,DB!$C$4:$N$952,12,FALSE)),"")</f>
        <v/>
      </c>
      <c r="C26" s="82" t="str" cm="1">
        <f t="array" ref="C26">IFERROR(INDEX(DB!$C$4:$C$174,SMALL(IF(ISNUMBER(SEARCH("healthcare",DB!$K$4:$K$174))=TRUE,ROW(DB!$C$4:$C$174)),ROW(22:22))-3,0),"")</f>
        <v/>
      </c>
      <c r="D26" t="str">
        <f>IFERROR(VLOOKUP(C26,DB!$C$4:$I$952,2,FALSE),"")</f>
        <v/>
      </c>
      <c r="E26" s="70" t="str">
        <f>IFERROR(VLOOKUP(C26,DB!$C$4:$I$952,3,FALSE),"")</f>
        <v/>
      </c>
      <c r="F26" s="71" t="str">
        <f>IFERROR(VLOOKUP(C26,DB!$C$4:$I$952,7,FALSE),"")</f>
        <v/>
      </c>
      <c r="G26" s="72" t="str">
        <f>IFERROR(VLOOKUP(C26,DB!$C$4:$H$952,4,FALSE)/1000000,"")</f>
        <v/>
      </c>
      <c r="H26" s="72"/>
      <c r="I26" s="72" t="str">
        <f t="shared" si="3"/>
        <v/>
      </c>
      <c r="J26" s="73" t="str">
        <f t="shared" si="4"/>
        <v/>
      </c>
      <c r="K26" s="73" t="str">
        <f t="shared" si="5"/>
        <v/>
      </c>
      <c r="L26" s="74"/>
      <c r="M26" s="74"/>
      <c r="N26" s="75" t="str">
        <f>IFERROR(VLOOKUP(C26,DB!$C$4:$H$49,6,FALSE),"")</f>
        <v/>
      </c>
      <c r="O26" s="76"/>
      <c r="P26" s="77" t="str">
        <f>IFERROR(VLOOKUP(C26,DB!$C$4:$K$952,8,FALSE),"")</f>
        <v/>
      </c>
      <c r="Q26" s="78" t="str">
        <f>IFERROR(VLOOKUP(C26,DB!$C$4:$L$952,10,FALSE),"")</f>
        <v/>
      </c>
      <c r="R26" s="79"/>
    </row>
    <row r="27" spans="2:18">
      <c r="B27" s="64" t="str">
        <f>IFERROR(HYPERLINK(C27&amp;".xlsx",VLOOKUP(C27,DB!$C$4:$N$952,12,FALSE)),"")</f>
        <v/>
      </c>
      <c r="C27" s="82" t="str" cm="1">
        <f t="array" ref="C27">IFERROR(INDEX(DB!$C$4:$C$174,SMALL(IF(ISNUMBER(SEARCH("healthcare",DB!$K$4:$K$174))=TRUE,ROW(DB!$C$4:$C$174)),ROW(23:23))-3,0),"")</f>
        <v/>
      </c>
      <c r="D27" t="str">
        <f>IFERROR(VLOOKUP(C27,DB!$C$4:$I$952,2,FALSE),"")</f>
        <v/>
      </c>
      <c r="E27" s="70" t="str">
        <f>IFERROR(VLOOKUP(C27,DB!$C$4:$I$952,3,FALSE),"")</f>
        <v/>
      </c>
      <c r="F27" s="71" t="str">
        <f>IFERROR(VLOOKUP(C27,DB!$C$4:$I$952,7,FALSE),"")</f>
        <v/>
      </c>
      <c r="G27" s="72" t="str">
        <f>IFERROR(VLOOKUP(C27,DB!$C$4:$H$952,4,FALSE)/1000000,"")</f>
        <v/>
      </c>
      <c r="H27" s="72"/>
      <c r="I27" s="72" t="str">
        <f t="shared" si="3"/>
        <v/>
      </c>
      <c r="J27" s="73" t="str">
        <f t="shared" si="4"/>
        <v/>
      </c>
      <c r="K27" s="73" t="str">
        <f t="shared" si="5"/>
        <v/>
      </c>
      <c r="L27" s="74"/>
      <c r="M27" s="74"/>
      <c r="N27" s="75" t="str">
        <f>IFERROR(VLOOKUP(C27,DB!$C$4:$H$49,6,FALSE),"")</f>
        <v/>
      </c>
      <c r="O27" s="76"/>
      <c r="P27" s="77" t="str">
        <f>IFERROR(VLOOKUP(C27,DB!$C$4:$K$952,8,FALSE),"")</f>
        <v/>
      </c>
      <c r="Q27" s="78" t="str">
        <f>IFERROR(VLOOKUP(C27,DB!$C$4:$L$952,10,FALSE),"")</f>
        <v/>
      </c>
      <c r="R27" s="79"/>
    </row>
    <row r="28" spans="2:18">
      <c r="B28" s="64" t="str">
        <f>IFERROR(HYPERLINK(C28&amp;".xlsx",VLOOKUP(C28,DB!$C$4:$N$952,12,FALSE)),"")</f>
        <v/>
      </c>
      <c r="C28" s="82" t="str" cm="1">
        <f t="array" ref="C28">IFERROR(INDEX(DB!$C$4:$C$174,SMALL(IF(ISNUMBER(SEARCH("healthcare",DB!$K$4:$K$174))=TRUE,ROW(DB!$C$4:$C$174)),ROW(24:24))-3,0),"")</f>
        <v/>
      </c>
      <c r="D28" t="str">
        <f>IFERROR(VLOOKUP(C28,DB!$C$4:$I$952,2,FALSE),"")</f>
        <v/>
      </c>
      <c r="E28" s="70" t="str">
        <f>IFERROR(VLOOKUP(C28,DB!$C$4:$I$952,3,FALSE),"")</f>
        <v/>
      </c>
      <c r="F28" s="71" t="str">
        <f>IFERROR(VLOOKUP(C28,DB!$C$4:$I$952,7,FALSE),"")</f>
        <v/>
      </c>
      <c r="G28" s="72" t="str">
        <f>IFERROR(VLOOKUP(C28,DB!$C$4:$H$952,4,FALSE)/1000000,"")</f>
        <v/>
      </c>
      <c r="H28" s="72"/>
      <c r="I28" s="72" t="str">
        <f t="shared" si="3"/>
        <v/>
      </c>
      <c r="J28" s="73" t="str">
        <f t="shared" si="4"/>
        <v/>
      </c>
      <c r="K28" s="73" t="str">
        <f t="shared" si="5"/>
        <v/>
      </c>
      <c r="L28" s="74"/>
      <c r="M28" s="74"/>
      <c r="N28" s="75" t="str">
        <f>IFERROR(VLOOKUP(C28,DB!$C$4:$H$49,6,FALSE),"")</f>
        <v/>
      </c>
      <c r="O28" s="76"/>
      <c r="P28" s="77" t="str">
        <f>IFERROR(VLOOKUP(C28,DB!$C$4:$K$952,8,FALSE),"")</f>
        <v/>
      </c>
      <c r="Q28" s="78" t="str">
        <f>IFERROR(VLOOKUP(C28,DB!$C$4:$L$952,10,FALSE),"")</f>
        <v/>
      </c>
      <c r="R28" s="79"/>
    </row>
    <row r="29" spans="2:18">
      <c r="B29" s="64" t="str">
        <f>IFERROR(HYPERLINK(C29&amp;".xlsx",VLOOKUP(C29,DB!$C$4:$N$952,12,FALSE)),"")</f>
        <v/>
      </c>
      <c r="C29" s="82" t="str" cm="1">
        <f t="array" ref="C29">IFERROR(INDEX(DB!$C$4:$C$174,SMALL(IF(ISNUMBER(SEARCH("healthcare",DB!$K$4:$K$174))=TRUE,ROW(DB!$C$4:$C$174)),ROW(25:25))-3,0),"")</f>
        <v/>
      </c>
      <c r="D29" t="str">
        <f>IFERROR(VLOOKUP(C29,DB!$C$4:$I$952,2,FALSE),"")</f>
        <v/>
      </c>
      <c r="E29" s="70" t="str">
        <f>IFERROR(VLOOKUP(C29,DB!$C$4:$I$952,3,FALSE),"")</f>
        <v/>
      </c>
      <c r="F29" s="71" t="str">
        <f>IFERROR(VLOOKUP(C29,DB!$C$4:$I$952,7,FALSE),"")</f>
        <v/>
      </c>
      <c r="G29" s="72" t="str">
        <f>IFERROR(VLOOKUP(C29,DB!$C$4:$H$952,4,FALSE)/1000000,"")</f>
        <v/>
      </c>
      <c r="H29" s="72"/>
      <c r="I29" s="72" t="str">
        <f t="shared" si="3"/>
        <v/>
      </c>
      <c r="J29" s="73" t="str">
        <f t="shared" si="4"/>
        <v/>
      </c>
      <c r="K29" s="73" t="str">
        <f t="shared" si="5"/>
        <v/>
      </c>
      <c r="L29" s="74"/>
      <c r="M29" s="74"/>
      <c r="N29" s="75" t="str">
        <f>IFERROR(VLOOKUP(C29,DB!$C$4:$H$49,6,FALSE),"")</f>
        <v/>
      </c>
      <c r="O29" s="76"/>
      <c r="P29" s="77" t="str">
        <f>IFERROR(VLOOKUP(C29,DB!$C$4:$K$952,8,FALSE),"")</f>
        <v/>
      </c>
      <c r="Q29" s="78" t="str">
        <f>IFERROR(VLOOKUP(C29,DB!$C$4:$L$952,10,FALSE),"")</f>
        <v/>
      </c>
      <c r="R29" s="79"/>
    </row>
    <row r="30" spans="2:18">
      <c r="B30" s="64" t="str">
        <f>IFERROR(HYPERLINK(C30&amp;".xlsx",VLOOKUP(C30,DB!$C$4:$N$952,12,FALSE)),"")</f>
        <v/>
      </c>
      <c r="C30" s="82" t="str" cm="1">
        <f t="array" ref="C30">IFERROR(INDEX(DB!$C$4:$C$174,SMALL(IF(ISNUMBER(SEARCH("healthcare",DB!$K$4:$K$174))=TRUE,ROW(DB!$C$4:$C$174)),ROW(26:26))-3,0),"")</f>
        <v/>
      </c>
      <c r="D30" t="str">
        <f>IFERROR(VLOOKUP(C30,DB!$C$4:$I$952,2,FALSE),"")</f>
        <v/>
      </c>
      <c r="E30" s="70" t="str">
        <f>IFERROR(VLOOKUP(C30,DB!$C$4:$I$952,3,FALSE),"")</f>
        <v/>
      </c>
      <c r="F30" s="71" t="str">
        <f>IFERROR(VLOOKUP(C30,DB!$C$4:$I$952,7,FALSE),"")</f>
        <v/>
      </c>
      <c r="G30" s="72" t="str">
        <f>IFERROR(VLOOKUP(C30,DB!$C$4:$H$952,4,FALSE)/1000000,"")</f>
        <v/>
      </c>
      <c r="H30" s="72"/>
      <c r="I30" s="72" t="str">
        <f t="shared" si="3"/>
        <v/>
      </c>
      <c r="J30" s="73" t="str">
        <f t="shared" si="4"/>
        <v/>
      </c>
      <c r="K30" s="73" t="str">
        <f t="shared" si="5"/>
        <v/>
      </c>
      <c r="L30" s="74"/>
      <c r="M30" s="74"/>
      <c r="N30" s="75" t="str">
        <f>IFERROR(VLOOKUP(C30,DB!$C$4:$H$49,6,FALSE),"")</f>
        <v/>
      </c>
      <c r="O30" s="76"/>
      <c r="P30" s="77" t="str">
        <f>IFERROR(VLOOKUP(C30,DB!$C$4:$K$952,8,FALSE),"")</f>
        <v/>
      </c>
      <c r="Q30" s="78" t="str">
        <f>IFERROR(VLOOKUP(C30,DB!$C$4:$L$952,10,FALSE),"")</f>
        <v/>
      </c>
      <c r="R30" s="79"/>
    </row>
    <row r="31" spans="2:18">
      <c r="B31" s="64" t="str">
        <f>IFERROR(HYPERLINK(C31&amp;".xlsx",VLOOKUP(C31,DB!$C$4:$N$952,12,FALSE)),"")</f>
        <v/>
      </c>
      <c r="C31" s="82" t="str" cm="1">
        <f t="array" ref="C31">IFERROR(INDEX(DB!$C$4:$C$174,SMALL(IF(ISNUMBER(SEARCH("healthcare",DB!$K$4:$K$174))=TRUE,ROW(DB!$C$4:$C$174)),ROW(27:27))-3,0),"")</f>
        <v/>
      </c>
      <c r="D31" t="str">
        <f>IFERROR(VLOOKUP(C31,DB!$C$4:$I$952,2,FALSE),"")</f>
        <v/>
      </c>
      <c r="E31" s="70" t="str">
        <f>IFERROR(VLOOKUP(C31,DB!$C$4:$I$952,3,FALSE),"")</f>
        <v/>
      </c>
      <c r="F31" s="71" t="str">
        <f>IFERROR(VLOOKUP(C31,DB!$C$4:$I$952,7,FALSE),"")</f>
        <v/>
      </c>
      <c r="G31" s="72" t="str">
        <f>IFERROR(VLOOKUP(C31,DB!$C$4:$H$952,4,FALSE)/1000000,"")</f>
        <v/>
      </c>
      <c r="H31" s="72"/>
      <c r="I31" s="72" t="str">
        <f t="shared" si="3"/>
        <v/>
      </c>
      <c r="J31" s="73" t="str">
        <f t="shared" si="4"/>
        <v/>
      </c>
      <c r="K31" s="73" t="str">
        <f t="shared" si="5"/>
        <v/>
      </c>
      <c r="L31" s="74"/>
      <c r="M31" s="74"/>
      <c r="N31" s="75" t="str">
        <f>IFERROR(VLOOKUP(C31,DB!$C$4:$H$49,6,FALSE),"")</f>
        <v/>
      </c>
      <c r="O31" s="76"/>
      <c r="P31" s="77" t="str">
        <f>IFERROR(VLOOKUP(C31,DB!$C$4:$K$952,8,FALSE),"")</f>
        <v/>
      </c>
      <c r="Q31" s="78" t="str">
        <f>IFERROR(VLOOKUP(C31,DB!$C$4:$L$952,10,FALSE),"")</f>
        <v/>
      </c>
      <c r="R31" s="79"/>
    </row>
    <row r="32" spans="2:18">
      <c r="B32" s="64" t="str">
        <f>IFERROR(HYPERLINK(C32&amp;".xlsx",VLOOKUP(C32,DB!$C$4:$N$952,12,FALSE)),"")</f>
        <v/>
      </c>
      <c r="C32" s="82" t="str" cm="1">
        <f t="array" ref="C32">IFERROR(INDEX(DB!$C$4:$C$174,SMALL(IF(ISNUMBER(SEARCH("healthcare",DB!$K$4:$K$174))=TRUE,ROW(DB!$C$4:$C$174)),ROW(28:28))-3,0),"")</f>
        <v/>
      </c>
      <c r="D32" t="str">
        <f>IFERROR(VLOOKUP(C32,DB!$C$4:$I$952,2,FALSE),"")</f>
        <v/>
      </c>
      <c r="E32" s="70" t="str">
        <f>IFERROR(VLOOKUP(C32,DB!$C$4:$I$952,3,FALSE),"")</f>
        <v/>
      </c>
      <c r="F32" s="71" t="str">
        <f>IFERROR(VLOOKUP(C32,DB!$C$4:$I$952,7,FALSE),"")</f>
        <v/>
      </c>
      <c r="G32" s="72" t="str">
        <f>IFERROR(VLOOKUP(C32,DB!$C$4:$H$952,4,FALSE)/1000000,"")</f>
        <v/>
      </c>
      <c r="H32" s="72"/>
      <c r="I32" s="72" t="str">
        <f t="shared" si="3"/>
        <v/>
      </c>
      <c r="J32" s="73" t="str">
        <f t="shared" si="4"/>
        <v/>
      </c>
      <c r="K32" s="73" t="str">
        <f t="shared" si="5"/>
        <v/>
      </c>
      <c r="L32" s="74"/>
      <c r="M32" s="74"/>
      <c r="N32" s="75" t="str">
        <f>IFERROR(VLOOKUP(C32,DB!$C$4:$H$49,6,FALSE),"")</f>
        <v/>
      </c>
      <c r="O32" s="76"/>
      <c r="P32" s="77" t="str">
        <f>IFERROR(VLOOKUP(C32,DB!$C$4:$K$952,8,FALSE),"")</f>
        <v/>
      </c>
      <c r="Q32" s="78" t="str">
        <f>IFERROR(VLOOKUP(C32,DB!$C$4:$L$952,10,FALSE),"")</f>
        <v/>
      </c>
      <c r="R32" s="79"/>
    </row>
    <row r="33" spans="2:18">
      <c r="B33" s="64" t="str">
        <f>IFERROR(HYPERLINK(C33&amp;".xlsx",VLOOKUP(C33,DB!$C$4:$N$952,12,FALSE)),"")</f>
        <v/>
      </c>
      <c r="C33" s="82" t="str" cm="1">
        <f t="array" ref="C33">IFERROR(INDEX(DB!$C$4:$C$174,SMALL(IF(ISNUMBER(SEARCH("healthcare",DB!$K$4:$K$174))=TRUE,ROW(DB!$C$4:$C$174)),ROW(29:29))-3,0),"")</f>
        <v/>
      </c>
      <c r="D33" t="str">
        <f>IFERROR(VLOOKUP(C33,DB!$C$4:$I$952,2,FALSE),"")</f>
        <v/>
      </c>
      <c r="E33" s="70" t="str">
        <f>IFERROR(VLOOKUP(C33,DB!$C$4:$I$952,3,FALSE),"")</f>
        <v/>
      </c>
      <c r="F33" s="71" t="str">
        <f>IFERROR(VLOOKUP(C33,DB!$C$4:$I$952,7,FALSE),"")</f>
        <v/>
      </c>
      <c r="G33" s="72" t="str">
        <f>IFERROR(VLOOKUP(C33,DB!$C$4:$H$952,4,FALSE)/1000000,"")</f>
        <v/>
      </c>
      <c r="H33" s="72"/>
      <c r="I33" s="72" t="str">
        <f t="shared" si="3"/>
        <v/>
      </c>
      <c r="J33" s="73" t="str">
        <f t="shared" si="4"/>
        <v/>
      </c>
      <c r="K33" s="73" t="str">
        <f t="shared" si="5"/>
        <v/>
      </c>
      <c r="L33" s="74"/>
      <c r="M33" s="74"/>
      <c r="N33" s="75" t="str">
        <f>IFERROR(VLOOKUP(C33,DB!$C$4:$H$49,6,FALSE),"")</f>
        <v/>
      </c>
      <c r="O33" s="76"/>
      <c r="P33" s="77" t="str">
        <f>IFERROR(VLOOKUP(C33,DB!$C$4:$K$952,8,FALSE),"")</f>
        <v/>
      </c>
      <c r="Q33" s="78" t="str">
        <f>IFERROR(VLOOKUP(C33,DB!$C$4:$L$952,10,FALSE),"")</f>
        <v/>
      </c>
      <c r="R33" s="79"/>
    </row>
    <row r="34" spans="2:18">
      <c r="B34" s="64" t="str">
        <f>IFERROR(HYPERLINK(C34&amp;".xlsx",VLOOKUP(C34,DB!$C$4:$N$952,12,FALSE)),"")</f>
        <v/>
      </c>
      <c r="C34" s="82" t="str" cm="1">
        <f t="array" ref="C34">IFERROR(INDEX(DB!$C$4:$C$174,SMALL(IF(ISNUMBER(SEARCH("healthcare",DB!$K$4:$K$174))=TRUE,ROW(DB!$C$4:$C$174)),ROW(30:30))-3,0),"")</f>
        <v/>
      </c>
      <c r="D34" t="str">
        <f>IFERROR(VLOOKUP(C34,DB!$C$4:$I$952,2,FALSE),"")</f>
        <v/>
      </c>
      <c r="E34" s="70" t="str">
        <f>IFERROR(VLOOKUP(C34,DB!$C$4:$I$952,3,FALSE),"")</f>
        <v/>
      </c>
      <c r="F34" s="71" t="str">
        <f>IFERROR(VLOOKUP(C34,DB!$C$4:$I$952,7,FALSE),"")</f>
        <v/>
      </c>
      <c r="G34" s="72" t="str">
        <f>IFERROR(VLOOKUP(C34,DB!$C$4:$H$952,4,FALSE)/1000000,"")</f>
        <v/>
      </c>
      <c r="H34" s="72"/>
      <c r="I34" s="72" t="str">
        <f t="shared" si="3"/>
        <v/>
      </c>
      <c r="J34" s="73" t="str">
        <f t="shared" si="4"/>
        <v/>
      </c>
      <c r="K34" s="73" t="str">
        <f t="shared" si="5"/>
        <v/>
      </c>
      <c r="L34" s="74"/>
      <c r="M34" s="74"/>
      <c r="N34" s="75" t="str">
        <f>IFERROR(VLOOKUP(C34,DB!$C$4:$H$49,6,FALSE),"")</f>
        <v/>
      </c>
      <c r="O34" s="76"/>
      <c r="P34" s="77" t="str">
        <f>IFERROR(VLOOKUP(C34,DB!$C$4:$K$952,8,FALSE),"")</f>
        <v/>
      </c>
      <c r="Q34" s="78" t="str">
        <f>IFERROR(VLOOKUP(C34,DB!$C$4:$L$952,10,FALSE),"")</f>
        <v/>
      </c>
      <c r="R34" s="79"/>
    </row>
    <row r="35" spans="2:18">
      <c r="B35" s="64" t="str">
        <f>IFERROR(HYPERLINK(C35&amp;".xlsx",VLOOKUP(C35,DB!$C$4:$N$952,12,FALSE)),"")</f>
        <v/>
      </c>
      <c r="C35" s="82" t="str" cm="1">
        <f t="array" ref="C35">IFERROR(INDEX(DB!$C$4:$C$174,SMALL(IF(ISNUMBER(SEARCH("healthcare",DB!$K$4:$K$174))=TRUE,ROW(DB!$C$4:$C$174)),ROW(31:31))-3,0),"")</f>
        <v/>
      </c>
      <c r="D35" t="str">
        <f>IFERROR(VLOOKUP(C35,DB!$C$4:$I$952,2,FALSE),"")</f>
        <v/>
      </c>
      <c r="E35" s="70" t="str">
        <f>IFERROR(VLOOKUP(C35,DB!$C$4:$I$952,3,FALSE),"")</f>
        <v/>
      </c>
      <c r="F35" s="71" t="str">
        <f>IFERROR(VLOOKUP(C35,DB!$C$4:$I$952,7,FALSE),"")</f>
        <v/>
      </c>
      <c r="G35" s="72" t="str">
        <f>IFERROR(VLOOKUP(C35,DB!$C$4:$H$952,4,FALSE)/1000000,"")</f>
        <v/>
      </c>
      <c r="H35" s="72"/>
      <c r="I35" s="72" t="str">
        <f t="shared" si="3"/>
        <v/>
      </c>
      <c r="J35" s="73" t="str">
        <f t="shared" si="4"/>
        <v/>
      </c>
      <c r="K35" s="73" t="str">
        <f t="shared" si="5"/>
        <v/>
      </c>
      <c r="L35" s="74"/>
      <c r="M35" s="74"/>
      <c r="N35" s="75" t="str">
        <f>IFERROR(VLOOKUP(C35,DB!$C$4:$H$49,6,FALSE),"")</f>
        <v/>
      </c>
      <c r="O35" s="76"/>
      <c r="P35" s="77" t="str">
        <f>IFERROR(VLOOKUP(C35,DB!$C$4:$K$952,8,FALSE),"")</f>
        <v/>
      </c>
      <c r="Q35" s="78" t="str">
        <f>IFERROR(VLOOKUP(C35,DB!$C$4:$L$952,10,FALSE),"")</f>
        <v/>
      </c>
      <c r="R35" s="79"/>
    </row>
    <row r="36" spans="2:18">
      <c r="B36" s="64" t="str">
        <f>IFERROR(HYPERLINK(C36&amp;".xlsx",VLOOKUP(C36,DB!$C$4:$N$952,12,FALSE)),"")</f>
        <v/>
      </c>
      <c r="C36" s="82" t="str" cm="1">
        <f t="array" ref="C36">IFERROR(INDEX(DB!$C$4:$C$174,SMALL(IF(ISNUMBER(SEARCH("healthcare",DB!$K$4:$K$174))=TRUE,ROW(DB!$C$4:$C$174)),ROW(32:32))-3,0),"")</f>
        <v/>
      </c>
      <c r="D36" t="str">
        <f>IFERROR(VLOOKUP(C36,DB!$C$4:$I$952,2,FALSE),"")</f>
        <v/>
      </c>
      <c r="E36" s="70" t="str">
        <f>IFERROR(VLOOKUP(C36,DB!$C$4:$I$952,3,FALSE),"")</f>
        <v/>
      </c>
      <c r="F36" s="71" t="str">
        <f>IFERROR(VLOOKUP(C36,DB!$C$4:$I$952,7,FALSE),"")</f>
        <v/>
      </c>
      <c r="G36" s="72" t="str">
        <f>IFERROR(VLOOKUP(C36,DB!$C$4:$H$952,4,FALSE)/1000000,"")</f>
        <v/>
      </c>
      <c r="H36" s="72"/>
      <c r="I36" s="72" t="str">
        <f t="shared" si="3"/>
        <v/>
      </c>
      <c r="J36" s="73" t="str">
        <f t="shared" si="4"/>
        <v/>
      </c>
      <c r="K36" s="73" t="str">
        <f t="shared" si="5"/>
        <v/>
      </c>
      <c r="L36" s="74"/>
      <c r="M36" s="74"/>
      <c r="N36" s="75" t="str">
        <f>IFERROR(VLOOKUP(C36,DB!$C$4:$H$49,6,FALSE),"")</f>
        <v/>
      </c>
      <c r="O36" s="76"/>
      <c r="P36" s="77" t="str">
        <f>IFERROR(VLOOKUP(C36,DB!$C$4:$K$952,8,FALSE),"")</f>
        <v/>
      </c>
      <c r="Q36" s="78" t="str">
        <f>IFERROR(VLOOKUP(C36,DB!$C$4:$L$952,10,FALSE),"")</f>
        <v/>
      </c>
      <c r="R36" s="79"/>
    </row>
    <row r="37" spans="2:18">
      <c r="B37" s="64" t="str">
        <f>IFERROR(HYPERLINK(C37&amp;".xlsx",VLOOKUP(C37,DB!$C$4:$N$952,12,FALSE)),"")</f>
        <v/>
      </c>
      <c r="C37" s="82" t="str" cm="1">
        <f t="array" ref="C37">IFERROR(INDEX(DB!$C$4:$C$174,SMALL(IF(ISNUMBER(SEARCH("healthcare",DB!$K$4:$K$174))=TRUE,ROW(DB!$C$4:$C$174)),ROW(33:33))-3,0),"")</f>
        <v/>
      </c>
      <c r="D37" t="str">
        <f>IFERROR(VLOOKUP(C37,DB!$C$4:$I$952,2,FALSE),"")</f>
        <v/>
      </c>
      <c r="E37" s="70" t="str">
        <f>IFERROR(VLOOKUP(C37,DB!$C$4:$I$952,3,FALSE),"")</f>
        <v/>
      </c>
      <c r="F37" s="71" t="str">
        <f>IFERROR(VLOOKUP(C37,DB!$C$4:$I$952,7,FALSE),"")</f>
        <v/>
      </c>
      <c r="G37" s="72" t="str">
        <f>IFERROR(VLOOKUP(C37,DB!$C$4:$H$952,4,FALSE)/1000000,"")</f>
        <v/>
      </c>
      <c r="H37" s="72"/>
      <c r="I37" s="72" t="str">
        <f t="shared" si="3"/>
        <v/>
      </c>
      <c r="J37" s="73" t="str">
        <f t="shared" si="4"/>
        <v/>
      </c>
      <c r="K37" s="73" t="str">
        <f t="shared" si="5"/>
        <v/>
      </c>
      <c r="L37" s="74"/>
      <c r="M37" s="74"/>
      <c r="N37" s="75" t="str">
        <f>IFERROR(VLOOKUP(C37,DB!$C$4:$H$49,6,FALSE),"")</f>
        <v/>
      </c>
      <c r="O37" s="76"/>
      <c r="P37" s="77" t="str">
        <f>IFERROR(VLOOKUP(C37,DB!$C$4:$K$952,8,FALSE),"")</f>
        <v/>
      </c>
      <c r="Q37" s="78" t="str">
        <f>IFERROR(VLOOKUP(C37,DB!$C$4:$L$952,10,FALSE),"")</f>
        <v/>
      </c>
      <c r="R37" s="79"/>
    </row>
    <row r="38" spans="2:18">
      <c r="B38" s="64" t="str">
        <f>IFERROR(HYPERLINK(C38&amp;".xlsx",VLOOKUP(C38,DB!$C$4:$N$952,12,FALSE)),"")</f>
        <v/>
      </c>
      <c r="C38" s="82" t="str" cm="1">
        <f t="array" ref="C38">IFERROR(INDEX(DB!$C$4:$C$174,SMALL(IF(ISNUMBER(SEARCH("healthcare",DB!$K$4:$K$174))=TRUE,ROW(DB!$C$4:$C$174)),ROW(34:34))-3,0),"")</f>
        <v/>
      </c>
      <c r="D38" t="str">
        <f>IFERROR(VLOOKUP(C38,DB!$C$4:$I$952,2,FALSE),"")</f>
        <v/>
      </c>
      <c r="E38" s="70" t="str">
        <f>IFERROR(VLOOKUP(C38,DB!$C$4:$I$952,3,FALSE),"")</f>
        <v/>
      </c>
      <c r="F38" s="71" t="str">
        <f>IFERROR(VLOOKUP(C38,DB!$C$4:$I$952,7,FALSE),"")</f>
        <v/>
      </c>
      <c r="G38" s="72" t="str">
        <f>IFERROR(VLOOKUP(C38,DB!$C$4:$H$952,4,FALSE)/1000000,"")</f>
        <v/>
      </c>
      <c r="H38" s="72"/>
      <c r="I38" s="72" t="str">
        <f t="shared" si="3"/>
        <v/>
      </c>
      <c r="J38" s="73" t="str">
        <f t="shared" si="4"/>
        <v/>
      </c>
      <c r="K38" s="73" t="str">
        <f t="shared" si="5"/>
        <v/>
      </c>
      <c r="L38" s="74"/>
      <c r="M38" s="74"/>
      <c r="N38" s="75" t="str">
        <f>IFERROR(VLOOKUP(C38,DB!$C$4:$H$49,6,FALSE),"")</f>
        <v/>
      </c>
      <c r="O38" s="76"/>
      <c r="P38" s="77" t="str">
        <f>IFERROR(VLOOKUP(C38,DB!$C$4:$K$952,8,FALSE),"")</f>
        <v/>
      </c>
      <c r="Q38" s="78" t="str">
        <f>IFERROR(VLOOKUP(C38,DB!$C$4:$L$952,10,FALSE),"")</f>
        <v/>
      </c>
      <c r="R38" s="79"/>
    </row>
    <row r="39" spans="2:18">
      <c r="B39" s="64" t="str">
        <f>IFERROR(HYPERLINK(C39&amp;".xlsx",VLOOKUP(C39,DB!$C$4:$N$952,12,FALSE)),"")</f>
        <v/>
      </c>
      <c r="C39" s="82" t="str" cm="1">
        <f t="array" ref="C39">IFERROR(INDEX(DB!$C$4:$C$174,SMALL(IF(ISNUMBER(SEARCH("healthcare",DB!$K$4:$K$174))=TRUE,ROW(DB!$C$4:$C$174)),ROW(35:35))-3,0),"")</f>
        <v/>
      </c>
      <c r="D39" t="str">
        <f>IFERROR(VLOOKUP(C39,DB!$C$4:$I$952,2,FALSE),"")</f>
        <v/>
      </c>
      <c r="E39" s="70" t="str">
        <f>IFERROR(VLOOKUP(C39,DB!$C$4:$I$952,3,FALSE),"")</f>
        <v/>
      </c>
      <c r="F39" s="71" t="str">
        <f>IFERROR(VLOOKUP(C39,DB!$C$4:$I$952,7,FALSE),"")</f>
        <v/>
      </c>
      <c r="G39" s="72" t="str">
        <f>IFERROR(VLOOKUP(C39,DB!$C$4:$H$952,4,FALSE)/1000000,"")</f>
        <v/>
      </c>
      <c r="H39" s="72"/>
      <c r="I39" s="72" t="str">
        <f t="shared" si="3"/>
        <v/>
      </c>
      <c r="J39" s="73" t="str">
        <f t="shared" si="4"/>
        <v/>
      </c>
      <c r="K39" s="73" t="str">
        <f t="shared" si="5"/>
        <v/>
      </c>
      <c r="L39" s="74"/>
      <c r="M39" s="74"/>
      <c r="N39" s="75" t="str">
        <f>IFERROR(VLOOKUP(C39,DB!$C$4:$H$49,6,FALSE),"")</f>
        <v/>
      </c>
      <c r="O39" s="76"/>
      <c r="P39" s="77" t="str">
        <f>IFERROR(VLOOKUP(C39,DB!$C$4:$K$952,8,FALSE),"")</f>
        <v/>
      </c>
      <c r="Q39" s="78" t="str">
        <f>IFERROR(VLOOKUP(C39,DB!$C$4:$L$952,10,FALSE),"")</f>
        <v/>
      </c>
      <c r="R39" s="79"/>
    </row>
    <row r="40" spans="2:18">
      <c r="B40" s="64" t="str">
        <f>IFERROR(HYPERLINK(C40&amp;".xlsx",VLOOKUP(C40,DB!$C$4:$N$952,12,FALSE)),"")</f>
        <v/>
      </c>
      <c r="C40" s="82" t="str" cm="1">
        <f t="array" ref="C40">IFERROR(INDEX(DB!$C$4:$C$174,SMALL(IF(ISNUMBER(SEARCH("healthcare",DB!$K$4:$K$174))=TRUE,ROW(DB!$C$4:$C$174)),ROW(36:36))-3,0),"")</f>
        <v/>
      </c>
      <c r="D40" t="str">
        <f>IFERROR(VLOOKUP(C40,DB!$C$4:$I$952,2,FALSE),"")</f>
        <v/>
      </c>
      <c r="E40" s="70" t="str">
        <f>IFERROR(VLOOKUP(C40,DB!$C$4:$I$952,3,FALSE),"")</f>
        <v/>
      </c>
      <c r="F40" s="71" t="str">
        <f>IFERROR(VLOOKUP(C40,DB!$C$4:$I$952,7,FALSE),"")</f>
        <v/>
      </c>
      <c r="G40" s="72" t="str">
        <f>IFERROR(VLOOKUP(C40,DB!$C$4:$H$952,4,FALSE)/1000000,"")</f>
        <v/>
      </c>
      <c r="H40" s="72"/>
      <c r="I40" s="72" t="str">
        <f t="shared" si="3"/>
        <v/>
      </c>
      <c r="J40" s="73" t="str">
        <f t="shared" si="4"/>
        <v/>
      </c>
      <c r="K40" s="73" t="str">
        <f t="shared" si="5"/>
        <v/>
      </c>
      <c r="L40" s="74"/>
      <c r="M40" s="74"/>
      <c r="N40" s="75" t="str">
        <f>IFERROR(VLOOKUP(C40,DB!$C$4:$H$49,6,FALSE),"")</f>
        <v/>
      </c>
      <c r="O40" s="76"/>
      <c r="P40" s="77" t="str">
        <f>IFERROR(VLOOKUP(C40,DB!$C$4:$K$952,8,FALSE),"")</f>
        <v/>
      </c>
      <c r="Q40" s="78" t="str">
        <f>IFERROR(VLOOKUP(C40,DB!$C$4:$L$952,10,FALSE),"")</f>
        <v/>
      </c>
      <c r="R40" s="79"/>
    </row>
    <row r="41" spans="2:18">
      <c r="B41" s="64" t="str">
        <f>IFERROR(HYPERLINK(C41&amp;".xlsx",VLOOKUP(C41,DB!$C$4:$N$952,12,FALSE)),"")</f>
        <v/>
      </c>
      <c r="C41" s="82" t="str" cm="1">
        <f t="array" ref="C41">IFERROR(INDEX(DB!$C$4:$C$174,SMALL(IF(ISNUMBER(SEARCH("healthcare",DB!$K$4:$K$174))=TRUE,ROW(DB!$C$4:$C$174)),ROW(37:37))-3,0),"")</f>
        <v/>
      </c>
      <c r="D41" t="str">
        <f>IFERROR(VLOOKUP(C41,DB!$C$4:$I$952,2,FALSE),"")</f>
        <v/>
      </c>
      <c r="E41" s="70" t="str">
        <f>IFERROR(VLOOKUP(C41,DB!$C$4:$I$952,3,FALSE),"")</f>
        <v/>
      </c>
      <c r="F41" s="71" t="str">
        <f>IFERROR(VLOOKUP(C41,DB!$C$4:$I$952,7,FALSE),"")</f>
        <v/>
      </c>
      <c r="G41" s="72" t="str">
        <f>IFERROR(VLOOKUP(C41,DB!$C$4:$H$952,4,FALSE)/1000000,"")</f>
        <v/>
      </c>
      <c r="H41" s="72"/>
      <c r="I41" s="72" t="str">
        <f t="shared" si="3"/>
        <v/>
      </c>
      <c r="J41" s="73" t="str">
        <f t="shared" si="4"/>
        <v/>
      </c>
      <c r="K41" s="73" t="str">
        <f t="shared" si="5"/>
        <v/>
      </c>
      <c r="L41" s="74"/>
      <c r="M41" s="74"/>
      <c r="N41" s="75" t="str">
        <f>IFERROR(VLOOKUP(C41,DB!$C$4:$H$49,6,FALSE),"")</f>
        <v/>
      </c>
      <c r="O41" s="76"/>
      <c r="P41" s="77" t="str">
        <f>IFERROR(VLOOKUP(C41,DB!$C$4:$K$952,8,FALSE),"")</f>
        <v/>
      </c>
      <c r="Q41" s="78" t="str">
        <f>IFERROR(VLOOKUP(C41,DB!$C$4:$L$952,10,FALSE),"")</f>
        <v/>
      </c>
      <c r="R41" s="79"/>
    </row>
    <row r="42" spans="2:18">
      <c r="B42" s="64" t="str">
        <f>IFERROR(HYPERLINK(C42&amp;".xlsx",VLOOKUP(C42,DB!$C$4:$N$952,12,FALSE)),"")</f>
        <v/>
      </c>
      <c r="C42" s="82" t="str" cm="1">
        <f t="array" ref="C42">IFERROR(INDEX(DB!$C$4:$C$174,SMALL(IF(ISNUMBER(SEARCH("healthcare",DB!$K$4:$K$174))=TRUE,ROW(DB!$C$4:$C$174)),ROW(38:38))-3,0),"")</f>
        <v/>
      </c>
      <c r="D42" t="str">
        <f>IFERROR(VLOOKUP(C42,DB!$C$4:$I$952,2,FALSE),"")</f>
        <v/>
      </c>
      <c r="E42" s="70" t="str">
        <f>IFERROR(VLOOKUP(C42,DB!$C$4:$I$952,3,FALSE),"")</f>
        <v/>
      </c>
      <c r="F42" s="71" t="str">
        <f>IFERROR(VLOOKUP(C42,DB!$C$4:$I$952,7,FALSE),"")</f>
        <v/>
      </c>
      <c r="G42" s="72" t="str">
        <f>IFERROR(VLOOKUP(C42,DB!$C$4:$H$952,4,FALSE)/1000000,"")</f>
        <v/>
      </c>
      <c r="H42" s="72"/>
      <c r="I42" s="72" t="str">
        <f t="shared" si="3"/>
        <v/>
      </c>
      <c r="J42" s="73" t="str">
        <f t="shared" si="4"/>
        <v/>
      </c>
      <c r="K42" s="73" t="str">
        <f t="shared" si="5"/>
        <v/>
      </c>
      <c r="L42" s="74"/>
      <c r="M42" s="74"/>
      <c r="N42" s="75" t="str">
        <f>IFERROR(VLOOKUP(C42,DB!$C$4:$H$49,6,FALSE),"")</f>
        <v/>
      </c>
      <c r="O42" s="76"/>
      <c r="P42" s="77" t="str">
        <f>IFERROR(VLOOKUP(C42,DB!$C$4:$K$952,8,FALSE),"")</f>
        <v/>
      </c>
      <c r="Q42" s="78" t="str">
        <f>IFERROR(VLOOKUP(C42,DB!$C$4:$L$952,10,FALSE),"")</f>
        <v/>
      </c>
      <c r="R42" s="79"/>
    </row>
    <row r="43" spans="2:18">
      <c r="B43" s="64" t="str">
        <f>IFERROR(HYPERLINK(C43&amp;".xlsx",VLOOKUP(C43,DB!$C$4:$N$952,12,FALSE)),"")</f>
        <v/>
      </c>
      <c r="C43" s="82" t="str" cm="1">
        <f t="array" ref="C43">IFERROR(INDEX(DB!$C$4:$C$174,SMALL(IF(ISNUMBER(SEARCH("healthcare",DB!$K$4:$K$174))=TRUE,ROW(DB!$C$4:$C$174)),ROW(39:39))-3,0),"")</f>
        <v/>
      </c>
      <c r="D43" t="str">
        <f>IFERROR(VLOOKUP(C43,DB!$C$4:$I$952,2,FALSE),"")</f>
        <v/>
      </c>
      <c r="E43" s="70" t="str">
        <f>IFERROR(VLOOKUP(C43,DB!$C$4:$I$952,3,FALSE),"")</f>
        <v/>
      </c>
      <c r="F43" s="71" t="str">
        <f>IFERROR(VLOOKUP(C43,DB!$C$4:$I$952,7,FALSE),"")</f>
        <v/>
      </c>
      <c r="G43" s="72" t="str">
        <f>IFERROR(VLOOKUP(C43,DB!$C$4:$H$952,4,FALSE)/1000000,"")</f>
        <v/>
      </c>
      <c r="H43" s="72"/>
      <c r="I43" s="72" t="str">
        <f t="shared" si="3"/>
        <v/>
      </c>
      <c r="J43" s="73" t="str">
        <f t="shared" si="4"/>
        <v/>
      </c>
      <c r="K43" s="73" t="str">
        <f t="shared" si="5"/>
        <v/>
      </c>
      <c r="L43" s="74"/>
      <c r="M43" s="74"/>
      <c r="N43" s="75" t="str">
        <f>IFERROR(VLOOKUP(C43,DB!$C$4:$H$49,6,FALSE),"")</f>
        <v/>
      </c>
      <c r="O43" s="76"/>
      <c r="P43" s="77" t="str">
        <f>IFERROR(VLOOKUP(C43,DB!$C$4:$K$952,8,FALSE),"")</f>
        <v/>
      </c>
      <c r="Q43" s="78" t="str">
        <f>IFERROR(VLOOKUP(C43,DB!$C$4:$L$952,10,FALSE),"")</f>
        <v/>
      </c>
      <c r="R43" s="79"/>
    </row>
    <row r="44" spans="2:18">
      <c r="B44" s="64" t="str">
        <f>IFERROR(HYPERLINK(C44&amp;".xlsx",VLOOKUP(C44,DB!$C$4:$N$952,12,FALSE)),"")</f>
        <v/>
      </c>
      <c r="C44" s="82" t="str" cm="1">
        <f t="array" ref="C44">IFERROR(INDEX(DB!$C$4:$C$174,SMALL(IF(ISNUMBER(SEARCH("healthcare",DB!$K$4:$K$174))=TRUE,ROW(DB!$C$4:$C$174)),ROW(40:40))-3,0),"")</f>
        <v/>
      </c>
      <c r="D44" t="str">
        <f>IFERROR(VLOOKUP(C44,DB!$C$4:$I$952,2,FALSE),"")</f>
        <v/>
      </c>
      <c r="E44" s="70" t="str">
        <f>IFERROR(VLOOKUP(C44,DB!$C$4:$I$952,3,FALSE),"")</f>
        <v/>
      </c>
      <c r="F44" s="71" t="str">
        <f>IFERROR(VLOOKUP(C44,DB!$C$4:$I$952,7,FALSE),"")</f>
        <v/>
      </c>
      <c r="G44" s="72" t="str">
        <f>IFERROR(VLOOKUP(C44,DB!$C$4:$H$952,4,FALSE)/1000000,"")</f>
        <v/>
      </c>
      <c r="H44" s="72"/>
      <c r="I44" s="72" t="str">
        <f t="shared" si="3"/>
        <v/>
      </c>
      <c r="J44" s="73" t="str">
        <f t="shared" si="4"/>
        <v/>
      </c>
      <c r="K44" s="73" t="str">
        <f t="shared" si="5"/>
        <v/>
      </c>
      <c r="L44" s="74"/>
      <c r="M44" s="74"/>
      <c r="N44" s="75" t="str">
        <f>IFERROR(VLOOKUP(C44,DB!$C$4:$H$49,6,FALSE),"")</f>
        <v/>
      </c>
      <c r="O44" s="76"/>
      <c r="P44" s="77" t="str">
        <f>IFERROR(VLOOKUP(C44,DB!$C$4:$K$952,8,FALSE),"")</f>
        <v/>
      </c>
      <c r="Q44" s="78" t="str">
        <f>IFERROR(VLOOKUP(C44,DB!$C$4:$L$952,10,FALSE),"")</f>
        <v/>
      </c>
      <c r="R44" s="79"/>
    </row>
    <row r="45" spans="2:18">
      <c r="B45" s="64" t="str">
        <f>IFERROR(HYPERLINK(C45&amp;".xlsx",VLOOKUP(C45,DB!$C$4:$N$952,12,FALSE)),"")</f>
        <v/>
      </c>
      <c r="C45" s="82" t="str" cm="1">
        <f t="array" ref="C45">IFERROR(INDEX(DB!$C$4:$C$174,SMALL(IF(ISNUMBER(SEARCH("healthcare",DB!$K$4:$K$174))=TRUE,ROW(DB!$C$4:$C$174)),ROW(41:41))-3,0),"")</f>
        <v/>
      </c>
      <c r="D45" t="str">
        <f>IFERROR(VLOOKUP(C45,DB!$C$4:$I$952,2,FALSE),"")</f>
        <v/>
      </c>
      <c r="E45" s="70" t="str">
        <f>IFERROR(VLOOKUP(C45,DB!$C$4:$I$952,3,FALSE),"")</f>
        <v/>
      </c>
      <c r="F45" s="71" t="str">
        <f>IFERROR(VLOOKUP(C45,DB!$C$4:$I$952,7,FALSE),"")</f>
        <v/>
      </c>
      <c r="G45" s="72" t="str">
        <f>IFERROR(VLOOKUP(C45,DB!$C$4:$H$952,4,FALSE)/1000000,"")</f>
        <v/>
      </c>
      <c r="H45" s="72"/>
      <c r="I45" s="72" t="str">
        <f t="shared" si="3"/>
        <v/>
      </c>
      <c r="J45" s="73" t="str">
        <f t="shared" si="4"/>
        <v/>
      </c>
      <c r="K45" s="73" t="str">
        <f t="shared" si="5"/>
        <v/>
      </c>
      <c r="L45" s="74"/>
      <c r="M45" s="74"/>
      <c r="N45" s="75" t="str">
        <f>IFERROR(VLOOKUP(C45,DB!$C$4:$H$49,6,FALSE),"")</f>
        <v/>
      </c>
      <c r="O45" s="76"/>
      <c r="P45" s="77" t="str">
        <f>IFERROR(VLOOKUP(C45,DB!$C$4:$K$952,8,FALSE),"")</f>
        <v/>
      </c>
      <c r="Q45" s="78" t="str">
        <f>IFERROR(VLOOKUP(C45,DB!$C$4:$L$952,10,FALSE),"")</f>
        <v/>
      </c>
      <c r="R45" s="79"/>
    </row>
    <row r="46" spans="2:18">
      <c r="B46" s="64" t="str">
        <f>IFERROR(HYPERLINK(C46&amp;".xlsx",VLOOKUP(C46,DB!$C$4:$N$952,12,FALSE)),"")</f>
        <v/>
      </c>
      <c r="C46" s="82" t="str" cm="1">
        <f t="array" ref="C46">IFERROR(INDEX(DB!$C$4:$C$174,SMALL(IF(ISNUMBER(SEARCH("healthcare",DB!$K$4:$K$174))=TRUE,ROW(DB!$C$4:$C$174)),ROW(42:42))-3,0),"")</f>
        <v/>
      </c>
      <c r="D46" t="str">
        <f>IFERROR(VLOOKUP(C46,DB!$C$4:$I$952,2,FALSE),"")</f>
        <v/>
      </c>
      <c r="E46" s="70" t="str">
        <f>IFERROR(VLOOKUP(C46,DB!$C$4:$I$952,3,FALSE),"")</f>
        <v/>
      </c>
      <c r="F46" s="71" t="str">
        <f>IFERROR(VLOOKUP(C46,DB!$C$4:$I$952,7,FALSE),"")</f>
        <v/>
      </c>
      <c r="G46" s="72" t="str">
        <f>IFERROR(VLOOKUP(C46,DB!$C$4:$H$952,4,FALSE)/1000000,"")</f>
        <v/>
      </c>
      <c r="H46" s="72"/>
      <c r="I46" s="72" t="str">
        <f t="shared" si="3"/>
        <v/>
      </c>
      <c r="J46" s="73" t="str">
        <f t="shared" si="4"/>
        <v/>
      </c>
      <c r="K46" s="73" t="str">
        <f t="shared" si="5"/>
        <v/>
      </c>
      <c r="L46" s="74"/>
      <c r="M46" s="74"/>
      <c r="N46" s="75" t="str">
        <f>IFERROR(VLOOKUP(C46,DB!$C$4:$H$49,6,FALSE),"")</f>
        <v/>
      </c>
      <c r="O46" s="76"/>
      <c r="P46" s="77" t="str">
        <f>IFERROR(VLOOKUP(C46,DB!$C$4:$K$952,8,FALSE),"")</f>
        <v/>
      </c>
      <c r="Q46" s="78" t="str">
        <f>IFERROR(VLOOKUP(C46,DB!$C$4:$L$952,10,FALSE),"")</f>
        <v/>
      </c>
      <c r="R46" s="79"/>
    </row>
    <row r="47" spans="2:18">
      <c r="B47" s="64" t="str">
        <f>IFERROR(HYPERLINK(C47&amp;".xlsx",VLOOKUP(C47,DB!$C$4:$N$952,12,FALSE)),"")</f>
        <v/>
      </c>
      <c r="C47" s="82" t="str" cm="1">
        <f t="array" ref="C47">IFERROR(INDEX(DB!$C$4:$C$174,SMALL(IF(ISNUMBER(SEARCH("healthcare",DB!$K$4:$K$174))=TRUE,ROW(DB!$C$4:$C$174)),ROW(43:43))-3,0),"")</f>
        <v/>
      </c>
      <c r="D47" t="str">
        <f>IFERROR(VLOOKUP(C47,DB!$C$4:$I$952,2,FALSE),"")</f>
        <v/>
      </c>
      <c r="E47" s="70" t="str">
        <f>IFERROR(VLOOKUP(C47,DB!$C$4:$I$952,3,FALSE),"")</f>
        <v/>
      </c>
      <c r="F47" s="71" t="str">
        <f>IFERROR(VLOOKUP(C47,DB!$C$4:$I$952,7,FALSE),"")</f>
        <v/>
      </c>
      <c r="G47" s="72" t="str">
        <f>IFERROR(VLOOKUP(C47,DB!$C$4:$H$952,4,FALSE)/1000000,"")</f>
        <v/>
      </c>
      <c r="H47" s="72"/>
      <c r="I47" s="72" t="str">
        <f t="shared" si="3"/>
        <v/>
      </c>
      <c r="J47" s="73" t="str">
        <f t="shared" si="4"/>
        <v/>
      </c>
      <c r="K47" s="73" t="str">
        <f t="shared" si="5"/>
        <v/>
      </c>
      <c r="L47" s="74"/>
      <c r="M47" s="74"/>
      <c r="N47" s="75" t="str">
        <f>IFERROR(VLOOKUP(C47,DB!$C$4:$H$49,6,FALSE),"")</f>
        <v/>
      </c>
      <c r="O47" s="76"/>
      <c r="P47" s="77" t="str">
        <f>IFERROR(VLOOKUP(C47,DB!$C$4:$K$952,8,FALSE),"")</f>
        <v/>
      </c>
      <c r="Q47" s="78" t="str">
        <f>IFERROR(VLOOKUP(C47,DB!$C$4:$L$952,10,FALSE),"")</f>
        <v/>
      </c>
      <c r="R47" s="79"/>
    </row>
    <row r="48" spans="2:18">
      <c r="B48" s="64" t="str">
        <f>IFERROR(HYPERLINK(C48&amp;".xlsx",VLOOKUP(C48,DB!$C$4:$N$952,12,FALSE)),"")</f>
        <v/>
      </c>
      <c r="C48" s="82" t="str" cm="1">
        <f t="array" ref="C48">IFERROR(INDEX(DB!$C$4:$C$174,SMALL(IF(ISNUMBER(SEARCH("healthcare",DB!$K$4:$K$174))=TRUE,ROW(DB!$C$4:$C$174)),ROW(44:44))-3,0),"")</f>
        <v/>
      </c>
      <c r="D48" t="str">
        <f>IFERROR(VLOOKUP(C48,DB!$C$4:$I$952,2,FALSE),"")</f>
        <v/>
      </c>
      <c r="E48" s="70" t="str">
        <f>IFERROR(VLOOKUP(C48,DB!$C$4:$I$952,3,FALSE),"")</f>
        <v/>
      </c>
      <c r="F48" s="71" t="str">
        <f>IFERROR(VLOOKUP(C48,DB!$C$4:$I$952,7,FALSE),"")</f>
        <v/>
      </c>
      <c r="G48" s="72" t="str">
        <f>IFERROR(VLOOKUP(C48,DB!$C$4:$H$952,4,FALSE)/1000000,"")</f>
        <v/>
      </c>
      <c r="H48" s="72"/>
      <c r="I48" s="72" t="str">
        <f t="shared" si="3"/>
        <v/>
      </c>
      <c r="J48" s="73" t="str">
        <f t="shared" si="4"/>
        <v/>
      </c>
      <c r="K48" s="73" t="str">
        <f t="shared" si="5"/>
        <v/>
      </c>
      <c r="L48" s="74"/>
      <c r="M48" s="74"/>
      <c r="N48" s="75" t="str">
        <f>IFERROR(VLOOKUP(C48,DB!$C$4:$H$49,6,FALSE),"")</f>
        <v/>
      </c>
      <c r="O48" s="76"/>
      <c r="P48" s="77" t="str">
        <f>IFERROR(VLOOKUP(C48,DB!$C$4:$K$952,8,FALSE),"")</f>
        <v/>
      </c>
      <c r="Q48" s="78" t="str">
        <f>IFERROR(VLOOKUP(C48,DB!$C$4:$L$952,10,FALSE),"")</f>
        <v/>
      </c>
      <c r="R48" s="79"/>
    </row>
    <row r="49" spans="2:18">
      <c r="B49" s="64" t="str">
        <f>IFERROR(HYPERLINK(C49&amp;".xlsx",VLOOKUP(C49,DB!$C$4:$N$952,12,FALSE)),"")</f>
        <v/>
      </c>
      <c r="C49" s="82" t="str" cm="1">
        <f t="array" ref="C49">IFERROR(INDEX(DB!$C$4:$C$174,SMALL(IF(ISNUMBER(SEARCH("healthcare",DB!$K$4:$K$174))=TRUE,ROW(DB!$C$4:$C$174)),ROW(45:45))-3,0),"")</f>
        <v/>
      </c>
      <c r="D49" t="str">
        <f>IFERROR(VLOOKUP(C49,DB!$C$4:$I$952,2,FALSE),"")</f>
        <v/>
      </c>
      <c r="E49" s="70" t="str">
        <f>IFERROR(VLOOKUP(C49,DB!$C$4:$I$952,3,FALSE),"")</f>
        <v/>
      </c>
      <c r="F49" s="71" t="str">
        <f>IFERROR(VLOOKUP(C49,DB!$C$4:$I$952,7,FALSE),"")</f>
        <v/>
      </c>
      <c r="G49" s="72" t="str">
        <f>IFERROR(VLOOKUP(C49,DB!$C$4:$H$952,4,FALSE)/1000000,"")</f>
        <v/>
      </c>
      <c r="H49" s="72"/>
      <c r="I49" s="72" t="str">
        <f t="shared" si="3"/>
        <v/>
      </c>
      <c r="J49" s="73" t="str">
        <f t="shared" si="4"/>
        <v/>
      </c>
      <c r="K49" s="73" t="str">
        <f t="shared" si="5"/>
        <v/>
      </c>
      <c r="L49" s="74"/>
      <c r="M49" s="74"/>
      <c r="N49" s="75" t="str">
        <f>IFERROR(VLOOKUP(C49,DB!$C$4:$H$49,6,FALSE),"")</f>
        <v/>
      </c>
      <c r="O49" s="76"/>
      <c r="P49" s="77" t="str">
        <f>IFERROR(VLOOKUP(C49,DB!$C$4:$K$952,8,FALSE),"")</f>
        <v/>
      </c>
      <c r="Q49" s="78" t="str">
        <f>IFERROR(VLOOKUP(C49,DB!$C$4:$L$952,10,FALSE),"")</f>
        <v/>
      </c>
      <c r="R49" s="79"/>
    </row>
    <row r="50" spans="2:18">
      <c r="B50" s="64" t="str">
        <f>IFERROR(HYPERLINK(C50&amp;".xlsx",VLOOKUP(C50,DB!$C$4:$N$952,12,FALSE)),"")</f>
        <v/>
      </c>
      <c r="C50" s="82" t="str" cm="1">
        <f t="array" ref="C50">IFERROR(INDEX(DB!$C$4:$C$174,SMALL(IF(ISNUMBER(SEARCH("healthcare",DB!$K$4:$K$174))=TRUE,ROW(DB!$C$4:$C$174)),ROW(46:46))-3,0),"")</f>
        <v/>
      </c>
      <c r="D50" t="str">
        <f>IFERROR(VLOOKUP(C50,DB!$C$4:$I$952,2,FALSE),"")</f>
        <v/>
      </c>
      <c r="E50" s="70" t="str">
        <f>IFERROR(VLOOKUP(C50,DB!$C$4:$I$952,3,FALSE),"")</f>
        <v/>
      </c>
      <c r="F50" s="71" t="str">
        <f>IFERROR(VLOOKUP(C50,DB!$C$4:$I$952,7,FALSE),"")</f>
        <v/>
      </c>
      <c r="G50" s="72" t="str">
        <f>IFERROR(VLOOKUP(C50,DB!$C$4:$H$952,4,FALSE)/1000000,"")</f>
        <v/>
      </c>
      <c r="H50" s="72"/>
      <c r="I50" s="72" t="str">
        <f t="shared" si="3"/>
        <v/>
      </c>
      <c r="J50" s="73" t="str">
        <f t="shared" si="4"/>
        <v/>
      </c>
      <c r="K50" s="73" t="str">
        <f t="shared" si="5"/>
        <v/>
      </c>
      <c r="L50" s="74"/>
      <c r="M50" s="74"/>
      <c r="N50" s="75" t="str">
        <f>IFERROR(VLOOKUP(C50,DB!$C$4:$H$49,6,FALSE),"")</f>
        <v/>
      </c>
      <c r="O50" s="76"/>
      <c r="P50" s="77" t="str">
        <f>IFERROR(VLOOKUP(C50,DB!$C$4:$K$952,8,FALSE),"")</f>
        <v/>
      </c>
      <c r="Q50" s="78" t="str">
        <f>IFERROR(VLOOKUP(C50,DB!$C$4:$L$952,10,FALSE),"")</f>
        <v/>
      </c>
      <c r="R50" s="79"/>
    </row>
    <row r="51" spans="2:18">
      <c r="B51" s="64" t="str">
        <f>IFERROR(HYPERLINK(C51&amp;".xlsx",VLOOKUP(C51,DB!$C$4:$N$952,12,FALSE)),"")</f>
        <v/>
      </c>
      <c r="C51" s="82" t="str" cm="1">
        <f t="array" ref="C51">IFERROR(INDEX(DB!$C$4:$C$174,SMALL(IF(ISNUMBER(SEARCH("healthcare",DB!$K$4:$K$174))=TRUE,ROW(DB!$C$4:$C$174)),ROW(47:47))-3,0),"")</f>
        <v/>
      </c>
      <c r="D51" t="str">
        <f>IFERROR(VLOOKUP(C51,DB!$C$4:$I$952,2,FALSE),"")</f>
        <v/>
      </c>
      <c r="E51" s="70" t="str">
        <f>IFERROR(VLOOKUP(C51,DB!$C$4:$I$952,3,FALSE),"")</f>
        <v/>
      </c>
      <c r="F51" s="71" t="str">
        <f>IFERROR(VLOOKUP(C51,DB!$C$4:$I$952,7,FALSE),"")</f>
        <v/>
      </c>
      <c r="G51" s="72" t="str">
        <f>IFERROR(VLOOKUP(C51,DB!$C$4:$H$952,4,FALSE)/1000000,"")</f>
        <v/>
      </c>
      <c r="H51" s="72"/>
      <c r="I51" s="72" t="str">
        <f t="shared" si="3"/>
        <v/>
      </c>
      <c r="J51" s="73" t="str">
        <f t="shared" si="4"/>
        <v/>
      </c>
      <c r="K51" s="73" t="str">
        <f t="shared" si="5"/>
        <v/>
      </c>
      <c r="L51" s="74"/>
      <c r="M51" s="74"/>
      <c r="N51" s="75" t="str">
        <f>IFERROR(VLOOKUP(C51,DB!$C$4:$H$49,6,FALSE),"")</f>
        <v/>
      </c>
      <c r="O51" s="76"/>
      <c r="P51" s="77" t="str">
        <f>IFERROR(VLOOKUP(C51,DB!$C$4:$K$952,8,FALSE),"")</f>
        <v/>
      </c>
      <c r="Q51" s="78" t="str">
        <f>IFERROR(VLOOKUP(C51,DB!$C$4:$L$952,10,FALSE),"")</f>
        <v/>
      </c>
      <c r="R51" s="79"/>
    </row>
    <row r="52" spans="2:18">
      <c r="B52" s="64" t="str">
        <f>IFERROR(HYPERLINK(C52&amp;".xlsx",VLOOKUP(C52,DB!$C$4:$N$952,12,FALSE)),"")</f>
        <v/>
      </c>
      <c r="C52" s="82" t="str" cm="1">
        <f t="array" ref="C52">IFERROR(INDEX(DB!$C$4:$C$174,SMALL(IF(ISNUMBER(SEARCH("healthcare",DB!$K$4:$K$174))=TRUE,ROW(DB!$C$4:$C$174)),ROW(48:48))-3,0),"")</f>
        <v/>
      </c>
      <c r="D52" t="str">
        <f>IFERROR(VLOOKUP(C52,DB!$C$4:$I$952,2,FALSE),"")</f>
        <v/>
      </c>
      <c r="E52" s="70" t="str">
        <f>IFERROR(VLOOKUP(C52,DB!$C$4:$I$952,3,FALSE),"")</f>
        <v/>
      </c>
      <c r="F52" s="71" t="str">
        <f>IFERROR(VLOOKUP(C52,DB!$C$4:$I$952,7,FALSE),"")</f>
        <v/>
      </c>
      <c r="G52" s="72" t="str">
        <f>IFERROR(VLOOKUP(C52,DB!$C$4:$H$952,4,FALSE)/1000000,"")</f>
        <v/>
      </c>
      <c r="H52" s="72"/>
      <c r="I52" s="72" t="str">
        <f t="shared" si="3"/>
        <v/>
      </c>
      <c r="J52" s="73" t="str">
        <f t="shared" si="4"/>
        <v/>
      </c>
      <c r="K52" s="73" t="str">
        <f t="shared" si="5"/>
        <v/>
      </c>
      <c r="L52" s="74"/>
      <c r="M52" s="74"/>
      <c r="N52" s="75" t="str">
        <f>IFERROR(VLOOKUP(C52,DB!$C$4:$H$49,6,FALSE),"")</f>
        <v/>
      </c>
      <c r="O52" s="76"/>
      <c r="P52" s="77" t="str">
        <f>IFERROR(VLOOKUP(C52,DB!$C$4:$K$952,8,FALSE),"")</f>
        <v/>
      </c>
      <c r="Q52" s="78" t="str">
        <f>IFERROR(VLOOKUP(C52,DB!$C$4:$L$952,10,FALSE),"")</f>
        <v/>
      </c>
      <c r="R52" s="79"/>
    </row>
    <row r="53" spans="2:18">
      <c r="B53" s="64" t="str">
        <f>IFERROR(HYPERLINK(C53&amp;".xlsx",VLOOKUP(C53,DB!$C$4:$N$952,12,FALSE)),"")</f>
        <v/>
      </c>
      <c r="C53" s="82" t="str" cm="1">
        <f t="array" ref="C53">IFERROR(INDEX(DB!$C$4:$C$174,SMALL(IF(ISNUMBER(SEARCH("healthcare",DB!$K$4:$K$174))=TRUE,ROW(DB!$C$4:$C$174)),ROW(49:49))-3,0),"")</f>
        <v/>
      </c>
      <c r="D53" t="str">
        <f>IFERROR(VLOOKUP(C53,DB!$C$4:$I$952,2,FALSE),"")</f>
        <v/>
      </c>
      <c r="E53" s="70" t="str">
        <f>IFERROR(VLOOKUP(C53,DB!$C$4:$I$952,3,FALSE),"")</f>
        <v/>
      </c>
      <c r="F53" s="71" t="str">
        <f>IFERROR(VLOOKUP(C53,DB!$C$4:$I$952,7,FALSE),"")</f>
        <v/>
      </c>
      <c r="G53" s="72" t="str">
        <f>IFERROR(VLOOKUP(C53,DB!$C$4:$H$952,4,FALSE)/1000000,"")</f>
        <v/>
      </c>
      <c r="H53" s="72"/>
      <c r="I53" s="72" t="str">
        <f t="shared" si="3"/>
        <v/>
      </c>
      <c r="J53" s="73" t="str">
        <f t="shared" si="4"/>
        <v/>
      </c>
      <c r="K53" s="73" t="str">
        <f t="shared" si="5"/>
        <v/>
      </c>
      <c r="L53" s="74"/>
      <c r="M53" s="74"/>
      <c r="N53" s="75" t="str">
        <f>IFERROR(VLOOKUP(C53,DB!$C$4:$H$49,6,FALSE),"")</f>
        <v/>
      </c>
      <c r="O53" s="76"/>
      <c r="P53" s="77" t="str">
        <f>IFERROR(VLOOKUP(C53,DB!$C$4:$K$952,8,FALSE),"")</f>
        <v/>
      </c>
      <c r="Q53" s="78" t="str">
        <f>IFERROR(VLOOKUP(C53,DB!$C$4:$L$952,10,FALSE),"")</f>
        <v/>
      </c>
      <c r="R53" s="79"/>
    </row>
    <row r="54" spans="2:18">
      <c r="B54" s="64" t="str">
        <f>IFERROR(HYPERLINK(C54&amp;".xlsx",VLOOKUP(C54,DB!$C$4:$N$952,12,FALSE)),"")</f>
        <v/>
      </c>
      <c r="C54" s="82" t="str" cm="1">
        <f t="array" ref="C54">IFERROR(INDEX(DB!$C$4:$C$174,SMALL(IF(ISNUMBER(SEARCH("healthcare",DB!$K$4:$K$174))=TRUE,ROW(DB!$C$4:$C$174)),ROW(50:50))-3,0),"")</f>
        <v/>
      </c>
      <c r="D54" t="str">
        <f>IFERROR(VLOOKUP(C54,DB!$C$4:$I$952,2,FALSE),"")</f>
        <v/>
      </c>
      <c r="E54" s="70" t="str">
        <f>IFERROR(VLOOKUP(C54,DB!$C$4:$I$952,3,FALSE),"")</f>
        <v/>
      </c>
      <c r="F54" s="71" t="str">
        <f>IFERROR(VLOOKUP(C54,DB!$C$4:$I$952,7,FALSE),"")</f>
        <v/>
      </c>
      <c r="G54" s="72" t="str">
        <f>IFERROR(VLOOKUP(C54,DB!$C$4:$H$952,4,FALSE)/1000000,"")</f>
        <v/>
      </c>
      <c r="H54" s="72"/>
      <c r="I54" s="72" t="str">
        <f t="shared" si="3"/>
        <v/>
      </c>
      <c r="J54" s="73" t="str">
        <f t="shared" si="4"/>
        <v/>
      </c>
      <c r="K54" s="73" t="str">
        <f t="shared" si="5"/>
        <v/>
      </c>
      <c r="L54" s="74"/>
      <c r="M54" s="74"/>
      <c r="N54" s="75" t="str">
        <f>IFERROR(VLOOKUP(C54,DB!$C$4:$H$49,6,FALSE),"")</f>
        <v/>
      </c>
      <c r="O54" s="76"/>
      <c r="P54" s="77" t="str">
        <f>IFERROR(VLOOKUP(C54,DB!$C$4:$K$952,8,FALSE),"")</f>
        <v/>
      </c>
      <c r="Q54" s="78" t="str">
        <f>IFERROR(VLOOKUP(C54,DB!$C$4:$L$952,10,FALSE),"")</f>
        <v/>
      </c>
      <c r="R54" s="79"/>
    </row>
    <row r="55" spans="2:18">
      <c r="B55" s="64" t="str">
        <f>IFERROR(HYPERLINK(C55&amp;".xlsx",VLOOKUP(C55,DB!$C$4:$N$952,12,FALSE)),"")</f>
        <v/>
      </c>
      <c r="C55" s="82" t="str" cm="1">
        <f t="array" ref="C55">IFERROR(INDEX(DB!$C$4:$C$174,SMALL(IF(ISNUMBER(SEARCH("healthcare",DB!$K$4:$K$174))=TRUE,ROW(DB!$C$4:$C$174)),ROW(51:51))-3,0),"")</f>
        <v/>
      </c>
      <c r="D55" t="str">
        <f>IFERROR(VLOOKUP(C55,DB!$C$4:$I$952,2,FALSE),"")</f>
        <v/>
      </c>
      <c r="E55" s="70" t="str">
        <f>IFERROR(VLOOKUP(C55,DB!$C$4:$I$952,3,FALSE),"")</f>
        <v/>
      </c>
      <c r="F55" s="71" t="str">
        <f>IFERROR(VLOOKUP(C55,DB!$C$4:$I$952,7,FALSE),"")</f>
        <v/>
      </c>
      <c r="G55" s="72" t="str">
        <f>IFERROR(VLOOKUP(C55,DB!$C$4:$H$952,4,FALSE)/1000000,"")</f>
        <v/>
      </c>
      <c r="H55" s="72"/>
      <c r="I55" s="72" t="str">
        <f t="shared" si="3"/>
        <v/>
      </c>
      <c r="J55" s="73" t="str">
        <f t="shared" si="4"/>
        <v/>
      </c>
      <c r="K55" s="73" t="str">
        <f t="shared" si="5"/>
        <v/>
      </c>
      <c r="L55" s="74"/>
      <c r="M55" s="74"/>
      <c r="N55" s="75" t="str">
        <f>IFERROR(VLOOKUP(C55,DB!$C$4:$H$49,6,FALSE),"")</f>
        <v/>
      </c>
      <c r="O55" s="76"/>
      <c r="P55" s="77" t="str">
        <f>IFERROR(VLOOKUP(C55,DB!$C$4:$K$952,8,FALSE),"")</f>
        <v/>
      </c>
      <c r="Q55" s="78" t="str">
        <f>IFERROR(VLOOKUP(C55,DB!$C$4:$L$952,10,FALSE),"")</f>
        <v/>
      </c>
      <c r="R55" s="79"/>
    </row>
    <row r="56" spans="2:18">
      <c r="B56" s="64" t="str">
        <f>IFERROR(HYPERLINK(C56&amp;".xlsx",VLOOKUP(C56,DB!$C$4:$N$952,12,FALSE)),"")</f>
        <v/>
      </c>
      <c r="C56" s="82" t="str" cm="1">
        <f t="array" ref="C56">IFERROR(INDEX(DB!$C$4:$C$174,SMALL(IF(ISNUMBER(SEARCH("healthcare",DB!$K$4:$K$174))=TRUE,ROW(DB!$C$4:$C$174)),ROW(52:52))-3,0),"")</f>
        <v/>
      </c>
      <c r="D56" t="str">
        <f>IFERROR(VLOOKUP(C56,DB!$C$4:$I$952,2,FALSE),"")</f>
        <v/>
      </c>
      <c r="E56" s="70" t="str">
        <f>IFERROR(VLOOKUP(C56,DB!$C$4:$I$952,3,FALSE),"")</f>
        <v/>
      </c>
      <c r="F56" s="71" t="str">
        <f>IFERROR(VLOOKUP(C56,DB!$C$4:$I$952,7,FALSE),"")</f>
        <v/>
      </c>
      <c r="G56" s="72" t="str">
        <f>IFERROR(VLOOKUP(C56,DB!$C$4:$H$952,4,FALSE)/1000000,"")</f>
        <v/>
      </c>
      <c r="H56" s="72"/>
      <c r="I56" s="72" t="str">
        <f t="shared" si="3"/>
        <v/>
      </c>
      <c r="J56" s="73" t="str">
        <f t="shared" si="4"/>
        <v/>
      </c>
      <c r="K56" s="73" t="str">
        <f t="shared" si="5"/>
        <v/>
      </c>
      <c r="L56" s="74"/>
      <c r="M56" s="74"/>
      <c r="N56" s="75" t="str">
        <f>IFERROR(VLOOKUP(C56,DB!$C$4:$H$49,6,FALSE),"")</f>
        <v/>
      </c>
      <c r="O56" s="76"/>
      <c r="P56" s="77" t="str">
        <f>IFERROR(VLOOKUP(C56,DB!$C$4:$K$952,8,FALSE),"")</f>
        <v/>
      </c>
      <c r="Q56" s="78" t="str">
        <f>IFERROR(VLOOKUP(C56,DB!$C$4:$L$952,10,FALSE),"")</f>
        <v/>
      </c>
      <c r="R56" s="79"/>
    </row>
    <row r="57" spans="2:18">
      <c r="B57" s="64" t="str">
        <f>IFERROR(HYPERLINK(C57&amp;".xlsx",VLOOKUP(C57,DB!$C$4:$N$952,12,FALSE)),"")</f>
        <v/>
      </c>
      <c r="C57" s="82" t="str" cm="1">
        <f t="array" ref="C57">IFERROR(INDEX(DB!$C$4:$C$174,SMALL(IF(ISNUMBER(SEARCH("healthcare",DB!$K$4:$K$174))=TRUE,ROW(DB!$C$4:$C$174)),ROW(53:53))-3,0),"")</f>
        <v/>
      </c>
      <c r="D57" t="str">
        <f>IFERROR(VLOOKUP(C57,DB!$C$4:$I$952,2,FALSE),"")</f>
        <v/>
      </c>
      <c r="E57" s="70" t="str">
        <f>IFERROR(VLOOKUP(C57,DB!$C$4:$I$952,3,FALSE),"")</f>
        <v/>
      </c>
      <c r="F57" s="71" t="str">
        <f>IFERROR(VLOOKUP(C57,DB!$C$4:$I$952,7,FALSE),"")</f>
        <v/>
      </c>
      <c r="G57" s="72" t="str">
        <f>IFERROR(VLOOKUP(C57,DB!$C$4:$H$952,4,FALSE)/1000000,"")</f>
        <v/>
      </c>
      <c r="H57" s="72"/>
      <c r="I57" s="72" t="str">
        <f t="shared" si="3"/>
        <v/>
      </c>
      <c r="J57" s="73" t="str">
        <f t="shared" si="4"/>
        <v/>
      </c>
      <c r="K57" s="73" t="str">
        <f t="shared" si="5"/>
        <v/>
      </c>
      <c r="L57" s="74"/>
      <c r="M57" s="74"/>
      <c r="N57" s="75" t="str">
        <f>IFERROR(VLOOKUP(C57,DB!$C$4:$H$49,6,FALSE),"")</f>
        <v/>
      </c>
      <c r="O57" s="76"/>
      <c r="P57" s="77" t="str">
        <f>IFERROR(VLOOKUP(C57,DB!$C$4:$K$952,8,FALSE),"")</f>
        <v/>
      </c>
      <c r="Q57" s="78" t="str">
        <f>IFERROR(VLOOKUP(C57,DB!$C$4:$L$952,10,FALSE),"")</f>
        <v/>
      </c>
      <c r="R57" s="79"/>
    </row>
    <row r="58" spans="2:18">
      <c r="B58" s="64" t="str">
        <f>IFERROR(HYPERLINK(C58&amp;".xlsx",VLOOKUP(C58,DB!$C$4:$N$952,12,FALSE)),"")</f>
        <v/>
      </c>
      <c r="C58" s="82" t="str" cm="1">
        <f t="array" ref="C58">IFERROR(INDEX(DB!$C$4:$C$174,SMALL(IF(ISNUMBER(SEARCH("healthcare",DB!$K$4:$K$174))=TRUE,ROW(DB!$C$4:$C$174)),ROW(54:54))-3,0),"")</f>
        <v/>
      </c>
      <c r="D58" t="str">
        <f>IFERROR(VLOOKUP(C58,DB!$C$4:$I$952,2,FALSE),"")</f>
        <v/>
      </c>
      <c r="E58" s="70" t="str">
        <f>IFERROR(VLOOKUP(C58,DB!$C$4:$I$952,3,FALSE),"")</f>
        <v/>
      </c>
      <c r="F58" s="71" t="str">
        <f>IFERROR(VLOOKUP(C58,DB!$C$4:$I$952,7,FALSE),"")</f>
        <v/>
      </c>
      <c r="G58" s="72" t="str">
        <f>IFERROR(VLOOKUP(C58,DB!$C$4:$H$952,4,FALSE)/1000000,"")</f>
        <v/>
      </c>
      <c r="H58" s="72"/>
      <c r="I58" s="72" t="str">
        <f t="shared" si="3"/>
        <v/>
      </c>
      <c r="J58" s="73" t="str">
        <f t="shared" si="4"/>
        <v/>
      </c>
      <c r="K58" s="73" t="str">
        <f t="shared" si="5"/>
        <v/>
      </c>
      <c r="L58" s="74"/>
      <c r="M58" s="74"/>
      <c r="N58" s="75" t="str">
        <f>IFERROR(VLOOKUP(C58,DB!$C$4:$H$49,6,FALSE),"")</f>
        <v/>
      </c>
      <c r="O58" s="76"/>
      <c r="P58" s="77" t="str">
        <f>IFERROR(VLOOKUP(C58,DB!$C$4:$K$952,8,FALSE),"")</f>
        <v/>
      </c>
      <c r="Q58" s="78" t="str">
        <f>IFERROR(VLOOKUP(C58,DB!$C$4:$L$952,10,FALSE),"")</f>
        <v/>
      </c>
      <c r="R58" s="79"/>
    </row>
    <row r="59" spans="2:18">
      <c r="B59" s="64" t="str">
        <f>IFERROR(HYPERLINK(C59&amp;".xlsx",VLOOKUP(C59,DB!$C$4:$N$952,12,FALSE)),"")</f>
        <v/>
      </c>
      <c r="C59" s="82" t="str" cm="1">
        <f t="array" ref="C59">IFERROR(INDEX(DB!$C$4:$C$174,SMALL(IF(ISNUMBER(SEARCH("healthcare",DB!$K$4:$K$174))=TRUE,ROW(DB!$C$4:$C$174)),ROW(55:55))-3,0),"")</f>
        <v/>
      </c>
      <c r="D59" t="str">
        <f>IFERROR(VLOOKUP(C59,DB!$C$4:$I$952,2,FALSE),"")</f>
        <v/>
      </c>
      <c r="E59" s="70" t="str">
        <f>IFERROR(VLOOKUP(C59,DB!$C$4:$I$952,3,FALSE),"")</f>
        <v/>
      </c>
      <c r="F59" s="71" t="str">
        <f>IFERROR(VLOOKUP(C59,DB!$C$4:$I$952,7,FALSE),"")</f>
        <v/>
      </c>
      <c r="G59" s="72" t="str">
        <f>IFERROR(VLOOKUP(C59,DB!$C$4:$H$952,4,FALSE)/1000000,"")</f>
        <v/>
      </c>
      <c r="H59" s="72"/>
      <c r="I59" s="72" t="str">
        <f t="shared" si="3"/>
        <v/>
      </c>
      <c r="J59" s="73" t="str">
        <f t="shared" si="4"/>
        <v/>
      </c>
      <c r="K59" s="73" t="str">
        <f t="shared" si="5"/>
        <v/>
      </c>
      <c r="L59" s="74"/>
      <c r="M59" s="74"/>
      <c r="N59" s="75" t="str">
        <f>IFERROR(VLOOKUP(C59,DB!$C$4:$H$49,6,FALSE),"")</f>
        <v/>
      </c>
      <c r="O59" s="76"/>
      <c r="P59" s="77" t="str">
        <f>IFERROR(VLOOKUP(C59,DB!$C$4:$K$952,8,FALSE),"")</f>
        <v/>
      </c>
      <c r="Q59" s="78" t="str">
        <f>IFERROR(VLOOKUP(C59,DB!$C$4:$L$952,10,FALSE),"")</f>
        <v/>
      </c>
      <c r="R59" s="79"/>
    </row>
    <row r="60" spans="2:18">
      <c r="B60" s="64" t="str">
        <f>IFERROR(HYPERLINK(C60&amp;".xlsx",VLOOKUP(C60,DB!$C$4:$N$952,12,FALSE)),"")</f>
        <v/>
      </c>
      <c r="C60" s="82" t="str" cm="1">
        <f t="array" ref="C60">IFERROR(INDEX(DB!$C$4:$C$174,SMALL(IF(ISNUMBER(SEARCH("healthcare",DB!$K$4:$K$174))=TRUE,ROW(DB!$C$4:$C$174)),ROW(56:56))-3,0),"")</f>
        <v/>
      </c>
      <c r="D60" t="str">
        <f>IFERROR(VLOOKUP(C60,DB!$C$4:$I$952,2,FALSE),"")</f>
        <v/>
      </c>
      <c r="E60" s="70" t="str">
        <f>IFERROR(VLOOKUP(C60,DB!$C$4:$I$952,3,FALSE),"")</f>
        <v/>
      </c>
      <c r="F60" s="71" t="str">
        <f>IFERROR(VLOOKUP(C60,DB!$C$4:$I$952,7,FALSE),"")</f>
        <v/>
      </c>
      <c r="G60" s="72" t="str">
        <f>IFERROR(VLOOKUP(C60,DB!$C$4:$H$952,4,FALSE)/1000000,"")</f>
        <v/>
      </c>
      <c r="H60" s="72"/>
      <c r="I60" s="72" t="str">
        <f t="shared" si="3"/>
        <v/>
      </c>
      <c r="J60" s="73" t="str">
        <f t="shared" si="4"/>
        <v/>
      </c>
      <c r="K60" s="73" t="str">
        <f t="shared" si="5"/>
        <v/>
      </c>
      <c r="L60" s="74"/>
      <c r="M60" s="74"/>
      <c r="N60" s="75" t="str">
        <f>IFERROR(VLOOKUP(C60,DB!$C$4:$H$49,6,FALSE),"")</f>
        <v/>
      </c>
      <c r="O60" s="76"/>
      <c r="P60" s="77" t="str">
        <f>IFERROR(VLOOKUP(C60,DB!$C$4:$K$952,8,FALSE),"")</f>
        <v/>
      </c>
      <c r="Q60" s="78" t="str">
        <f>IFERROR(VLOOKUP(C60,DB!$C$4:$L$952,10,FALSE),"")</f>
        <v/>
      </c>
      <c r="R60" s="79"/>
    </row>
    <row r="61" spans="2:18">
      <c r="B61" s="64" t="str">
        <f>IFERROR(HYPERLINK(C61&amp;".xlsx",VLOOKUP(C61,DB!$C$4:$N$952,12,FALSE)),"")</f>
        <v/>
      </c>
      <c r="C61" s="82" t="str" cm="1">
        <f t="array" ref="C61">IFERROR(INDEX(DB!$C$4:$C$174,SMALL(IF(ISNUMBER(SEARCH("healthcare",DB!$K$4:$K$174))=TRUE,ROW(DB!$C$4:$C$174)),ROW(57:57))-3,0),"")</f>
        <v/>
      </c>
      <c r="D61" t="str">
        <f>IFERROR(VLOOKUP(C61,DB!$C$4:$I$952,2,FALSE),"")</f>
        <v/>
      </c>
      <c r="E61" s="70" t="str">
        <f>IFERROR(VLOOKUP(C61,DB!$C$4:$I$952,3,FALSE),"")</f>
        <v/>
      </c>
      <c r="F61" s="71" t="str">
        <f>IFERROR(VLOOKUP(C61,DB!$C$4:$I$952,7,FALSE),"")</f>
        <v/>
      </c>
      <c r="G61" s="72" t="str">
        <f>IFERROR(VLOOKUP(C61,DB!$C$4:$H$952,4,FALSE)/1000000,"")</f>
        <v/>
      </c>
      <c r="H61" s="72"/>
      <c r="I61" s="72" t="str">
        <f t="shared" si="3"/>
        <v/>
      </c>
      <c r="J61" s="73" t="str">
        <f t="shared" si="4"/>
        <v/>
      </c>
      <c r="K61" s="73" t="str">
        <f t="shared" si="5"/>
        <v/>
      </c>
      <c r="L61" s="74"/>
      <c r="M61" s="74"/>
      <c r="N61" s="75" t="str">
        <f>IFERROR(VLOOKUP(C61,DB!$C$4:$H$49,6,FALSE),"")</f>
        <v/>
      </c>
      <c r="O61" s="76"/>
      <c r="P61" s="77" t="str">
        <f>IFERROR(VLOOKUP(C61,DB!$C$4:$K$952,8,FALSE),"")</f>
        <v/>
      </c>
      <c r="Q61" s="78" t="str">
        <f>IFERROR(VLOOKUP(C61,DB!$C$4:$L$952,10,FALSE),"")</f>
        <v/>
      </c>
      <c r="R61" s="79"/>
    </row>
    <row r="62" spans="2:18">
      <c r="B62" s="64" t="str">
        <f>IFERROR(HYPERLINK(C62&amp;".xlsx",VLOOKUP(C62,DB!$C$4:$N$952,12,FALSE)),"")</f>
        <v/>
      </c>
      <c r="C62" s="82" t="str" cm="1">
        <f t="array" ref="C62">IFERROR(INDEX(DB!$C$4:$C$174,SMALL(IF(ISNUMBER(SEARCH("healthcare",DB!$K$4:$K$174))=TRUE,ROW(DB!$C$4:$C$174)),ROW(58:58))-3,0),"")</f>
        <v/>
      </c>
      <c r="D62" t="str">
        <f>IFERROR(VLOOKUP(C62,DB!$C$4:$I$952,2,FALSE),"")</f>
        <v/>
      </c>
      <c r="E62" s="70" t="str">
        <f>IFERROR(VLOOKUP(C62,DB!$C$4:$I$952,3,FALSE),"")</f>
        <v/>
      </c>
      <c r="F62" s="71" t="str">
        <f>IFERROR(VLOOKUP(C62,DB!$C$4:$I$952,7,FALSE),"")</f>
        <v/>
      </c>
      <c r="G62" s="72" t="str">
        <f>IFERROR(VLOOKUP(C62,DB!$C$4:$H$952,4,FALSE)/1000000,"")</f>
        <v/>
      </c>
      <c r="H62" s="72"/>
      <c r="I62" s="72" t="str">
        <f t="shared" si="3"/>
        <v/>
      </c>
      <c r="J62" s="73" t="str">
        <f t="shared" si="4"/>
        <v/>
      </c>
      <c r="K62" s="73" t="str">
        <f t="shared" si="5"/>
        <v/>
      </c>
      <c r="L62" s="74"/>
      <c r="M62" s="74"/>
      <c r="N62" s="75" t="str">
        <f>IFERROR(VLOOKUP(C62,DB!$C$4:$H$49,6,FALSE),"")</f>
        <v/>
      </c>
      <c r="O62" s="76"/>
      <c r="P62" s="77" t="str">
        <f>IFERROR(VLOOKUP(C62,DB!$C$4:$K$952,8,FALSE),"")</f>
        <v/>
      </c>
      <c r="Q62" s="78" t="str">
        <f>IFERROR(VLOOKUP(C62,DB!$C$4:$L$952,10,FALSE),"")</f>
        <v/>
      </c>
      <c r="R62" s="79"/>
    </row>
    <row r="63" spans="2:18">
      <c r="B63" s="64" t="str">
        <f>IFERROR(HYPERLINK(C63&amp;".xlsx",VLOOKUP(C63,DB!$C$4:$N$952,12,FALSE)),"")</f>
        <v/>
      </c>
      <c r="C63" s="82" t="str" cm="1">
        <f t="array" ref="C63">IFERROR(INDEX(DB!$C$4:$C$174,SMALL(IF(ISNUMBER(SEARCH("healthcare",DB!$K$4:$K$174))=TRUE,ROW(DB!$C$4:$C$174)),ROW(59:59))-3,0),"")</f>
        <v/>
      </c>
      <c r="D63" t="str">
        <f>IFERROR(VLOOKUP(C63,DB!$C$4:$I$952,2,FALSE),"")</f>
        <v/>
      </c>
      <c r="E63" s="70" t="str">
        <f>IFERROR(VLOOKUP(C63,DB!$C$4:$I$952,3,FALSE),"")</f>
        <v/>
      </c>
      <c r="F63" s="71" t="str">
        <f>IFERROR(VLOOKUP(C63,DB!$C$4:$I$952,7,FALSE),"")</f>
        <v/>
      </c>
      <c r="G63" s="72" t="str">
        <f>IFERROR(VLOOKUP(C63,DB!$C$4:$H$952,4,FALSE)/1000000,"")</f>
        <v/>
      </c>
      <c r="H63" s="72"/>
      <c r="I63" s="72" t="str">
        <f t="shared" si="3"/>
        <v/>
      </c>
      <c r="J63" s="73" t="str">
        <f t="shared" si="4"/>
        <v/>
      </c>
      <c r="K63" s="73" t="str">
        <f t="shared" si="5"/>
        <v/>
      </c>
      <c r="L63" s="74"/>
      <c r="M63" s="74"/>
      <c r="N63" s="75" t="str">
        <f>IFERROR(VLOOKUP(C63,DB!$C$4:$H$49,6,FALSE),"")</f>
        <v/>
      </c>
      <c r="O63" s="76"/>
      <c r="P63" s="77" t="str">
        <f>IFERROR(VLOOKUP(C63,DB!$C$4:$K$952,8,FALSE),"")</f>
        <v/>
      </c>
      <c r="Q63" s="78" t="str">
        <f>IFERROR(VLOOKUP(C63,DB!$C$4:$L$952,10,FALSE),"")</f>
        <v/>
      </c>
      <c r="R63" s="79"/>
    </row>
    <row r="64" spans="2:18">
      <c r="B64" s="64" t="str">
        <f>IFERROR(HYPERLINK(C64&amp;".xlsx",VLOOKUP(C64,DB!$C$4:$N$952,12,FALSE)),"")</f>
        <v/>
      </c>
      <c r="C64" s="82" t="str" cm="1">
        <f t="array" ref="C64">IFERROR(INDEX(DB!$C$4:$C$174,SMALL(IF(ISNUMBER(SEARCH("healthcare",DB!$K$4:$K$174))=TRUE,ROW(DB!$C$4:$C$174)),ROW(60:60))-3,0),"")</f>
        <v/>
      </c>
      <c r="D64" t="str">
        <f>IFERROR(VLOOKUP(C64,DB!$C$4:$I$952,2,FALSE),"")</f>
        <v/>
      </c>
      <c r="E64" s="70" t="str">
        <f>IFERROR(VLOOKUP(C64,DB!$C$4:$I$952,3,FALSE),"")</f>
        <v/>
      </c>
      <c r="F64" s="71" t="str">
        <f>IFERROR(VLOOKUP(C64,DB!$C$4:$I$952,7,FALSE),"")</f>
        <v/>
      </c>
      <c r="G64" s="72" t="str">
        <f>IFERROR(VLOOKUP(C64,DB!$C$4:$H$952,4,FALSE)/1000000,"")</f>
        <v/>
      </c>
      <c r="H64" s="72"/>
      <c r="I64" s="72" t="str">
        <f t="shared" si="3"/>
        <v/>
      </c>
      <c r="J64" s="73" t="str">
        <f t="shared" si="4"/>
        <v/>
      </c>
      <c r="K64" s="73" t="str">
        <f t="shared" si="5"/>
        <v/>
      </c>
      <c r="L64" s="74"/>
      <c r="M64" s="74"/>
      <c r="N64" s="75" t="str">
        <f>IFERROR(VLOOKUP(C64,DB!$C$4:$H$49,6,FALSE),"")</f>
        <v/>
      </c>
      <c r="O64" s="76"/>
      <c r="P64" s="77" t="str">
        <f>IFERROR(VLOOKUP(C64,DB!$C$4:$K$952,8,FALSE),"")</f>
        <v/>
      </c>
      <c r="Q64" s="78" t="str">
        <f>IFERROR(VLOOKUP(C64,DB!$C$4:$L$952,10,FALSE),"")</f>
        <v/>
      </c>
      <c r="R64" s="79"/>
    </row>
    <row r="65" spans="2:18">
      <c r="B65" s="64" t="str">
        <f>IFERROR(HYPERLINK(C65&amp;".xlsx",VLOOKUP(C65,DB!$C$4:$N$952,12,FALSE)),"")</f>
        <v/>
      </c>
      <c r="C65" s="82" t="str" cm="1">
        <f t="array" ref="C65">IFERROR(INDEX(DB!$C$4:$C$174,SMALL(IF(ISNUMBER(SEARCH("healthcare",DB!$K$4:$K$174))=TRUE,ROW(DB!$C$4:$C$174)),ROW(61:61))-3,0),"")</f>
        <v/>
      </c>
      <c r="D65" t="str">
        <f>IFERROR(VLOOKUP(C65,DB!$C$4:$I$952,2,FALSE),"")</f>
        <v/>
      </c>
      <c r="E65" s="70" t="str">
        <f>IFERROR(VLOOKUP(C65,DB!$C$4:$I$952,3,FALSE),"")</f>
        <v/>
      </c>
      <c r="F65" s="71" t="str">
        <f>IFERROR(VLOOKUP(C65,DB!$C$4:$I$952,7,FALSE),"")</f>
        <v/>
      </c>
      <c r="G65" s="72" t="str">
        <f>IFERROR(VLOOKUP(C65,DB!$C$4:$H$952,4,FALSE)/1000000,"")</f>
        <v/>
      </c>
      <c r="H65" s="72"/>
      <c r="I65" s="72" t="str">
        <f t="shared" si="3"/>
        <v/>
      </c>
      <c r="J65" s="73" t="str">
        <f t="shared" si="4"/>
        <v/>
      </c>
      <c r="K65" s="73" t="str">
        <f t="shared" si="5"/>
        <v/>
      </c>
      <c r="L65" s="74"/>
      <c r="M65" s="74"/>
      <c r="N65" s="75" t="str">
        <f>IFERROR(VLOOKUP(C65,DB!$C$4:$H$49,6,FALSE),"")</f>
        <v/>
      </c>
      <c r="O65" s="76"/>
      <c r="P65" s="77" t="str">
        <f>IFERROR(VLOOKUP(C65,DB!$C$4:$K$952,8,FALSE),"")</f>
        <v/>
      </c>
      <c r="Q65" s="78" t="str">
        <f>IFERROR(VLOOKUP(C65,DB!$C$4:$L$952,10,FALSE),"")</f>
        <v/>
      </c>
      <c r="R65" s="79"/>
    </row>
    <row r="66" spans="2:18">
      <c r="B66" s="64" t="str">
        <f>IFERROR(HYPERLINK(C66&amp;".xlsx",VLOOKUP(C66,DB!$C$4:$N$952,12,FALSE)),"")</f>
        <v/>
      </c>
      <c r="C66" s="82" t="str" cm="1">
        <f t="array" ref="C66">IFERROR(INDEX(DB!$C$4:$C$174,SMALL(IF(ISNUMBER(SEARCH("healthcare",DB!$K$4:$K$174))=TRUE,ROW(DB!$C$4:$C$174)),ROW(62:62))-3,0),"")</f>
        <v/>
      </c>
      <c r="D66" t="str">
        <f>IFERROR(VLOOKUP(C66,DB!$C$4:$I$952,2,FALSE),"")</f>
        <v/>
      </c>
      <c r="E66" s="70" t="str">
        <f>IFERROR(VLOOKUP(C66,DB!$C$4:$I$952,3,FALSE),"")</f>
        <v/>
      </c>
      <c r="F66" s="71" t="str">
        <f>IFERROR(VLOOKUP(C66,DB!$C$4:$I$952,7,FALSE),"")</f>
        <v/>
      </c>
      <c r="G66" s="72" t="str">
        <f>IFERROR(VLOOKUP(C66,DB!$C$4:$H$952,4,FALSE)/1000000,"")</f>
        <v/>
      </c>
      <c r="H66" s="72"/>
      <c r="I66" s="72" t="str">
        <f t="shared" si="3"/>
        <v/>
      </c>
      <c r="J66" s="73" t="str">
        <f t="shared" si="4"/>
        <v/>
      </c>
      <c r="K66" s="73" t="str">
        <f t="shared" si="5"/>
        <v/>
      </c>
      <c r="L66" s="74"/>
      <c r="M66" s="74"/>
      <c r="N66" s="75" t="str">
        <f>IFERROR(VLOOKUP(C66,DB!$C$4:$H$49,6,FALSE),"")</f>
        <v/>
      </c>
      <c r="O66" s="76"/>
      <c r="P66" s="77" t="str">
        <f>IFERROR(VLOOKUP(C66,DB!$C$4:$K$952,8,FALSE),"")</f>
        <v/>
      </c>
      <c r="Q66" s="78" t="str">
        <f>IFERROR(VLOOKUP(C66,DB!$C$4:$L$952,10,FALSE),"")</f>
        <v/>
      </c>
      <c r="R66" s="79"/>
    </row>
    <row r="67" spans="2:18">
      <c r="B67" s="64" t="str">
        <f>IFERROR(HYPERLINK(C67&amp;".xlsx",VLOOKUP(C67,DB!$C$4:$N$952,12,FALSE)),"")</f>
        <v/>
      </c>
      <c r="C67" s="82" t="str" cm="1">
        <f t="array" ref="C67">IFERROR(INDEX(DB!$C$4:$C$174,SMALL(IF(ISNUMBER(SEARCH("healthcare",DB!$K$4:$K$174))=TRUE,ROW(DB!$C$4:$C$174)),ROW(63:63))-3,0),"")</f>
        <v/>
      </c>
      <c r="D67" t="str">
        <f>IFERROR(VLOOKUP(C67,DB!$C$4:$I$952,2,FALSE),"")</f>
        <v/>
      </c>
      <c r="E67" s="70" t="str">
        <f>IFERROR(VLOOKUP(C67,DB!$C$4:$I$952,3,FALSE),"")</f>
        <v/>
      </c>
      <c r="F67" s="71" t="str">
        <f>IFERROR(VLOOKUP(C67,DB!$C$4:$I$952,7,FALSE),"")</f>
        <v/>
      </c>
      <c r="G67" s="72" t="str">
        <f>IFERROR(VLOOKUP(C67,DB!$C$4:$H$952,4,FALSE)/1000000,"")</f>
        <v/>
      </c>
      <c r="H67" s="72"/>
      <c r="I67" s="72" t="str">
        <f t="shared" si="3"/>
        <v/>
      </c>
      <c r="J67" s="73" t="str">
        <f t="shared" si="4"/>
        <v/>
      </c>
      <c r="K67" s="73" t="str">
        <f t="shared" si="5"/>
        <v/>
      </c>
      <c r="L67" s="74"/>
      <c r="M67" s="74"/>
      <c r="N67" s="75" t="str">
        <f>IFERROR(VLOOKUP(C67,DB!$C$4:$H$49,6,FALSE),"")</f>
        <v/>
      </c>
      <c r="O67" s="76"/>
      <c r="P67" s="77" t="str">
        <f>IFERROR(VLOOKUP(C67,DB!$C$4:$K$952,8,FALSE),"")</f>
        <v/>
      </c>
      <c r="Q67" s="78" t="str">
        <f>IFERROR(VLOOKUP(C67,DB!$C$4:$L$952,10,FALSE),"")</f>
        <v/>
      </c>
      <c r="R67" s="79"/>
    </row>
    <row r="68" spans="2:18">
      <c r="B68" s="64" t="str">
        <f>IFERROR(HYPERLINK(C68&amp;".xlsx",VLOOKUP(C68,DB!$C$4:$N$952,12,FALSE)),"")</f>
        <v/>
      </c>
      <c r="C68" s="82" t="str" cm="1">
        <f t="array" ref="C68">IFERROR(INDEX(DB!$C$4:$C$174,SMALL(IF(ISNUMBER(SEARCH("healthcare",DB!$K$4:$K$174))=TRUE,ROW(DB!$C$4:$C$174)),ROW(64:64))-3,0),"")</f>
        <v/>
      </c>
      <c r="D68" t="str">
        <f>IFERROR(VLOOKUP(C68,DB!$C$4:$I$952,2,FALSE),"")</f>
        <v/>
      </c>
      <c r="E68" s="70" t="str">
        <f>IFERROR(VLOOKUP(C68,DB!$C$4:$I$952,3,FALSE),"")</f>
        <v/>
      </c>
      <c r="F68" s="71" t="str">
        <f>IFERROR(VLOOKUP(C68,DB!$C$4:$I$952,7,FALSE),"")</f>
        <v/>
      </c>
      <c r="G68" s="72" t="str">
        <f>IFERROR(VLOOKUP(C68,DB!$C$4:$H$952,4,FALSE)/1000000,"")</f>
        <v/>
      </c>
      <c r="H68" s="72"/>
      <c r="I68" s="72" t="str">
        <f t="shared" si="3"/>
        <v/>
      </c>
      <c r="J68" s="73" t="str">
        <f t="shared" si="4"/>
        <v/>
      </c>
      <c r="K68" s="73" t="str">
        <f t="shared" si="5"/>
        <v/>
      </c>
      <c r="L68" s="74"/>
      <c r="M68" s="74"/>
      <c r="N68" s="75" t="str">
        <f>IFERROR(VLOOKUP(C68,DB!$C$4:$H$49,6,FALSE),"")</f>
        <v/>
      </c>
      <c r="O68" s="76"/>
      <c r="P68" s="77" t="str">
        <f>IFERROR(VLOOKUP(C68,DB!$C$4:$K$952,8,FALSE),"")</f>
        <v/>
      </c>
      <c r="Q68" s="78" t="str">
        <f>IFERROR(VLOOKUP(C68,DB!$C$4:$L$952,10,FALSE),"")</f>
        <v/>
      </c>
      <c r="R68" s="79"/>
    </row>
    <row r="69" spans="2:18">
      <c r="B69" s="64" t="str">
        <f>IFERROR(HYPERLINK(C69&amp;".xlsx",VLOOKUP(C69,DB!$C$4:$N$952,12,FALSE)),"")</f>
        <v/>
      </c>
      <c r="C69" s="82" t="str" cm="1">
        <f t="array" ref="C69">IFERROR(INDEX(DB!$C$4:$C$174,SMALL(IF(ISNUMBER(SEARCH("healthcare",DB!$K$4:$K$174))=TRUE,ROW(DB!$C$4:$C$174)),ROW(65:65))-3,0),"")</f>
        <v/>
      </c>
      <c r="D69" t="str">
        <f>IFERROR(VLOOKUP(C69,DB!$C$4:$I$952,2,FALSE),"")</f>
        <v/>
      </c>
      <c r="E69" s="70" t="str">
        <f>IFERROR(VLOOKUP(C69,DB!$C$4:$I$952,3,FALSE),"")</f>
        <v/>
      </c>
      <c r="F69" s="71" t="str">
        <f>IFERROR(VLOOKUP(C69,DB!$C$4:$I$952,7,FALSE),"")</f>
        <v/>
      </c>
      <c r="G69" s="72" t="str">
        <f>IFERROR(VLOOKUP(C69,DB!$C$4:$H$952,4,FALSE)/1000000,"")</f>
        <v/>
      </c>
      <c r="H69" s="72"/>
      <c r="I69" s="72" t="str">
        <f t="shared" si="3"/>
        <v/>
      </c>
      <c r="J69" s="73" t="str">
        <f t="shared" si="4"/>
        <v/>
      </c>
      <c r="K69" s="73" t="str">
        <f t="shared" si="5"/>
        <v/>
      </c>
      <c r="L69" s="74"/>
      <c r="M69" s="74"/>
      <c r="N69" s="75" t="str">
        <f>IFERROR(VLOOKUP(C69,DB!$C$4:$H$49,6,FALSE),"")</f>
        <v/>
      </c>
      <c r="O69" s="76"/>
      <c r="P69" s="77" t="str">
        <f>IFERROR(VLOOKUP(C69,DB!$C$4:$K$952,8,FALSE),"")</f>
        <v/>
      </c>
      <c r="Q69" s="78" t="str">
        <f>IFERROR(VLOOKUP(C69,DB!$C$4:$L$952,10,FALSE),"")</f>
        <v/>
      </c>
      <c r="R69" s="79"/>
    </row>
    <row r="70" spans="2:18">
      <c r="B70" s="64" t="str">
        <f>IFERROR(HYPERLINK(C70&amp;".xlsx",VLOOKUP(C70,DB!$C$4:$N$952,12,FALSE)),"")</f>
        <v/>
      </c>
      <c r="C70" s="82" t="str" cm="1">
        <f t="array" ref="C70">IFERROR(INDEX(DB!$C$4:$C$174,SMALL(IF(ISNUMBER(SEARCH("healthcare",DB!$K$4:$K$174))=TRUE,ROW(DB!$C$4:$C$174)),ROW(66:66))-3,0),"")</f>
        <v/>
      </c>
      <c r="D70" t="str">
        <f>IFERROR(VLOOKUP(C70,DB!$C$4:$I$952,2,FALSE),"")</f>
        <v/>
      </c>
      <c r="E70" s="70" t="str">
        <f>IFERROR(VLOOKUP(C70,DB!$C$4:$I$952,3,FALSE),"")</f>
        <v/>
      </c>
      <c r="F70" s="71" t="str">
        <f>IFERROR(VLOOKUP(C70,DB!$C$4:$I$952,7,FALSE),"")</f>
        <v/>
      </c>
      <c r="G70" s="72" t="str">
        <f>IFERROR(VLOOKUP(C70,DB!$C$4:$H$952,4,FALSE)/1000000,"")</f>
        <v/>
      </c>
      <c r="H70" s="72"/>
      <c r="I70" s="72" t="str">
        <f t="shared" ref="I70:I133" si="6">IFERROR(G70+H70,"")</f>
        <v/>
      </c>
      <c r="J70" s="73" t="str">
        <f t="shared" ref="J70:J133" si="7">IFERROR(I70/L70,"")</f>
        <v/>
      </c>
      <c r="K70" s="73" t="str">
        <f t="shared" ref="K70:K133" si="8">IFERROR(I70/M70,"")</f>
        <v/>
      </c>
      <c r="L70" s="74"/>
      <c r="M70" s="74"/>
      <c r="N70" s="75" t="str">
        <f>IFERROR(VLOOKUP(C70,DB!$C$4:$H$49,6,FALSE),"")</f>
        <v/>
      </c>
      <c r="O70" s="76"/>
      <c r="P70" s="77" t="str">
        <f>IFERROR(VLOOKUP(C70,DB!$C$4:$K$952,8,FALSE),"")</f>
        <v/>
      </c>
      <c r="Q70" s="78" t="str">
        <f>IFERROR(VLOOKUP(C70,DB!$C$4:$L$952,10,FALSE),"")</f>
        <v/>
      </c>
      <c r="R70" s="79"/>
    </row>
    <row r="71" spans="2:18">
      <c r="B71" s="64" t="str">
        <f>IFERROR(HYPERLINK(C71&amp;".xlsx",VLOOKUP(C71,DB!$C$4:$N$952,12,FALSE)),"")</f>
        <v/>
      </c>
      <c r="C71" s="82" t="str" cm="1">
        <f t="array" ref="C71">IFERROR(INDEX(DB!$C$4:$C$174,SMALL(IF(ISNUMBER(SEARCH("healthcare",DB!$K$4:$K$174))=TRUE,ROW(DB!$C$4:$C$174)),ROW(67:67))-3,0),"")</f>
        <v/>
      </c>
      <c r="D71" t="str">
        <f>IFERROR(VLOOKUP(C71,DB!$C$4:$I$952,2,FALSE),"")</f>
        <v/>
      </c>
      <c r="E71" s="70" t="str">
        <f>IFERROR(VLOOKUP(C71,DB!$C$4:$I$952,3,FALSE),"")</f>
        <v/>
      </c>
      <c r="F71" s="71" t="str">
        <f>IFERROR(VLOOKUP(C71,DB!$C$4:$I$952,7,FALSE),"")</f>
        <v/>
      </c>
      <c r="G71" s="72" t="str">
        <f>IFERROR(VLOOKUP(C71,DB!$C$4:$H$952,4,FALSE)/1000000,"")</f>
        <v/>
      </c>
      <c r="H71" s="72"/>
      <c r="I71" s="72" t="str">
        <f t="shared" si="6"/>
        <v/>
      </c>
      <c r="J71" s="73" t="str">
        <f t="shared" si="7"/>
        <v/>
      </c>
      <c r="K71" s="73" t="str">
        <f t="shared" si="8"/>
        <v/>
      </c>
      <c r="L71" s="74"/>
      <c r="M71" s="74"/>
      <c r="N71" s="75" t="str">
        <f>IFERROR(VLOOKUP(C71,DB!$C$4:$H$49,6,FALSE),"")</f>
        <v/>
      </c>
      <c r="O71" s="76"/>
      <c r="P71" s="77" t="str">
        <f>IFERROR(VLOOKUP(C71,DB!$C$4:$K$952,8,FALSE),"")</f>
        <v/>
      </c>
      <c r="Q71" s="78" t="str">
        <f>IFERROR(VLOOKUP(C71,DB!$C$4:$L$952,10,FALSE),"")</f>
        <v/>
      </c>
      <c r="R71" s="79"/>
    </row>
    <row r="72" spans="2:18">
      <c r="B72" s="64" t="str">
        <f>IFERROR(HYPERLINK(C72&amp;".xlsx",VLOOKUP(C72,DB!$C$4:$N$952,12,FALSE)),"")</f>
        <v/>
      </c>
      <c r="C72" s="82" t="str" cm="1">
        <f t="array" ref="C72">IFERROR(INDEX(DB!$C$4:$C$174,SMALL(IF(ISNUMBER(SEARCH("healthcare",DB!$K$4:$K$174))=TRUE,ROW(DB!$C$4:$C$174)),ROW(68:68))-3,0),"")</f>
        <v/>
      </c>
      <c r="D72" t="str">
        <f>IFERROR(VLOOKUP(C72,DB!$C$4:$I$952,2,FALSE),"")</f>
        <v/>
      </c>
      <c r="E72" s="70" t="str">
        <f>IFERROR(VLOOKUP(C72,DB!$C$4:$I$952,3,FALSE),"")</f>
        <v/>
      </c>
      <c r="F72" s="71" t="str">
        <f>IFERROR(VLOOKUP(C72,DB!$C$4:$I$952,7,FALSE),"")</f>
        <v/>
      </c>
      <c r="G72" s="72" t="str">
        <f>IFERROR(VLOOKUP(C72,DB!$C$4:$H$952,4,FALSE)/1000000,"")</f>
        <v/>
      </c>
      <c r="H72" s="72"/>
      <c r="I72" s="72" t="str">
        <f t="shared" si="6"/>
        <v/>
      </c>
      <c r="J72" s="73" t="str">
        <f t="shared" si="7"/>
        <v/>
      </c>
      <c r="K72" s="73" t="str">
        <f t="shared" si="8"/>
        <v/>
      </c>
      <c r="L72" s="74"/>
      <c r="M72" s="74"/>
      <c r="N72" s="75" t="str">
        <f>IFERROR(VLOOKUP(C72,DB!$C$4:$H$49,6,FALSE),"")</f>
        <v/>
      </c>
      <c r="O72" s="76"/>
      <c r="P72" s="77" t="str">
        <f>IFERROR(VLOOKUP(C72,DB!$C$4:$K$952,8,FALSE),"")</f>
        <v/>
      </c>
      <c r="Q72" s="78" t="str">
        <f>IFERROR(VLOOKUP(C72,DB!$C$4:$L$952,10,FALSE),"")</f>
        <v/>
      </c>
      <c r="R72" s="79"/>
    </row>
    <row r="73" spans="2:18">
      <c r="B73" s="64" t="str">
        <f>IFERROR(HYPERLINK(C73&amp;".xlsx",VLOOKUP(C73,DB!$C$4:$N$952,12,FALSE)),"")</f>
        <v/>
      </c>
      <c r="C73" s="82" t="str" cm="1">
        <f t="array" ref="C73">IFERROR(INDEX(DB!$C$4:$C$174,SMALL(IF(ISNUMBER(SEARCH("healthcare",DB!$K$4:$K$174))=TRUE,ROW(DB!$C$4:$C$174)),ROW(69:69))-3,0),"")</f>
        <v/>
      </c>
      <c r="D73" t="str">
        <f>IFERROR(VLOOKUP(C73,DB!$C$4:$I$952,2,FALSE),"")</f>
        <v/>
      </c>
      <c r="E73" s="70" t="str">
        <f>IFERROR(VLOOKUP(C73,DB!$C$4:$I$952,3,FALSE),"")</f>
        <v/>
      </c>
      <c r="F73" s="71" t="str">
        <f>IFERROR(VLOOKUP(C73,DB!$C$4:$I$952,7,FALSE),"")</f>
        <v/>
      </c>
      <c r="G73" s="72" t="str">
        <f>IFERROR(VLOOKUP(C73,DB!$C$4:$H$952,4,FALSE)/1000000,"")</f>
        <v/>
      </c>
      <c r="H73" s="72"/>
      <c r="I73" s="72" t="str">
        <f t="shared" si="6"/>
        <v/>
      </c>
      <c r="J73" s="73" t="str">
        <f t="shared" si="7"/>
        <v/>
      </c>
      <c r="K73" s="73" t="str">
        <f t="shared" si="8"/>
        <v/>
      </c>
      <c r="L73" s="74"/>
      <c r="M73" s="74"/>
      <c r="N73" s="75" t="str">
        <f>IFERROR(VLOOKUP(C73,DB!$C$4:$H$49,6,FALSE),"")</f>
        <v/>
      </c>
      <c r="O73" s="76"/>
      <c r="P73" s="77" t="str">
        <f>IFERROR(VLOOKUP(C73,DB!$C$4:$K$952,8,FALSE),"")</f>
        <v/>
      </c>
      <c r="Q73" s="78" t="str">
        <f>IFERROR(VLOOKUP(C73,DB!$C$4:$L$952,10,FALSE),"")</f>
        <v/>
      </c>
      <c r="R73" s="79"/>
    </row>
    <row r="74" spans="2:18">
      <c r="B74" s="64" t="str">
        <f>IFERROR(HYPERLINK(C74&amp;".xlsx",VLOOKUP(C74,DB!$C$4:$N$952,12,FALSE)),"")</f>
        <v/>
      </c>
      <c r="C74" s="82" t="str" cm="1">
        <f t="array" ref="C74">IFERROR(INDEX(DB!$C$4:$C$174,SMALL(IF(ISNUMBER(SEARCH("healthcare",DB!$K$4:$K$174))=TRUE,ROW(DB!$C$4:$C$174)),ROW(70:70))-3,0),"")</f>
        <v/>
      </c>
      <c r="D74" t="str">
        <f>IFERROR(VLOOKUP(C74,DB!$C$4:$I$952,2,FALSE),"")</f>
        <v/>
      </c>
      <c r="E74" s="70" t="str">
        <f>IFERROR(VLOOKUP(C74,DB!$C$4:$I$952,3,FALSE),"")</f>
        <v/>
      </c>
      <c r="F74" s="71" t="str">
        <f>IFERROR(VLOOKUP(C74,DB!$C$4:$I$952,7,FALSE),"")</f>
        <v/>
      </c>
      <c r="G74" s="72" t="str">
        <f>IFERROR(VLOOKUP(C74,DB!$C$4:$H$952,4,FALSE)/1000000,"")</f>
        <v/>
      </c>
      <c r="H74" s="72"/>
      <c r="I74" s="72" t="str">
        <f t="shared" si="6"/>
        <v/>
      </c>
      <c r="J74" s="73" t="str">
        <f t="shared" si="7"/>
        <v/>
      </c>
      <c r="K74" s="73" t="str">
        <f t="shared" si="8"/>
        <v/>
      </c>
      <c r="L74" s="74"/>
      <c r="M74" s="74"/>
      <c r="N74" s="75" t="str">
        <f>IFERROR(VLOOKUP(C74,DB!$C$4:$H$49,6,FALSE),"")</f>
        <v/>
      </c>
      <c r="O74" s="76"/>
      <c r="P74" s="77" t="str">
        <f>IFERROR(VLOOKUP(C74,DB!$C$4:$K$952,8,FALSE),"")</f>
        <v/>
      </c>
      <c r="Q74" s="78" t="str">
        <f>IFERROR(VLOOKUP(C74,DB!$C$4:$L$952,10,FALSE),"")</f>
        <v/>
      </c>
      <c r="R74" s="79"/>
    </row>
    <row r="75" spans="2:18">
      <c r="B75" s="64" t="str">
        <f>IFERROR(HYPERLINK(C75&amp;".xlsx",VLOOKUP(C75,DB!$C$4:$N$952,12,FALSE)),"")</f>
        <v/>
      </c>
      <c r="C75" s="82" t="str" cm="1">
        <f t="array" ref="C75">IFERROR(INDEX(DB!$C$4:$C$174,SMALL(IF(ISNUMBER(SEARCH("healthcare",DB!$K$4:$K$174))=TRUE,ROW(DB!$C$4:$C$174)),ROW(71:71))-3,0),"")</f>
        <v/>
      </c>
      <c r="D75" t="str">
        <f>IFERROR(VLOOKUP(C75,DB!$C$4:$I$952,2,FALSE),"")</f>
        <v/>
      </c>
      <c r="E75" s="70" t="str">
        <f>IFERROR(VLOOKUP(C75,DB!$C$4:$I$952,3,FALSE),"")</f>
        <v/>
      </c>
      <c r="F75" s="71" t="str">
        <f>IFERROR(VLOOKUP(C75,DB!$C$4:$I$952,7,FALSE),"")</f>
        <v/>
      </c>
      <c r="G75" s="72" t="str">
        <f>IFERROR(VLOOKUP(C75,DB!$C$4:$H$952,4,FALSE)/1000000,"")</f>
        <v/>
      </c>
      <c r="H75" s="72"/>
      <c r="I75" s="72" t="str">
        <f t="shared" si="6"/>
        <v/>
      </c>
      <c r="J75" s="73" t="str">
        <f t="shared" si="7"/>
        <v/>
      </c>
      <c r="K75" s="73" t="str">
        <f t="shared" si="8"/>
        <v/>
      </c>
      <c r="L75" s="74"/>
      <c r="M75" s="74"/>
      <c r="N75" s="75" t="str">
        <f>IFERROR(VLOOKUP(C75,DB!$C$4:$H$49,6,FALSE),"")</f>
        <v/>
      </c>
      <c r="O75" s="76"/>
      <c r="P75" s="77" t="str">
        <f>IFERROR(VLOOKUP(C75,DB!$C$4:$K$952,8,FALSE),"")</f>
        <v/>
      </c>
      <c r="Q75" s="78" t="str">
        <f>IFERROR(VLOOKUP(C75,DB!$C$4:$L$952,10,FALSE),"")</f>
        <v/>
      </c>
      <c r="R75" s="79"/>
    </row>
    <row r="76" spans="2:18">
      <c r="B76" s="64" t="str">
        <f>IFERROR(HYPERLINK(C76&amp;".xlsx",VLOOKUP(C76,DB!$C$4:$N$952,12,FALSE)),"")</f>
        <v/>
      </c>
      <c r="C76" s="82" t="str" cm="1">
        <f t="array" ref="C76">IFERROR(INDEX(DB!$C$4:$C$174,SMALL(IF(ISNUMBER(SEARCH("healthcare",DB!$K$4:$K$174))=TRUE,ROW(DB!$C$4:$C$174)),ROW(72:72))-3,0),"")</f>
        <v/>
      </c>
      <c r="D76" t="str">
        <f>IFERROR(VLOOKUP(C76,DB!$C$4:$I$952,2,FALSE),"")</f>
        <v/>
      </c>
      <c r="E76" s="70" t="str">
        <f>IFERROR(VLOOKUP(C76,DB!$C$4:$I$952,3,FALSE),"")</f>
        <v/>
      </c>
      <c r="F76" s="71" t="str">
        <f>IFERROR(VLOOKUP(C76,DB!$C$4:$I$952,7,FALSE),"")</f>
        <v/>
      </c>
      <c r="G76" s="72" t="str">
        <f>IFERROR(VLOOKUP(C76,DB!$C$4:$H$952,4,FALSE)/1000000,"")</f>
        <v/>
      </c>
      <c r="H76" s="72"/>
      <c r="I76" s="72" t="str">
        <f t="shared" si="6"/>
        <v/>
      </c>
      <c r="J76" s="73" t="str">
        <f t="shared" si="7"/>
        <v/>
      </c>
      <c r="K76" s="73" t="str">
        <f t="shared" si="8"/>
        <v/>
      </c>
      <c r="L76" s="74"/>
      <c r="M76" s="74"/>
      <c r="N76" s="75" t="str">
        <f>IFERROR(VLOOKUP(C76,DB!$C$4:$H$49,6,FALSE),"")</f>
        <v/>
      </c>
      <c r="O76" s="76"/>
      <c r="P76" s="77" t="str">
        <f>IFERROR(VLOOKUP(C76,DB!$C$4:$K$952,8,FALSE),"")</f>
        <v/>
      </c>
      <c r="Q76" s="78" t="str">
        <f>IFERROR(VLOOKUP(C76,DB!$C$4:$L$952,10,FALSE),"")</f>
        <v/>
      </c>
      <c r="R76" s="79"/>
    </row>
    <row r="77" spans="2:18">
      <c r="B77" s="64" t="str">
        <f>IFERROR(HYPERLINK(C77&amp;".xlsx",VLOOKUP(C77,DB!$C$4:$N$952,12,FALSE)),"")</f>
        <v/>
      </c>
      <c r="C77" s="82" t="str" cm="1">
        <f t="array" ref="C77">IFERROR(INDEX(DB!$C$4:$C$174,SMALL(IF(ISNUMBER(SEARCH("healthcare",DB!$K$4:$K$174))=TRUE,ROW(DB!$C$4:$C$174)),ROW(73:73))-3,0),"")</f>
        <v/>
      </c>
      <c r="D77" t="str">
        <f>IFERROR(VLOOKUP(C77,DB!$C$4:$I$952,2,FALSE),"")</f>
        <v/>
      </c>
      <c r="E77" s="70" t="str">
        <f>IFERROR(VLOOKUP(C77,DB!$C$4:$I$952,3,FALSE),"")</f>
        <v/>
      </c>
      <c r="F77" s="71" t="str">
        <f>IFERROR(VLOOKUP(C77,DB!$C$4:$I$952,7,FALSE),"")</f>
        <v/>
      </c>
      <c r="G77" s="72" t="str">
        <f>IFERROR(VLOOKUP(C77,DB!$C$4:$H$952,4,FALSE)/1000000,"")</f>
        <v/>
      </c>
      <c r="H77" s="72"/>
      <c r="I77" s="72" t="str">
        <f t="shared" si="6"/>
        <v/>
      </c>
      <c r="J77" s="73" t="str">
        <f t="shared" si="7"/>
        <v/>
      </c>
      <c r="K77" s="73" t="str">
        <f t="shared" si="8"/>
        <v/>
      </c>
      <c r="L77" s="74"/>
      <c r="M77" s="74"/>
      <c r="N77" s="75" t="str">
        <f>IFERROR(VLOOKUP(C77,DB!$C$4:$H$49,6,FALSE),"")</f>
        <v/>
      </c>
      <c r="O77" s="76"/>
      <c r="P77" s="77" t="str">
        <f>IFERROR(VLOOKUP(C77,DB!$C$4:$K$952,8,FALSE),"")</f>
        <v/>
      </c>
      <c r="Q77" s="78" t="str">
        <f>IFERROR(VLOOKUP(C77,DB!$C$4:$L$952,10,FALSE),"")</f>
        <v/>
      </c>
      <c r="R77" s="79"/>
    </row>
    <row r="78" spans="2:18">
      <c r="B78" s="64" t="str">
        <f>IFERROR(HYPERLINK(C78&amp;".xlsx",VLOOKUP(C78,DB!$C$4:$N$952,12,FALSE)),"")</f>
        <v/>
      </c>
      <c r="C78" s="82" t="str" cm="1">
        <f t="array" ref="C78">IFERROR(INDEX(DB!$C$4:$C$174,SMALL(IF(ISNUMBER(SEARCH("healthcare",DB!$K$4:$K$174))=TRUE,ROW(DB!$C$4:$C$174)),ROW(74:74))-3,0),"")</f>
        <v/>
      </c>
      <c r="D78" t="str">
        <f>IFERROR(VLOOKUP(C78,DB!$C$4:$I$952,2,FALSE),"")</f>
        <v/>
      </c>
      <c r="E78" s="70" t="str">
        <f>IFERROR(VLOOKUP(C78,DB!$C$4:$I$952,3,FALSE),"")</f>
        <v/>
      </c>
      <c r="F78" s="71" t="str">
        <f>IFERROR(VLOOKUP(C78,DB!$C$4:$I$952,7,FALSE),"")</f>
        <v/>
      </c>
      <c r="G78" s="72" t="str">
        <f>IFERROR(VLOOKUP(C78,DB!$C$4:$H$952,4,FALSE)/1000000,"")</f>
        <v/>
      </c>
      <c r="H78" s="72"/>
      <c r="I78" s="72" t="str">
        <f t="shared" si="6"/>
        <v/>
      </c>
      <c r="J78" s="73" t="str">
        <f t="shared" si="7"/>
        <v/>
      </c>
      <c r="K78" s="73" t="str">
        <f t="shared" si="8"/>
        <v/>
      </c>
      <c r="L78" s="74"/>
      <c r="M78" s="74"/>
      <c r="N78" s="75" t="str">
        <f>IFERROR(VLOOKUP(C78,DB!$C$4:$H$49,6,FALSE),"")</f>
        <v/>
      </c>
      <c r="O78" s="76"/>
      <c r="P78" s="77" t="str">
        <f>IFERROR(VLOOKUP(C78,DB!$C$4:$K$952,8,FALSE),"")</f>
        <v/>
      </c>
      <c r="Q78" s="78" t="str">
        <f>IFERROR(VLOOKUP(C78,DB!$C$4:$L$952,10,FALSE),"")</f>
        <v/>
      </c>
      <c r="R78" s="79"/>
    </row>
    <row r="79" spans="2:18">
      <c r="B79" s="64" t="str">
        <f>IFERROR(HYPERLINK(C79&amp;".xlsx",VLOOKUP(C79,DB!$C$4:$N$952,12,FALSE)),"")</f>
        <v/>
      </c>
      <c r="C79" s="82" t="str" cm="1">
        <f t="array" ref="C79">IFERROR(INDEX(DB!$C$4:$C$174,SMALL(IF(ISNUMBER(SEARCH("healthcare",DB!$K$4:$K$174))=TRUE,ROW(DB!$C$4:$C$174)),ROW(75:75))-3,0),"")</f>
        <v/>
      </c>
      <c r="D79" t="str">
        <f>IFERROR(VLOOKUP(C79,DB!$C$4:$I$952,2,FALSE),"")</f>
        <v/>
      </c>
      <c r="E79" s="70" t="str">
        <f>IFERROR(VLOOKUP(C79,DB!$C$4:$I$952,3,FALSE),"")</f>
        <v/>
      </c>
      <c r="F79" s="71" t="str">
        <f>IFERROR(VLOOKUP(C79,DB!$C$4:$I$952,7,FALSE),"")</f>
        <v/>
      </c>
      <c r="G79" s="72" t="str">
        <f>IFERROR(VLOOKUP(C79,DB!$C$4:$H$952,4,FALSE)/1000000,"")</f>
        <v/>
      </c>
      <c r="H79" s="72"/>
      <c r="I79" s="72" t="str">
        <f t="shared" si="6"/>
        <v/>
      </c>
      <c r="J79" s="73" t="str">
        <f t="shared" si="7"/>
        <v/>
      </c>
      <c r="K79" s="73" t="str">
        <f t="shared" si="8"/>
        <v/>
      </c>
      <c r="L79" s="74"/>
      <c r="M79" s="74"/>
      <c r="N79" s="75" t="str">
        <f>IFERROR(VLOOKUP(C79,DB!$C$4:$H$49,6,FALSE),"")</f>
        <v/>
      </c>
      <c r="O79" s="76"/>
      <c r="P79" s="77" t="str">
        <f>IFERROR(VLOOKUP(C79,DB!$C$4:$K$952,8,FALSE),"")</f>
        <v/>
      </c>
      <c r="Q79" s="78" t="str">
        <f>IFERROR(VLOOKUP(C79,DB!$C$4:$L$952,10,FALSE),"")</f>
        <v/>
      </c>
      <c r="R79" s="79"/>
    </row>
    <row r="80" spans="2:18">
      <c r="B80" s="64" t="str">
        <f>IFERROR(HYPERLINK(C80&amp;".xlsx",VLOOKUP(C80,DB!$C$4:$N$952,12,FALSE)),"")</f>
        <v/>
      </c>
      <c r="C80" s="82" t="str" cm="1">
        <f t="array" ref="C80">IFERROR(INDEX(DB!$C$4:$C$174,SMALL(IF(ISNUMBER(SEARCH("healthcare",DB!$K$4:$K$174))=TRUE,ROW(DB!$C$4:$C$174)),ROW(76:76))-3,0),"")</f>
        <v/>
      </c>
      <c r="D80" t="str">
        <f>IFERROR(VLOOKUP(C80,DB!$C$4:$I$952,2,FALSE),"")</f>
        <v/>
      </c>
      <c r="E80" s="70" t="str">
        <f>IFERROR(VLOOKUP(C80,DB!$C$4:$I$952,3,FALSE),"")</f>
        <v/>
      </c>
      <c r="F80" s="71" t="str">
        <f>IFERROR(VLOOKUP(C80,DB!$C$4:$I$952,7,FALSE),"")</f>
        <v/>
      </c>
      <c r="G80" s="72" t="str">
        <f>IFERROR(VLOOKUP(C80,DB!$C$4:$H$952,4,FALSE)/1000000,"")</f>
        <v/>
      </c>
      <c r="H80" s="72"/>
      <c r="I80" s="72" t="str">
        <f t="shared" si="6"/>
        <v/>
      </c>
      <c r="J80" s="73" t="str">
        <f t="shared" si="7"/>
        <v/>
      </c>
      <c r="K80" s="73" t="str">
        <f t="shared" si="8"/>
        <v/>
      </c>
      <c r="L80" s="74"/>
      <c r="M80" s="74"/>
      <c r="N80" s="75" t="str">
        <f>IFERROR(VLOOKUP(C80,DB!$C$4:$H$49,6,FALSE),"")</f>
        <v/>
      </c>
      <c r="O80" s="76"/>
      <c r="P80" s="77" t="str">
        <f>IFERROR(VLOOKUP(C80,DB!$C$4:$K$952,8,FALSE),"")</f>
        <v/>
      </c>
      <c r="Q80" s="78" t="str">
        <f>IFERROR(VLOOKUP(C80,DB!$C$4:$L$952,10,FALSE),"")</f>
        <v/>
      </c>
      <c r="R80" s="79"/>
    </row>
    <row r="81" spans="2:18">
      <c r="B81" s="64" t="str">
        <f>IFERROR(HYPERLINK(C81&amp;".xlsx",VLOOKUP(C81,DB!$C$4:$N$952,12,FALSE)),"")</f>
        <v/>
      </c>
      <c r="C81" s="82" t="str" cm="1">
        <f t="array" ref="C81">IFERROR(INDEX(DB!$C$4:$C$174,SMALL(IF(ISNUMBER(SEARCH("healthcare",DB!$K$4:$K$174))=TRUE,ROW(DB!$C$4:$C$174)),ROW(77:77))-3,0),"")</f>
        <v/>
      </c>
      <c r="D81" t="str">
        <f>IFERROR(VLOOKUP(C81,DB!$C$4:$I$952,2,FALSE),"")</f>
        <v/>
      </c>
      <c r="E81" s="70" t="str">
        <f>IFERROR(VLOOKUP(C81,DB!$C$4:$I$952,3,FALSE),"")</f>
        <v/>
      </c>
      <c r="F81" s="71" t="str">
        <f>IFERROR(VLOOKUP(C81,DB!$C$4:$I$952,7,FALSE),"")</f>
        <v/>
      </c>
      <c r="G81" s="72" t="str">
        <f>IFERROR(VLOOKUP(C81,DB!$C$4:$H$952,4,FALSE)/1000000,"")</f>
        <v/>
      </c>
      <c r="H81" s="72"/>
      <c r="I81" s="72" t="str">
        <f t="shared" si="6"/>
        <v/>
      </c>
      <c r="J81" s="73" t="str">
        <f t="shared" si="7"/>
        <v/>
      </c>
      <c r="K81" s="73" t="str">
        <f t="shared" si="8"/>
        <v/>
      </c>
      <c r="L81" s="74"/>
      <c r="M81" s="74"/>
      <c r="N81" s="75" t="str">
        <f>IFERROR(VLOOKUP(C81,DB!$C$4:$H$49,6,FALSE),"")</f>
        <v/>
      </c>
      <c r="O81" s="76"/>
      <c r="P81" s="77" t="str">
        <f>IFERROR(VLOOKUP(C81,DB!$C$4:$K$952,8,FALSE),"")</f>
        <v/>
      </c>
      <c r="Q81" s="78" t="str">
        <f>IFERROR(VLOOKUP(C81,DB!$C$4:$L$952,10,FALSE),"")</f>
        <v/>
      </c>
      <c r="R81" s="79"/>
    </row>
    <row r="82" spans="2:18">
      <c r="B82" s="64" t="str">
        <f>IFERROR(HYPERLINK(C82&amp;".xlsx",VLOOKUP(C82,DB!$C$4:$N$952,12,FALSE)),"")</f>
        <v/>
      </c>
      <c r="C82" s="82" t="str" cm="1">
        <f t="array" ref="C82">IFERROR(INDEX(DB!$C$4:$C$174,SMALL(IF(ISNUMBER(SEARCH("healthcare",DB!$K$4:$K$174))=TRUE,ROW(DB!$C$4:$C$174)),ROW(78:78))-3,0),"")</f>
        <v/>
      </c>
      <c r="D82" t="str">
        <f>IFERROR(VLOOKUP(C82,DB!$C$4:$I$952,2,FALSE),"")</f>
        <v/>
      </c>
      <c r="E82" s="70" t="str">
        <f>IFERROR(VLOOKUP(C82,DB!$C$4:$I$952,3,FALSE),"")</f>
        <v/>
      </c>
      <c r="F82" s="71" t="str">
        <f>IFERROR(VLOOKUP(C82,DB!$C$4:$I$952,7,FALSE),"")</f>
        <v/>
      </c>
      <c r="G82" s="72" t="str">
        <f>IFERROR(VLOOKUP(C82,DB!$C$4:$H$952,4,FALSE)/1000000,"")</f>
        <v/>
      </c>
      <c r="H82" s="72"/>
      <c r="I82" s="72" t="str">
        <f t="shared" si="6"/>
        <v/>
      </c>
      <c r="J82" s="73" t="str">
        <f t="shared" si="7"/>
        <v/>
      </c>
      <c r="K82" s="73" t="str">
        <f t="shared" si="8"/>
        <v/>
      </c>
      <c r="L82" s="74"/>
      <c r="M82" s="74"/>
      <c r="N82" s="75" t="str">
        <f>IFERROR(VLOOKUP(C82,DB!$C$4:$H$49,6,FALSE),"")</f>
        <v/>
      </c>
      <c r="O82" s="76"/>
      <c r="P82" s="77" t="str">
        <f>IFERROR(VLOOKUP(C82,DB!$C$4:$K$952,8,FALSE),"")</f>
        <v/>
      </c>
      <c r="Q82" s="78" t="str">
        <f>IFERROR(VLOOKUP(C82,DB!$C$4:$L$952,10,FALSE),"")</f>
        <v/>
      </c>
      <c r="R82" s="79"/>
    </row>
    <row r="83" spans="2:18">
      <c r="B83" s="64" t="str">
        <f>IFERROR(HYPERLINK(C83&amp;".xlsx",VLOOKUP(C83,DB!$C$4:$N$952,12,FALSE)),"")</f>
        <v/>
      </c>
      <c r="C83" s="82" t="str" cm="1">
        <f t="array" ref="C83">IFERROR(INDEX(DB!$C$4:$C$174,SMALL(IF(ISNUMBER(SEARCH("healthcare",DB!$K$4:$K$174))=TRUE,ROW(DB!$C$4:$C$174)),ROW(79:79))-3,0),"")</f>
        <v/>
      </c>
      <c r="D83" t="str">
        <f>IFERROR(VLOOKUP(C83,DB!$C$4:$I$952,2,FALSE),"")</f>
        <v/>
      </c>
      <c r="E83" s="70" t="str">
        <f>IFERROR(VLOOKUP(C83,DB!$C$4:$I$952,3,FALSE),"")</f>
        <v/>
      </c>
      <c r="F83" s="71" t="str">
        <f>IFERROR(VLOOKUP(C83,DB!$C$4:$I$952,7,FALSE),"")</f>
        <v/>
      </c>
      <c r="G83" s="72" t="str">
        <f>IFERROR(VLOOKUP(C83,DB!$C$4:$H$952,4,FALSE)/1000000,"")</f>
        <v/>
      </c>
      <c r="H83" s="72"/>
      <c r="I83" s="72" t="str">
        <f t="shared" si="6"/>
        <v/>
      </c>
      <c r="J83" s="73" t="str">
        <f t="shared" si="7"/>
        <v/>
      </c>
      <c r="K83" s="73" t="str">
        <f t="shared" si="8"/>
        <v/>
      </c>
      <c r="L83" s="74"/>
      <c r="M83" s="74"/>
      <c r="N83" s="75" t="str">
        <f>IFERROR(VLOOKUP(C83,DB!$C$4:$H$49,6,FALSE),"")</f>
        <v/>
      </c>
      <c r="O83" s="76"/>
      <c r="P83" s="77" t="str">
        <f>IFERROR(VLOOKUP(C83,DB!$C$4:$K$952,8,FALSE),"")</f>
        <v/>
      </c>
      <c r="Q83" s="78" t="str">
        <f>IFERROR(VLOOKUP(C83,DB!$C$4:$L$952,10,FALSE),"")</f>
        <v/>
      </c>
      <c r="R83" s="79"/>
    </row>
    <row r="84" spans="2:18">
      <c r="B84" s="64" t="str">
        <f>IFERROR(HYPERLINK(C84&amp;".xlsx",VLOOKUP(C84,DB!$C$4:$N$952,12,FALSE)),"")</f>
        <v/>
      </c>
      <c r="C84" s="82" t="str" cm="1">
        <f t="array" ref="C84">IFERROR(INDEX(DB!$C$4:$C$174,SMALL(IF(ISNUMBER(SEARCH("healthcare",DB!$K$4:$K$174))=TRUE,ROW(DB!$C$4:$C$174)),ROW(80:80))-3,0),"")</f>
        <v/>
      </c>
      <c r="D84" t="str">
        <f>IFERROR(VLOOKUP(C84,DB!$C$4:$I$952,2,FALSE),"")</f>
        <v/>
      </c>
      <c r="E84" s="70" t="str">
        <f>IFERROR(VLOOKUP(C84,DB!$C$4:$I$952,3,FALSE),"")</f>
        <v/>
      </c>
      <c r="F84" s="71" t="str">
        <f>IFERROR(VLOOKUP(C84,DB!$C$4:$I$952,7,FALSE),"")</f>
        <v/>
      </c>
      <c r="G84" s="72" t="str">
        <f>IFERROR(VLOOKUP(C84,DB!$C$4:$H$952,4,FALSE)/1000000,"")</f>
        <v/>
      </c>
      <c r="H84" s="72"/>
      <c r="I84" s="72" t="str">
        <f t="shared" si="6"/>
        <v/>
      </c>
      <c r="J84" s="73" t="str">
        <f t="shared" si="7"/>
        <v/>
      </c>
      <c r="K84" s="73" t="str">
        <f t="shared" si="8"/>
        <v/>
      </c>
      <c r="L84" s="74"/>
      <c r="M84" s="74"/>
      <c r="N84" s="75" t="str">
        <f>IFERROR(VLOOKUP(C84,DB!$C$4:$H$49,6,FALSE),"")</f>
        <v/>
      </c>
      <c r="O84" s="76"/>
      <c r="P84" s="77" t="str">
        <f>IFERROR(VLOOKUP(C84,DB!$C$4:$K$952,8,FALSE),"")</f>
        <v/>
      </c>
      <c r="Q84" s="78" t="str">
        <f>IFERROR(VLOOKUP(C84,DB!$C$4:$L$952,10,FALSE),"")</f>
        <v/>
      </c>
      <c r="R84" s="79"/>
    </row>
    <row r="85" spans="2:18">
      <c r="B85" s="64" t="str">
        <f>IFERROR(HYPERLINK(C85&amp;".xlsx",VLOOKUP(C85,DB!$C$4:$N$952,12,FALSE)),"")</f>
        <v/>
      </c>
      <c r="C85" s="82" t="str" cm="1">
        <f t="array" ref="C85">IFERROR(INDEX(DB!$C$4:$C$174,SMALL(IF(ISNUMBER(SEARCH("healthcare",DB!$K$4:$K$174))=TRUE,ROW(DB!$C$4:$C$174)),ROW(81:81))-3,0),"")</f>
        <v/>
      </c>
      <c r="D85" t="str">
        <f>IFERROR(VLOOKUP(C85,DB!$C$4:$I$952,2,FALSE),"")</f>
        <v/>
      </c>
      <c r="E85" s="70" t="str">
        <f>IFERROR(VLOOKUP(C85,DB!$C$4:$I$952,3,FALSE),"")</f>
        <v/>
      </c>
      <c r="F85" s="71" t="str">
        <f>IFERROR(VLOOKUP(C85,DB!$C$4:$I$952,7,FALSE),"")</f>
        <v/>
      </c>
      <c r="G85" s="72" t="str">
        <f>IFERROR(VLOOKUP(C85,DB!$C$4:$H$952,4,FALSE)/1000000,"")</f>
        <v/>
      </c>
      <c r="H85" s="72"/>
      <c r="I85" s="72" t="str">
        <f t="shared" si="6"/>
        <v/>
      </c>
      <c r="J85" s="73" t="str">
        <f t="shared" si="7"/>
        <v/>
      </c>
      <c r="K85" s="73" t="str">
        <f t="shared" si="8"/>
        <v/>
      </c>
      <c r="L85" s="74"/>
      <c r="M85" s="74"/>
      <c r="N85" s="75" t="str">
        <f>IFERROR(VLOOKUP(C85,DB!$C$4:$H$49,6,FALSE),"")</f>
        <v/>
      </c>
      <c r="O85" s="76"/>
      <c r="P85" s="77" t="str">
        <f>IFERROR(VLOOKUP(C85,DB!$C$4:$K$952,8,FALSE),"")</f>
        <v/>
      </c>
      <c r="Q85" s="78" t="str">
        <f>IFERROR(VLOOKUP(C85,DB!$C$4:$L$952,10,FALSE),"")</f>
        <v/>
      </c>
      <c r="R85" s="79"/>
    </row>
    <row r="86" spans="2:18">
      <c r="B86" s="64" t="str">
        <f>IFERROR(HYPERLINK(C86&amp;".xlsx",VLOOKUP(C86,DB!$C$4:$N$952,12,FALSE)),"")</f>
        <v/>
      </c>
      <c r="C86" s="82" t="str" cm="1">
        <f t="array" ref="C86">IFERROR(INDEX(DB!$C$4:$C$174,SMALL(IF(ISNUMBER(SEARCH("healthcare",DB!$K$4:$K$174))=TRUE,ROW(DB!$C$4:$C$174)),ROW(82:82))-3,0),"")</f>
        <v/>
      </c>
      <c r="D86" t="str">
        <f>IFERROR(VLOOKUP(C86,DB!$C$4:$I$952,2,FALSE),"")</f>
        <v/>
      </c>
      <c r="E86" s="70" t="str">
        <f>IFERROR(VLOOKUP(C86,DB!$C$4:$I$952,3,FALSE),"")</f>
        <v/>
      </c>
      <c r="F86" s="71" t="str">
        <f>IFERROR(VLOOKUP(C86,DB!$C$4:$I$952,7,FALSE),"")</f>
        <v/>
      </c>
      <c r="G86" s="72" t="str">
        <f>IFERROR(VLOOKUP(C86,DB!$C$4:$H$952,4,FALSE)/1000000,"")</f>
        <v/>
      </c>
      <c r="H86" s="72"/>
      <c r="I86" s="72" t="str">
        <f t="shared" si="6"/>
        <v/>
      </c>
      <c r="J86" s="73" t="str">
        <f t="shared" si="7"/>
        <v/>
      </c>
      <c r="K86" s="73" t="str">
        <f t="shared" si="8"/>
        <v/>
      </c>
      <c r="L86" s="74"/>
      <c r="M86" s="74"/>
      <c r="N86" s="75" t="str">
        <f>IFERROR(VLOOKUP(C86,DB!$C$4:$H$49,6,FALSE),"")</f>
        <v/>
      </c>
      <c r="O86" s="76"/>
      <c r="P86" s="77" t="str">
        <f>IFERROR(VLOOKUP(C86,DB!$C$4:$K$952,8,FALSE),"")</f>
        <v/>
      </c>
      <c r="Q86" s="78" t="str">
        <f>IFERROR(VLOOKUP(C86,DB!$C$4:$L$952,10,FALSE),"")</f>
        <v/>
      </c>
      <c r="R86" s="79"/>
    </row>
    <row r="87" spans="2:18">
      <c r="B87" s="64" t="str">
        <f>IFERROR(HYPERLINK(C87&amp;".xlsx",VLOOKUP(C87,DB!$C$4:$N$952,12,FALSE)),"")</f>
        <v/>
      </c>
      <c r="C87" s="82" t="str" cm="1">
        <f t="array" ref="C87">IFERROR(INDEX(DB!$C$4:$C$174,SMALL(IF(ISNUMBER(SEARCH("healthcare",DB!$K$4:$K$174))=TRUE,ROW(DB!$C$4:$C$174)),ROW(83:83))-3,0),"")</f>
        <v/>
      </c>
      <c r="D87" t="str">
        <f>IFERROR(VLOOKUP(C87,DB!$C$4:$I$952,2,FALSE),"")</f>
        <v/>
      </c>
      <c r="E87" s="70" t="str">
        <f>IFERROR(VLOOKUP(C87,DB!$C$4:$I$952,3,FALSE),"")</f>
        <v/>
      </c>
      <c r="F87" s="71" t="str">
        <f>IFERROR(VLOOKUP(C87,DB!$C$4:$I$952,7,FALSE),"")</f>
        <v/>
      </c>
      <c r="G87" s="72" t="str">
        <f>IFERROR(VLOOKUP(C87,DB!$C$4:$H$952,4,FALSE)/1000000,"")</f>
        <v/>
      </c>
      <c r="H87" s="72"/>
      <c r="I87" s="72" t="str">
        <f t="shared" si="6"/>
        <v/>
      </c>
      <c r="J87" s="73" t="str">
        <f t="shared" si="7"/>
        <v/>
      </c>
      <c r="K87" s="73" t="str">
        <f t="shared" si="8"/>
        <v/>
      </c>
      <c r="L87" s="74"/>
      <c r="M87" s="74"/>
      <c r="N87" s="75" t="str">
        <f>IFERROR(VLOOKUP(C87,DB!$C$4:$H$49,6,FALSE),"")</f>
        <v/>
      </c>
      <c r="O87" s="76"/>
      <c r="P87" s="77" t="str">
        <f>IFERROR(VLOOKUP(C87,DB!$C$4:$K$952,8,FALSE),"")</f>
        <v/>
      </c>
      <c r="Q87" s="78" t="str">
        <f>IFERROR(VLOOKUP(C87,DB!$C$4:$L$952,10,FALSE),"")</f>
        <v/>
      </c>
      <c r="R87" s="79"/>
    </row>
    <row r="88" spans="2:18">
      <c r="B88" s="64" t="str">
        <f>IFERROR(HYPERLINK(C88&amp;".xlsx",VLOOKUP(C88,DB!$C$4:$N$952,12,FALSE)),"")</f>
        <v/>
      </c>
      <c r="C88" s="82" t="str" cm="1">
        <f t="array" ref="C88">IFERROR(INDEX(DB!$C$4:$C$174,SMALL(IF(ISNUMBER(SEARCH("healthcare",DB!$K$4:$K$174))=TRUE,ROW(DB!$C$4:$C$174)),ROW(84:84))-3,0),"")</f>
        <v/>
      </c>
      <c r="D88" t="str">
        <f>IFERROR(VLOOKUP(C88,DB!$C$4:$I$952,2,FALSE),"")</f>
        <v/>
      </c>
      <c r="E88" s="70" t="str">
        <f>IFERROR(VLOOKUP(C88,DB!$C$4:$I$952,3,FALSE),"")</f>
        <v/>
      </c>
      <c r="F88" s="71" t="str">
        <f>IFERROR(VLOOKUP(C88,DB!$C$4:$I$952,7,FALSE),"")</f>
        <v/>
      </c>
      <c r="G88" s="72" t="str">
        <f>IFERROR(VLOOKUP(C88,DB!$C$4:$H$952,4,FALSE)/1000000,"")</f>
        <v/>
      </c>
      <c r="H88" s="72"/>
      <c r="I88" s="72" t="str">
        <f t="shared" si="6"/>
        <v/>
      </c>
      <c r="J88" s="73" t="str">
        <f t="shared" si="7"/>
        <v/>
      </c>
      <c r="K88" s="73" t="str">
        <f t="shared" si="8"/>
        <v/>
      </c>
      <c r="L88" s="74"/>
      <c r="M88" s="74"/>
      <c r="N88" s="75" t="str">
        <f>IFERROR(VLOOKUP(C88,DB!$C$4:$H$49,6,FALSE),"")</f>
        <v/>
      </c>
      <c r="O88" s="76"/>
      <c r="P88" s="77" t="str">
        <f>IFERROR(VLOOKUP(C88,DB!$C$4:$K$952,8,FALSE),"")</f>
        <v/>
      </c>
      <c r="Q88" s="78" t="str">
        <f>IFERROR(VLOOKUP(C88,DB!$C$4:$L$952,10,FALSE),"")</f>
        <v/>
      </c>
      <c r="R88" s="79"/>
    </row>
    <row r="89" spans="2:18">
      <c r="B89" s="64" t="str">
        <f>IFERROR(HYPERLINK(C89&amp;".xlsx",VLOOKUP(C89,DB!$C$4:$N$952,12,FALSE)),"")</f>
        <v/>
      </c>
      <c r="C89" s="82" t="str" cm="1">
        <f t="array" ref="C89">IFERROR(INDEX(DB!$C$4:$C$174,SMALL(IF(ISNUMBER(SEARCH("healthcare",DB!$K$4:$K$174))=TRUE,ROW(DB!$C$4:$C$174)),ROW(85:85))-3,0),"")</f>
        <v/>
      </c>
      <c r="D89" t="str">
        <f>IFERROR(VLOOKUP(C89,DB!$C$4:$I$952,2,FALSE),"")</f>
        <v/>
      </c>
      <c r="E89" s="70" t="str">
        <f>IFERROR(VLOOKUP(C89,DB!$C$4:$I$952,3,FALSE),"")</f>
        <v/>
      </c>
      <c r="F89" s="71" t="str">
        <f>IFERROR(VLOOKUP(C89,DB!$C$4:$I$952,7,FALSE),"")</f>
        <v/>
      </c>
      <c r="G89" s="72" t="str">
        <f>IFERROR(VLOOKUP(C89,DB!$C$4:$H$952,4,FALSE)/1000000,"")</f>
        <v/>
      </c>
      <c r="H89" s="72"/>
      <c r="I89" s="72" t="str">
        <f t="shared" si="6"/>
        <v/>
      </c>
      <c r="J89" s="73" t="str">
        <f t="shared" si="7"/>
        <v/>
      </c>
      <c r="K89" s="73" t="str">
        <f t="shared" si="8"/>
        <v/>
      </c>
      <c r="L89" s="74"/>
      <c r="M89" s="74"/>
      <c r="N89" s="75" t="str">
        <f>IFERROR(VLOOKUP(C89,DB!$C$4:$H$49,6,FALSE),"")</f>
        <v/>
      </c>
      <c r="O89" s="76"/>
      <c r="P89" s="77" t="str">
        <f>IFERROR(VLOOKUP(C89,DB!$C$4:$K$952,8,FALSE),"")</f>
        <v/>
      </c>
      <c r="Q89" s="78" t="str">
        <f>IFERROR(VLOOKUP(C89,DB!$C$4:$L$952,10,FALSE),"")</f>
        <v/>
      </c>
      <c r="R89" s="79"/>
    </row>
    <row r="90" spans="2:18">
      <c r="B90" s="64" t="str">
        <f>IFERROR(HYPERLINK(C90&amp;".xlsx",VLOOKUP(C90,DB!$C$4:$N$952,12,FALSE)),"")</f>
        <v/>
      </c>
      <c r="C90" s="82" t="str" cm="1">
        <f t="array" ref="C90">IFERROR(INDEX(DB!$C$4:$C$174,SMALL(IF(ISNUMBER(SEARCH("healthcare",DB!$K$4:$K$174))=TRUE,ROW(DB!$C$4:$C$174)),ROW(86:86))-3,0),"")</f>
        <v/>
      </c>
      <c r="D90" t="str">
        <f>IFERROR(VLOOKUP(C90,DB!$C$4:$I$952,2,FALSE),"")</f>
        <v/>
      </c>
      <c r="E90" s="70" t="str">
        <f>IFERROR(VLOOKUP(C90,DB!$C$4:$I$952,3,FALSE),"")</f>
        <v/>
      </c>
      <c r="F90" s="71" t="str">
        <f>IFERROR(VLOOKUP(C90,DB!$C$4:$I$952,7,FALSE),"")</f>
        <v/>
      </c>
      <c r="G90" s="72" t="str">
        <f>IFERROR(VLOOKUP(C90,DB!$C$4:$H$952,4,FALSE)/1000000,"")</f>
        <v/>
      </c>
      <c r="H90" s="72"/>
      <c r="I90" s="72" t="str">
        <f t="shared" si="6"/>
        <v/>
      </c>
      <c r="J90" s="73" t="str">
        <f t="shared" si="7"/>
        <v/>
      </c>
      <c r="K90" s="73" t="str">
        <f t="shared" si="8"/>
        <v/>
      </c>
      <c r="L90" s="74"/>
      <c r="M90" s="74"/>
      <c r="N90" s="75" t="str">
        <f>IFERROR(VLOOKUP(C90,DB!$C$4:$H$49,6,FALSE),"")</f>
        <v/>
      </c>
      <c r="O90" s="76"/>
      <c r="P90" s="77" t="str">
        <f>IFERROR(VLOOKUP(C90,DB!$C$4:$K$952,8,FALSE),"")</f>
        <v/>
      </c>
      <c r="Q90" s="78" t="str">
        <f>IFERROR(VLOOKUP(C90,DB!$C$4:$L$952,10,FALSE),"")</f>
        <v/>
      </c>
      <c r="R90" s="79"/>
    </row>
    <row r="91" spans="2:18">
      <c r="B91" s="64" t="str">
        <f>IFERROR(HYPERLINK(C91&amp;".xlsx",VLOOKUP(C91,DB!$C$4:$N$952,12,FALSE)),"")</f>
        <v/>
      </c>
      <c r="C91" s="82" t="str" cm="1">
        <f t="array" ref="C91">IFERROR(INDEX(DB!$C$4:$C$174,SMALL(IF(ISNUMBER(SEARCH("healthcare",DB!$K$4:$K$174))=TRUE,ROW(DB!$C$4:$C$174)),ROW(87:87))-3,0),"")</f>
        <v/>
      </c>
      <c r="D91" t="str">
        <f>IFERROR(VLOOKUP(C91,DB!$C$4:$I$952,2,FALSE),"")</f>
        <v/>
      </c>
      <c r="E91" s="70" t="str">
        <f>IFERROR(VLOOKUP(C91,DB!$C$4:$I$952,3,FALSE),"")</f>
        <v/>
      </c>
      <c r="F91" s="71" t="str">
        <f>IFERROR(VLOOKUP(C91,DB!$C$4:$I$952,7,FALSE),"")</f>
        <v/>
      </c>
      <c r="G91" s="72" t="str">
        <f>IFERROR(VLOOKUP(C91,DB!$C$4:$H$952,4,FALSE)/1000000,"")</f>
        <v/>
      </c>
      <c r="H91" s="72"/>
      <c r="I91" s="72" t="str">
        <f t="shared" si="6"/>
        <v/>
      </c>
      <c r="J91" s="73" t="str">
        <f t="shared" si="7"/>
        <v/>
      </c>
      <c r="K91" s="73" t="str">
        <f t="shared" si="8"/>
        <v/>
      </c>
      <c r="L91" s="74"/>
      <c r="M91" s="74"/>
      <c r="N91" s="75" t="str">
        <f>IFERROR(VLOOKUP(C91,DB!$C$4:$H$49,6,FALSE),"")</f>
        <v/>
      </c>
      <c r="O91" s="76"/>
      <c r="P91" s="77" t="str">
        <f>IFERROR(VLOOKUP(C91,DB!$C$4:$K$952,8,FALSE),"")</f>
        <v/>
      </c>
      <c r="Q91" s="78" t="str">
        <f>IFERROR(VLOOKUP(C91,DB!$C$4:$L$952,10,FALSE),"")</f>
        <v/>
      </c>
      <c r="R91" s="79"/>
    </row>
    <row r="92" spans="2:18">
      <c r="B92" s="64" t="str">
        <f>IFERROR(HYPERLINK(C92&amp;".xlsx",VLOOKUP(C92,DB!$C$4:$N$952,12,FALSE)),"")</f>
        <v/>
      </c>
      <c r="C92" s="82" t="str" cm="1">
        <f t="array" ref="C92">IFERROR(INDEX(DB!$C$4:$C$174,SMALL(IF(ISNUMBER(SEARCH("healthcare",DB!$K$4:$K$174))=TRUE,ROW(DB!$C$4:$C$174)),ROW(88:88))-3,0),"")</f>
        <v/>
      </c>
      <c r="D92" t="str">
        <f>IFERROR(VLOOKUP(C92,DB!$C$4:$I$952,2,FALSE),"")</f>
        <v/>
      </c>
      <c r="E92" s="70" t="str">
        <f>IFERROR(VLOOKUP(C92,DB!$C$4:$I$952,3,FALSE),"")</f>
        <v/>
      </c>
      <c r="F92" s="71" t="str">
        <f>IFERROR(VLOOKUP(C92,DB!$C$4:$I$952,7,FALSE),"")</f>
        <v/>
      </c>
      <c r="G92" s="72" t="str">
        <f>IFERROR(VLOOKUP(C92,DB!$C$4:$H$952,4,FALSE)/1000000,"")</f>
        <v/>
      </c>
      <c r="H92" s="72"/>
      <c r="I92" s="72" t="str">
        <f t="shared" si="6"/>
        <v/>
      </c>
      <c r="J92" s="73" t="str">
        <f t="shared" si="7"/>
        <v/>
      </c>
      <c r="K92" s="73" t="str">
        <f t="shared" si="8"/>
        <v/>
      </c>
      <c r="L92" s="74"/>
      <c r="M92" s="74"/>
      <c r="N92" s="75" t="str">
        <f>IFERROR(VLOOKUP(C92,DB!$C$4:$H$49,6,FALSE),"")</f>
        <v/>
      </c>
      <c r="O92" s="76"/>
      <c r="P92" s="77" t="str">
        <f>IFERROR(VLOOKUP(C92,DB!$C$4:$K$952,8,FALSE),"")</f>
        <v/>
      </c>
      <c r="Q92" s="78" t="str">
        <f>IFERROR(VLOOKUP(C92,DB!$C$4:$L$952,10,FALSE),"")</f>
        <v/>
      </c>
      <c r="R92" s="79"/>
    </row>
    <row r="93" spans="2:18">
      <c r="B93" s="64" t="str">
        <f>IFERROR(HYPERLINK(C93&amp;".xlsx",VLOOKUP(C93,DB!$C$4:$N$952,12,FALSE)),"")</f>
        <v/>
      </c>
      <c r="C93" s="82" t="str" cm="1">
        <f t="array" ref="C93">IFERROR(INDEX(DB!$C$4:$C$174,SMALL(IF(ISNUMBER(SEARCH("healthcare",DB!$K$4:$K$174))=TRUE,ROW(DB!$C$4:$C$174)),ROW(89:89))-3,0),"")</f>
        <v/>
      </c>
      <c r="D93" t="str">
        <f>IFERROR(VLOOKUP(C93,DB!$C$4:$I$952,2,FALSE),"")</f>
        <v/>
      </c>
      <c r="E93" s="70" t="str">
        <f>IFERROR(VLOOKUP(C93,DB!$C$4:$I$952,3,FALSE),"")</f>
        <v/>
      </c>
      <c r="F93" s="71" t="str">
        <f>IFERROR(VLOOKUP(C93,DB!$C$4:$I$952,7,FALSE),"")</f>
        <v/>
      </c>
      <c r="G93" s="72" t="str">
        <f>IFERROR(VLOOKUP(C93,DB!$C$4:$H$952,4,FALSE)/1000000,"")</f>
        <v/>
      </c>
      <c r="H93" s="72"/>
      <c r="I93" s="72" t="str">
        <f t="shared" si="6"/>
        <v/>
      </c>
      <c r="J93" s="73" t="str">
        <f t="shared" si="7"/>
        <v/>
      </c>
      <c r="K93" s="73" t="str">
        <f t="shared" si="8"/>
        <v/>
      </c>
      <c r="L93" s="74"/>
      <c r="M93" s="74"/>
      <c r="N93" s="75" t="str">
        <f>IFERROR(VLOOKUP(C93,DB!$C$4:$H$49,6,FALSE),"")</f>
        <v/>
      </c>
      <c r="O93" s="76"/>
      <c r="P93" s="77" t="str">
        <f>IFERROR(VLOOKUP(C93,DB!$C$4:$K$952,8,FALSE),"")</f>
        <v/>
      </c>
      <c r="Q93" s="78" t="str">
        <f>IFERROR(VLOOKUP(C93,DB!$C$4:$L$952,10,FALSE),"")</f>
        <v/>
      </c>
      <c r="R93" s="79"/>
    </row>
    <row r="94" spans="2:18">
      <c r="B94" s="64" t="str">
        <f>IFERROR(HYPERLINK(C94&amp;".xlsx",VLOOKUP(C94,DB!$C$4:$N$952,12,FALSE)),"")</f>
        <v/>
      </c>
      <c r="C94" s="82" t="str" cm="1">
        <f t="array" ref="C94">IFERROR(INDEX(DB!$C$4:$C$174,SMALL(IF(ISNUMBER(SEARCH("healthcare",DB!$K$4:$K$174))=TRUE,ROW(DB!$C$4:$C$174)),ROW(90:90))-3,0),"")</f>
        <v/>
      </c>
      <c r="D94" t="str">
        <f>IFERROR(VLOOKUP(C94,DB!$C$4:$I$952,2,FALSE),"")</f>
        <v/>
      </c>
      <c r="E94" s="70" t="str">
        <f>IFERROR(VLOOKUP(C94,DB!$C$4:$I$952,3,FALSE),"")</f>
        <v/>
      </c>
      <c r="F94" s="71" t="str">
        <f>IFERROR(VLOOKUP(C94,DB!$C$4:$I$952,7,FALSE),"")</f>
        <v/>
      </c>
      <c r="G94" s="72" t="str">
        <f>IFERROR(VLOOKUP(C94,DB!$C$4:$H$952,4,FALSE)/1000000,"")</f>
        <v/>
      </c>
      <c r="H94" s="72"/>
      <c r="I94" s="72" t="str">
        <f t="shared" si="6"/>
        <v/>
      </c>
      <c r="J94" s="73" t="str">
        <f t="shared" si="7"/>
        <v/>
      </c>
      <c r="K94" s="73" t="str">
        <f t="shared" si="8"/>
        <v/>
      </c>
      <c r="L94" s="74"/>
      <c r="M94" s="74"/>
      <c r="N94" s="75" t="str">
        <f>IFERROR(VLOOKUP(C94,DB!$C$4:$H$49,6,FALSE),"")</f>
        <v/>
      </c>
      <c r="O94" s="76"/>
      <c r="P94" s="77" t="str">
        <f>IFERROR(VLOOKUP(C94,DB!$C$4:$K$952,8,FALSE),"")</f>
        <v/>
      </c>
      <c r="Q94" s="78" t="str">
        <f>IFERROR(VLOOKUP(C94,DB!$C$4:$L$952,10,FALSE),"")</f>
        <v/>
      </c>
      <c r="R94" s="79"/>
    </row>
    <row r="95" spans="2:18">
      <c r="B95" s="64" t="str">
        <f>IFERROR(HYPERLINK(C95&amp;".xlsx",VLOOKUP(C95,DB!$C$4:$N$952,12,FALSE)),"")</f>
        <v/>
      </c>
      <c r="C95" s="82" t="str" cm="1">
        <f t="array" ref="C95">IFERROR(INDEX(DB!$C$4:$C$174,SMALL(IF(ISNUMBER(SEARCH("healthcare",DB!$K$4:$K$174))=TRUE,ROW(DB!$C$4:$C$174)),ROW(91:91))-3,0),"")</f>
        <v/>
      </c>
      <c r="D95" t="str">
        <f>IFERROR(VLOOKUP(C95,DB!$C$4:$I$952,2,FALSE),"")</f>
        <v/>
      </c>
      <c r="E95" s="70" t="str">
        <f>IFERROR(VLOOKUP(C95,DB!$C$4:$I$952,3,FALSE),"")</f>
        <v/>
      </c>
      <c r="F95" s="71" t="str">
        <f>IFERROR(VLOOKUP(C95,DB!$C$4:$I$952,7,FALSE),"")</f>
        <v/>
      </c>
      <c r="G95" s="72" t="str">
        <f>IFERROR(VLOOKUP(C95,DB!$C$4:$H$952,4,FALSE)/1000000,"")</f>
        <v/>
      </c>
      <c r="H95" s="72"/>
      <c r="I95" s="72" t="str">
        <f t="shared" si="6"/>
        <v/>
      </c>
      <c r="J95" s="73" t="str">
        <f t="shared" si="7"/>
        <v/>
      </c>
      <c r="K95" s="73" t="str">
        <f t="shared" si="8"/>
        <v/>
      </c>
      <c r="L95" s="74"/>
      <c r="M95" s="74"/>
      <c r="N95" s="75" t="str">
        <f>IFERROR(VLOOKUP(C95,DB!$C$4:$H$49,6,FALSE),"")</f>
        <v/>
      </c>
      <c r="O95" s="76"/>
      <c r="P95" s="77" t="str">
        <f>IFERROR(VLOOKUP(C95,DB!$C$4:$K$952,8,FALSE),"")</f>
        <v/>
      </c>
      <c r="Q95" s="78" t="str">
        <f>IFERROR(VLOOKUP(C95,DB!$C$4:$L$952,10,FALSE),"")</f>
        <v/>
      </c>
      <c r="R95" s="79"/>
    </row>
    <row r="96" spans="2:18">
      <c r="B96" s="64" t="str">
        <f>IFERROR(HYPERLINK(C96&amp;".xlsx",VLOOKUP(C96,DB!$C$4:$N$952,12,FALSE)),"")</f>
        <v/>
      </c>
      <c r="C96" s="82" t="str" cm="1">
        <f t="array" ref="C96">IFERROR(INDEX(DB!$C$4:$C$174,SMALL(IF(ISNUMBER(SEARCH("healthcare",DB!$K$4:$K$174))=TRUE,ROW(DB!$C$4:$C$174)),ROW(92:92))-3,0),"")</f>
        <v/>
      </c>
      <c r="D96" t="str">
        <f>IFERROR(VLOOKUP(C96,DB!$C$4:$I$952,2,FALSE),"")</f>
        <v/>
      </c>
      <c r="E96" s="70" t="str">
        <f>IFERROR(VLOOKUP(C96,DB!$C$4:$I$952,3,FALSE),"")</f>
        <v/>
      </c>
      <c r="F96" s="71" t="str">
        <f>IFERROR(VLOOKUP(C96,DB!$C$4:$I$952,7,FALSE),"")</f>
        <v/>
      </c>
      <c r="G96" s="72" t="str">
        <f>IFERROR(VLOOKUP(C96,DB!$C$4:$H$952,4,FALSE)/1000000,"")</f>
        <v/>
      </c>
      <c r="H96" s="72"/>
      <c r="I96" s="72" t="str">
        <f t="shared" si="6"/>
        <v/>
      </c>
      <c r="J96" s="73" t="str">
        <f t="shared" si="7"/>
        <v/>
      </c>
      <c r="K96" s="73" t="str">
        <f t="shared" si="8"/>
        <v/>
      </c>
      <c r="L96" s="74"/>
      <c r="M96" s="74"/>
      <c r="N96" s="75" t="str">
        <f>IFERROR(VLOOKUP(C96,DB!$C$4:$H$49,6,FALSE),"")</f>
        <v/>
      </c>
      <c r="O96" s="76"/>
      <c r="P96" s="77" t="str">
        <f>IFERROR(VLOOKUP(C96,DB!$C$4:$K$952,8,FALSE),"")</f>
        <v/>
      </c>
      <c r="Q96" s="78" t="str">
        <f>IFERROR(VLOOKUP(C96,DB!$C$4:$L$952,10,FALSE),"")</f>
        <v/>
      </c>
      <c r="R96" s="79"/>
    </row>
    <row r="97" spans="2:18">
      <c r="B97" s="64" t="str">
        <f>IFERROR(HYPERLINK(C97&amp;".xlsx",VLOOKUP(C97,DB!$C$4:$N$952,12,FALSE)),"")</f>
        <v/>
      </c>
      <c r="C97" s="82" t="str" cm="1">
        <f t="array" ref="C97">IFERROR(INDEX(DB!$C$4:$C$174,SMALL(IF(ISNUMBER(SEARCH("healthcare",DB!$K$4:$K$174))=TRUE,ROW(DB!$C$4:$C$174)),ROW(93:93))-3,0),"")</f>
        <v/>
      </c>
      <c r="D97" t="str">
        <f>IFERROR(VLOOKUP(C97,DB!$C$4:$I$952,2,FALSE),"")</f>
        <v/>
      </c>
      <c r="E97" s="70" t="str">
        <f>IFERROR(VLOOKUP(C97,DB!$C$4:$I$952,3,FALSE),"")</f>
        <v/>
      </c>
      <c r="F97" s="71" t="str">
        <f>IFERROR(VLOOKUP(C97,DB!$C$4:$I$952,7,FALSE),"")</f>
        <v/>
      </c>
      <c r="G97" s="72" t="str">
        <f>IFERROR(VLOOKUP(C97,DB!$C$4:$H$952,4,FALSE)/1000000,"")</f>
        <v/>
      </c>
      <c r="H97" s="72"/>
      <c r="I97" s="72" t="str">
        <f t="shared" si="6"/>
        <v/>
      </c>
      <c r="J97" s="73" t="str">
        <f t="shared" si="7"/>
        <v/>
      </c>
      <c r="K97" s="73" t="str">
        <f t="shared" si="8"/>
        <v/>
      </c>
      <c r="L97" s="74"/>
      <c r="M97" s="74"/>
      <c r="N97" s="75" t="str">
        <f>IFERROR(VLOOKUP(C97,DB!$C$4:$H$49,6,FALSE),"")</f>
        <v/>
      </c>
      <c r="O97" s="76"/>
      <c r="P97" s="77" t="str">
        <f>IFERROR(VLOOKUP(C97,DB!$C$4:$K$952,8,FALSE),"")</f>
        <v/>
      </c>
      <c r="Q97" s="78" t="str">
        <f>IFERROR(VLOOKUP(C97,DB!$C$4:$L$952,10,FALSE),"")</f>
        <v/>
      </c>
      <c r="R97" s="79"/>
    </row>
    <row r="98" spans="2:18">
      <c r="B98" s="64" t="str">
        <f>IFERROR(HYPERLINK(C98&amp;".xlsx",VLOOKUP(C98,DB!$C$4:$N$952,12,FALSE)),"")</f>
        <v/>
      </c>
      <c r="C98" s="82" t="str" cm="1">
        <f t="array" ref="C98">IFERROR(INDEX(DB!$C$4:$C$174,SMALL(IF(ISNUMBER(SEARCH("healthcare",DB!$K$4:$K$174))=TRUE,ROW(DB!$C$4:$C$174)),ROW(94:94))-3,0),"")</f>
        <v/>
      </c>
      <c r="D98" t="str">
        <f>IFERROR(VLOOKUP(C98,DB!$C$4:$I$952,2,FALSE),"")</f>
        <v/>
      </c>
      <c r="E98" s="70" t="str">
        <f>IFERROR(VLOOKUP(C98,DB!$C$4:$I$952,3,FALSE),"")</f>
        <v/>
      </c>
      <c r="F98" s="71" t="str">
        <f>IFERROR(VLOOKUP(C98,DB!$C$4:$I$952,7,FALSE),"")</f>
        <v/>
      </c>
      <c r="G98" s="72" t="str">
        <f>IFERROR(VLOOKUP(C98,DB!$C$4:$H$952,4,FALSE)/1000000,"")</f>
        <v/>
      </c>
      <c r="H98" s="72"/>
      <c r="I98" s="72" t="str">
        <f t="shared" si="6"/>
        <v/>
      </c>
      <c r="J98" s="73" t="str">
        <f t="shared" si="7"/>
        <v/>
      </c>
      <c r="K98" s="73" t="str">
        <f t="shared" si="8"/>
        <v/>
      </c>
      <c r="L98" s="74"/>
      <c r="M98" s="74"/>
      <c r="N98" s="75" t="str">
        <f>IFERROR(VLOOKUP(C98,DB!$C$4:$H$49,6,FALSE),"")</f>
        <v/>
      </c>
      <c r="O98" s="76"/>
      <c r="P98" s="77" t="str">
        <f>IFERROR(VLOOKUP(C98,DB!$C$4:$K$952,8,FALSE),"")</f>
        <v/>
      </c>
      <c r="Q98" s="78" t="str">
        <f>IFERROR(VLOOKUP(C98,DB!$C$4:$L$952,10,FALSE),"")</f>
        <v/>
      </c>
      <c r="R98" s="79"/>
    </row>
    <row r="99" spans="2:18">
      <c r="B99" s="64" t="str">
        <f>IFERROR(HYPERLINK(C99&amp;".xlsx",VLOOKUP(C99,DB!$C$4:$N$952,12,FALSE)),"")</f>
        <v/>
      </c>
      <c r="C99" s="82" t="str" cm="1">
        <f t="array" ref="C99">IFERROR(INDEX(DB!$C$4:$C$174,SMALL(IF(ISNUMBER(SEARCH("healthcare",DB!$K$4:$K$174))=TRUE,ROW(DB!$C$4:$C$174)),ROW(95:95))-3,0),"")</f>
        <v/>
      </c>
      <c r="D99" t="str">
        <f>IFERROR(VLOOKUP(C99,DB!$C$4:$I$952,2,FALSE),"")</f>
        <v/>
      </c>
      <c r="E99" s="70" t="str">
        <f>IFERROR(VLOOKUP(C99,DB!$C$4:$I$952,3,FALSE),"")</f>
        <v/>
      </c>
      <c r="F99" s="71" t="str">
        <f>IFERROR(VLOOKUP(C99,DB!$C$4:$I$952,7,FALSE),"")</f>
        <v/>
      </c>
      <c r="G99" s="72" t="str">
        <f>IFERROR(VLOOKUP(C99,DB!$C$4:$H$952,4,FALSE)/1000000,"")</f>
        <v/>
      </c>
      <c r="H99" s="72"/>
      <c r="I99" s="72" t="str">
        <f t="shared" si="6"/>
        <v/>
      </c>
      <c r="J99" s="73" t="str">
        <f t="shared" si="7"/>
        <v/>
      </c>
      <c r="K99" s="73" t="str">
        <f t="shared" si="8"/>
        <v/>
      </c>
      <c r="L99" s="74"/>
      <c r="M99" s="74"/>
      <c r="N99" s="75" t="str">
        <f>IFERROR(VLOOKUP(C99,DB!$C$4:$H$49,6,FALSE),"")</f>
        <v/>
      </c>
      <c r="O99" s="76"/>
      <c r="P99" s="77" t="str">
        <f>IFERROR(VLOOKUP(C99,DB!$C$4:$K$952,8,FALSE),"")</f>
        <v/>
      </c>
      <c r="Q99" s="78" t="str">
        <f>IFERROR(VLOOKUP(C99,DB!$C$4:$L$952,10,FALSE),"")</f>
        <v/>
      </c>
      <c r="R99" s="79"/>
    </row>
    <row r="100" spans="2:18">
      <c r="B100" s="64" t="str">
        <f>IFERROR(HYPERLINK(C100&amp;".xlsx",VLOOKUP(C100,DB!$C$4:$N$952,12,FALSE)),"")</f>
        <v/>
      </c>
      <c r="C100" s="82" t="str" cm="1">
        <f t="array" ref="C100">IFERROR(INDEX(DB!$C$4:$C$174,SMALL(IF(ISNUMBER(SEARCH("healthcare",DB!$K$4:$K$174))=TRUE,ROW(DB!$C$4:$C$174)),ROW(96:96))-3,0),"")</f>
        <v/>
      </c>
      <c r="D100" t="str">
        <f>IFERROR(VLOOKUP(C100,DB!$C$4:$I$952,2,FALSE),"")</f>
        <v/>
      </c>
      <c r="E100" s="70" t="str">
        <f>IFERROR(VLOOKUP(C100,DB!$C$4:$I$952,3,FALSE),"")</f>
        <v/>
      </c>
      <c r="F100" s="71" t="str">
        <f>IFERROR(VLOOKUP(C100,DB!$C$4:$I$952,7,FALSE),"")</f>
        <v/>
      </c>
      <c r="G100" s="72" t="str">
        <f>IFERROR(VLOOKUP(C100,DB!$C$4:$H$952,4,FALSE)/1000000,"")</f>
        <v/>
      </c>
      <c r="H100" s="72"/>
      <c r="I100" s="72" t="str">
        <f t="shared" si="6"/>
        <v/>
      </c>
      <c r="J100" s="73" t="str">
        <f t="shared" si="7"/>
        <v/>
      </c>
      <c r="K100" s="73" t="str">
        <f t="shared" si="8"/>
        <v/>
      </c>
      <c r="L100" s="74"/>
      <c r="M100" s="74"/>
      <c r="N100" s="75" t="str">
        <f>IFERROR(VLOOKUP(C100,DB!$C$4:$H$49,6,FALSE),"")</f>
        <v/>
      </c>
      <c r="O100" s="76"/>
      <c r="P100" s="77" t="str">
        <f>IFERROR(VLOOKUP(C100,DB!$C$4:$K$952,8,FALSE),"")</f>
        <v/>
      </c>
      <c r="Q100" s="78" t="str">
        <f>IFERROR(VLOOKUP(C100,DB!$C$4:$L$952,10,FALSE),"")</f>
        <v/>
      </c>
      <c r="R100" s="79"/>
    </row>
    <row r="101" spans="2:18">
      <c r="B101" s="64" t="str">
        <f>IFERROR(HYPERLINK(C101&amp;".xlsx",VLOOKUP(C101,DB!$C$4:$N$952,12,FALSE)),"")</f>
        <v/>
      </c>
      <c r="C101" s="82" t="str" cm="1">
        <f t="array" ref="C101">IFERROR(INDEX(DB!$C$4:$C$174,SMALL(IF(ISNUMBER(SEARCH("healthcare",DB!$K$4:$K$174))=TRUE,ROW(DB!$C$4:$C$174)),ROW(97:97))-3,0),"")</f>
        <v/>
      </c>
      <c r="D101" t="str">
        <f>IFERROR(VLOOKUP(C101,DB!$C$4:$I$952,2,FALSE),"")</f>
        <v/>
      </c>
      <c r="E101" s="70" t="str">
        <f>IFERROR(VLOOKUP(C101,DB!$C$4:$I$952,3,FALSE),"")</f>
        <v/>
      </c>
      <c r="F101" s="71" t="str">
        <f>IFERROR(VLOOKUP(C101,DB!$C$4:$I$952,7,FALSE),"")</f>
        <v/>
      </c>
      <c r="G101" s="72" t="str">
        <f>IFERROR(VLOOKUP(C101,DB!$C$4:$H$952,4,FALSE)/1000000,"")</f>
        <v/>
      </c>
      <c r="H101" s="72"/>
      <c r="I101" s="72" t="str">
        <f t="shared" si="6"/>
        <v/>
      </c>
      <c r="J101" s="73" t="str">
        <f t="shared" si="7"/>
        <v/>
      </c>
      <c r="K101" s="73" t="str">
        <f t="shared" si="8"/>
        <v/>
      </c>
      <c r="L101" s="74"/>
      <c r="M101" s="74"/>
      <c r="N101" s="75" t="str">
        <f>IFERROR(VLOOKUP(C101,DB!$C$4:$H$49,6,FALSE),"")</f>
        <v/>
      </c>
      <c r="O101" s="76"/>
      <c r="P101" s="77" t="str">
        <f>IFERROR(VLOOKUP(C101,DB!$C$4:$K$952,8,FALSE),"")</f>
        <v/>
      </c>
      <c r="Q101" s="78" t="str">
        <f>IFERROR(VLOOKUP(C101,DB!$C$4:$L$952,10,FALSE),"")</f>
        <v/>
      </c>
      <c r="R101" s="79"/>
    </row>
    <row r="102" spans="2:18">
      <c r="B102" s="64" t="str">
        <f>IFERROR(HYPERLINK(C102&amp;".xlsx",VLOOKUP(C102,DB!$C$4:$N$952,12,FALSE)),"")</f>
        <v/>
      </c>
      <c r="C102" s="82" t="str" cm="1">
        <f t="array" ref="C102">IFERROR(INDEX(DB!$C$4:$C$174,SMALL(IF(ISNUMBER(SEARCH("healthcare",DB!$K$4:$K$174))=TRUE,ROW(DB!$C$4:$C$174)),ROW(98:98))-3,0),"")</f>
        <v/>
      </c>
      <c r="D102" t="str">
        <f>IFERROR(VLOOKUP(C102,DB!$C$4:$I$952,2,FALSE),"")</f>
        <v/>
      </c>
      <c r="E102" s="70" t="str">
        <f>IFERROR(VLOOKUP(C102,DB!$C$4:$I$952,3,FALSE),"")</f>
        <v/>
      </c>
      <c r="F102" s="71" t="str">
        <f>IFERROR(VLOOKUP(C102,DB!$C$4:$I$952,7,FALSE),"")</f>
        <v/>
      </c>
      <c r="G102" s="72" t="str">
        <f>IFERROR(VLOOKUP(C102,DB!$C$4:$H$952,4,FALSE)/1000000,"")</f>
        <v/>
      </c>
      <c r="H102" s="72"/>
      <c r="I102" s="72" t="str">
        <f t="shared" si="6"/>
        <v/>
      </c>
      <c r="J102" s="73" t="str">
        <f t="shared" si="7"/>
        <v/>
      </c>
      <c r="K102" s="73" t="str">
        <f t="shared" si="8"/>
        <v/>
      </c>
      <c r="L102" s="74"/>
      <c r="M102" s="74"/>
      <c r="N102" s="75" t="str">
        <f>IFERROR(VLOOKUP(C102,DB!$C$4:$H$49,6,FALSE),"")</f>
        <v/>
      </c>
      <c r="O102" s="76"/>
      <c r="P102" s="77" t="str">
        <f>IFERROR(VLOOKUP(C102,DB!$C$4:$K$952,8,FALSE),"")</f>
        <v/>
      </c>
      <c r="Q102" s="78" t="str">
        <f>IFERROR(VLOOKUP(C102,DB!$C$4:$L$952,10,FALSE),"")</f>
        <v/>
      </c>
      <c r="R102" s="79"/>
    </row>
    <row r="103" spans="2:18">
      <c r="B103" s="64" t="str">
        <f>IFERROR(HYPERLINK(C103&amp;".xlsx",VLOOKUP(C103,DB!$C$4:$N$952,12,FALSE)),"")</f>
        <v/>
      </c>
      <c r="C103" s="82" t="str" cm="1">
        <f t="array" ref="C103">IFERROR(INDEX(DB!$C$4:$C$174,SMALL(IF(ISNUMBER(SEARCH("healthcare",DB!$K$4:$K$174))=TRUE,ROW(DB!$C$4:$C$174)),ROW(99:99))-3,0),"")</f>
        <v/>
      </c>
      <c r="D103" t="str">
        <f>IFERROR(VLOOKUP(C103,DB!$C$4:$I$952,2,FALSE),"")</f>
        <v/>
      </c>
      <c r="E103" s="70" t="str">
        <f>IFERROR(VLOOKUP(C103,DB!$C$4:$I$952,3,FALSE),"")</f>
        <v/>
      </c>
      <c r="F103" s="71" t="str">
        <f>IFERROR(VLOOKUP(C103,DB!$C$4:$I$952,7,FALSE),"")</f>
        <v/>
      </c>
      <c r="G103" s="72" t="str">
        <f>IFERROR(VLOOKUP(C103,DB!$C$4:$H$952,4,FALSE)/1000000,"")</f>
        <v/>
      </c>
      <c r="H103" s="72"/>
      <c r="I103" s="72" t="str">
        <f t="shared" si="6"/>
        <v/>
      </c>
      <c r="J103" s="73" t="str">
        <f t="shared" si="7"/>
        <v/>
      </c>
      <c r="K103" s="73" t="str">
        <f t="shared" si="8"/>
        <v/>
      </c>
      <c r="L103" s="74"/>
      <c r="M103" s="74"/>
      <c r="N103" s="75" t="str">
        <f>IFERROR(VLOOKUP(C103,DB!$C$4:$H$49,6,FALSE),"")</f>
        <v/>
      </c>
      <c r="O103" s="76"/>
      <c r="P103" s="77" t="str">
        <f>IFERROR(VLOOKUP(C103,DB!$C$4:$K$952,8,FALSE),"")</f>
        <v/>
      </c>
      <c r="Q103" s="78" t="str">
        <f>IFERROR(VLOOKUP(C103,DB!$C$4:$L$952,10,FALSE),"")</f>
        <v/>
      </c>
      <c r="R103" s="79"/>
    </row>
    <row r="104" spans="2:18">
      <c r="B104" s="64" t="str">
        <f>IFERROR(HYPERLINK(C104&amp;".xlsx",VLOOKUP(C104,DB!$C$4:$N$952,12,FALSE)),"")</f>
        <v/>
      </c>
      <c r="C104" s="82" t="str" cm="1">
        <f t="array" ref="C104">IFERROR(INDEX(DB!$C$4:$C$174,SMALL(IF(ISNUMBER(SEARCH("healthcare",DB!$K$4:$K$174))=TRUE,ROW(DB!$C$4:$C$174)),ROW(100:100))-3,0),"")</f>
        <v/>
      </c>
      <c r="D104" t="str">
        <f>IFERROR(VLOOKUP(C104,DB!$C$4:$I$952,2,FALSE),"")</f>
        <v/>
      </c>
      <c r="E104" s="70" t="str">
        <f>IFERROR(VLOOKUP(C104,DB!$C$4:$I$952,3,FALSE),"")</f>
        <v/>
      </c>
      <c r="F104" s="71" t="str">
        <f>IFERROR(VLOOKUP(C104,DB!$C$4:$I$952,7,FALSE),"")</f>
        <v/>
      </c>
      <c r="G104" s="72" t="str">
        <f>IFERROR(VLOOKUP(C104,DB!$C$4:$H$952,4,FALSE)/1000000,"")</f>
        <v/>
      </c>
      <c r="H104" s="72"/>
      <c r="I104" s="72" t="str">
        <f t="shared" si="6"/>
        <v/>
      </c>
      <c r="J104" s="73" t="str">
        <f t="shared" si="7"/>
        <v/>
      </c>
      <c r="K104" s="73" t="str">
        <f t="shared" si="8"/>
        <v/>
      </c>
      <c r="L104" s="74"/>
      <c r="M104" s="74"/>
      <c r="N104" s="75" t="str">
        <f>IFERROR(VLOOKUP(C104,DB!$C$4:$H$49,6,FALSE),"")</f>
        <v/>
      </c>
      <c r="O104" s="76"/>
      <c r="P104" s="77" t="str">
        <f>IFERROR(VLOOKUP(C104,DB!$C$4:$K$952,8,FALSE),"")</f>
        <v/>
      </c>
      <c r="Q104" s="78" t="str">
        <f>IFERROR(VLOOKUP(C104,DB!$C$4:$L$952,10,FALSE),"")</f>
        <v/>
      </c>
      <c r="R104" s="79"/>
    </row>
    <row r="105" spans="2:18">
      <c r="B105" s="64" t="str">
        <f>IFERROR(HYPERLINK(C105&amp;".xlsx",VLOOKUP(C105,DB!$C$4:$N$952,12,FALSE)),"")</f>
        <v/>
      </c>
      <c r="C105" s="82" t="str" cm="1">
        <f t="array" ref="C105">IFERROR(INDEX(DB!$C$4:$C$174,SMALL(IF(ISNUMBER(SEARCH("healthcare",DB!$K$4:$K$174))=TRUE,ROW(DB!$C$4:$C$174)),ROW(101:101))-3,0),"")</f>
        <v/>
      </c>
      <c r="D105" t="str">
        <f>IFERROR(VLOOKUP(C105,DB!$C$4:$I$952,2,FALSE),"")</f>
        <v/>
      </c>
      <c r="E105" s="70" t="str">
        <f>IFERROR(VLOOKUP(C105,DB!$C$4:$I$952,3,FALSE),"")</f>
        <v/>
      </c>
      <c r="F105" s="71" t="str">
        <f>IFERROR(VLOOKUP(C105,DB!$C$4:$I$952,7,FALSE),"")</f>
        <v/>
      </c>
      <c r="G105" s="72" t="str">
        <f>IFERROR(VLOOKUP(C105,DB!$C$4:$H$952,4,FALSE)/1000000,"")</f>
        <v/>
      </c>
      <c r="H105" s="72"/>
      <c r="I105" s="72" t="str">
        <f t="shared" si="6"/>
        <v/>
      </c>
      <c r="J105" s="73" t="str">
        <f t="shared" si="7"/>
        <v/>
      </c>
      <c r="K105" s="73" t="str">
        <f t="shared" si="8"/>
        <v/>
      </c>
      <c r="L105" s="74"/>
      <c r="M105" s="74"/>
      <c r="N105" s="75" t="str">
        <f>IFERROR(VLOOKUP(C105,DB!$C$4:$H$49,6,FALSE),"")</f>
        <v/>
      </c>
      <c r="O105" s="76"/>
      <c r="P105" s="77" t="str">
        <f>IFERROR(VLOOKUP(C105,DB!$C$4:$K$952,8,FALSE),"")</f>
        <v/>
      </c>
      <c r="Q105" s="78" t="str">
        <f>IFERROR(VLOOKUP(C105,DB!$C$4:$L$952,10,FALSE),"")</f>
        <v/>
      </c>
      <c r="R105" s="79"/>
    </row>
    <row r="106" spans="2:18">
      <c r="B106" s="64" t="str">
        <f>IFERROR(HYPERLINK(C106&amp;".xlsx",VLOOKUP(C106,DB!$C$4:$N$952,12,FALSE)),"")</f>
        <v/>
      </c>
      <c r="C106" s="82" t="str" cm="1">
        <f t="array" ref="C106">IFERROR(INDEX(DB!$C$4:$C$174,SMALL(IF(ISNUMBER(SEARCH("healthcare",DB!$K$4:$K$174))=TRUE,ROW(DB!$C$4:$C$174)),ROW(102:102))-3,0),"")</f>
        <v/>
      </c>
      <c r="D106" t="str">
        <f>IFERROR(VLOOKUP(C106,DB!$C$4:$I$952,2,FALSE),"")</f>
        <v/>
      </c>
      <c r="E106" s="70" t="str">
        <f>IFERROR(VLOOKUP(C106,DB!$C$4:$I$952,3,FALSE),"")</f>
        <v/>
      </c>
      <c r="F106" s="71" t="str">
        <f>IFERROR(VLOOKUP(C106,DB!$C$4:$I$952,7,FALSE),"")</f>
        <v/>
      </c>
      <c r="G106" s="72" t="str">
        <f>IFERROR(VLOOKUP(C106,DB!$C$4:$H$952,4,FALSE)/1000000,"")</f>
        <v/>
      </c>
      <c r="H106" s="72"/>
      <c r="I106" s="72" t="str">
        <f t="shared" si="6"/>
        <v/>
      </c>
      <c r="J106" s="73" t="str">
        <f t="shared" si="7"/>
        <v/>
      </c>
      <c r="K106" s="73" t="str">
        <f t="shared" si="8"/>
        <v/>
      </c>
      <c r="L106" s="74"/>
      <c r="M106" s="74"/>
      <c r="N106" s="75" t="str">
        <f>IFERROR(VLOOKUP(C106,DB!$C$4:$H$49,6,FALSE),"")</f>
        <v/>
      </c>
      <c r="O106" s="76"/>
      <c r="P106" s="77" t="str">
        <f>IFERROR(VLOOKUP(C106,DB!$C$4:$K$952,8,FALSE),"")</f>
        <v/>
      </c>
      <c r="Q106" s="78" t="str">
        <f>IFERROR(VLOOKUP(C106,DB!$C$4:$L$952,10,FALSE),"")</f>
        <v/>
      </c>
      <c r="R106" s="79"/>
    </row>
    <row r="107" spans="2:18">
      <c r="B107" s="64" t="str">
        <f>IFERROR(HYPERLINK(C107&amp;".xlsx",VLOOKUP(C107,DB!$C$4:$N$952,12,FALSE)),"")</f>
        <v/>
      </c>
      <c r="C107" s="82" t="str" cm="1">
        <f t="array" ref="C107">IFERROR(INDEX(DB!$C$4:$C$174,SMALL(IF(ISNUMBER(SEARCH("healthcare",DB!$K$4:$K$174))=TRUE,ROW(DB!$C$4:$C$174)),ROW(103:103))-3,0),"")</f>
        <v/>
      </c>
      <c r="D107" t="str">
        <f>IFERROR(VLOOKUP(C107,DB!$C$4:$I$952,2,FALSE),"")</f>
        <v/>
      </c>
      <c r="E107" s="70" t="str">
        <f>IFERROR(VLOOKUP(C107,DB!$C$4:$I$952,3,FALSE),"")</f>
        <v/>
      </c>
      <c r="F107" s="71" t="str">
        <f>IFERROR(VLOOKUP(C107,DB!$C$4:$I$952,7,FALSE),"")</f>
        <v/>
      </c>
      <c r="G107" s="72" t="str">
        <f>IFERROR(VLOOKUP(C107,DB!$C$4:$H$952,4,FALSE)/1000000,"")</f>
        <v/>
      </c>
      <c r="H107" s="72"/>
      <c r="I107" s="72" t="str">
        <f t="shared" si="6"/>
        <v/>
      </c>
      <c r="J107" s="73" t="str">
        <f t="shared" si="7"/>
        <v/>
      </c>
      <c r="K107" s="73" t="str">
        <f t="shared" si="8"/>
        <v/>
      </c>
      <c r="L107" s="74"/>
      <c r="M107" s="74"/>
      <c r="N107" s="75" t="str">
        <f>IFERROR(VLOOKUP(C107,DB!$C$4:$H$49,6,FALSE),"")</f>
        <v/>
      </c>
      <c r="O107" s="76"/>
      <c r="P107" s="77" t="str">
        <f>IFERROR(VLOOKUP(C107,DB!$C$4:$K$952,8,FALSE),"")</f>
        <v/>
      </c>
      <c r="Q107" s="78" t="str">
        <f>IFERROR(VLOOKUP(C107,DB!$C$4:$L$952,10,FALSE),"")</f>
        <v/>
      </c>
      <c r="R107" s="79"/>
    </row>
    <row r="108" spans="2:18">
      <c r="B108" s="64" t="str">
        <f>IFERROR(HYPERLINK(C108&amp;".xlsx",VLOOKUP(C108,DB!$C$4:$N$952,12,FALSE)),"")</f>
        <v/>
      </c>
      <c r="C108" s="82" t="str" cm="1">
        <f t="array" ref="C108">IFERROR(INDEX(DB!$C$4:$C$174,SMALL(IF(ISNUMBER(SEARCH("healthcare",DB!$K$4:$K$174))=TRUE,ROW(DB!$C$4:$C$174)),ROW(104:104))-3,0),"")</f>
        <v/>
      </c>
      <c r="D108" t="str">
        <f>IFERROR(VLOOKUP(C108,DB!$C$4:$I$952,2,FALSE),"")</f>
        <v/>
      </c>
      <c r="E108" s="70" t="str">
        <f>IFERROR(VLOOKUP(C108,DB!$C$4:$I$952,3,FALSE),"")</f>
        <v/>
      </c>
      <c r="F108" s="71" t="str">
        <f>IFERROR(VLOOKUP(C108,DB!$C$4:$I$952,7,FALSE),"")</f>
        <v/>
      </c>
      <c r="G108" s="72" t="str">
        <f>IFERROR(VLOOKUP(C108,DB!$C$4:$H$952,4,FALSE)/1000000,"")</f>
        <v/>
      </c>
      <c r="H108" s="72"/>
      <c r="I108" s="72" t="str">
        <f t="shared" si="6"/>
        <v/>
      </c>
      <c r="J108" s="73" t="str">
        <f t="shared" si="7"/>
        <v/>
      </c>
      <c r="K108" s="73" t="str">
        <f t="shared" si="8"/>
        <v/>
      </c>
      <c r="L108" s="74"/>
      <c r="M108" s="74"/>
      <c r="N108" s="75" t="str">
        <f>IFERROR(VLOOKUP(C108,DB!$C$4:$H$49,6,FALSE),"")</f>
        <v/>
      </c>
      <c r="O108" s="76"/>
      <c r="P108" s="77" t="str">
        <f>IFERROR(VLOOKUP(C108,DB!$C$4:$K$952,8,FALSE),"")</f>
        <v/>
      </c>
      <c r="Q108" s="78" t="str">
        <f>IFERROR(VLOOKUP(C108,DB!$C$4:$L$952,10,FALSE),"")</f>
        <v/>
      </c>
      <c r="R108" s="79"/>
    </row>
    <row r="109" spans="2:18">
      <c r="B109" s="64" t="str">
        <f>IFERROR(HYPERLINK(C109&amp;".xlsx",VLOOKUP(C109,DB!$C$4:$N$952,12,FALSE)),"")</f>
        <v/>
      </c>
      <c r="C109" s="82" t="str" cm="1">
        <f t="array" ref="C109">IFERROR(INDEX(DB!$C$4:$C$174,SMALL(IF(ISNUMBER(SEARCH("healthcare",DB!$K$4:$K$174))=TRUE,ROW(DB!$C$4:$C$174)),ROW(105:105))-3,0),"")</f>
        <v/>
      </c>
      <c r="D109" t="str">
        <f>IFERROR(VLOOKUP(C109,DB!$C$4:$I$952,2,FALSE),"")</f>
        <v/>
      </c>
      <c r="E109" s="70" t="str">
        <f>IFERROR(VLOOKUP(C109,DB!$C$4:$I$952,3,FALSE),"")</f>
        <v/>
      </c>
      <c r="F109" s="71" t="str">
        <f>IFERROR(VLOOKUP(C109,DB!$C$4:$I$952,7,FALSE),"")</f>
        <v/>
      </c>
      <c r="G109" s="72" t="str">
        <f>IFERROR(VLOOKUP(C109,DB!$C$4:$H$952,4,FALSE)/1000000,"")</f>
        <v/>
      </c>
      <c r="H109" s="72"/>
      <c r="I109" s="72" t="str">
        <f t="shared" si="6"/>
        <v/>
      </c>
      <c r="J109" s="73" t="str">
        <f t="shared" si="7"/>
        <v/>
      </c>
      <c r="K109" s="73" t="str">
        <f t="shared" si="8"/>
        <v/>
      </c>
      <c r="L109" s="74"/>
      <c r="M109" s="74"/>
      <c r="N109" s="75" t="str">
        <f>IFERROR(VLOOKUP(C109,DB!$C$4:$H$49,6,FALSE),"")</f>
        <v/>
      </c>
      <c r="O109" s="76"/>
      <c r="P109" s="77" t="str">
        <f>IFERROR(VLOOKUP(C109,DB!$C$4:$K$952,8,FALSE),"")</f>
        <v/>
      </c>
      <c r="Q109" s="78" t="str">
        <f>IFERROR(VLOOKUP(C109,DB!$C$4:$L$952,10,FALSE),"")</f>
        <v/>
      </c>
      <c r="R109" s="79"/>
    </row>
    <row r="110" spans="2:18">
      <c r="B110" s="64" t="str">
        <f>IFERROR(HYPERLINK(C110&amp;".xlsx",VLOOKUP(C110,DB!$C$4:$N$952,12,FALSE)),"")</f>
        <v/>
      </c>
      <c r="C110" s="82" t="str" cm="1">
        <f t="array" ref="C110">IFERROR(INDEX(DB!$C$4:$C$174,SMALL(IF(ISNUMBER(SEARCH("healthcare",DB!$K$4:$K$174))=TRUE,ROW(DB!$C$4:$C$174)),ROW(106:106))-3,0),"")</f>
        <v/>
      </c>
      <c r="D110" t="str">
        <f>IFERROR(VLOOKUP(C110,DB!$C$4:$I$952,2,FALSE),"")</f>
        <v/>
      </c>
      <c r="E110" s="70" t="str">
        <f>IFERROR(VLOOKUP(C110,DB!$C$4:$I$952,3,FALSE),"")</f>
        <v/>
      </c>
      <c r="F110" s="71" t="str">
        <f>IFERROR(VLOOKUP(C110,DB!$C$4:$I$952,7,FALSE),"")</f>
        <v/>
      </c>
      <c r="G110" s="72" t="str">
        <f>IFERROR(VLOOKUP(C110,DB!$C$4:$H$952,4,FALSE)/1000000,"")</f>
        <v/>
      </c>
      <c r="H110" s="72"/>
      <c r="I110" s="72" t="str">
        <f t="shared" si="6"/>
        <v/>
      </c>
      <c r="J110" s="73" t="str">
        <f t="shared" si="7"/>
        <v/>
      </c>
      <c r="K110" s="73" t="str">
        <f t="shared" si="8"/>
        <v/>
      </c>
      <c r="L110" s="74"/>
      <c r="M110" s="74"/>
      <c r="N110" s="75" t="str">
        <f>IFERROR(VLOOKUP(C110,DB!$C$4:$H$49,6,FALSE),"")</f>
        <v/>
      </c>
      <c r="O110" s="76"/>
      <c r="P110" s="77" t="str">
        <f>IFERROR(VLOOKUP(C110,DB!$C$4:$K$952,8,FALSE),"")</f>
        <v/>
      </c>
      <c r="Q110" s="78" t="str">
        <f>IFERROR(VLOOKUP(C110,DB!$C$4:$L$952,10,FALSE),"")</f>
        <v/>
      </c>
      <c r="R110" s="79"/>
    </row>
    <row r="111" spans="2:18">
      <c r="B111" s="64" t="str">
        <f>IFERROR(HYPERLINK(C111&amp;".xlsx",VLOOKUP(C111,DB!$C$4:$N$952,12,FALSE)),"")</f>
        <v/>
      </c>
      <c r="C111" s="82" t="str" cm="1">
        <f t="array" ref="C111">IFERROR(INDEX(DB!$C$4:$C$174,SMALL(IF(ISNUMBER(SEARCH("healthcare",DB!$K$4:$K$174))=TRUE,ROW(DB!$C$4:$C$174)),ROW(107:107))-3,0),"")</f>
        <v/>
      </c>
      <c r="D111" t="str">
        <f>IFERROR(VLOOKUP(C111,DB!$C$4:$I$952,2,FALSE),"")</f>
        <v/>
      </c>
      <c r="E111" s="70" t="str">
        <f>IFERROR(VLOOKUP(C111,DB!$C$4:$I$952,3,FALSE),"")</f>
        <v/>
      </c>
      <c r="F111" s="71" t="str">
        <f>IFERROR(VLOOKUP(C111,DB!$C$4:$I$952,7,FALSE),"")</f>
        <v/>
      </c>
      <c r="G111" s="72" t="str">
        <f>IFERROR(VLOOKUP(C111,DB!$C$4:$H$952,4,FALSE)/1000000,"")</f>
        <v/>
      </c>
      <c r="H111" s="72"/>
      <c r="I111" s="72" t="str">
        <f t="shared" si="6"/>
        <v/>
      </c>
      <c r="J111" s="73" t="str">
        <f t="shared" si="7"/>
        <v/>
      </c>
      <c r="K111" s="73" t="str">
        <f t="shared" si="8"/>
        <v/>
      </c>
      <c r="L111" s="74"/>
      <c r="M111" s="74"/>
      <c r="N111" s="75" t="str">
        <f>IFERROR(VLOOKUP(C111,DB!$C$4:$H$49,6,FALSE),"")</f>
        <v/>
      </c>
      <c r="O111" s="76"/>
      <c r="P111" s="77" t="str">
        <f>IFERROR(VLOOKUP(C111,DB!$C$4:$K$952,8,FALSE),"")</f>
        <v/>
      </c>
      <c r="Q111" s="78" t="str">
        <f>IFERROR(VLOOKUP(C111,DB!$C$4:$L$952,10,FALSE),"")</f>
        <v/>
      </c>
      <c r="R111" s="79"/>
    </row>
    <row r="112" spans="2:18">
      <c r="B112" s="64" t="str">
        <f>IFERROR(HYPERLINK(C112&amp;".xlsx",VLOOKUP(C112,DB!$C$4:$N$952,12,FALSE)),"")</f>
        <v/>
      </c>
      <c r="C112" s="82" t="str" cm="1">
        <f t="array" ref="C112">IFERROR(INDEX(DB!$C$4:$C$174,SMALL(IF(ISNUMBER(SEARCH("healthcare",DB!$K$4:$K$174))=TRUE,ROW(DB!$C$4:$C$174)),ROW(108:108))-3,0),"")</f>
        <v/>
      </c>
      <c r="D112" t="str">
        <f>IFERROR(VLOOKUP(C112,DB!$C$4:$I$952,2,FALSE),"")</f>
        <v/>
      </c>
      <c r="E112" s="70" t="str">
        <f>IFERROR(VLOOKUP(C112,DB!$C$4:$I$952,3,FALSE),"")</f>
        <v/>
      </c>
      <c r="F112" s="71" t="str">
        <f>IFERROR(VLOOKUP(C112,DB!$C$4:$I$952,7,FALSE),"")</f>
        <v/>
      </c>
      <c r="G112" s="72" t="str">
        <f>IFERROR(VLOOKUP(C112,DB!$C$4:$H$952,4,FALSE)/1000000,"")</f>
        <v/>
      </c>
      <c r="H112" s="72"/>
      <c r="I112" s="72" t="str">
        <f t="shared" si="6"/>
        <v/>
      </c>
      <c r="J112" s="73" t="str">
        <f t="shared" si="7"/>
        <v/>
      </c>
      <c r="K112" s="73" t="str">
        <f t="shared" si="8"/>
        <v/>
      </c>
      <c r="L112" s="74"/>
      <c r="M112" s="74"/>
      <c r="N112" s="75" t="str">
        <f>IFERROR(VLOOKUP(C112,DB!$C$4:$H$49,6,FALSE),"")</f>
        <v/>
      </c>
      <c r="O112" s="76"/>
      <c r="P112" s="77" t="str">
        <f>IFERROR(VLOOKUP(C112,DB!$C$4:$K$952,8,FALSE),"")</f>
        <v/>
      </c>
      <c r="Q112" s="78" t="str">
        <f>IFERROR(VLOOKUP(C112,DB!$C$4:$L$952,10,FALSE),"")</f>
        <v/>
      </c>
      <c r="R112" s="79"/>
    </row>
    <row r="113" spans="2:18">
      <c r="B113" s="64" t="str">
        <f>IFERROR(HYPERLINK(C113&amp;".xlsx",VLOOKUP(C113,DB!$C$4:$N$952,12,FALSE)),"")</f>
        <v/>
      </c>
      <c r="C113" s="82" t="str" cm="1">
        <f t="array" ref="C113">IFERROR(INDEX(DB!$C$4:$C$174,SMALL(IF(ISNUMBER(SEARCH("healthcare",DB!$K$4:$K$174))=TRUE,ROW(DB!$C$4:$C$174)),ROW(109:109))-3,0),"")</f>
        <v/>
      </c>
      <c r="D113" t="str">
        <f>IFERROR(VLOOKUP(C113,DB!$C$4:$I$952,2,FALSE),"")</f>
        <v/>
      </c>
      <c r="E113" s="70" t="str">
        <f>IFERROR(VLOOKUP(C113,DB!$C$4:$I$952,3,FALSE),"")</f>
        <v/>
      </c>
      <c r="F113" s="71" t="str">
        <f>IFERROR(VLOOKUP(C113,DB!$C$4:$I$952,7,FALSE),"")</f>
        <v/>
      </c>
      <c r="G113" s="72" t="str">
        <f>IFERROR(VLOOKUP(C113,DB!$C$4:$H$952,4,FALSE)/1000000,"")</f>
        <v/>
      </c>
      <c r="H113" s="72"/>
      <c r="I113" s="72" t="str">
        <f t="shared" si="6"/>
        <v/>
      </c>
      <c r="J113" s="73" t="str">
        <f t="shared" si="7"/>
        <v/>
      </c>
      <c r="K113" s="73" t="str">
        <f t="shared" si="8"/>
        <v/>
      </c>
      <c r="L113" s="74"/>
      <c r="M113" s="74"/>
      <c r="N113" s="75" t="str">
        <f>IFERROR(VLOOKUP(C113,DB!$C$4:$H$49,6,FALSE),"")</f>
        <v/>
      </c>
      <c r="O113" s="76"/>
      <c r="P113" s="77" t="str">
        <f>IFERROR(VLOOKUP(C113,DB!$C$4:$K$952,8,FALSE),"")</f>
        <v/>
      </c>
      <c r="Q113" s="78" t="str">
        <f>IFERROR(VLOOKUP(C113,DB!$C$4:$L$952,10,FALSE),"")</f>
        <v/>
      </c>
      <c r="R113" s="79"/>
    </row>
    <row r="114" spans="2:18">
      <c r="B114" s="64" t="str">
        <f>IFERROR(HYPERLINK(C114&amp;".xlsx",VLOOKUP(C114,DB!$C$4:$N$952,12,FALSE)),"")</f>
        <v/>
      </c>
      <c r="C114" s="82" t="str" cm="1">
        <f t="array" ref="C114">IFERROR(INDEX(DB!$C$4:$C$174,SMALL(IF(ISNUMBER(SEARCH("healthcare",DB!$K$4:$K$174))=TRUE,ROW(DB!$C$4:$C$174)),ROW(110:110))-3,0),"")</f>
        <v/>
      </c>
      <c r="D114" t="str">
        <f>IFERROR(VLOOKUP(C114,DB!$C$4:$I$952,2,FALSE),"")</f>
        <v/>
      </c>
      <c r="E114" s="70" t="str">
        <f>IFERROR(VLOOKUP(C114,DB!$C$4:$I$952,3,FALSE),"")</f>
        <v/>
      </c>
      <c r="F114" s="71" t="str">
        <f>IFERROR(VLOOKUP(C114,DB!$C$4:$I$952,7,FALSE),"")</f>
        <v/>
      </c>
      <c r="G114" s="72" t="str">
        <f>IFERROR(VLOOKUP(C114,DB!$C$4:$H$952,4,FALSE)/1000000,"")</f>
        <v/>
      </c>
      <c r="H114" s="72"/>
      <c r="I114" s="72" t="str">
        <f t="shared" si="6"/>
        <v/>
      </c>
      <c r="J114" s="73" t="str">
        <f t="shared" si="7"/>
        <v/>
      </c>
      <c r="K114" s="73" t="str">
        <f t="shared" si="8"/>
        <v/>
      </c>
      <c r="L114" s="74"/>
      <c r="M114" s="74"/>
      <c r="N114" s="75" t="str">
        <f>IFERROR(VLOOKUP(C114,DB!$C$4:$H$49,6,FALSE),"")</f>
        <v/>
      </c>
      <c r="O114" s="76"/>
      <c r="P114" s="77" t="str">
        <f>IFERROR(VLOOKUP(C114,DB!$C$4:$K$952,8,FALSE),"")</f>
        <v/>
      </c>
      <c r="Q114" s="78" t="str">
        <f>IFERROR(VLOOKUP(C114,DB!$C$4:$L$952,10,FALSE),"")</f>
        <v/>
      </c>
      <c r="R114" s="79"/>
    </row>
    <row r="115" spans="2:18">
      <c r="B115" s="64" t="str">
        <f>IFERROR(HYPERLINK(C115&amp;".xlsx",VLOOKUP(C115,DB!$C$4:$N$952,12,FALSE)),"")</f>
        <v/>
      </c>
      <c r="C115" s="82" t="str" cm="1">
        <f t="array" ref="C115">IFERROR(INDEX(DB!$C$4:$C$174,SMALL(IF(ISNUMBER(SEARCH("healthcare",DB!$K$4:$K$174))=TRUE,ROW(DB!$C$4:$C$174)),ROW(111:111))-3,0),"")</f>
        <v/>
      </c>
      <c r="D115" t="str">
        <f>IFERROR(VLOOKUP(C115,DB!$C$4:$I$952,2,FALSE),"")</f>
        <v/>
      </c>
      <c r="E115" s="70" t="str">
        <f>IFERROR(VLOOKUP(C115,DB!$C$4:$I$952,3,FALSE),"")</f>
        <v/>
      </c>
      <c r="F115" s="71" t="str">
        <f>IFERROR(VLOOKUP(C115,DB!$C$4:$I$952,7,FALSE),"")</f>
        <v/>
      </c>
      <c r="G115" s="72" t="str">
        <f>IFERROR(VLOOKUP(C115,DB!$C$4:$H$952,4,FALSE)/1000000,"")</f>
        <v/>
      </c>
      <c r="H115" s="72"/>
      <c r="I115" s="72" t="str">
        <f t="shared" si="6"/>
        <v/>
      </c>
      <c r="J115" s="73" t="str">
        <f t="shared" si="7"/>
        <v/>
      </c>
      <c r="K115" s="73" t="str">
        <f t="shared" si="8"/>
        <v/>
      </c>
      <c r="L115" s="74"/>
      <c r="M115" s="74"/>
      <c r="N115" s="75" t="str">
        <f>IFERROR(VLOOKUP(C115,DB!$C$4:$H$49,6,FALSE),"")</f>
        <v/>
      </c>
      <c r="O115" s="76"/>
      <c r="P115" s="77" t="str">
        <f>IFERROR(VLOOKUP(C115,DB!$C$4:$K$952,8,FALSE),"")</f>
        <v/>
      </c>
      <c r="Q115" s="78" t="str">
        <f>IFERROR(VLOOKUP(C115,DB!$C$4:$L$952,10,FALSE),"")</f>
        <v/>
      </c>
      <c r="R115" s="79"/>
    </row>
    <row r="116" spans="2:18">
      <c r="B116" s="64" t="str">
        <f>IFERROR(HYPERLINK(C116&amp;".xlsx",VLOOKUP(C116,DB!$C$4:$N$952,12,FALSE)),"")</f>
        <v/>
      </c>
      <c r="C116" s="82" t="str" cm="1">
        <f t="array" ref="C116">IFERROR(INDEX(DB!$C$4:$C$174,SMALL(IF(ISNUMBER(SEARCH("healthcare",DB!$K$4:$K$174))=TRUE,ROW(DB!$C$4:$C$174)),ROW(112:112))-3,0),"")</f>
        <v/>
      </c>
      <c r="D116" t="str">
        <f>IFERROR(VLOOKUP(C116,DB!$C$4:$I$952,2,FALSE),"")</f>
        <v/>
      </c>
      <c r="E116" s="70" t="str">
        <f>IFERROR(VLOOKUP(C116,DB!$C$4:$I$952,3,FALSE),"")</f>
        <v/>
      </c>
      <c r="F116" s="71" t="str">
        <f>IFERROR(VLOOKUP(C116,DB!$C$4:$I$952,7,FALSE),"")</f>
        <v/>
      </c>
      <c r="G116" s="72" t="str">
        <f>IFERROR(VLOOKUP(C116,DB!$C$4:$H$952,4,FALSE)/1000000,"")</f>
        <v/>
      </c>
      <c r="H116" s="72"/>
      <c r="I116" s="72" t="str">
        <f t="shared" si="6"/>
        <v/>
      </c>
      <c r="J116" s="73" t="str">
        <f t="shared" si="7"/>
        <v/>
      </c>
      <c r="K116" s="73" t="str">
        <f t="shared" si="8"/>
        <v/>
      </c>
      <c r="L116" s="74"/>
      <c r="M116" s="74"/>
      <c r="N116" s="75" t="str">
        <f>IFERROR(VLOOKUP(C116,DB!$C$4:$H$49,6,FALSE),"")</f>
        <v/>
      </c>
      <c r="O116" s="76"/>
      <c r="P116" s="77" t="str">
        <f>IFERROR(VLOOKUP(C116,DB!$C$4:$K$952,8,FALSE),"")</f>
        <v/>
      </c>
      <c r="Q116" s="78" t="str">
        <f>IFERROR(VLOOKUP(C116,DB!$C$4:$L$952,10,FALSE),"")</f>
        <v/>
      </c>
      <c r="R116" s="79"/>
    </row>
    <row r="117" spans="2:18">
      <c r="B117" s="64" t="str">
        <f>IFERROR(HYPERLINK(C117&amp;".xlsx",VLOOKUP(C117,DB!$C$4:$N$952,12,FALSE)),"")</f>
        <v/>
      </c>
      <c r="C117" s="82" t="str" cm="1">
        <f t="array" ref="C117">IFERROR(INDEX(DB!$C$4:$C$174,SMALL(IF(ISNUMBER(SEARCH("healthcare",DB!$K$4:$K$174))=TRUE,ROW(DB!$C$4:$C$174)),ROW(113:113))-3,0),"")</f>
        <v/>
      </c>
      <c r="D117" t="str">
        <f>IFERROR(VLOOKUP(C117,DB!$C$4:$I$952,2,FALSE),"")</f>
        <v/>
      </c>
      <c r="E117" s="70" t="str">
        <f>IFERROR(VLOOKUP(C117,DB!$C$4:$I$952,3,FALSE),"")</f>
        <v/>
      </c>
      <c r="F117" s="71" t="str">
        <f>IFERROR(VLOOKUP(C117,DB!$C$4:$I$952,7,FALSE),"")</f>
        <v/>
      </c>
      <c r="G117" s="72" t="str">
        <f>IFERROR(VLOOKUP(C117,DB!$C$4:$H$952,4,FALSE)/1000000,"")</f>
        <v/>
      </c>
      <c r="H117" s="72"/>
      <c r="I117" s="72" t="str">
        <f t="shared" si="6"/>
        <v/>
      </c>
      <c r="J117" s="73" t="str">
        <f t="shared" si="7"/>
        <v/>
      </c>
      <c r="K117" s="73" t="str">
        <f t="shared" si="8"/>
        <v/>
      </c>
      <c r="L117" s="74"/>
      <c r="M117" s="74"/>
      <c r="N117" s="75" t="str">
        <f>IFERROR(VLOOKUP(C117,DB!$C$4:$H$49,6,FALSE),"")</f>
        <v/>
      </c>
      <c r="O117" s="76"/>
      <c r="P117" s="77" t="str">
        <f>IFERROR(VLOOKUP(C117,DB!$C$4:$K$952,8,FALSE),"")</f>
        <v/>
      </c>
      <c r="Q117" s="78" t="str">
        <f>IFERROR(VLOOKUP(C117,DB!$C$4:$L$952,10,FALSE),"")</f>
        <v/>
      </c>
      <c r="R117" s="79"/>
    </row>
    <row r="118" spans="2:18">
      <c r="B118" s="64" t="str">
        <f>IFERROR(HYPERLINK(C118&amp;".xlsx",VLOOKUP(C118,DB!$C$4:$N$952,12,FALSE)),"")</f>
        <v/>
      </c>
      <c r="C118" s="82" t="str" cm="1">
        <f t="array" ref="C118">IFERROR(INDEX(DB!$C$4:$C$174,SMALL(IF(ISNUMBER(SEARCH("healthcare",DB!$K$4:$K$174))=TRUE,ROW(DB!$C$4:$C$174)),ROW(114:114))-3,0),"")</f>
        <v/>
      </c>
      <c r="D118" t="str">
        <f>IFERROR(VLOOKUP(C118,DB!$C$4:$I$952,2,FALSE),"")</f>
        <v/>
      </c>
      <c r="E118" s="70" t="str">
        <f>IFERROR(VLOOKUP(C118,DB!$C$4:$I$952,3,FALSE),"")</f>
        <v/>
      </c>
      <c r="F118" s="71" t="str">
        <f>IFERROR(VLOOKUP(C118,DB!$C$4:$I$952,7,FALSE),"")</f>
        <v/>
      </c>
      <c r="G118" s="72" t="str">
        <f>IFERROR(VLOOKUP(C118,DB!$C$4:$H$952,4,FALSE)/1000000,"")</f>
        <v/>
      </c>
      <c r="H118" s="72"/>
      <c r="I118" s="72" t="str">
        <f t="shared" si="6"/>
        <v/>
      </c>
      <c r="J118" s="73" t="str">
        <f t="shared" si="7"/>
        <v/>
      </c>
      <c r="K118" s="73" t="str">
        <f t="shared" si="8"/>
        <v/>
      </c>
      <c r="L118" s="74"/>
      <c r="M118" s="74"/>
      <c r="N118" s="75" t="str">
        <f>IFERROR(VLOOKUP(C118,DB!$C$4:$H$49,6,FALSE),"")</f>
        <v/>
      </c>
      <c r="O118" s="76"/>
      <c r="P118" s="77" t="str">
        <f>IFERROR(VLOOKUP(C118,DB!$C$4:$K$952,8,FALSE),"")</f>
        <v/>
      </c>
      <c r="Q118" s="78" t="str">
        <f>IFERROR(VLOOKUP(C118,DB!$C$4:$L$952,10,FALSE),"")</f>
        <v/>
      </c>
      <c r="R118" s="79"/>
    </row>
    <row r="119" spans="2:18">
      <c r="B119" s="64" t="str">
        <f>IFERROR(HYPERLINK(C119&amp;".xlsx",VLOOKUP(C119,DB!$C$4:$N$952,12,FALSE)),"")</f>
        <v/>
      </c>
      <c r="C119" s="82" t="str" cm="1">
        <f t="array" ref="C119">IFERROR(INDEX(DB!$C$4:$C$174,SMALL(IF(ISNUMBER(SEARCH("healthcare",DB!$K$4:$K$174))=TRUE,ROW(DB!$C$4:$C$174)),ROW(115:115))-3,0),"")</f>
        <v/>
      </c>
      <c r="D119" t="str">
        <f>IFERROR(VLOOKUP(C119,DB!$C$4:$I$952,2,FALSE),"")</f>
        <v/>
      </c>
      <c r="E119" s="70" t="str">
        <f>IFERROR(VLOOKUP(C119,DB!$C$4:$I$952,3,FALSE),"")</f>
        <v/>
      </c>
      <c r="F119" s="71" t="str">
        <f>IFERROR(VLOOKUP(C119,DB!$C$4:$I$952,7,FALSE),"")</f>
        <v/>
      </c>
      <c r="G119" s="72" t="str">
        <f>IFERROR(VLOOKUP(C119,DB!$C$4:$H$952,4,FALSE)/1000000,"")</f>
        <v/>
      </c>
      <c r="H119" s="72"/>
      <c r="I119" s="72" t="str">
        <f t="shared" si="6"/>
        <v/>
      </c>
      <c r="J119" s="73" t="str">
        <f t="shared" si="7"/>
        <v/>
      </c>
      <c r="K119" s="73" t="str">
        <f t="shared" si="8"/>
        <v/>
      </c>
      <c r="L119" s="74"/>
      <c r="M119" s="74"/>
      <c r="N119" s="75" t="str">
        <f>IFERROR(VLOOKUP(C119,DB!$C$4:$H$49,6,FALSE),"")</f>
        <v/>
      </c>
      <c r="O119" s="76"/>
      <c r="P119" s="77" t="str">
        <f>IFERROR(VLOOKUP(C119,DB!$C$4:$K$952,8,FALSE),"")</f>
        <v/>
      </c>
      <c r="Q119" s="78" t="str">
        <f>IFERROR(VLOOKUP(C119,DB!$C$4:$L$952,10,FALSE),"")</f>
        <v/>
      </c>
      <c r="R119" s="79"/>
    </row>
    <row r="120" spans="2:18">
      <c r="B120" s="64" t="str">
        <f>IFERROR(HYPERLINK(C120&amp;".xlsx",VLOOKUP(C120,DB!$C$4:$N$952,12,FALSE)),"")</f>
        <v/>
      </c>
      <c r="C120" s="82" t="str" cm="1">
        <f t="array" ref="C120">IFERROR(INDEX(DB!$C$4:$C$174,SMALL(IF(ISNUMBER(SEARCH("healthcare",DB!$K$4:$K$174))=TRUE,ROW(DB!$C$4:$C$174)),ROW(116:116))-3,0),"")</f>
        <v/>
      </c>
      <c r="D120" t="str">
        <f>IFERROR(VLOOKUP(C120,DB!$C$4:$I$952,2,FALSE),"")</f>
        <v/>
      </c>
      <c r="E120" s="70" t="str">
        <f>IFERROR(VLOOKUP(C120,DB!$C$4:$I$952,3,FALSE),"")</f>
        <v/>
      </c>
      <c r="F120" s="71" t="str">
        <f>IFERROR(VLOOKUP(C120,DB!$C$4:$I$952,7,FALSE),"")</f>
        <v/>
      </c>
      <c r="G120" s="72" t="str">
        <f>IFERROR(VLOOKUP(C120,DB!$C$4:$H$952,4,FALSE)/1000000,"")</f>
        <v/>
      </c>
      <c r="H120" s="72"/>
      <c r="I120" s="72" t="str">
        <f t="shared" si="6"/>
        <v/>
      </c>
      <c r="J120" s="73" t="str">
        <f t="shared" si="7"/>
        <v/>
      </c>
      <c r="K120" s="73" t="str">
        <f t="shared" si="8"/>
        <v/>
      </c>
      <c r="L120" s="74"/>
      <c r="M120" s="74"/>
      <c r="N120" s="75" t="str">
        <f>IFERROR(VLOOKUP(C120,DB!$C$4:$H$49,6,FALSE),"")</f>
        <v/>
      </c>
      <c r="O120" s="76"/>
      <c r="P120" s="77" t="str">
        <f>IFERROR(VLOOKUP(C120,DB!$C$4:$K$952,8,FALSE),"")</f>
        <v/>
      </c>
      <c r="Q120" s="78" t="str">
        <f>IFERROR(VLOOKUP(C120,DB!$C$4:$L$952,10,FALSE),"")</f>
        <v/>
      </c>
      <c r="R120" s="79"/>
    </row>
    <row r="121" spans="2:18">
      <c r="B121" s="64" t="str">
        <f>IFERROR(HYPERLINK(C121&amp;".xlsx",VLOOKUP(C121,DB!$C$4:$N$952,12,FALSE)),"")</f>
        <v/>
      </c>
      <c r="C121" s="82" t="str" cm="1">
        <f t="array" ref="C121">IFERROR(INDEX(DB!$C$4:$C$174,SMALL(IF(ISNUMBER(SEARCH("healthcare",DB!$K$4:$K$174))=TRUE,ROW(DB!$C$4:$C$174)),ROW(117:117))-3,0),"")</f>
        <v/>
      </c>
      <c r="D121" t="str">
        <f>IFERROR(VLOOKUP(C121,DB!$C$4:$I$952,2,FALSE),"")</f>
        <v/>
      </c>
      <c r="E121" s="70" t="str">
        <f>IFERROR(VLOOKUP(C121,DB!$C$4:$I$952,3,FALSE),"")</f>
        <v/>
      </c>
      <c r="F121" s="71" t="str">
        <f>IFERROR(VLOOKUP(C121,DB!$C$4:$I$952,7,FALSE),"")</f>
        <v/>
      </c>
      <c r="G121" s="72" t="str">
        <f>IFERROR(VLOOKUP(C121,DB!$C$4:$H$952,4,FALSE)/1000000,"")</f>
        <v/>
      </c>
      <c r="H121" s="72"/>
      <c r="I121" s="72" t="str">
        <f t="shared" si="6"/>
        <v/>
      </c>
      <c r="J121" s="73" t="str">
        <f t="shared" si="7"/>
        <v/>
      </c>
      <c r="K121" s="73" t="str">
        <f t="shared" si="8"/>
        <v/>
      </c>
      <c r="L121" s="74"/>
      <c r="M121" s="74"/>
      <c r="N121" s="75" t="str">
        <f>IFERROR(VLOOKUP(C121,DB!$C$4:$H$49,6,FALSE),"")</f>
        <v/>
      </c>
      <c r="O121" s="76"/>
      <c r="P121" s="77" t="str">
        <f>IFERROR(VLOOKUP(C121,DB!$C$4:$K$952,8,FALSE),"")</f>
        <v/>
      </c>
      <c r="Q121" s="78" t="str">
        <f>IFERROR(VLOOKUP(C121,DB!$C$4:$L$952,10,FALSE),"")</f>
        <v/>
      </c>
      <c r="R121" s="79"/>
    </row>
    <row r="122" spans="2:18">
      <c r="B122" s="64" t="str">
        <f>IFERROR(HYPERLINK(C122&amp;".xlsx",VLOOKUP(C122,DB!$C$4:$N$952,12,FALSE)),"")</f>
        <v/>
      </c>
      <c r="C122" s="82" t="str" cm="1">
        <f t="array" ref="C122">IFERROR(INDEX(DB!$C$4:$C$174,SMALL(IF(ISNUMBER(SEARCH("healthcare",DB!$K$4:$K$174))=TRUE,ROW(DB!$C$4:$C$174)),ROW(118:118))-3,0),"")</f>
        <v/>
      </c>
      <c r="D122" t="str">
        <f>IFERROR(VLOOKUP(C122,DB!$C$4:$I$952,2,FALSE),"")</f>
        <v/>
      </c>
      <c r="E122" s="70" t="str">
        <f>IFERROR(VLOOKUP(C122,DB!$C$4:$I$952,3,FALSE),"")</f>
        <v/>
      </c>
      <c r="F122" s="71" t="str">
        <f>IFERROR(VLOOKUP(C122,DB!$C$4:$I$952,7,FALSE),"")</f>
        <v/>
      </c>
      <c r="G122" s="72" t="str">
        <f>IFERROR(VLOOKUP(C122,DB!$C$4:$H$952,4,FALSE)/1000000,"")</f>
        <v/>
      </c>
      <c r="H122" s="72"/>
      <c r="I122" s="72" t="str">
        <f t="shared" si="6"/>
        <v/>
      </c>
      <c r="J122" s="73" t="str">
        <f t="shared" si="7"/>
        <v/>
      </c>
      <c r="K122" s="73" t="str">
        <f t="shared" si="8"/>
        <v/>
      </c>
      <c r="L122" s="74"/>
      <c r="M122" s="74"/>
      <c r="N122" s="75" t="str">
        <f>IFERROR(VLOOKUP(C122,DB!$C$4:$H$49,6,FALSE),"")</f>
        <v/>
      </c>
      <c r="O122" s="76"/>
      <c r="P122" s="77" t="str">
        <f>IFERROR(VLOOKUP(C122,DB!$C$4:$K$952,8,FALSE),"")</f>
        <v/>
      </c>
      <c r="Q122" s="78" t="str">
        <f>IFERROR(VLOOKUP(C122,DB!$C$4:$L$952,10,FALSE),"")</f>
        <v/>
      </c>
      <c r="R122" s="79"/>
    </row>
    <row r="123" spans="2:18">
      <c r="B123" s="64" t="str">
        <f>IFERROR(HYPERLINK(C123&amp;".xlsx",VLOOKUP(C123,DB!$C$4:$N$952,12,FALSE)),"")</f>
        <v/>
      </c>
      <c r="C123" s="82" t="str" cm="1">
        <f t="array" ref="C123">IFERROR(INDEX(DB!$C$4:$C$174,SMALL(IF(ISNUMBER(SEARCH("healthcare",DB!$K$4:$K$174))=TRUE,ROW(DB!$C$4:$C$174)),ROW(119:119))-3,0),"")</f>
        <v/>
      </c>
      <c r="D123" t="str">
        <f>IFERROR(VLOOKUP(C123,DB!$C$4:$I$952,2,FALSE),"")</f>
        <v/>
      </c>
      <c r="E123" s="70" t="str">
        <f>IFERROR(VLOOKUP(C123,DB!$C$4:$I$952,3,FALSE),"")</f>
        <v/>
      </c>
      <c r="F123" s="71" t="str">
        <f>IFERROR(VLOOKUP(C123,DB!$C$4:$I$952,7,FALSE),"")</f>
        <v/>
      </c>
      <c r="G123" s="72" t="str">
        <f>IFERROR(VLOOKUP(C123,DB!$C$4:$H$952,4,FALSE)/1000000,"")</f>
        <v/>
      </c>
      <c r="H123" s="72"/>
      <c r="I123" s="72" t="str">
        <f t="shared" si="6"/>
        <v/>
      </c>
      <c r="J123" s="73" t="str">
        <f t="shared" si="7"/>
        <v/>
      </c>
      <c r="K123" s="73" t="str">
        <f t="shared" si="8"/>
        <v/>
      </c>
      <c r="L123" s="74"/>
      <c r="M123" s="74"/>
      <c r="N123" s="75" t="str">
        <f>IFERROR(VLOOKUP(C123,DB!$C$4:$H$49,6,FALSE),"")</f>
        <v/>
      </c>
      <c r="O123" s="76"/>
      <c r="P123" s="77" t="str">
        <f>IFERROR(VLOOKUP(C123,DB!$C$4:$K$952,8,FALSE),"")</f>
        <v/>
      </c>
      <c r="Q123" s="78" t="str">
        <f>IFERROR(VLOOKUP(C123,DB!$C$4:$L$952,10,FALSE),"")</f>
        <v/>
      </c>
      <c r="R123" s="79"/>
    </row>
    <row r="124" spans="2:18">
      <c r="B124" s="64" t="str">
        <f>IFERROR(HYPERLINK(C124&amp;".xlsx",VLOOKUP(C124,DB!$C$4:$N$952,12,FALSE)),"")</f>
        <v/>
      </c>
      <c r="C124" s="82" t="str" cm="1">
        <f t="array" ref="C124">IFERROR(INDEX(DB!$C$4:$C$174,SMALL(IF(ISNUMBER(SEARCH("healthcare",DB!$K$4:$K$174))=TRUE,ROW(DB!$C$4:$C$174)),ROW(120:120))-3,0),"")</f>
        <v/>
      </c>
      <c r="D124" t="str">
        <f>IFERROR(VLOOKUP(C124,DB!$C$4:$I$952,2,FALSE),"")</f>
        <v/>
      </c>
      <c r="E124" s="70" t="str">
        <f>IFERROR(VLOOKUP(C124,DB!$C$4:$I$952,3,FALSE),"")</f>
        <v/>
      </c>
      <c r="F124" s="71" t="str">
        <f>IFERROR(VLOOKUP(C124,DB!$C$4:$I$952,7,FALSE),"")</f>
        <v/>
      </c>
      <c r="G124" s="72" t="str">
        <f>IFERROR(VLOOKUP(C124,DB!$C$4:$H$952,4,FALSE)/1000000,"")</f>
        <v/>
      </c>
      <c r="H124" s="72"/>
      <c r="I124" s="72" t="str">
        <f t="shared" si="6"/>
        <v/>
      </c>
      <c r="J124" s="73" t="str">
        <f t="shared" si="7"/>
        <v/>
      </c>
      <c r="K124" s="73" t="str">
        <f t="shared" si="8"/>
        <v/>
      </c>
      <c r="L124" s="74"/>
      <c r="M124" s="74"/>
      <c r="N124" s="75" t="str">
        <f>IFERROR(VLOOKUP(C124,DB!$C$4:$H$49,6,FALSE),"")</f>
        <v/>
      </c>
      <c r="O124" s="76"/>
      <c r="P124" s="77" t="str">
        <f>IFERROR(VLOOKUP(C124,DB!$C$4:$K$952,8,FALSE),"")</f>
        <v/>
      </c>
      <c r="Q124" s="78" t="str">
        <f>IFERROR(VLOOKUP(C124,DB!$C$4:$L$952,10,FALSE),"")</f>
        <v/>
      </c>
      <c r="R124" s="79"/>
    </row>
    <row r="125" spans="2:18">
      <c r="B125" s="64" t="str">
        <f>IFERROR(HYPERLINK(C125&amp;".xlsx",VLOOKUP(C125,DB!$C$4:$N$952,12,FALSE)),"")</f>
        <v/>
      </c>
      <c r="C125" s="82" t="str" cm="1">
        <f t="array" ref="C125">IFERROR(INDEX(DB!$C$4:$C$174,SMALL(IF(ISNUMBER(SEARCH("healthcare",DB!$K$4:$K$174))=TRUE,ROW(DB!$C$4:$C$174)),ROW(121:121))-3,0),"")</f>
        <v/>
      </c>
      <c r="D125" t="str">
        <f>IFERROR(VLOOKUP(C125,DB!$C$4:$I$952,2,FALSE),"")</f>
        <v/>
      </c>
      <c r="E125" s="70" t="str">
        <f>IFERROR(VLOOKUP(C125,DB!$C$4:$I$952,3,FALSE),"")</f>
        <v/>
      </c>
      <c r="F125" s="71" t="str">
        <f>IFERROR(VLOOKUP(C125,DB!$C$4:$I$952,7,FALSE),"")</f>
        <v/>
      </c>
      <c r="G125" s="72" t="str">
        <f>IFERROR(VLOOKUP(C125,DB!$C$4:$H$952,4,FALSE)/1000000,"")</f>
        <v/>
      </c>
      <c r="H125" s="72"/>
      <c r="I125" s="72" t="str">
        <f t="shared" si="6"/>
        <v/>
      </c>
      <c r="J125" s="73" t="str">
        <f t="shared" si="7"/>
        <v/>
      </c>
      <c r="K125" s="73" t="str">
        <f t="shared" si="8"/>
        <v/>
      </c>
      <c r="L125" s="74"/>
      <c r="M125" s="74"/>
      <c r="N125" s="75" t="str">
        <f>IFERROR(VLOOKUP(C125,DB!$C$4:$H$49,6,FALSE),"")</f>
        <v/>
      </c>
      <c r="O125" s="76"/>
      <c r="P125" s="77" t="str">
        <f>IFERROR(VLOOKUP(C125,DB!$C$4:$K$952,8,FALSE),"")</f>
        <v/>
      </c>
      <c r="Q125" s="78" t="str">
        <f>IFERROR(VLOOKUP(C125,DB!$C$4:$L$952,10,FALSE),"")</f>
        <v/>
      </c>
      <c r="R125" s="79"/>
    </row>
    <row r="126" spans="2:18">
      <c r="B126" s="64" t="str">
        <f>IFERROR(HYPERLINK(C126&amp;".xlsx",VLOOKUP(C126,DB!$C$4:$N$952,12,FALSE)),"")</f>
        <v/>
      </c>
      <c r="C126" s="82" t="str" cm="1">
        <f t="array" ref="C126">IFERROR(INDEX(DB!$C$4:$C$174,SMALL(IF(ISNUMBER(SEARCH("healthcare",DB!$K$4:$K$174))=TRUE,ROW(DB!$C$4:$C$174)),ROW(122:122))-3,0),"")</f>
        <v/>
      </c>
      <c r="D126" t="str">
        <f>IFERROR(VLOOKUP(C126,DB!$C$4:$I$952,2,FALSE),"")</f>
        <v/>
      </c>
      <c r="E126" s="70" t="str">
        <f>IFERROR(VLOOKUP(C126,DB!$C$4:$I$952,3,FALSE),"")</f>
        <v/>
      </c>
      <c r="F126" s="71" t="str">
        <f>IFERROR(VLOOKUP(C126,DB!$C$4:$I$952,7,FALSE),"")</f>
        <v/>
      </c>
      <c r="G126" s="72" t="str">
        <f>IFERROR(VLOOKUP(C126,DB!$C$4:$H$952,4,FALSE)/1000000,"")</f>
        <v/>
      </c>
      <c r="H126" s="72"/>
      <c r="I126" s="72" t="str">
        <f t="shared" si="6"/>
        <v/>
      </c>
      <c r="J126" s="73" t="str">
        <f t="shared" si="7"/>
        <v/>
      </c>
      <c r="K126" s="73" t="str">
        <f t="shared" si="8"/>
        <v/>
      </c>
      <c r="L126" s="74"/>
      <c r="M126" s="74"/>
      <c r="N126" s="75" t="str">
        <f>IFERROR(VLOOKUP(C126,DB!$C$4:$H$49,6,FALSE),"")</f>
        <v/>
      </c>
      <c r="O126" s="76"/>
      <c r="P126" s="77" t="str">
        <f>IFERROR(VLOOKUP(C126,DB!$C$4:$K$952,8,FALSE),"")</f>
        <v/>
      </c>
      <c r="Q126" s="78" t="str">
        <f>IFERROR(VLOOKUP(C126,DB!$C$4:$L$952,10,FALSE),"")</f>
        <v/>
      </c>
      <c r="R126" s="79"/>
    </row>
    <row r="127" spans="2:18">
      <c r="B127" s="64" t="str">
        <f>IFERROR(HYPERLINK(C127&amp;".xlsx",VLOOKUP(C127,DB!$C$4:$N$952,12,FALSE)),"")</f>
        <v/>
      </c>
      <c r="C127" s="82" t="str" cm="1">
        <f t="array" ref="C127">IFERROR(INDEX(DB!$C$4:$C$174,SMALL(IF(ISNUMBER(SEARCH("healthcare",DB!$K$4:$K$174))=TRUE,ROW(DB!$C$4:$C$174)),ROW(123:123))-3,0),"")</f>
        <v/>
      </c>
      <c r="D127" t="str">
        <f>IFERROR(VLOOKUP(C127,DB!$C$4:$I$952,2,FALSE),"")</f>
        <v/>
      </c>
      <c r="E127" s="70" t="str">
        <f>IFERROR(VLOOKUP(C127,DB!$C$4:$I$952,3,FALSE),"")</f>
        <v/>
      </c>
      <c r="F127" s="71" t="str">
        <f>IFERROR(VLOOKUP(C127,DB!$C$4:$I$952,7,FALSE),"")</f>
        <v/>
      </c>
      <c r="G127" s="72" t="str">
        <f>IFERROR(VLOOKUP(C127,DB!$C$4:$H$952,4,FALSE)/1000000,"")</f>
        <v/>
      </c>
      <c r="H127" s="72"/>
      <c r="I127" s="72" t="str">
        <f t="shared" si="6"/>
        <v/>
      </c>
      <c r="J127" s="73" t="str">
        <f t="shared" si="7"/>
        <v/>
      </c>
      <c r="K127" s="73" t="str">
        <f t="shared" si="8"/>
        <v/>
      </c>
      <c r="L127" s="74"/>
      <c r="M127" s="74"/>
      <c r="N127" s="75" t="str">
        <f>IFERROR(VLOOKUP(C127,DB!$C$4:$H$49,6,FALSE),"")</f>
        <v/>
      </c>
      <c r="O127" s="76"/>
      <c r="P127" s="77" t="str">
        <f>IFERROR(VLOOKUP(C127,DB!$C$4:$K$952,8,FALSE),"")</f>
        <v/>
      </c>
      <c r="Q127" s="78" t="str">
        <f>IFERROR(VLOOKUP(C127,DB!$C$4:$L$952,10,FALSE),"")</f>
        <v/>
      </c>
      <c r="R127" s="79"/>
    </row>
    <row r="128" spans="2:18">
      <c r="B128" s="64" t="str">
        <f>IFERROR(HYPERLINK(C128&amp;".xlsx",VLOOKUP(C128,DB!$C$4:$N$952,12,FALSE)),"")</f>
        <v/>
      </c>
      <c r="C128" s="82" t="str" cm="1">
        <f t="array" ref="C128">IFERROR(INDEX(DB!$C$4:$C$174,SMALL(IF(ISNUMBER(SEARCH("healthcare",DB!$K$4:$K$174))=TRUE,ROW(DB!$C$4:$C$174)),ROW(124:124))-3,0),"")</f>
        <v/>
      </c>
      <c r="D128" t="str">
        <f>IFERROR(VLOOKUP(C128,DB!$C$4:$I$952,2,FALSE),"")</f>
        <v/>
      </c>
      <c r="E128" s="70" t="str">
        <f>IFERROR(VLOOKUP(C128,DB!$C$4:$I$952,3,FALSE),"")</f>
        <v/>
      </c>
      <c r="F128" s="71" t="str">
        <f>IFERROR(VLOOKUP(C128,DB!$C$4:$I$952,7,FALSE),"")</f>
        <v/>
      </c>
      <c r="G128" s="72" t="str">
        <f>IFERROR(VLOOKUP(C128,DB!$C$4:$H$952,4,FALSE)/1000000,"")</f>
        <v/>
      </c>
      <c r="H128" s="72"/>
      <c r="I128" s="72" t="str">
        <f t="shared" si="6"/>
        <v/>
      </c>
      <c r="J128" s="73" t="str">
        <f t="shared" si="7"/>
        <v/>
      </c>
      <c r="K128" s="73" t="str">
        <f t="shared" si="8"/>
        <v/>
      </c>
      <c r="L128" s="74"/>
      <c r="M128" s="74"/>
      <c r="N128" s="75" t="str">
        <f>IFERROR(VLOOKUP(C128,DB!$C$4:$H$49,6,FALSE),"")</f>
        <v/>
      </c>
      <c r="O128" s="76"/>
      <c r="P128" s="77" t="str">
        <f>IFERROR(VLOOKUP(C128,DB!$C$4:$K$952,8,FALSE),"")</f>
        <v/>
      </c>
      <c r="Q128" s="78" t="str">
        <f>IFERROR(VLOOKUP(C128,DB!$C$4:$L$952,10,FALSE),"")</f>
        <v/>
      </c>
      <c r="R128" s="79"/>
    </row>
    <row r="129" spans="2:18">
      <c r="B129" s="64" t="str">
        <f>IFERROR(HYPERLINK(C129&amp;".xlsx",VLOOKUP(C129,DB!$C$4:$N$952,12,FALSE)),"")</f>
        <v/>
      </c>
      <c r="C129" s="82" t="str" cm="1">
        <f t="array" ref="C129">IFERROR(INDEX(DB!$C$4:$C$174,SMALL(IF(ISNUMBER(SEARCH("healthcare",DB!$K$4:$K$174))=TRUE,ROW(DB!$C$4:$C$174)),ROW(125:125))-3,0),"")</f>
        <v/>
      </c>
      <c r="D129" t="str">
        <f>IFERROR(VLOOKUP(C129,DB!$C$4:$I$952,2,FALSE),"")</f>
        <v/>
      </c>
      <c r="E129" s="70" t="str">
        <f>IFERROR(VLOOKUP(C129,DB!$C$4:$I$952,3,FALSE),"")</f>
        <v/>
      </c>
      <c r="F129" s="71" t="str">
        <f>IFERROR(VLOOKUP(C129,DB!$C$4:$I$952,7,FALSE),"")</f>
        <v/>
      </c>
      <c r="G129" s="72" t="str">
        <f>IFERROR(VLOOKUP(C129,DB!$C$4:$H$952,4,FALSE)/1000000,"")</f>
        <v/>
      </c>
      <c r="H129" s="72"/>
      <c r="I129" s="72" t="str">
        <f t="shared" si="6"/>
        <v/>
      </c>
      <c r="J129" s="73" t="str">
        <f t="shared" si="7"/>
        <v/>
      </c>
      <c r="K129" s="73" t="str">
        <f t="shared" si="8"/>
        <v/>
      </c>
      <c r="L129" s="74"/>
      <c r="M129" s="74"/>
      <c r="N129" s="75" t="str">
        <f>IFERROR(VLOOKUP(C129,DB!$C$4:$H$49,6,FALSE),"")</f>
        <v/>
      </c>
      <c r="O129" s="76"/>
      <c r="P129" s="77" t="str">
        <f>IFERROR(VLOOKUP(C129,DB!$C$4:$K$952,8,FALSE),"")</f>
        <v/>
      </c>
      <c r="Q129" s="78" t="str">
        <f>IFERROR(VLOOKUP(C129,DB!$C$4:$L$952,10,FALSE),"")</f>
        <v/>
      </c>
      <c r="R129" s="79"/>
    </row>
    <row r="130" spans="2:18">
      <c r="B130" s="64" t="str">
        <f>IFERROR(HYPERLINK(C130&amp;".xlsx",VLOOKUP(C130,DB!$C$4:$N$952,12,FALSE)),"")</f>
        <v/>
      </c>
      <c r="C130" s="82" t="str" cm="1">
        <f t="array" ref="C130">IFERROR(INDEX(DB!$C$4:$C$174,SMALL(IF(ISNUMBER(SEARCH("healthcare",DB!$K$4:$K$174))=TRUE,ROW(DB!$C$4:$C$174)),ROW(126:126))-3,0),"")</f>
        <v/>
      </c>
      <c r="D130" t="str">
        <f>IFERROR(VLOOKUP(C130,DB!$C$4:$I$952,2,FALSE),"")</f>
        <v/>
      </c>
      <c r="E130" s="70" t="str">
        <f>IFERROR(VLOOKUP(C130,DB!$C$4:$I$952,3,FALSE),"")</f>
        <v/>
      </c>
      <c r="F130" s="71" t="str">
        <f>IFERROR(VLOOKUP(C130,DB!$C$4:$I$952,7,FALSE),"")</f>
        <v/>
      </c>
      <c r="G130" s="72" t="str">
        <f>IFERROR(VLOOKUP(C130,DB!$C$4:$H$952,4,FALSE)/1000000,"")</f>
        <v/>
      </c>
      <c r="H130" s="72"/>
      <c r="I130" s="72" t="str">
        <f t="shared" si="6"/>
        <v/>
      </c>
      <c r="J130" s="73" t="str">
        <f t="shared" si="7"/>
        <v/>
      </c>
      <c r="K130" s="73" t="str">
        <f t="shared" si="8"/>
        <v/>
      </c>
      <c r="L130" s="74"/>
      <c r="M130" s="74"/>
      <c r="N130" s="75" t="str">
        <f>IFERROR(VLOOKUP(C130,DB!$C$4:$H$49,6,FALSE),"")</f>
        <v/>
      </c>
      <c r="O130" s="76"/>
      <c r="P130" s="77" t="str">
        <f>IFERROR(VLOOKUP(C130,DB!$C$4:$K$952,8,FALSE),"")</f>
        <v/>
      </c>
      <c r="Q130" s="78" t="str">
        <f>IFERROR(VLOOKUP(C130,DB!$C$4:$L$952,10,FALSE),"")</f>
        <v/>
      </c>
      <c r="R130" s="79"/>
    </row>
    <row r="131" spans="2:18">
      <c r="B131" s="64" t="str">
        <f>IFERROR(HYPERLINK(C131&amp;".xlsx",VLOOKUP(C131,DB!$C$4:$N$952,12,FALSE)),"")</f>
        <v/>
      </c>
      <c r="C131" s="82" t="str" cm="1">
        <f t="array" ref="C131">IFERROR(INDEX(DB!$C$4:$C$174,SMALL(IF(ISNUMBER(SEARCH("healthcare",DB!$K$4:$K$174))=TRUE,ROW(DB!$C$4:$C$174)),ROW(127:127))-3,0),"")</f>
        <v/>
      </c>
      <c r="D131" t="str">
        <f>IFERROR(VLOOKUP(C131,DB!$C$4:$I$952,2,FALSE),"")</f>
        <v/>
      </c>
      <c r="E131" s="70" t="str">
        <f>IFERROR(VLOOKUP(C131,DB!$C$4:$I$952,3,FALSE),"")</f>
        <v/>
      </c>
      <c r="F131" s="71" t="str">
        <f>IFERROR(VLOOKUP(C131,DB!$C$4:$I$952,7,FALSE),"")</f>
        <v/>
      </c>
      <c r="G131" s="72" t="str">
        <f>IFERROR(VLOOKUP(C131,DB!$C$4:$H$952,4,FALSE)/1000000,"")</f>
        <v/>
      </c>
      <c r="H131" s="72"/>
      <c r="I131" s="72" t="str">
        <f t="shared" si="6"/>
        <v/>
      </c>
      <c r="J131" s="73" t="str">
        <f t="shared" si="7"/>
        <v/>
      </c>
      <c r="K131" s="73" t="str">
        <f t="shared" si="8"/>
        <v/>
      </c>
      <c r="L131" s="74"/>
      <c r="M131" s="74"/>
      <c r="N131" s="75" t="str">
        <f>IFERROR(VLOOKUP(C131,DB!$C$4:$H$49,6,FALSE),"")</f>
        <v/>
      </c>
      <c r="O131" s="76"/>
      <c r="P131" s="77" t="str">
        <f>IFERROR(VLOOKUP(C131,DB!$C$4:$K$952,8,FALSE),"")</f>
        <v/>
      </c>
      <c r="Q131" s="78" t="str">
        <f>IFERROR(VLOOKUP(C131,DB!$C$4:$L$952,10,FALSE),"")</f>
        <v/>
      </c>
      <c r="R131" s="79"/>
    </row>
    <row r="132" spans="2:18">
      <c r="B132" s="64" t="str">
        <f>IFERROR(HYPERLINK(C132&amp;".xlsx",VLOOKUP(C132,DB!$C$4:$N$952,12,FALSE)),"")</f>
        <v/>
      </c>
      <c r="C132" s="82" t="str" cm="1">
        <f t="array" ref="C132">IFERROR(INDEX(DB!$C$4:$C$174,SMALL(IF(ISNUMBER(SEARCH("healthcare",DB!$K$4:$K$174))=TRUE,ROW(DB!$C$4:$C$174)),ROW(128:128))-3,0),"")</f>
        <v/>
      </c>
      <c r="D132" t="str">
        <f>IFERROR(VLOOKUP(C132,DB!$C$4:$I$952,2,FALSE),"")</f>
        <v/>
      </c>
      <c r="E132" s="70" t="str">
        <f>IFERROR(VLOOKUP(C132,DB!$C$4:$I$952,3,FALSE),"")</f>
        <v/>
      </c>
      <c r="F132" s="71" t="str">
        <f>IFERROR(VLOOKUP(C132,DB!$C$4:$I$952,7,FALSE),"")</f>
        <v/>
      </c>
      <c r="G132" s="72" t="str">
        <f>IFERROR(VLOOKUP(C132,DB!$C$4:$H$952,4,FALSE)/1000000,"")</f>
        <v/>
      </c>
      <c r="H132" s="72"/>
      <c r="I132" s="72" t="str">
        <f t="shared" si="6"/>
        <v/>
      </c>
      <c r="J132" s="73" t="str">
        <f t="shared" si="7"/>
        <v/>
      </c>
      <c r="K132" s="73" t="str">
        <f t="shared" si="8"/>
        <v/>
      </c>
      <c r="L132" s="74"/>
      <c r="M132" s="74"/>
      <c r="N132" s="75" t="str">
        <f>IFERROR(VLOOKUP(C132,DB!$C$4:$H$49,6,FALSE),"")</f>
        <v/>
      </c>
      <c r="O132" s="76"/>
      <c r="P132" s="77" t="str">
        <f>IFERROR(VLOOKUP(C132,DB!$C$4:$K$952,8,FALSE),"")</f>
        <v/>
      </c>
      <c r="Q132" s="78" t="str">
        <f>IFERROR(VLOOKUP(C132,DB!$C$4:$L$952,10,FALSE),"")</f>
        <v/>
      </c>
      <c r="R132" s="79"/>
    </row>
    <row r="133" spans="2:18">
      <c r="B133" s="64" t="str">
        <f>IFERROR(HYPERLINK(C133&amp;".xlsx",VLOOKUP(C133,DB!$C$4:$N$952,12,FALSE)),"")</f>
        <v/>
      </c>
      <c r="C133" s="82" t="str" cm="1">
        <f t="array" ref="C133">IFERROR(INDEX(DB!$C$4:$C$174,SMALL(IF(ISNUMBER(SEARCH("healthcare",DB!$K$4:$K$174))=TRUE,ROW(DB!$C$4:$C$174)),ROW(129:129))-3,0),"")</f>
        <v/>
      </c>
      <c r="D133" t="str">
        <f>IFERROR(VLOOKUP(C133,DB!$C$4:$I$952,2,FALSE),"")</f>
        <v/>
      </c>
      <c r="E133" s="70" t="str">
        <f>IFERROR(VLOOKUP(C133,DB!$C$4:$I$952,3,FALSE),"")</f>
        <v/>
      </c>
      <c r="F133" s="71" t="str">
        <f>IFERROR(VLOOKUP(C133,DB!$C$4:$I$952,7,FALSE),"")</f>
        <v/>
      </c>
      <c r="G133" s="72" t="str">
        <f>IFERROR(VLOOKUP(C133,DB!$C$4:$H$952,4,FALSE)/1000000,"")</f>
        <v/>
      </c>
      <c r="H133" s="72"/>
      <c r="I133" s="72" t="str">
        <f t="shared" si="6"/>
        <v/>
      </c>
      <c r="J133" s="73" t="str">
        <f t="shared" si="7"/>
        <v/>
      </c>
      <c r="K133" s="73" t="str">
        <f t="shared" si="8"/>
        <v/>
      </c>
      <c r="L133" s="74"/>
      <c r="M133" s="74"/>
      <c r="N133" s="75" t="str">
        <f>IFERROR(VLOOKUP(C133,DB!$C$4:$H$49,6,FALSE),"")</f>
        <v/>
      </c>
      <c r="O133" s="76"/>
      <c r="P133" s="77" t="str">
        <f>IFERROR(VLOOKUP(C133,DB!$C$4:$K$952,8,FALSE),"")</f>
        <v/>
      </c>
      <c r="Q133" s="78" t="str">
        <f>IFERROR(VLOOKUP(C133,DB!$C$4:$L$952,10,FALSE),"")</f>
        <v/>
      </c>
      <c r="R133" s="79"/>
    </row>
    <row r="134" spans="2:18">
      <c r="B134" s="64" t="str">
        <f>IFERROR(HYPERLINK(C134&amp;".xlsx",VLOOKUP(C134,DB!$C$4:$N$952,12,FALSE)),"")</f>
        <v/>
      </c>
      <c r="C134" s="82" t="str" cm="1">
        <f t="array" ref="C134">IFERROR(INDEX(DB!$C$4:$C$174,SMALL(IF(ISNUMBER(SEARCH("healthcare",DB!$K$4:$K$174))=TRUE,ROW(DB!$C$4:$C$174)),ROW(130:130))-3,0),"")</f>
        <v/>
      </c>
      <c r="D134" t="str">
        <f>IFERROR(VLOOKUP(C134,DB!$C$4:$I$952,2,FALSE),"")</f>
        <v/>
      </c>
      <c r="E134" s="70" t="str">
        <f>IFERROR(VLOOKUP(C134,DB!$C$4:$I$952,3,FALSE),"")</f>
        <v/>
      </c>
      <c r="F134" s="71" t="str">
        <f>IFERROR(VLOOKUP(C134,DB!$C$4:$I$952,7,FALSE),"")</f>
        <v/>
      </c>
      <c r="G134" s="72" t="str">
        <f>IFERROR(VLOOKUP(C134,DB!$C$4:$H$952,4,FALSE)/1000000,"")</f>
        <v/>
      </c>
      <c r="H134" s="72"/>
      <c r="I134" s="72" t="str">
        <f t="shared" ref="I134:I197" si="9">IFERROR(G134+H134,"")</f>
        <v/>
      </c>
      <c r="J134" s="73" t="str">
        <f t="shared" ref="J134:J197" si="10">IFERROR(I134/L134,"")</f>
        <v/>
      </c>
      <c r="K134" s="73" t="str">
        <f t="shared" ref="K134:K197" si="11">IFERROR(I134/M134,"")</f>
        <v/>
      </c>
      <c r="L134" s="74"/>
      <c r="M134" s="74"/>
      <c r="N134" s="75" t="str">
        <f>IFERROR(VLOOKUP(C134,DB!$C$4:$H$49,6,FALSE),"")</f>
        <v/>
      </c>
      <c r="O134" s="76"/>
      <c r="P134" s="77" t="str">
        <f>IFERROR(VLOOKUP(C134,DB!$C$4:$K$952,8,FALSE),"")</f>
        <v/>
      </c>
      <c r="Q134" s="78" t="str">
        <f>IFERROR(VLOOKUP(C134,DB!$C$4:$L$952,10,FALSE),"")</f>
        <v/>
      </c>
      <c r="R134" s="79"/>
    </row>
    <row r="135" spans="2:18">
      <c r="B135" s="64" t="str">
        <f>IFERROR(HYPERLINK(C135&amp;".xlsx",VLOOKUP(C135,DB!$C$4:$N$952,12,FALSE)),"")</f>
        <v/>
      </c>
      <c r="C135" s="82" t="str" cm="1">
        <f t="array" ref="C135">IFERROR(INDEX(DB!$C$4:$C$174,SMALL(IF(ISNUMBER(SEARCH("healthcare",DB!$K$4:$K$174))=TRUE,ROW(DB!$C$4:$C$174)),ROW(131:131))-3,0),"")</f>
        <v/>
      </c>
      <c r="D135" t="str">
        <f>IFERROR(VLOOKUP(C135,DB!$C$4:$I$952,2,FALSE),"")</f>
        <v/>
      </c>
      <c r="E135" s="70" t="str">
        <f>IFERROR(VLOOKUP(C135,DB!$C$4:$I$952,3,FALSE),"")</f>
        <v/>
      </c>
      <c r="F135" s="71" t="str">
        <f>IFERROR(VLOOKUP(C135,DB!$C$4:$I$952,7,FALSE),"")</f>
        <v/>
      </c>
      <c r="G135" s="72" t="str">
        <f>IFERROR(VLOOKUP(C135,DB!$C$4:$H$952,4,FALSE)/1000000,"")</f>
        <v/>
      </c>
      <c r="H135" s="72"/>
      <c r="I135" s="72" t="str">
        <f t="shared" si="9"/>
        <v/>
      </c>
      <c r="J135" s="73" t="str">
        <f t="shared" si="10"/>
        <v/>
      </c>
      <c r="K135" s="73" t="str">
        <f t="shared" si="11"/>
        <v/>
      </c>
      <c r="L135" s="74"/>
      <c r="M135" s="74"/>
      <c r="N135" s="75" t="str">
        <f>IFERROR(VLOOKUP(C135,DB!$C$4:$H$49,6,FALSE),"")</f>
        <v/>
      </c>
      <c r="O135" s="76"/>
      <c r="P135" s="77" t="str">
        <f>IFERROR(VLOOKUP(C135,DB!$C$4:$K$952,8,FALSE),"")</f>
        <v/>
      </c>
      <c r="Q135" s="78" t="str">
        <f>IFERROR(VLOOKUP(C135,DB!$C$4:$L$952,10,FALSE),"")</f>
        <v/>
      </c>
      <c r="R135" s="79"/>
    </row>
    <row r="136" spans="2:18">
      <c r="B136" s="64" t="str">
        <f>IFERROR(HYPERLINK(C136&amp;".xlsx",VLOOKUP(C136,DB!$C$4:$N$952,12,FALSE)),"")</f>
        <v/>
      </c>
      <c r="C136" s="82" t="str" cm="1">
        <f t="array" ref="C136">IFERROR(INDEX(DB!$C$4:$C$174,SMALL(IF(ISNUMBER(SEARCH("healthcare",DB!$K$4:$K$174))=TRUE,ROW(DB!$C$4:$C$174)),ROW(132:132))-3,0),"")</f>
        <v/>
      </c>
      <c r="D136" t="str">
        <f>IFERROR(VLOOKUP(C136,DB!$C$4:$I$952,2,FALSE),"")</f>
        <v/>
      </c>
      <c r="E136" s="70" t="str">
        <f>IFERROR(VLOOKUP(C136,DB!$C$4:$I$952,3,FALSE),"")</f>
        <v/>
      </c>
      <c r="F136" s="71" t="str">
        <f>IFERROR(VLOOKUP(C136,DB!$C$4:$I$952,7,FALSE),"")</f>
        <v/>
      </c>
      <c r="G136" s="72" t="str">
        <f>IFERROR(VLOOKUP(C136,DB!$C$4:$H$952,4,FALSE)/1000000,"")</f>
        <v/>
      </c>
      <c r="H136" s="72"/>
      <c r="I136" s="72" t="str">
        <f t="shared" si="9"/>
        <v/>
      </c>
      <c r="J136" s="73" t="str">
        <f t="shared" si="10"/>
        <v/>
      </c>
      <c r="K136" s="73" t="str">
        <f t="shared" si="11"/>
        <v/>
      </c>
      <c r="L136" s="74"/>
      <c r="M136" s="74"/>
      <c r="N136" s="75" t="str">
        <f>IFERROR(VLOOKUP(C136,DB!$C$4:$H$49,6,FALSE),"")</f>
        <v/>
      </c>
      <c r="O136" s="76"/>
      <c r="P136" s="77" t="str">
        <f>IFERROR(VLOOKUP(C136,DB!$C$4:$K$952,8,FALSE),"")</f>
        <v/>
      </c>
      <c r="Q136" s="78" t="str">
        <f>IFERROR(VLOOKUP(C136,DB!$C$4:$L$952,10,FALSE),"")</f>
        <v/>
      </c>
      <c r="R136" s="79"/>
    </row>
    <row r="137" spans="2:18">
      <c r="B137" s="64" t="str">
        <f>IFERROR(HYPERLINK(C137&amp;".xlsx",VLOOKUP(C137,DB!$C$4:$N$952,12,FALSE)),"")</f>
        <v/>
      </c>
      <c r="C137" s="82" t="str" cm="1">
        <f t="array" ref="C137">IFERROR(INDEX(DB!$C$4:$C$174,SMALL(IF(ISNUMBER(SEARCH("healthcare",DB!$K$4:$K$174))=TRUE,ROW(DB!$C$4:$C$174)),ROW(133:133))-3,0),"")</f>
        <v/>
      </c>
      <c r="D137" t="str">
        <f>IFERROR(VLOOKUP(C137,DB!$C$4:$I$952,2,FALSE),"")</f>
        <v/>
      </c>
      <c r="E137" s="70" t="str">
        <f>IFERROR(VLOOKUP(C137,DB!$C$4:$I$952,3,FALSE),"")</f>
        <v/>
      </c>
      <c r="F137" s="71" t="str">
        <f>IFERROR(VLOOKUP(C137,DB!$C$4:$I$952,7,FALSE),"")</f>
        <v/>
      </c>
      <c r="G137" s="72" t="str">
        <f>IFERROR(VLOOKUP(C137,DB!$C$4:$H$952,4,FALSE)/1000000,"")</f>
        <v/>
      </c>
      <c r="H137" s="72"/>
      <c r="I137" s="72" t="str">
        <f t="shared" si="9"/>
        <v/>
      </c>
      <c r="J137" s="73" t="str">
        <f t="shared" si="10"/>
        <v/>
      </c>
      <c r="K137" s="73" t="str">
        <f t="shared" si="11"/>
        <v/>
      </c>
      <c r="L137" s="74"/>
      <c r="M137" s="74"/>
      <c r="N137" s="75" t="str">
        <f>IFERROR(VLOOKUP(C137,DB!$C$4:$H$49,6,FALSE),"")</f>
        <v/>
      </c>
      <c r="O137" s="76"/>
      <c r="P137" s="77" t="str">
        <f>IFERROR(VLOOKUP(C137,DB!$C$4:$K$952,8,FALSE),"")</f>
        <v/>
      </c>
      <c r="Q137" s="78" t="str">
        <f>IFERROR(VLOOKUP(C137,DB!$C$4:$L$952,10,FALSE),"")</f>
        <v/>
      </c>
      <c r="R137" s="79"/>
    </row>
    <row r="138" spans="2:18">
      <c r="B138" s="64" t="str">
        <f>IFERROR(HYPERLINK(C138&amp;".xlsx",VLOOKUP(C138,DB!$C$4:$N$952,12,FALSE)),"")</f>
        <v/>
      </c>
      <c r="C138" s="82" t="str" cm="1">
        <f t="array" ref="C138">IFERROR(INDEX(DB!$C$4:$C$174,SMALL(IF(ISNUMBER(SEARCH("healthcare",DB!$K$4:$K$174))=TRUE,ROW(DB!$C$4:$C$174)),ROW(134:134))-3,0),"")</f>
        <v/>
      </c>
      <c r="D138" t="str">
        <f>IFERROR(VLOOKUP(C138,DB!$C$4:$I$952,2,FALSE),"")</f>
        <v/>
      </c>
      <c r="E138" s="70" t="str">
        <f>IFERROR(VLOOKUP(C138,DB!$C$4:$I$952,3,FALSE),"")</f>
        <v/>
      </c>
      <c r="F138" s="71" t="str">
        <f>IFERROR(VLOOKUP(C138,DB!$C$4:$I$952,7,FALSE),"")</f>
        <v/>
      </c>
      <c r="G138" s="72" t="str">
        <f>IFERROR(VLOOKUP(C138,DB!$C$4:$H$952,4,FALSE)/1000000,"")</f>
        <v/>
      </c>
      <c r="H138" s="72"/>
      <c r="I138" s="72" t="str">
        <f t="shared" si="9"/>
        <v/>
      </c>
      <c r="J138" s="73" t="str">
        <f t="shared" si="10"/>
        <v/>
      </c>
      <c r="K138" s="73" t="str">
        <f t="shared" si="11"/>
        <v/>
      </c>
      <c r="L138" s="74"/>
      <c r="M138" s="74"/>
      <c r="N138" s="75" t="str">
        <f>IFERROR(VLOOKUP(C138,DB!$C$4:$H$49,6,FALSE),"")</f>
        <v/>
      </c>
      <c r="O138" s="76"/>
      <c r="P138" s="77" t="str">
        <f>IFERROR(VLOOKUP(C138,DB!$C$4:$K$952,8,FALSE),"")</f>
        <v/>
      </c>
      <c r="Q138" s="78" t="str">
        <f>IFERROR(VLOOKUP(C138,DB!$C$4:$L$952,10,FALSE),"")</f>
        <v/>
      </c>
      <c r="R138" s="79"/>
    </row>
    <row r="139" spans="2:18">
      <c r="B139" s="64" t="str">
        <f>IFERROR(HYPERLINK(C139&amp;".xlsx",VLOOKUP(C139,DB!$C$4:$N$952,12,FALSE)),"")</f>
        <v/>
      </c>
      <c r="C139" s="82" t="str" cm="1">
        <f t="array" ref="C139">IFERROR(INDEX(DB!$C$4:$C$174,SMALL(IF(ISNUMBER(SEARCH("healthcare",DB!$K$4:$K$174))=TRUE,ROW(DB!$C$4:$C$174)),ROW(135:135))-3,0),"")</f>
        <v/>
      </c>
      <c r="D139" t="str">
        <f>IFERROR(VLOOKUP(C139,DB!$C$4:$I$952,2,FALSE),"")</f>
        <v/>
      </c>
      <c r="E139" s="70" t="str">
        <f>IFERROR(VLOOKUP(C139,DB!$C$4:$I$952,3,FALSE),"")</f>
        <v/>
      </c>
      <c r="F139" s="71" t="str">
        <f>IFERROR(VLOOKUP(C139,DB!$C$4:$I$952,7,FALSE),"")</f>
        <v/>
      </c>
      <c r="G139" s="72" t="str">
        <f>IFERROR(VLOOKUP(C139,DB!$C$4:$H$952,4,FALSE)/1000000,"")</f>
        <v/>
      </c>
      <c r="H139" s="72"/>
      <c r="I139" s="72" t="str">
        <f t="shared" si="9"/>
        <v/>
      </c>
      <c r="J139" s="73" t="str">
        <f t="shared" si="10"/>
        <v/>
      </c>
      <c r="K139" s="73" t="str">
        <f t="shared" si="11"/>
        <v/>
      </c>
      <c r="L139" s="74"/>
      <c r="M139" s="74"/>
      <c r="N139" s="75" t="str">
        <f>IFERROR(VLOOKUP(C139,DB!$C$4:$H$49,6,FALSE),"")</f>
        <v/>
      </c>
      <c r="O139" s="76"/>
      <c r="P139" s="77" t="str">
        <f>IFERROR(VLOOKUP(C139,DB!$C$4:$K$952,8,FALSE),"")</f>
        <v/>
      </c>
      <c r="Q139" s="78" t="str">
        <f>IFERROR(VLOOKUP(C139,DB!$C$4:$L$952,10,FALSE),"")</f>
        <v/>
      </c>
      <c r="R139" s="79"/>
    </row>
    <row r="140" spans="2:18">
      <c r="B140" s="64" t="str">
        <f>IFERROR(HYPERLINK(C140&amp;".xlsx",VLOOKUP(C140,DB!$C$4:$N$952,12,FALSE)),"")</f>
        <v/>
      </c>
      <c r="C140" s="82" t="str" cm="1">
        <f t="array" ref="C140">IFERROR(INDEX(DB!$C$4:$C$174,SMALL(IF(ISNUMBER(SEARCH("healthcare",DB!$K$4:$K$174))=TRUE,ROW(DB!$C$4:$C$174)),ROW(136:136))-3,0),"")</f>
        <v/>
      </c>
      <c r="D140" t="str">
        <f>IFERROR(VLOOKUP(C140,DB!$C$4:$I$952,2,FALSE),"")</f>
        <v/>
      </c>
      <c r="E140" s="70" t="str">
        <f>IFERROR(VLOOKUP(C140,DB!$C$4:$I$952,3,FALSE),"")</f>
        <v/>
      </c>
      <c r="F140" s="71" t="str">
        <f>IFERROR(VLOOKUP(C140,DB!$C$4:$I$952,7,FALSE),"")</f>
        <v/>
      </c>
      <c r="G140" s="72" t="str">
        <f>IFERROR(VLOOKUP(C140,DB!$C$4:$H$952,4,FALSE)/1000000,"")</f>
        <v/>
      </c>
      <c r="H140" s="72"/>
      <c r="I140" s="72" t="str">
        <f t="shared" si="9"/>
        <v/>
      </c>
      <c r="J140" s="73" t="str">
        <f t="shared" si="10"/>
        <v/>
      </c>
      <c r="K140" s="73" t="str">
        <f t="shared" si="11"/>
        <v/>
      </c>
      <c r="L140" s="74"/>
      <c r="M140" s="74"/>
      <c r="N140" s="75" t="str">
        <f>IFERROR(VLOOKUP(C140,DB!$C$4:$H$49,6,FALSE),"")</f>
        <v/>
      </c>
      <c r="O140" s="76"/>
      <c r="P140" s="77" t="str">
        <f>IFERROR(VLOOKUP(C140,DB!$C$4:$K$952,8,FALSE),"")</f>
        <v/>
      </c>
      <c r="Q140" s="78" t="str">
        <f>IFERROR(VLOOKUP(C140,DB!$C$4:$L$952,10,FALSE),"")</f>
        <v/>
      </c>
      <c r="R140" s="79"/>
    </row>
    <row r="141" spans="2:18">
      <c r="B141" s="64" t="str">
        <f>IFERROR(HYPERLINK(C141&amp;".xlsx",VLOOKUP(C141,DB!$C$4:$N$952,12,FALSE)),"")</f>
        <v/>
      </c>
      <c r="C141" s="82" t="str" cm="1">
        <f t="array" ref="C141">IFERROR(INDEX(DB!$C$4:$C$174,SMALL(IF(ISNUMBER(SEARCH("healthcare",DB!$K$4:$K$174))=TRUE,ROW(DB!$C$4:$C$174)),ROW(137:137))-3,0),"")</f>
        <v/>
      </c>
      <c r="D141" t="str">
        <f>IFERROR(VLOOKUP(C141,DB!$C$4:$I$952,2,FALSE),"")</f>
        <v/>
      </c>
      <c r="E141" s="70" t="str">
        <f>IFERROR(VLOOKUP(C141,DB!$C$4:$I$952,3,FALSE),"")</f>
        <v/>
      </c>
      <c r="F141" s="71" t="str">
        <f>IFERROR(VLOOKUP(C141,DB!$C$4:$I$952,7,FALSE),"")</f>
        <v/>
      </c>
      <c r="G141" s="72" t="str">
        <f>IFERROR(VLOOKUP(C141,DB!$C$4:$H$952,4,FALSE)/1000000,"")</f>
        <v/>
      </c>
      <c r="H141" s="72"/>
      <c r="I141" s="72" t="str">
        <f t="shared" si="9"/>
        <v/>
      </c>
      <c r="J141" s="73" t="str">
        <f t="shared" si="10"/>
        <v/>
      </c>
      <c r="K141" s="73" t="str">
        <f t="shared" si="11"/>
        <v/>
      </c>
      <c r="L141" s="74"/>
      <c r="M141" s="74"/>
      <c r="N141" s="75" t="str">
        <f>IFERROR(VLOOKUP(C141,DB!$C$4:$H$49,6,FALSE),"")</f>
        <v/>
      </c>
      <c r="O141" s="76"/>
      <c r="P141" s="77" t="str">
        <f>IFERROR(VLOOKUP(C141,DB!$C$4:$K$952,8,FALSE),"")</f>
        <v/>
      </c>
      <c r="Q141" s="78" t="str">
        <f>IFERROR(VLOOKUP(C141,DB!$C$4:$L$952,10,FALSE),"")</f>
        <v/>
      </c>
      <c r="R141" s="79"/>
    </row>
    <row r="142" spans="2:18">
      <c r="B142" s="64" t="str">
        <f>IFERROR(HYPERLINK(C142&amp;".xlsx",VLOOKUP(C142,DB!$C$4:$N$952,12,FALSE)),"")</f>
        <v/>
      </c>
      <c r="C142" s="82" t="str" cm="1">
        <f t="array" ref="C142">IFERROR(INDEX(DB!$C$4:$C$174,SMALL(IF(ISNUMBER(SEARCH("healthcare",DB!$K$4:$K$174))=TRUE,ROW(DB!$C$4:$C$174)),ROW(138:138))-3,0),"")</f>
        <v/>
      </c>
      <c r="D142" t="str">
        <f>IFERROR(VLOOKUP(C142,DB!$C$4:$I$952,2,FALSE),"")</f>
        <v/>
      </c>
      <c r="E142" s="70" t="str">
        <f>IFERROR(VLOOKUP(C142,DB!$C$4:$I$952,3,FALSE),"")</f>
        <v/>
      </c>
      <c r="F142" s="71" t="str">
        <f>IFERROR(VLOOKUP(C142,DB!$C$4:$I$952,7,FALSE),"")</f>
        <v/>
      </c>
      <c r="G142" s="72" t="str">
        <f>IFERROR(VLOOKUP(C142,DB!$C$4:$H$952,4,FALSE)/1000000,"")</f>
        <v/>
      </c>
      <c r="H142" s="72"/>
      <c r="I142" s="72" t="str">
        <f t="shared" si="9"/>
        <v/>
      </c>
      <c r="J142" s="73" t="str">
        <f t="shared" si="10"/>
        <v/>
      </c>
      <c r="K142" s="73" t="str">
        <f t="shared" si="11"/>
        <v/>
      </c>
      <c r="L142" s="74"/>
      <c r="M142" s="74"/>
      <c r="N142" s="75" t="str">
        <f>IFERROR(VLOOKUP(C142,DB!$C$4:$H$49,6,FALSE),"")</f>
        <v/>
      </c>
      <c r="O142" s="76"/>
      <c r="P142" s="77" t="str">
        <f>IFERROR(VLOOKUP(C142,DB!$C$4:$K$952,8,FALSE),"")</f>
        <v/>
      </c>
      <c r="Q142" s="78" t="str">
        <f>IFERROR(VLOOKUP(C142,DB!$C$4:$L$952,10,FALSE),"")</f>
        <v/>
      </c>
      <c r="R142" s="79"/>
    </row>
    <row r="143" spans="2:18">
      <c r="B143" s="64" t="str">
        <f>IFERROR(HYPERLINK(C143&amp;".xlsx",VLOOKUP(C143,DB!$C$4:$N$952,12,FALSE)),"")</f>
        <v/>
      </c>
      <c r="C143" s="82" t="str" cm="1">
        <f t="array" ref="C143">IFERROR(INDEX(DB!$C$4:$C$174,SMALL(IF(ISNUMBER(SEARCH("healthcare",DB!$K$4:$K$174))=TRUE,ROW(DB!$C$4:$C$174)),ROW(139:139))-3,0),"")</f>
        <v/>
      </c>
      <c r="D143" t="str">
        <f>IFERROR(VLOOKUP(C143,DB!$C$4:$I$952,2,FALSE),"")</f>
        <v/>
      </c>
      <c r="E143" s="70" t="str">
        <f>IFERROR(VLOOKUP(C143,DB!$C$4:$I$952,3,FALSE),"")</f>
        <v/>
      </c>
      <c r="F143" s="71" t="str">
        <f>IFERROR(VLOOKUP(C143,DB!$C$4:$I$952,7,FALSE),"")</f>
        <v/>
      </c>
      <c r="G143" s="72" t="str">
        <f>IFERROR(VLOOKUP(C143,DB!$C$4:$H$952,4,FALSE)/1000000,"")</f>
        <v/>
      </c>
      <c r="H143" s="72"/>
      <c r="I143" s="72" t="str">
        <f t="shared" si="9"/>
        <v/>
      </c>
      <c r="J143" s="73" t="str">
        <f t="shared" si="10"/>
        <v/>
      </c>
      <c r="K143" s="73" t="str">
        <f t="shared" si="11"/>
        <v/>
      </c>
      <c r="L143" s="74"/>
      <c r="M143" s="74"/>
      <c r="N143" s="75" t="str">
        <f>IFERROR(VLOOKUP(C143,DB!$C$4:$H$49,6,FALSE),"")</f>
        <v/>
      </c>
      <c r="O143" s="76"/>
      <c r="P143" s="77" t="str">
        <f>IFERROR(VLOOKUP(C143,DB!$C$4:$K$952,8,FALSE),"")</f>
        <v/>
      </c>
      <c r="Q143" s="78" t="str">
        <f>IFERROR(VLOOKUP(C143,DB!$C$4:$L$952,10,FALSE),"")</f>
        <v/>
      </c>
      <c r="R143" s="79"/>
    </row>
    <row r="144" spans="2:18">
      <c r="B144" s="64" t="str">
        <f>IFERROR(HYPERLINK(C144&amp;".xlsx",VLOOKUP(C144,DB!$C$4:$N$952,12,FALSE)),"")</f>
        <v/>
      </c>
      <c r="C144" s="82" t="str" cm="1">
        <f t="array" ref="C144">IFERROR(INDEX(DB!$C$4:$C$174,SMALL(IF(ISNUMBER(SEARCH("healthcare",DB!$K$4:$K$174))=TRUE,ROW(DB!$C$4:$C$174)),ROW(140:140))-3,0),"")</f>
        <v/>
      </c>
      <c r="D144" t="str">
        <f>IFERROR(VLOOKUP(C144,DB!$C$4:$I$952,2,FALSE),"")</f>
        <v/>
      </c>
      <c r="E144" s="70" t="str">
        <f>IFERROR(VLOOKUP(C144,DB!$C$4:$I$952,3,FALSE),"")</f>
        <v/>
      </c>
      <c r="F144" s="71" t="str">
        <f>IFERROR(VLOOKUP(C144,DB!$C$4:$I$952,7,FALSE),"")</f>
        <v/>
      </c>
      <c r="G144" s="72" t="str">
        <f>IFERROR(VLOOKUP(C144,DB!$C$4:$H$952,4,FALSE)/1000000,"")</f>
        <v/>
      </c>
      <c r="H144" s="72"/>
      <c r="I144" s="72" t="str">
        <f t="shared" si="9"/>
        <v/>
      </c>
      <c r="J144" s="73" t="str">
        <f t="shared" si="10"/>
        <v/>
      </c>
      <c r="K144" s="73" t="str">
        <f t="shared" si="11"/>
        <v/>
      </c>
      <c r="L144" s="74"/>
      <c r="M144" s="74"/>
      <c r="N144" s="75" t="str">
        <f>IFERROR(VLOOKUP(C144,DB!$C$4:$H$49,6,FALSE),"")</f>
        <v/>
      </c>
      <c r="O144" s="76"/>
      <c r="P144" s="77" t="str">
        <f>IFERROR(VLOOKUP(C144,DB!$C$4:$K$952,8,FALSE),"")</f>
        <v/>
      </c>
      <c r="Q144" s="78" t="str">
        <f>IFERROR(VLOOKUP(C144,DB!$C$4:$L$952,10,FALSE),"")</f>
        <v/>
      </c>
      <c r="R144" s="79"/>
    </row>
    <row r="145" spans="2:18">
      <c r="B145" s="64" t="str">
        <f>IFERROR(HYPERLINK(C145&amp;".xlsx",VLOOKUP(C145,DB!$C$4:$N$952,12,FALSE)),"")</f>
        <v/>
      </c>
      <c r="C145" s="82" t="str" cm="1">
        <f t="array" ref="C145">IFERROR(INDEX(DB!$C$4:$C$174,SMALL(IF(ISNUMBER(SEARCH("healthcare",DB!$K$4:$K$174))=TRUE,ROW(DB!$C$4:$C$174)),ROW(141:141))-3,0),"")</f>
        <v/>
      </c>
      <c r="D145" t="str">
        <f>IFERROR(VLOOKUP(C145,DB!$C$4:$I$952,2,FALSE),"")</f>
        <v/>
      </c>
      <c r="E145" s="70" t="str">
        <f>IFERROR(VLOOKUP(C145,DB!$C$4:$I$952,3,FALSE),"")</f>
        <v/>
      </c>
      <c r="F145" s="71" t="str">
        <f>IFERROR(VLOOKUP(C145,DB!$C$4:$I$952,7,FALSE),"")</f>
        <v/>
      </c>
      <c r="G145" s="72" t="str">
        <f>IFERROR(VLOOKUP(C145,DB!$C$4:$H$952,4,FALSE)/1000000,"")</f>
        <v/>
      </c>
      <c r="H145" s="72"/>
      <c r="I145" s="72" t="str">
        <f t="shared" si="9"/>
        <v/>
      </c>
      <c r="J145" s="73" t="str">
        <f t="shared" si="10"/>
        <v/>
      </c>
      <c r="K145" s="73" t="str">
        <f t="shared" si="11"/>
        <v/>
      </c>
      <c r="L145" s="74"/>
      <c r="M145" s="74"/>
      <c r="N145" s="75" t="str">
        <f>IFERROR(VLOOKUP(C145,DB!$C$4:$H$49,6,FALSE),"")</f>
        <v/>
      </c>
      <c r="O145" s="76"/>
      <c r="P145" s="77" t="str">
        <f>IFERROR(VLOOKUP(C145,DB!$C$4:$K$952,8,FALSE),"")</f>
        <v/>
      </c>
      <c r="Q145" s="78" t="str">
        <f>IFERROR(VLOOKUP(C145,DB!$C$4:$L$952,10,FALSE),"")</f>
        <v/>
      </c>
      <c r="R145" s="79"/>
    </row>
    <row r="146" spans="2:18">
      <c r="B146" s="64" t="str">
        <f>IFERROR(HYPERLINK(C146&amp;".xlsx",VLOOKUP(C146,DB!$C$4:$N$952,12,FALSE)),"")</f>
        <v/>
      </c>
      <c r="C146" s="82" t="str" cm="1">
        <f t="array" ref="C146">IFERROR(INDEX(DB!$C$4:$C$174,SMALL(IF(ISNUMBER(SEARCH("healthcare",DB!$K$4:$K$174))=TRUE,ROW(DB!$C$4:$C$174)),ROW(142:142))-3,0),"")</f>
        <v/>
      </c>
      <c r="D146" t="str">
        <f>IFERROR(VLOOKUP(C146,DB!$C$4:$I$952,2,FALSE),"")</f>
        <v/>
      </c>
      <c r="E146" s="70" t="str">
        <f>IFERROR(VLOOKUP(C146,DB!$C$4:$I$952,3,FALSE),"")</f>
        <v/>
      </c>
      <c r="F146" s="71" t="str">
        <f>IFERROR(VLOOKUP(C146,DB!$C$4:$I$952,7,FALSE),"")</f>
        <v/>
      </c>
      <c r="G146" s="72" t="str">
        <f>IFERROR(VLOOKUP(C146,DB!$C$4:$H$952,4,FALSE)/1000000,"")</f>
        <v/>
      </c>
      <c r="H146" s="72"/>
      <c r="I146" s="72" t="str">
        <f t="shared" si="9"/>
        <v/>
      </c>
      <c r="J146" s="73" t="str">
        <f t="shared" si="10"/>
        <v/>
      </c>
      <c r="K146" s="73" t="str">
        <f t="shared" si="11"/>
        <v/>
      </c>
      <c r="L146" s="74"/>
      <c r="M146" s="74"/>
      <c r="N146" s="75" t="str">
        <f>IFERROR(VLOOKUP(C146,DB!$C$4:$H$49,6,FALSE),"")</f>
        <v/>
      </c>
      <c r="O146" s="76"/>
      <c r="P146" s="77" t="str">
        <f>IFERROR(VLOOKUP(C146,DB!$C$4:$K$952,8,FALSE),"")</f>
        <v/>
      </c>
      <c r="Q146" s="78" t="str">
        <f>IFERROR(VLOOKUP(C146,DB!$C$4:$L$952,10,FALSE),"")</f>
        <v/>
      </c>
      <c r="R146" s="79"/>
    </row>
    <row r="147" spans="2:18">
      <c r="B147" s="64" t="str">
        <f>IFERROR(HYPERLINK(C147&amp;".xlsx",VLOOKUP(C147,DB!$C$4:$N$952,12,FALSE)),"")</f>
        <v/>
      </c>
      <c r="C147" s="82" t="str" cm="1">
        <f t="array" ref="C147">IFERROR(INDEX(DB!$C$4:$C$174,SMALL(IF(ISNUMBER(SEARCH("healthcare",DB!$K$4:$K$174))=TRUE,ROW(DB!$C$4:$C$174)),ROW(143:143))-3,0),"")</f>
        <v/>
      </c>
      <c r="D147" t="str">
        <f>IFERROR(VLOOKUP(C147,DB!$C$4:$I$952,2,FALSE),"")</f>
        <v/>
      </c>
      <c r="E147" s="70" t="str">
        <f>IFERROR(VLOOKUP(C147,DB!$C$4:$I$952,3,FALSE),"")</f>
        <v/>
      </c>
      <c r="F147" s="71" t="str">
        <f>IFERROR(VLOOKUP(C147,DB!$C$4:$I$952,7,FALSE),"")</f>
        <v/>
      </c>
      <c r="G147" s="72" t="str">
        <f>IFERROR(VLOOKUP(C147,DB!$C$4:$H$952,4,FALSE)/1000000,"")</f>
        <v/>
      </c>
      <c r="H147" s="72"/>
      <c r="I147" s="72" t="str">
        <f t="shared" si="9"/>
        <v/>
      </c>
      <c r="J147" s="73" t="str">
        <f t="shared" si="10"/>
        <v/>
      </c>
      <c r="K147" s="73" t="str">
        <f t="shared" si="11"/>
        <v/>
      </c>
      <c r="L147" s="74"/>
      <c r="M147" s="74"/>
      <c r="N147" s="75" t="str">
        <f>IFERROR(VLOOKUP(C147,DB!$C$4:$H$49,6,FALSE),"")</f>
        <v/>
      </c>
      <c r="O147" s="76"/>
      <c r="P147" s="77" t="str">
        <f>IFERROR(VLOOKUP(C147,DB!$C$4:$K$952,8,FALSE),"")</f>
        <v/>
      </c>
      <c r="Q147" s="78" t="str">
        <f>IFERROR(VLOOKUP(C147,DB!$C$4:$L$952,10,FALSE),"")</f>
        <v/>
      </c>
      <c r="R147" s="79"/>
    </row>
    <row r="148" spans="2:18">
      <c r="B148" s="64" t="str">
        <f>IFERROR(HYPERLINK(C148&amp;".xlsx",VLOOKUP(C148,DB!$C$4:$N$952,12,FALSE)),"")</f>
        <v/>
      </c>
      <c r="C148" s="82" t="str" cm="1">
        <f t="array" ref="C148">IFERROR(INDEX(DB!$C$4:$C$174,SMALL(IF(ISNUMBER(SEARCH("healthcare",DB!$K$4:$K$174))=TRUE,ROW(DB!$C$4:$C$174)),ROW(144:144))-3,0),"")</f>
        <v/>
      </c>
      <c r="D148" t="str">
        <f>IFERROR(VLOOKUP(C148,DB!$C$4:$I$952,2,FALSE),"")</f>
        <v/>
      </c>
      <c r="E148" s="70" t="str">
        <f>IFERROR(VLOOKUP(C148,DB!$C$4:$I$952,3,FALSE),"")</f>
        <v/>
      </c>
      <c r="F148" s="71" t="str">
        <f>IFERROR(VLOOKUP(C148,DB!$C$4:$I$952,7,FALSE),"")</f>
        <v/>
      </c>
      <c r="G148" s="72" t="str">
        <f>IFERROR(VLOOKUP(C148,DB!$C$4:$H$952,4,FALSE)/1000000,"")</f>
        <v/>
      </c>
      <c r="H148" s="72"/>
      <c r="I148" s="72" t="str">
        <f t="shared" si="9"/>
        <v/>
      </c>
      <c r="J148" s="73" t="str">
        <f t="shared" si="10"/>
        <v/>
      </c>
      <c r="K148" s="73" t="str">
        <f t="shared" si="11"/>
        <v/>
      </c>
      <c r="L148" s="74"/>
      <c r="M148" s="74"/>
      <c r="N148" s="75" t="str">
        <f>IFERROR(VLOOKUP(C148,DB!$C$4:$H$49,6,FALSE),"")</f>
        <v/>
      </c>
      <c r="O148" s="76"/>
      <c r="P148" s="77" t="str">
        <f>IFERROR(VLOOKUP(C148,DB!$C$4:$K$952,8,FALSE),"")</f>
        <v/>
      </c>
      <c r="Q148" s="78" t="str">
        <f>IFERROR(VLOOKUP(C148,DB!$C$4:$L$952,10,FALSE),"")</f>
        <v/>
      </c>
      <c r="R148" s="79"/>
    </row>
    <row r="149" spans="2:18">
      <c r="B149" s="64" t="str">
        <f>IFERROR(HYPERLINK(C149&amp;".xlsx",VLOOKUP(C149,DB!$C$4:$N$952,12,FALSE)),"")</f>
        <v/>
      </c>
      <c r="C149" s="82" t="str" cm="1">
        <f t="array" ref="C149">IFERROR(INDEX(DB!$C$4:$C$174,SMALL(IF(ISNUMBER(SEARCH("healthcare",DB!$K$4:$K$174))=TRUE,ROW(DB!$C$4:$C$174)),ROW(145:145))-3,0),"")</f>
        <v/>
      </c>
      <c r="D149" t="str">
        <f>IFERROR(VLOOKUP(C149,DB!$C$4:$I$952,2,FALSE),"")</f>
        <v/>
      </c>
      <c r="E149" s="70" t="str">
        <f>IFERROR(VLOOKUP(C149,DB!$C$4:$I$952,3,FALSE),"")</f>
        <v/>
      </c>
      <c r="F149" s="71" t="str">
        <f>IFERROR(VLOOKUP(C149,DB!$C$4:$I$952,7,FALSE),"")</f>
        <v/>
      </c>
      <c r="G149" s="72" t="str">
        <f>IFERROR(VLOOKUP(C149,DB!$C$4:$H$952,4,FALSE)/1000000,"")</f>
        <v/>
      </c>
      <c r="H149" s="72"/>
      <c r="I149" s="72" t="str">
        <f t="shared" si="9"/>
        <v/>
      </c>
      <c r="J149" s="73" t="str">
        <f t="shared" si="10"/>
        <v/>
      </c>
      <c r="K149" s="73" t="str">
        <f t="shared" si="11"/>
        <v/>
      </c>
      <c r="L149" s="74"/>
      <c r="M149" s="74"/>
      <c r="N149" s="75" t="str">
        <f>IFERROR(VLOOKUP(C149,DB!$C$4:$H$49,6,FALSE),"")</f>
        <v/>
      </c>
      <c r="O149" s="76"/>
      <c r="P149" s="77" t="str">
        <f>IFERROR(VLOOKUP(C149,DB!$C$4:$K$952,8,FALSE),"")</f>
        <v/>
      </c>
      <c r="Q149" s="78" t="str">
        <f>IFERROR(VLOOKUP(C149,DB!$C$4:$L$952,10,FALSE),"")</f>
        <v/>
      </c>
      <c r="R149" s="79"/>
    </row>
    <row r="150" spans="2:18">
      <c r="B150" s="64" t="str">
        <f>IFERROR(HYPERLINK(C150&amp;".xlsx",VLOOKUP(C150,DB!$C$4:$N$952,12,FALSE)),"")</f>
        <v/>
      </c>
      <c r="C150" s="82" t="str" cm="1">
        <f t="array" ref="C150">IFERROR(INDEX(DB!$C$4:$C$174,SMALL(IF(ISNUMBER(SEARCH("healthcare",DB!$K$4:$K$174))=TRUE,ROW(DB!$C$4:$C$174)),ROW(146:146))-3,0),"")</f>
        <v/>
      </c>
      <c r="D150" t="str">
        <f>IFERROR(VLOOKUP(C150,DB!$C$4:$I$952,2,FALSE),"")</f>
        <v/>
      </c>
      <c r="E150" s="70" t="str">
        <f>IFERROR(VLOOKUP(C150,DB!$C$4:$I$952,3,FALSE),"")</f>
        <v/>
      </c>
      <c r="F150" s="71" t="str">
        <f>IFERROR(VLOOKUP(C150,DB!$C$4:$I$952,7,FALSE),"")</f>
        <v/>
      </c>
      <c r="G150" s="72" t="str">
        <f>IFERROR(VLOOKUP(C150,DB!$C$4:$H$952,4,FALSE)/1000000,"")</f>
        <v/>
      </c>
      <c r="H150" s="72"/>
      <c r="I150" s="72" t="str">
        <f t="shared" si="9"/>
        <v/>
      </c>
      <c r="J150" s="73" t="str">
        <f t="shared" si="10"/>
        <v/>
      </c>
      <c r="K150" s="73" t="str">
        <f t="shared" si="11"/>
        <v/>
      </c>
      <c r="L150" s="74"/>
      <c r="M150" s="74"/>
      <c r="N150" s="75" t="str">
        <f>IFERROR(VLOOKUP(C150,DB!$C$4:$H$49,6,FALSE),"")</f>
        <v/>
      </c>
      <c r="O150" s="76"/>
      <c r="P150" s="77" t="str">
        <f>IFERROR(VLOOKUP(C150,DB!$C$4:$K$952,8,FALSE),"")</f>
        <v/>
      </c>
      <c r="Q150" s="78" t="str">
        <f>IFERROR(VLOOKUP(C150,DB!$C$4:$L$952,10,FALSE),"")</f>
        <v/>
      </c>
      <c r="R150" s="79"/>
    </row>
    <row r="151" spans="2:18">
      <c r="B151" s="64" t="str">
        <f>IFERROR(HYPERLINK(C151&amp;".xlsx",VLOOKUP(C151,DB!$C$4:$N$952,12,FALSE)),"")</f>
        <v/>
      </c>
      <c r="C151" s="82" t="str" cm="1">
        <f t="array" ref="C151">IFERROR(INDEX(DB!$C$4:$C$174,SMALL(IF(ISNUMBER(SEARCH("healthcare",DB!$K$4:$K$174))=TRUE,ROW(DB!$C$4:$C$174)),ROW(147:147))-3,0),"")</f>
        <v/>
      </c>
      <c r="D151" t="str">
        <f>IFERROR(VLOOKUP(C151,DB!$C$4:$I$952,2,FALSE),"")</f>
        <v/>
      </c>
      <c r="E151" s="70" t="str">
        <f>IFERROR(VLOOKUP(C151,DB!$C$4:$I$952,3,FALSE),"")</f>
        <v/>
      </c>
      <c r="F151" s="71" t="str">
        <f>IFERROR(VLOOKUP(C151,DB!$C$4:$I$952,7,FALSE),"")</f>
        <v/>
      </c>
      <c r="G151" s="72" t="str">
        <f>IFERROR(VLOOKUP(C151,DB!$C$4:$H$952,4,FALSE)/1000000,"")</f>
        <v/>
      </c>
      <c r="H151" s="72"/>
      <c r="I151" s="72" t="str">
        <f t="shared" si="9"/>
        <v/>
      </c>
      <c r="J151" s="73" t="str">
        <f t="shared" si="10"/>
        <v/>
      </c>
      <c r="K151" s="73" t="str">
        <f t="shared" si="11"/>
        <v/>
      </c>
      <c r="L151" s="74"/>
      <c r="M151" s="74"/>
      <c r="N151" s="75" t="str">
        <f>IFERROR(VLOOKUP(C151,DB!$C$4:$H$49,6,FALSE),"")</f>
        <v/>
      </c>
      <c r="O151" s="76"/>
      <c r="P151" s="77" t="str">
        <f>IFERROR(VLOOKUP(C151,DB!$C$4:$K$952,8,FALSE),"")</f>
        <v/>
      </c>
      <c r="Q151" s="78" t="str">
        <f>IFERROR(VLOOKUP(C151,DB!$C$4:$L$952,10,FALSE),"")</f>
        <v/>
      </c>
      <c r="R151" s="79"/>
    </row>
    <row r="152" spans="2:18">
      <c r="B152" s="64" t="str">
        <f>IFERROR(HYPERLINK(C152&amp;".xlsx",VLOOKUP(C152,DB!$C$4:$N$952,12,FALSE)),"")</f>
        <v/>
      </c>
      <c r="C152" s="82" t="str" cm="1">
        <f t="array" ref="C152">IFERROR(INDEX(DB!$C$4:$C$174,SMALL(IF(ISNUMBER(SEARCH("healthcare",DB!$K$4:$K$174))=TRUE,ROW(DB!$C$4:$C$174)),ROW(148:148))-3,0),"")</f>
        <v/>
      </c>
      <c r="D152" t="str">
        <f>IFERROR(VLOOKUP(C152,DB!$C$4:$I$952,2,FALSE),"")</f>
        <v/>
      </c>
      <c r="E152" s="70" t="str">
        <f>IFERROR(VLOOKUP(C152,DB!$C$4:$I$952,3,FALSE),"")</f>
        <v/>
      </c>
      <c r="F152" s="71" t="str">
        <f>IFERROR(VLOOKUP(C152,DB!$C$4:$I$952,7,FALSE),"")</f>
        <v/>
      </c>
      <c r="G152" s="72" t="str">
        <f>IFERROR(VLOOKUP(C152,DB!$C$4:$H$952,4,FALSE)/1000000,"")</f>
        <v/>
      </c>
      <c r="H152" s="72"/>
      <c r="I152" s="72" t="str">
        <f t="shared" si="9"/>
        <v/>
      </c>
      <c r="J152" s="73" t="str">
        <f t="shared" si="10"/>
        <v/>
      </c>
      <c r="K152" s="73" t="str">
        <f t="shared" si="11"/>
        <v/>
      </c>
      <c r="L152" s="74"/>
      <c r="M152" s="74"/>
      <c r="N152" s="75" t="str">
        <f>IFERROR(VLOOKUP(C152,DB!$C$4:$H$49,6,FALSE),"")</f>
        <v/>
      </c>
      <c r="O152" s="76"/>
      <c r="P152" s="77" t="str">
        <f>IFERROR(VLOOKUP(C152,DB!$C$4:$K$952,8,FALSE),"")</f>
        <v/>
      </c>
      <c r="Q152" s="78" t="str">
        <f>IFERROR(VLOOKUP(C152,DB!$C$4:$L$952,10,FALSE),"")</f>
        <v/>
      </c>
      <c r="R152" s="79"/>
    </row>
    <row r="153" spans="2:18">
      <c r="B153" s="64" t="str">
        <f>IFERROR(HYPERLINK(C153&amp;".xlsx",VLOOKUP(C153,DB!$C$4:$N$952,12,FALSE)),"")</f>
        <v/>
      </c>
      <c r="C153" s="82" t="str" cm="1">
        <f t="array" ref="C153">IFERROR(INDEX(DB!$C$4:$C$174,SMALL(IF(ISNUMBER(SEARCH("healthcare",DB!$K$4:$K$174))=TRUE,ROW(DB!$C$4:$C$174)),ROW(149:149))-3,0),"")</f>
        <v/>
      </c>
      <c r="D153" t="str">
        <f>IFERROR(VLOOKUP(C153,DB!$C$4:$I$952,2,FALSE),"")</f>
        <v/>
      </c>
      <c r="E153" s="70" t="str">
        <f>IFERROR(VLOOKUP(C153,DB!$C$4:$I$952,3,FALSE),"")</f>
        <v/>
      </c>
      <c r="F153" s="71" t="str">
        <f>IFERROR(VLOOKUP(C153,DB!$C$4:$I$952,7,FALSE),"")</f>
        <v/>
      </c>
      <c r="G153" s="72" t="str">
        <f>IFERROR(VLOOKUP(C153,DB!$C$4:$H$952,4,FALSE)/1000000,"")</f>
        <v/>
      </c>
      <c r="H153" s="72"/>
      <c r="I153" s="72" t="str">
        <f t="shared" si="9"/>
        <v/>
      </c>
      <c r="J153" s="73" t="str">
        <f t="shared" si="10"/>
        <v/>
      </c>
      <c r="K153" s="73" t="str">
        <f t="shared" si="11"/>
        <v/>
      </c>
      <c r="L153" s="74"/>
      <c r="M153" s="74"/>
      <c r="N153" s="75" t="str">
        <f>IFERROR(VLOOKUP(C153,DB!$C$4:$H$49,6,FALSE),"")</f>
        <v/>
      </c>
      <c r="O153" s="76"/>
      <c r="P153" s="77" t="str">
        <f>IFERROR(VLOOKUP(C153,DB!$C$4:$K$952,8,FALSE),"")</f>
        <v/>
      </c>
      <c r="Q153" s="78" t="str">
        <f>IFERROR(VLOOKUP(C153,DB!$C$4:$L$952,10,FALSE),"")</f>
        <v/>
      </c>
      <c r="R153" s="79"/>
    </row>
    <row r="154" spans="2:18">
      <c r="B154" s="64" t="str">
        <f>IFERROR(HYPERLINK(C154&amp;".xlsx",VLOOKUP(C154,DB!$C$4:$N$952,12,FALSE)),"")</f>
        <v/>
      </c>
      <c r="C154" s="82" t="str" cm="1">
        <f t="array" ref="C154">IFERROR(INDEX(DB!$C$4:$C$174,SMALL(IF(ISNUMBER(SEARCH("healthcare",DB!$K$4:$K$174))=TRUE,ROW(DB!$C$4:$C$174)),ROW(150:150))-3,0),"")</f>
        <v/>
      </c>
      <c r="D154" t="str">
        <f>IFERROR(VLOOKUP(C154,DB!$C$4:$I$952,2,FALSE),"")</f>
        <v/>
      </c>
      <c r="E154" s="70" t="str">
        <f>IFERROR(VLOOKUP(C154,DB!$C$4:$I$952,3,FALSE),"")</f>
        <v/>
      </c>
      <c r="F154" s="71" t="str">
        <f>IFERROR(VLOOKUP(C154,DB!$C$4:$I$952,7,FALSE),"")</f>
        <v/>
      </c>
      <c r="G154" s="72" t="str">
        <f>IFERROR(VLOOKUP(C154,DB!$C$4:$H$952,4,FALSE)/1000000,"")</f>
        <v/>
      </c>
      <c r="H154" s="72"/>
      <c r="I154" s="72" t="str">
        <f t="shared" si="9"/>
        <v/>
      </c>
      <c r="J154" s="73" t="str">
        <f t="shared" si="10"/>
        <v/>
      </c>
      <c r="K154" s="73" t="str">
        <f t="shared" si="11"/>
        <v/>
      </c>
      <c r="L154" s="74"/>
      <c r="M154" s="74"/>
      <c r="N154" s="75" t="str">
        <f>IFERROR(VLOOKUP(C154,DB!$C$4:$H$49,6,FALSE),"")</f>
        <v/>
      </c>
      <c r="O154" s="76"/>
      <c r="P154" s="77" t="str">
        <f>IFERROR(VLOOKUP(C154,DB!$C$4:$K$952,8,FALSE),"")</f>
        <v/>
      </c>
      <c r="Q154" s="78" t="str">
        <f>IFERROR(VLOOKUP(C154,DB!$C$4:$L$952,10,FALSE),"")</f>
        <v/>
      </c>
      <c r="R154" s="79"/>
    </row>
    <row r="155" spans="2:18">
      <c r="B155" s="64" t="str">
        <f>IFERROR(HYPERLINK(C155&amp;".xlsx",VLOOKUP(C155,DB!$C$4:$N$952,12,FALSE)),"")</f>
        <v/>
      </c>
      <c r="C155" s="82" t="str" cm="1">
        <f t="array" ref="C155">IFERROR(INDEX(DB!$C$4:$C$174,SMALL(IF(ISNUMBER(SEARCH("healthcare",DB!$K$4:$K$174))=TRUE,ROW(DB!$C$4:$C$174)),ROW(151:151))-3,0),"")</f>
        <v/>
      </c>
      <c r="D155" t="str">
        <f>IFERROR(VLOOKUP(C155,DB!$C$4:$I$952,2,FALSE),"")</f>
        <v/>
      </c>
      <c r="E155" s="70" t="str">
        <f>IFERROR(VLOOKUP(C155,DB!$C$4:$I$952,3,FALSE),"")</f>
        <v/>
      </c>
      <c r="F155" s="71" t="str">
        <f>IFERROR(VLOOKUP(C155,DB!$C$4:$I$952,7,FALSE),"")</f>
        <v/>
      </c>
      <c r="G155" s="72" t="str">
        <f>IFERROR(VLOOKUP(C155,DB!$C$4:$H$952,4,FALSE)/1000000,"")</f>
        <v/>
      </c>
      <c r="H155" s="72"/>
      <c r="I155" s="72" t="str">
        <f t="shared" si="9"/>
        <v/>
      </c>
      <c r="J155" s="73" t="str">
        <f t="shared" si="10"/>
        <v/>
      </c>
      <c r="K155" s="73" t="str">
        <f t="shared" si="11"/>
        <v/>
      </c>
      <c r="L155" s="74"/>
      <c r="M155" s="74"/>
      <c r="N155" s="75" t="str">
        <f>IFERROR(VLOOKUP(C155,DB!$C$4:$H$49,6,FALSE),"")</f>
        <v/>
      </c>
      <c r="O155" s="76"/>
      <c r="P155" s="77" t="str">
        <f>IFERROR(VLOOKUP(C155,DB!$C$4:$K$952,8,FALSE),"")</f>
        <v/>
      </c>
      <c r="Q155" s="78" t="str">
        <f>IFERROR(VLOOKUP(C155,DB!$C$4:$L$952,10,FALSE),"")</f>
        <v/>
      </c>
      <c r="R155" s="79"/>
    </row>
    <row r="156" spans="2:18">
      <c r="B156" s="64" t="str">
        <f>IFERROR(HYPERLINK(C156&amp;".xlsx",VLOOKUP(C156,DB!$C$4:$N$952,12,FALSE)),"")</f>
        <v/>
      </c>
      <c r="C156" s="82" t="str" cm="1">
        <f t="array" ref="C156">IFERROR(INDEX(DB!$C$4:$C$174,SMALL(IF(ISNUMBER(SEARCH("healthcare",DB!$K$4:$K$174))=TRUE,ROW(DB!$C$4:$C$174)),ROW(152:152))-3,0),"")</f>
        <v/>
      </c>
      <c r="D156" t="str">
        <f>IFERROR(VLOOKUP(C156,DB!$C$4:$I$952,2,FALSE),"")</f>
        <v/>
      </c>
      <c r="E156" s="70" t="str">
        <f>IFERROR(VLOOKUP(C156,DB!$C$4:$I$952,3,FALSE),"")</f>
        <v/>
      </c>
      <c r="F156" s="71" t="str">
        <f>IFERROR(VLOOKUP(C156,DB!$C$4:$I$952,7,FALSE),"")</f>
        <v/>
      </c>
      <c r="G156" s="72" t="str">
        <f>IFERROR(VLOOKUP(C156,DB!$C$4:$H$952,4,FALSE)/1000000,"")</f>
        <v/>
      </c>
      <c r="H156" s="72"/>
      <c r="I156" s="72" t="str">
        <f t="shared" si="9"/>
        <v/>
      </c>
      <c r="J156" s="73" t="str">
        <f t="shared" si="10"/>
        <v/>
      </c>
      <c r="K156" s="73" t="str">
        <f t="shared" si="11"/>
        <v/>
      </c>
      <c r="L156" s="74"/>
      <c r="M156" s="74"/>
      <c r="N156" s="75" t="str">
        <f>IFERROR(VLOOKUP(C156,DB!$C$4:$H$49,6,FALSE),"")</f>
        <v/>
      </c>
      <c r="O156" s="76"/>
      <c r="P156" s="77" t="str">
        <f>IFERROR(VLOOKUP(C156,DB!$C$4:$K$952,8,FALSE),"")</f>
        <v/>
      </c>
      <c r="Q156" s="78" t="str">
        <f>IFERROR(VLOOKUP(C156,DB!$C$4:$L$952,10,FALSE),"")</f>
        <v/>
      </c>
      <c r="R156" s="79"/>
    </row>
    <row r="157" spans="2:18">
      <c r="B157" s="64" t="str">
        <f>IFERROR(HYPERLINK(C157&amp;".xlsx",VLOOKUP(C157,DB!$C$4:$N$952,12,FALSE)),"")</f>
        <v/>
      </c>
      <c r="C157" s="82" t="str" cm="1">
        <f t="array" ref="C157">IFERROR(INDEX(DB!$C$4:$C$174,SMALL(IF(ISNUMBER(SEARCH("healthcare",DB!$K$4:$K$174))=TRUE,ROW(DB!$C$4:$C$174)),ROW(153:153))-3,0),"")</f>
        <v/>
      </c>
      <c r="D157" t="str">
        <f>IFERROR(VLOOKUP(C157,DB!$C$4:$I$952,2,FALSE),"")</f>
        <v/>
      </c>
      <c r="E157" s="70" t="str">
        <f>IFERROR(VLOOKUP(C157,DB!$C$4:$I$952,3,FALSE),"")</f>
        <v/>
      </c>
      <c r="F157" s="71" t="str">
        <f>IFERROR(VLOOKUP(C157,DB!$C$4:$I$952,7,FALSE),"")</f>
        <v/>
      </c>
      <c r="G157" s="72" t="str">
        <f>IFERROR(VLOOKUP(C157,DB!$C$4:$H$952,4,FALSE)/1000000,"")</f>
        <v/>
      </c>
      <c r="H157" s="72"/>
      <c r="I157" s="72" t="str">
        <f t="shared" si="9"/>
        <v/>
      </c>
      <c r="J157" s="73" t="str">
        <f t="shared" si="10"/>
        <v/>
      </c>
      <c r="K157" s="73" t="str">
        <f t="shared" si="11"/>
        <v/>
      </c>
      <c r="L157" s="74"/>
      <c r="M157" s="74"/>
      <c r="N157" s="75" t="str">
        <f>IFERROR(VLOOKUP(C157,DB!$C$4:$H$49,6,FALSE),"")</f>
        <v/>
      </c>
      <c r="O157" s="76"/>
      <c r="P157" s="77" t="str">
        <f>IFERROR(VLOOKUP(C157,DB!$C$4:$K$952,8,FALSE),"")</f>
        <v/>
      </c>
      <c r="Q157" s="78" t="str">
        <f>IFERROR(VLOOKUP(C157,DB!$C$4:$L$952,10,FALSE),"")</f>
        <v/>
      </c>
      <c r="R157" s="79"/>
    </row>
    <row r="158" spans="2:18">
      <c r="B158" s="64" t="str">
        <f>IFERROR(HYPERLINK(C158&amp;".xlsx",VLOOKUP(C158,DB!$C$4:$N$952,12,FALSE)),"")</f>
        <v/>
      </c>
      <c r="C158" s="82" t="str" cm="1">
        <f t="array" ref="C158">IFERROR(INDEX(DB!$C$4:$C$174,SMALL(IF(ISNUMBER(SEARCH("healthcare",DB!$K$4:$K$174))=TRUE,ROW(DB!$C$4:$C$174)),ROW(154:154))-3,0),"")</f>
        <v/>
      </c>
      <c r="D158" t="str">
        <f>IFERROR(VLOOKUP(C158,DB!$C$4:$I$952,2,FALSE),"")</f>
        <v/>
      </c>
      <c r="E158" s="70" t="str">
        <f>IFERROR(VLOOKUP(C158,DB!$C$4:$I$952,3,FALSE),"")</f>
        <v/>
      </c>
      <c r="F158" s="71" t="str">
        <f>IFERROR(VLOOKUP(C158,DB!$C$4:$I$952,7,FALSE),"")</f>
        <v/>
      </c>
      <c r="G158" s="72" t="str">
        <f>IFERROR(VLOOKUP(C158,DB!$C$4:$H$952,4,FALSE)/1000000,"")</f>
        <v/>
      </c>
      <c r="H158" s="72"/>
      <c r="I158" s="72" t="str">
        <f t="shared" si="9"/>
        <v/>
      </c>
      <c r="J158" s="73" t="str">
        <f t="shared" si="10"/>
        <v/>
      </c>
      <c r="K158" s="73" t="str">
        <f t="shared" si="11"/>
        <v/>
      </c>
      <c r="L158" s="74"/>
      <c r="M158" s="74"/>
      <c r="N158" s="75" t="str">
        <f>IFERROR(VLOOKUP(C158,DB!$C$4:$H$49,6,FALSE),"")</f>
        <v/>
      </c>
      <c r="O158" s="76"/>
      <c r="P158" s="77" t="str">
        <f>IFERROR(VLOOKUP(C158,DB!$C$4:$K$952,8,FALSE),"")</f>
        <v/>
      </c>
      <c r="Q158" s="78" t="str">
        <f>IFERROR(VLOOKUP(C158,DB!$C$4:$L$952,10,FALSE),"")</f>
        <v/>
      </c>
      <c r="R158" s="79"/>
    </row>
    <row r="159" spans="2:18">
      <c r="B159" s="64" t="str">
        <f>IFERROR(HYPERLINK(C159&amp;".xlsx",VLOOKUP(C159,DB!$C$4:$N$952,12,FALSE)),"")</f>
        <v/>
      </c>
      <c r="C159" s="82" t="str" cm="1">
        <f t="array" ref="C159">IFERROR(INDEX(DB!$C$4:$C$174,SMALL(IF(ISNUMBER(SEARCH("healthcare",DB!$K$4:$K$174))=TRUE,ROW(DB!$C$4:$C$174)),ROW(155:155))-3,0),"")</f>
        <v/>
      </c>
      <c r="D159" t="str">
        <f>IFERROR(VLOOKUP(C159,DB!$C$4:$I$952,2,FALSE),"")</f>
        <v/>
      </c>
      <c r="E159" s="70" t="str">
        <f>IFERROR(VLOOKUP(C159,DB!$C$4:$I$952,3,FALSE),"")</f>
        <v/>
      </c>
      <c r="F159" s="71" t="str">
        <f>IFERROR(VLOOKUP(C159,DB!$C$4:$I$952,7,FALSE),"")</f>
        <v/>
      </c>
      <c r="G159" s="72" t="str">
        <f>IFERROR(VLOOKUP(C159,DB!$C$4:$H$952,4,FALSE)/1000000,"")</f>
        <v/>
      </c>
      <c r="H159" s="72"/>
      <c r="I159" s="72" t="str">
        <f t="shared" si="9"/>
        <v/>
      </c>
      <c r="J159" s="73" t="str">
        <f t="shared" si="10"/>
        <v/>
      </c>
      <c r="K159" s="73" t="str">
        <f t="shared" si="11"/>
        <v/>
      </c>
      <c r="L159" s="74"/>
      <c r="M159" s="74"/>
      <c r="N159" s="75" t="str">
        <f>IFERROR(VLOOKUP(C159,DB!$C$4:$H$49,6,FALSE),"")</f>
        <v/>
      </c>
      <c r="O159" s="76"/>
      <c r="P159" s="77" t="str">
        <f>IFERROR(VLOOKUP(C159,DB!$C$4:$K$952,8,FALSE),"")</f>
        <v/>
      </c>
      <c r="Q159" s="78" t="str">
        <f>IFERROR(VLOOKUP(C159,DB!$C$4:$L$952,10,FALSE),"")</f>
        <v/>
      </c>
      <c r="R159" s="79"/>
    </row>
    <row r="160" spans="2:18">
      <c r="B160" s="64" t="str">
        <f>IFERROR(HYPERLINK(C160&amp;".xlsx",VLOOKUP(C160,DB!$C$4:$N$952,12,FALSE)),"")</f>
        <v/>
      </c>
      <c r="C160" s="82" t="str" cm="1">
        <f t="array" ref="C160">IFERROR(INDEX(DB!$C$4:$C$174,SMALL(IF(ISNUMBER(SEARCH("healthcare",DB!$K$4:$K$174))=TRUE,ROW(DB!$C$4:$C$174)),ROW(156:156))-3,0),"")</f>
        <v/>
      </c>
      <c r="D160" t="str">
        <f>IFERROR(VLOOKUP(C160,DB!$C$4:$I$952,2,FALSE),"")</f>
        <v/>
      </c>
      <c r="E160" s="70" t="str">
        <f>IFERROR(VLOOKUP(C160,DB!$C$4:$I$952,3,FALSE),"")</f>
        <v/>
      </c>
      <c r="F160" s="71" t="str">
        <f>IFERROR(VLOOKUP(C160,DB!$C$4:$I$952,7,FALSE),"")</f>
        <v/>
      </c>
      <c r="G160" s="72" t="str">
        <f>IFERROR(VLOOKUP(C160,DB!$C$4:$H$952,4,FALSE)/1000000,"")</f>
        <v/>
      </c>
      <c r="H160" s="72"/>
      <c r="I160" s="72" t="str">
        <f t="shared" si="9"/>
        <v/>
      </c>
      <c r="J160" s="73" t="str">
        <f t="shared" si="10"/>
        <v/>
      </c>
      <c r="K160" s="73" t="str">
        <f t="shared" si="11"/>
        <v/>
      </c>
      <c r="L160" s="74"/>
      <c r="M160" s="74"/>
      <c r="N160" s="75" t="str">
        <f>IFERROR(VLOOKUP(C160,DB!$C$4:$H$49,6,FALSE),"")</f>
        <v/>
      </c>
      <c r="O160" s="76"/>
      <c r="P160" s="77" t="str">
        <f>IFERROR(VLOOKUP(C160,DB!$C$4:$K$952,8,FALSE),"")</f>
        <v/>
      </c>
      <c r="Q160" s="78" t="str">
        <f>IFERROR(VLOOKUP(C160,DB!$C$4:$L$952,10,FALSE),"")</f>
        <v/>
      </c>
      <c r="R160" s="79"/>
    </row>
    <row r="161" spans="2:18">
      <c r="B161" s="64" t="str">
        <f>IFERROR(HYPERLINK(C161&amp;".xlsx",VLOOKUP(C161,DB!$C$4:$N$952,12,FALSE)),"")</f>
        <v/>
      </c>
      <c r="C161" s="82" t="str" cm="1">
        <f t="array" ref="C161">IFERROR(INDEX(DB!$C$4:$C$174,SMALL(IF(ISNUMBER(SEARCH("healthcare",DB!$K$4:$K$174))=TRUE,ROW(DB!$C$4:$C$174)),ROW(157:157))-3,0),"")</f>
        <v/>
      </c>
      <c r="D161" t="str">
        <f>IFERROR(VLOOKUP(C161,DB!$C$4:$I$952,2,FALSE),"")</f>
        <v/>
      </c>
      <c r="E161" s="70" t="str">
        <f>IFERROR(VLOOKUP(C161,DB!$C$4:$I$952,3,FALSE),"")</f>
        <v/>
      </c>
      <c r="F161" s="71" t="str">
        <f>IFERROR(VLOOKUP(C161,DB!$C$4:$I$952,7,FALSE),"")</f>
        <v/>
      </c>
      <c r="G161" s="72" t="str">
        <f>IFERROR(VLOOKUP(C161,DB!$C$4:$H$952,4,FALSE)/1000000,"")</f>
        <v/>
      </c>
      <c r="H161" s="72"/>
      <c r="I161" s="72" t="str">
        <f t="shared" si="9"/>
        <v/>
      </c>
      <c r="J161" s="73" t="str">
        <f t="shared" si="10"/>
        <v/>
      </c>
      <c r="K161" s="73" t="str">
        <f t="shared" si="11"/>
        <v/>
      </c>
      <c r="L161" s="74"/>
      <c r="M161" s="74"/>
      <c r="N161" s="75" t="str">
        <f>IFERROR(VLOOKUP(C161,DB!$C$4:$H$49,6,FALSE),"")</f>
        <v/>
      </c>
      <c r="O161" s="76"/>
      <c r="P161" s="77" t="str">
        <f>IFERROR(VLOOKUP(C161,DB!$C$4:$K$952,8,FALSE),"")</f>
        <v/>
      </c>
      <c r="Q161" s="78" t="str">
        <f>IFERROR(VLOOKUP(C161,DB!$C$4:$L$952,10,FALSE),"")</f>
        <v/>
      </c>
      <c r="R161" s="79"/>
    </row>
    <row r="162" spans="2:18">
      <c r="B162" s="64" t="str">
        <f>IFERROR(HYPERLINK(C162&amp;".xlsx",VLOOKUP(C162,DB!$C$4:$N$952,12,FALSE)),"")</f>
        <v/>
      </c>
      <c r="C162" s="82" t="str" cm="1">
        <f t="array" ref="C162">IFERROR(INDEX(DB!$C$4:$C$174,SMALL(IF(ISNUMBER(SEARCH("healthcare",DB!$K$4:$K$174))=TRUE,ROW(DB!$C$4:$C$174)),ROW(158:158))-3,0),"")</f>
        <v/>
      </c>
      <c r="D162" t="str">
        <f>IFERROR(VLOOKUP(C162,DB!$C$4:$I$952,2,FALSE),"")</f>
        <v/>
      </c>
      <c r="E162" s="70" t="str">
        <f>IFERROR(VLOOKUP(C162,DB!$C$4:$I$952,3,FALSE),"")</f>
        <v/>
      </c>
      <c r="F162" s="71" t="str">
        <f>IFERROR(VLOOKUP(C162,DB!$C$4:$I$952,7,FALSE),"")</f>
        <v/>
      </c>
      <c r="G162" s="72" t="str">
        <f>IFERROR(VLOOKUP(C162,DB!$C$4:$H$952,4,FALSE)/1000000,"")</f>
        <v/>
      </c>
      <c r="H162" s="72"/>
      <c r="I162" s="72" t="str">
        <f t="shared" si="9"/>
        <v/>
      </c>
      <c r="J162" s="73" t="str">
        <f t="shared" si="10"/>
        <v/>
      </c>
      <c r="K162" s="73" t="str">
        <f t="shared" si="11"/>
        <v/>
      </c>
      <c r="L162" s="74"/>
      <c r="M162" s="74"/>
      <c r="N162" s="75" t="str">
        <f>IFERROR(VLOOKUP(C162,DB!$C$4:$H$49,6,FALSE),"")</f>
        <v/>
      </c>
      <c r="O162" s="76"/>
      <c r="P162" s="77" t="str">
        <f>IFERROR(VLOOKUP(C162,DB!$C$4:$K$952,8,FALSE),"")</f>
        <v/>
      </c>
      <c r="Q162" s="78" t="str">
        <f>IFERROR(VLOOKUP(C162,DB!$C$4:$L$952,10,FALSE),"")</f>
        <v/>
      </c>
      <c r="R162" s="79"/>
    </row>
    <row r="163" spans="2:18">
      <c r="B163" s="64" t="str">
        <f>IFERROR(HYPERLINK(C163&amp;".xlsx",VLOOKUP(C163,DB!$C$4:$N$952,12,FALSE)),"")</f>
        <v/>
      </c>
      <c r="C163" s="82" t="str" cm="1">
        <f t="array" ref="C163">IFERROR(INDEX(DB!$C$4:$C$174,SMALL(IF(ISNUMBER(SEARCH("healthcare",DB!$K$4:$K$174))=TRUE,ROW(DB!$C$4:$C$174)),ROW(159:159))-3,0),"")</f>
        <v/>
      </c>
      <c r="D163" t="str">
        <f>IFERROR(VLOOKUP(C163,DB!$C$4:$I$952,2,FALSE),"")</f>
        <v/>
      </c>
      <c r="E163" s="70" t="str">
        <f>IFERROR(VLOOKUP(C163,DB!$C$4:$I$952,3,FALSE),"")</f>
        <v/>
      </c>
      <c r="F163" s="71" t="str">
        <f>IFERROR(VLOOKUP(C163,DB!$C$4:$I$952,7,FALSE),"")</f>
        <v/>
      </c>
      <c r="G163" s="72" t="str">
        <f>IFERROR(VLOOKUP(C163,DB!$C$4:$H$952,4,FALSE)/1000000,"")</f>
        <v/>
      </c>
      <c r="H163" s="72"/>
      <c r="I163" s="72" t="str">
        <f t="shared" si="9"/>
        <v/>
      </c>
      <c r="J163" s="73" t="str">
        <f t="shared" si="10"/>
        <v/>
      </c>
      <c r="K163" s="73" t="str">
        <f t="shared" si="11"/>
        <v/>
      </c>
      <c r="L163" s="74"/>
      <c r="M163" s="74"/>
      <c r="N163" s="75" t="str">
        <f>IFERROR(VLOOKUP(C163,DB!$C$4:$H$49,6,FALSE),"")</f>
        <v/>
      </c>
      <c r="O163" s="76"/>
      <c r="P163" s="77" t="str">
        <f>IFERROR(VLOOKUP(C163,DB!$C$4:$K$952,8,FALSE),"")</f>
        <v/>
      </c>
      <c r="Q163" s="78" t="str">
        <f>IFERROR(VLOOKUP(C163,DB!$C$4:$L$952,10,FALSE),"")</f>
        <v/>
      </c>
      <c r="R163" s="79"/>
    </row>
    <row r="164" spans="2:18">
      <c r="B164" s="64" t="str">
        <f>IFERROR(HYPERLINK(C164&amp;".xlsx",VLOOKUP(C164,DB!$C$4:$N$952,12,FALSE)),"")</f>
        <v/>
      </c>
      <c r="C164" s="82" t="str" cm="1">
        <f t="array" ref="C164">IFERROR(INDEX(DB!$C$4:$C$174,SMALL(IF(ISNUMBER(SEARCH("healthcare",DB!$K$4:$K$174))=TRUE,ROW(DB!$C$4:$C$174)),ROW(160:160))-3,0),"")</f>
        <v/>
      </c>
      <c r="D164" t="str">
        <f>IFERROR(VLOOKUP(C164,DB!$C$4:$I$952,2,FALSE),"")</f>
        <v/>
      </c>
      <c r="E164" s="70" t="str">
        <f>IFERROR(VLOOKUP(C164,DB!$C$4:$I$952,3,FALSE),"")</f>
        <v/>
      </c>
      <c r="F164" s="71" t="str">
        <f>IFERROR(VLOOKUP(C164,DB!$C$4:$I$952,7,FALSE),"")</f>
        <v/>
      </c>
      <c r="G164" s="72" t="str">
        <f>IFERROR(VLOOKUP(C164,DB!$C$4:$H$952,4,FALSE)/1000000,"")</f>
        <v/>
      </c>
      <c r="H164" s="72"/>
      <c r="I164" s="72" t="str">
        <f t="shared" si="9"/>
        <v/>
      </c>
      <c r="J164" s="73" t="str">
        <f t="shared" si="10"/>
        <v/>
      </c>
      <c r="K164" s="73" t="str">
        <f t="shared" si="11"/>
        <v/>
      </c>
      <c r="L164" s="74"/>
      <c r="M164" s="74"/>
      <c r="N164" s="75" t="str">
        <f>IFERROR(VLOOKUP(C164,DB!$C$4:$H$49,6,FALSE),"")</f>
        <v/>
      </c>
      <c r="O164" s="76"/>
      <c r="P164" s="77" t="str">
        <f>IFERROR(VLOOKUP(C164,DB!$C$4:$K$952,8,FALSE),"")</f>
        <v/>
      </c>
      <c r="Q164" s="78" t="str">
        <f>IFERROR(VLOOKUP(C164,DB!$C$4:$L$952,10,FALSE),"")</f>
        <v/>
      </c>
      <c r="R164" s="79"/>
    </row>
    <row r="165" spans="2:18">
      <c r="B165" s="64" t="str">
        <f>IFERROR(HYPERLINK(C165&amp;".xlsx",VLOOKUP(C165,DB!$C$4:$N$952,12,FALSE)),"")</f>
        <v/>
      </c>
      <c r="C165" s="82" t="str" cm="1">
        <f t="array" ref="C165">IFERROR(INDEX(DB!$C$4:$C$174,SMALL(IF(ISNUMBER(SEARCH("healthcare",DB!$K$4:$K$174))=TRUE,ROW(DB!$C$4:$C$174)),ROW(161:161))-3,0),"")</f>
        <v/>
      </c>
      <c r="D165" t="str">
        <f>IFERROR(VLOOKUP(C165,DB!$C$4:$I$952,2,FALSE),"")</f>
        <v/>
      </c>
      <c r="E165" s="70" t="str">
        <f>IFERROR(VLOOKUP(C165,DB!$C$4:$I$952,3,FALSE),"")</f>
        <v/>
      </c>
      <c r="F165" s="71" t="str">
        <f>IFERROR(VLOOKUP(C165,DB!$C$4:$I$952,7,FALSE),"")</f>
        <v/>
      </c>
      <c r="G165" s="72" t="str">
        <f>IFERROR(VLOOKUP(C165,DB!$C$4:$H$952,4,FALSE)/1000000,"")</f>
        <v/>
      </c>
      <c r="H165" s="72"/>
      <c r="I165" s="72" t="str">
        <f t="shared" si="9"/>
        <v/>
      </c>
      <c r="J165" s="73" t="str">
        <f t="shared" si="10"/>
        <v/>
      </c>
      <c r="K165" s="73" t="str">
        <f t="shared" si="11"/>
        <v/>
      </c>
      <c r="L165" s="74"/>
      <c r="M165" s="74"/>
      <c r="N165" s="75" t="str">
        <f>IFERROR(VLOOKUP(C165,DB!$C$4:$H$49,6,FALSE),"")</f>
        <v/>
      </c>
      <c r="O165" s="76"/>
      <c r="P165" s="77" t="str">
        <f>IFERROR(VLOOKUP(C165,DB!$C$4:$K$952,8,FALSE),"")</f>
        <v/>
      </c>
      <c r="Q165" s="78" t="str">
        <f>IFERROR(VLOOKUP(C165,DB!$C$4:$L$952,10,FALSE),"")</f>
        <v/>
      </c>
      <c r="R165" s="79"/>
    </row>
    <row r="166" spans="2:18">
      <c r="B166" s="64" t="str">
        <f>IFERROR(HYPERLINK(C166&amp;".xlsx",VLOOKUP(C166,DB!$C$4:$N$952,12,FALSE)),"")</f>
        <v/>
      </c>
      <c r="C166" s="82" t="str" cm="1">
        <f t="array" ref="C166">IFERROR(INDEX(DB!$C$4:$C$174,SMALL(IF(ISNUMBER(SEARCH("healthcare",DB!$K$4:$K$174))=TRUE,ROW(DB!$C$4:$C$174)),ROW(162:162))-3,0),"")</f>
        <v/>
      </c>
      <c r="D166" t="str">
        <f>IFERROR(VLOOKUP(C166,DB!$C$4:$I$952,2,FALSE),"")</f>
        <v/>
      </c>
      <c r="E166" s="70" t="str">
        <f>IFERROR(VLOOKUP(C166,DB!$C$4:$I$952,3,FALSE),"")</f>
        <v/>
      </c>
      <c r="F166" s="71" t="str">
        <f>IFERROR(VLOOKUP(C166,DB!$C$4:$I$952,7,FALSE),"")</f>
        <v/>
      </c>
      <c r="G166" s="72" t="str">
        <f>IFERROR(VLOOKUP(C166,DB!$C$4:$H$952,4,FALSE)/1000000,"")</f>
        <v/>
      </c>
      <c r="H166" s="72"/>
      <c r="I166" s="72" t="str">
        <f t="shared" si="9"/>
        <v/>
      </c>
      <c r="J166" s="73" t="str">
        <f t="shared" si="10"/>
        <v/>
      </c>
      <c r="K166" s="73" t="str">
        <f t="shared" si="11"/>
        <v/>
      </c>
      <c r="L166" s="74"/>
      <c r="M166" s="74"/>
      <c r="N166" s="75" t="str">
        <f>IFERROR(VLOOKUP(C166,DB!$C$4:$H$49,6,FALSE),"")</f>
        <v/>
      </c>
      <c r="O166" s="76"/>
      <c r="P166" s="77" t="str">
        <f>IFERROR(VLOOKUP(C166,DB!$C$4:$K$952,8,FALSE),"")</f>
        <v/>
      </c>
      <c r="Q166" s="78" t="str">
        <f>IFERROR(VLOOKUP(C166,DB!$C$4:$L$952,10,FALSE),"")</f>
        <v/>
      </c>
      <c r="R166" s="79"/>
    </row>
    <row r="167" spans="2:18">
      <c r="B167" s="64" t="str">
        <f>IFERROR(HYPERLINK(C167&amp;".xlsx",VLOOKUP(C167,DB!$C$4:$N$952,12,FALSE)),"")</f>
        <v/>
      </c>
      <c r="C167" s="82" t="str" cm="1">
        <f t="array" ref="C167">IFERROR(INDEX(DB!$C$4:$C$174,SMALL(IF(ISNUMBER(SEARCH("healthcare",DB!$K$4:$K$174))=TRUE,ROW(DB!$C$4:$C$174)),ROW(163:163))-3,0),"")</f>
        <v/>
      </c>
      <c r="D167" t="str">
        <f>IFERROR(VLOOKUP(C167,DB!$C$4:$I$952,2,FALSE),"")</f>
        <v/>
      </c>
      <c r="E167" s="70" t="str">
        <f>IFERROR(VLOOKUP(C167,DB!$C$4:$I$952,3,FALSE),"")</f>
        <v/>
      </c>
      <c r="F167" s="71" t="str">
        <f>IFERROR(VLOOKUP(C167,DB!$C$4:$I$952,7,FALSE),"")</f>
        <v/>
      </c>
      <c r="G167" s="72" t="str">
        <f>IFERROR(VLOOKUP(C167,DB!$C$4:$H$952,4,FALSE)/1000000,"")</f>
        <v/>
      </c>
      <c r="H167" s="72"/>
      <c r="I167" s="72" t="str">
        <f t="shared" si="9"/>
        <v/>
      </c>
      <c r="J167" s="73" t="str">
        <f t="shared" si="10"/>
        <v/>
      </c>
      <c r="K167" s="73" t="str">
        <f t="shared" si="11"/>
        <v/>
      </c>
      <c r="L167" s="74"/>
      <c r="M167" s="74"/>
      <c r="N167" s="75" t="str">
        <f>IFERROR(VLOOKUP(C167,DB!$C$4:$H$49,6,FALSE),"")</f>
        <v/>
      </c>
      <c r="O167" s="76"/>
      <c r="P167" s="77" t="str">
        <f>IFERROR(VLOOKUP(C167,DB!$C$4:$K$952,8,FALSE),"")</f>
        <v/>
      </c>
      <c r="Q167" s="78" t="str">
        <f>IFERROR(VLOOKUP(C167,DB!$C$4:$L$952,10,FALSE),"")</f>
        <v/>
      </c>
      <c r="R167" s="79"/>
    </row>
    <row r="168" spans="2:18">
      <c r="B168" s="64" t="str">
        <f>IFERROR(HYPERLINK(C168&amp;".xlsx",VLOOKUP(C168,DB!$C$4:$N$952,12,FALSE)),"")</f>
        <v/>
      </c>
      <c r="C168" s="82" t="str" cm="1">
        <f t="array" ref="C168">IFERROR(INDEX(DB!$C$4:$C$174,SMALL(IF(ISNUMBER(SEARCH("healthcare",DB!$K$4:$K$174))=TRUE,ROW(DB!$C$4:$C$174)),ROW(164:164))-3,0),"")</f>
        <v/>
      </c>
      <c r="D168" t="str">
        <f>IFERROR(VLOOKUP(C168,DB!$C$4:$I$952,2,FALSE),"")</f>
        <v/>
      </c>
      <c r="E168" s="70" t="str">
        <f>IFERROR(VLOOKUP(C168,DB!$C$4:$I$952,3,FALSE),"")</f>
        <v/>
      </c>
      <c r="F168" s="71" t="str">
        <f>IFERROR(VLOOKUP(C168,DB!$C$4:$I$952,7,FALSE),"")</f>
        <v/>
      </c>
      <c r="G168" s="72" t="str">
        <f>IFERROR(VLOOKUP(C168,DB!$C$4:$H$952,4,FALSE)/1000000,"")</f>
        <v/>
      </c>
      <c r="H168" s="72"/>
      <c r="I168" s="72" t="str">
        <f t="shared" si="9"/>
        <v/>
      </c>
      <c r="J168" s="73" t="str">
        <f t="shared" si="10"/>
        <v/>
      </c>
      <c r="K168" s="73" t="str">
        <f t="shared" si="11"/>
        <v/>
      </c>
      <c r="L168" s="74"/>
      <c r="M168" s="74"/>
      <c r="N168" s="75" t="str">
        <f>IFERROR(VLOOKUP(C168,DB!$C$4:$H$49,6,FALSE),"")</f>
        <v/>
      </c>
      <c r="O168" s="76"/>
      <c r="P168" s="77" t="str">
        <f>IFERROR(VLOOKUP(C168,DB!$C$4:$K$952,8,FALSE),"")</f>
        <v/>
      </c>
      <c r="Q168" s="78" t="str">
        <f>IFERROR(VLOOKUP(C168,DB!$C$4:$L$952,10,FALSE),"")</f>
        <v/>
      </c>
      <c r="R168" s="79"/>
    </row>
    <row r="169" spans="2:18">
      <c r="B169" s="64" t="str">
        <f>IFERROR(HYPERLINK(C169&amp;".xlsx",VLOOKUP(C169,DB!$C$4:$N$952,12,FALSE)),"")</f>
        <v/>
      </c>
      <c r="C169" s="82" t="str" cm="1">
        <f t="array" ref="C169">IFERROR(INDEX(DB!$C$4:$C$174,SMALL(IF(ISNUMBER(SEARCH("healthcare",DB!$K$4:$K$174))=TRUE,ROW(DB!$C$4:$C$174)),ROW(165:165))-3,0),"")</f>
        <v/>
      </c>
      <c r="D169" t="str">
        <f>IFERROR(VLOOKUP(C169,DB!$C$4:$I$952,2,FALSE),"")</f>
        <v/>
      </c>
      <c r="E169" s="70" t="str">
        <f>IFERROR(VLOOKUP(C169,DB!$C$4:$I$952,3,FALSE),"")</f>
        <v/>
      </c>
      <c r="F169" s="71" t="str">
        <f>IFERROR(VLOOKUP(C169,DB!$C$4:$I$952,7,FALSE),"")</f>
        <v/>
      </c>
      <c r="G169" s="72" t="str">
        <f>IFERROR(VLOOKUP(C169,DB!$C$4:$H$952,4,FALSE)/1000000,"")</f>
        <v/>
      </c>
      <c r="H169" s="72"/>
      <c r="I169" s="72" t="str">
        <f t="shared" si="9"/>
        <v/>
      </c>
      <c r="J169" s="73" t="str">
        <f t="shared" si="10"/>
        <v/>
      </c>
      <c r="K169" s="73" t="str">
        <f t="shared" si="11"/>
        <v/>
      </c>
      <c r="L169" s="74"/>
      <c r="M169" s="74"/>
      <c r="N169" s="75" t="str">
        <f>IFERROR(VLOOKUP(C169,DB!$C$4:$H$49,6,FALSE),"")</f>
        <v/>
      </c>
      <c r="O169" s="76"/>
      <c r="P169" s="77" t="str">
        <f>IFERROR(VLOOKUP(C169,DB!$C$4:$K$952,8,FALSE),"")</f>
        <v/>
      </c>
      <c r="Q169" s="78" t="str">
        <f>IFERROR(VLOOKUP(C169,DB!$C$4:$L$952,10,FALSE),"")</f>
        <v/>
      </c>
      <c r="R169" s="79"/>
    </row>
    <row r="170" spans="2:18">
      <c r="B170" s="64" t="str">
        <f>IFERROR(HYPERLINK(C170&amp;".xlsx",VLOOKUP(C170,DB!$C$4:$N$952,12,FALSE)),"")</f>
        <v/>
      </c>
      <c r="C170" s="82" t="str" cm="1">
        <f t="array" ref="C170">IFERROR(INDEX(DB!$C$4:$C$174,SMALL(IF(ISNUMBER(SEARCH("healthcare",DB!$K$4:$K$174))=TRUE,ROW(DB!$C$4:$C$174)),ROW(166:166))-3,0),"")</f>
        <v/>
      </c>
      <c r="D170" t="str">
        <f>IFERROR(VLOOKUP(C170,DB!$C$4:$I$952,2,FALSE),"")</f>
        <v/>
      </c>
      <c r="E170" s="70" t="str">
        <f>IFERROR(VLOOKUP(C170,DB!$C$4:$I$952,3,FALSE),"")</f>
        <v/>
      </c>
      <c r="F170" s="71" t="str">
        <f>IFERROR(VLOOKUP(C170,DB!$C$4:$I$952,7,FALSE),"")</f>
        <v/>
      </c>
      <c r="G170" s="72" t="str">
        <f>IFERROR(VLOOKUP(C170,DB!$C$4:$H$952,4,FALSE)/1000000,"")</f>
        <v/>
      </c>
      <c r="H170" s="72"/>
      <c r="I170" s="72" t="str">
        <f t="shared" si="9"/>
        <v/>
      </c>
      <c r="J170" s="73" t="str">
        <f t="shared" si="10"/>
        <v/>
      </c>
      <c r="K170" s="73" t="str">
        <f t="shared" si="11"/>
        <v/>
      </c>
      <c r="L170" s="74"/>
      <c r="M170" s="74"/>
      <c r="N170" s="75" t="str">
        <f>IFERROR(VLOOKUP(C170,DB!$C$4:$H$49,6,FALSE),"")</f>
        <v/>
      </c>
      <c r="O170" s="76"/>
      <c r="P170" s="77" t="str">
        <f>IFERROR(VLOOKUP(C170,DB!$C$4:$K$952,8,FALSE),"")</f>
        <v/>
      </c>
      <c r="Q170" s="78" t="str">
        <f>IFERROR(VLOOKUP(C170,DB!$C$4:$L$952,10,FALSE),"")</f>
        <v/>
      </c>
      <c r="R170" s="79"/>
    </row>
    <row r="171" spans="2:18">
      <c r="B171" s="64" t="str">
        <f>IFERROR(HYPERLINK(C171&amp;".xlsx",VLOOKUP(C171,DB!$C$4:$N$952,12,FALSE)),"")</f>
        <v/>
      </c>
      <c r="C171" s="82" t="str" cm="1">
        <f t="array" ref="C171">IFERROR(INDEX(DB!$C$4:$C$174,SMALL(IF(ISNUMBER(SEARCH("healthcare",DB!$K$4:$K$174))=TRUE,ROW(DB!$C$4:$C$174)),ROW(167:167))-3,0),"")</f>
        <v/>
      </c>
      <c r="D171" t="str">
        <f>IFERROR(VLOOKUP(C171,DB!$C$4:$I$952,2,FALSE),"")</f>
        <v/>
      </c>
      <c r="E171" s="70" t="str">
        <f>IFERROR(VLOOKUP(C171,DB!$C$4:$I$952,3,FALSE),"")</f>
        <v/>
      </c>
      <c r="F171" s="71" t="str">
        <f>IFERROR(VLOOKUP(C171,DB!$C$4:$I$952,7,FALSE),"")</f>
        <v/>
      </c>
      <c r="G171" s="72" t="str">
        <f>IFERROR(VLOOKUP(C171,DB!$C$4:$H$952,4,FALSE)/1000000,"")</f>
        <v/>
      </c>
      <c r="H171" s="72"/>
      <c r="I171" s="72" t="str">
        <f t="shared" si="9"/>
        <v/>
      </c>
      <c r="J171" s="73" t="str">
        <f t="shared" si="10"/>
        <v/>
      </c>
      <c r="K171" s="73" t="str">
        <f t="shared" si="11"/>
        <v/>
      </c>
      <c r="L171" s="74"/>
      <c r="M171" s="74"/>
      <c r="N171" s="75" t="str">
        <f>IFERROR(VLOOKUP(C171,DB!$C$4:$H$49,6,FALSE),"")</f>
        <v/>
      </c>
      <c r="O171" s="76"/>
      <c r="P171" s="77" t="str">
        <f>IFERROR(VLOOKUP(C171,DB!$C$4:$K$952,8,FALSE),"")</f>
        <v/>
      </c>
      <c r="Q171" s="78" t="str">
        <f>IFERROR(VLOOKUP(C171,DB!$C$4:$L$952,10,FALSE),"")</f>
        <v/>
      </c>
      <c r="R171" s="79"/>
    </row>
    <row r="172" spans="2:18">
      <c r="B172" s="64" t="str">
        <f>IFERROR(HYPERLINK(C172&amp;".xlsx",VLOOKUP(C172,DB!$C$4:$N$952,12,FALSE)),"")</f>
        <v/>
      </c>
      <c r="C172" s="82" t="str" cm="1">
        <f t="array" ref="C172">IFERROR(INDEX(DB!$C$4:$C$174,SMALL(IF(ISNUMBER(SEARCH("healthcare",DB!$K$4:$K$174))=TRUE,ROW(DB!$C$4:$C$174)),ROW(168:168))-3,0),"")</f>
        <v/>
      </c>
      <c r="D172" t="str">
        <f>IFERROR(VLOOKUP(C172,DB!$C$4:$I$952,2,FALSE),"")</f>
        <v/>
      </c>
      <c r="E172" s="70" t="str">
        <f>IFERROR(VLOOKUP(C172,DB!$C$4:$I$952,3,FALSE),"")</f>
        <v/>
      </c>
      <c r="F172" s="71" t="str">
        <f>IFERROR(VLOOKUP(C172,DB!$C$4:$I$952,7,FALSE),"")</f>
        <v/>
      </c>
      <c r="G172" s="72" t="str">
        <f>IFERROR(VLOOKUP(C172,DB!$C$4:$H$952,4,FALSE)/1000000,"")</f>
        <v/>
      </c>
      <c r="H172" s="72"/>
      <c r="I172" s="72" t="str">
        <f t="shared" si="9"/>
        <v/>
      </c>
      <c r="J172" s="73" t="str">
        <f t="shared" si="10"/>
        <v/>
      </c>
      <c r="K172" s="73" t="str">
        <f t="shared" si="11"/>
        <v/>
      </c>
      <c r="L172" s="74"/>
      <c r="M172" s="74"/>
      <c r="N172" s="75" t="str">
        <f>IFERROR(VLOOKUP(C172,DB!$C$4:$H$49,6,FALSE),"")</f>
        <v/>
      </c>
      <c r="O172" s="76"/>
      <c r="P172" s="77" t="str">
        <f>IFERROR(VLOOKUP(C172,DB!$C$4:$K$952,8,FALSE),"")</f>
        <v/>
      </c>
      <c r="Q172" s="78" t="str">
        <f>IFERROR(VLOOKUP(C172,DB!$C$4:$L$952,10,FALSE),"")</f>
        <v/>
      </c>
      <c r="R172" s="79"/>
    </row>
    <row r="173" spans="2:18">
      <c r="B173" s="64" t="str">
        <f>IFERROR(HYPERLINK(C173&amp;".xlsx",VLOOKUP(C173,DB!$C$4:$N$952,12,FALSE)),"")</f>
        <v/>
      </c>
      <c r="C173" s="82" t="str" cm="1">
        <f t="array" ref="C173">IFERROR(INDEX(DB!$C$4:$C$174,SMALL(IF(ISNUMBER(SEARCH("healthcare",DB!$K$4:$K$174))=TRUE,ROW(DB!$C$4:$C$174)),ROW(169:169))-3,0),"")</f>
        <v/>
      </c>
      <c r="D173" t="str">
        <f>IFERROR(VLOOKUP(C173,DB!$C$4:$I$952,2,FALSE),"")</f>
        <v/>
      </c>
      <c r="E173" s="70" t="str">
        <f>IFERROR(VLOOKUP(C173,DB!$C$4:$I$952,3,FALSE),"")</f>
        <v/>
      </c>
      <c r="F173" s="71" t="str">
        <f>IFERROR(VLOOKUP(C173,DB!$C$4:$I$952,7,FALSE),"")</f>
        <v/>
      </c>
      <c r="G173" s="72" t="str">
        <f>IFERROR(VLOOKUP(C173,DB!$C$4:$H$952,4,FALSE)/1000000,"")</f>
        <v/>
      </c>
      <c r="H173" s="72"/>
      <c r="I173" s="72" t="str">
        <f t="shared" si="9"/>
        <v/>
      </c>
      <c r="J173" s="73" t="str">
        <f t="shared" si="10"/>
        <v/>
      </c>
      <c r="K173" s="73" t="str">
        <f t="shared" si="11"/>
        <v/>
      </c>
      <c r="L173" s="74"/>
      <c r="M173" s="74"/>
      <c r="N173" s="75" t="str">
        <f>IFERROR(VLOOKUP(C173,DB!$C$4:$H$49,6,FALSE),"")</f>
        <v/>
      </c>
      <c r="O173" s="76"/>
      <c r="P173" s="77" t="str">
        <f>IFERROR(VLOOKUP(C173,DB!$C$4:$K$952,8,FALSE),"")</f>
        <v/>
      </c>
      <c r="Q173" s="78" t="str">
        <f>IFERROR(VLOOKUP(C173,DB!$C$4:$L$952,10,FALSE),"")</f>
        <v/>
      </c>
      <c r="R173" s="79"/>
    </row>
    <row r="174" spans="2:18">
      <c r="B174" s="64" t="str">
        <f>IFERROR(HYPERLINK(C174&amp;".xlsx",VLOOKUP(C174,DB!$C$4:$N$952,12,FALSE)),"")</f>
        <v/>
      </c>
      <c r="C174" s="82" t="str" cm="1">
        <f t="array" ref="C174">IFERROR(INDEX(DB!$C$4:$C$174,SMALL(IF(ISNUMBER(SEARCH("healthcare",DB!$K$4:$K$174))=TRUE,ROW(DB!$C$4:$C$174)),ROW(170:170))-3,0),"")</f>
        <v/>
      </c>
      <c r="D174" t="str">
        <f>IFERROR(VLOOKUP(C174,DB!$C$4:$I$952,2,FALSE),"")</f>
        <v/>
      </c>
      <c r="E174" s="70" t="str">
        <f>IFERROR(VLOOKUP(C174,DB!$C$4:$I$952,3,FALSE),"")</f>
        <v/>
      </c>
      <c r="F174" s="71" t="str">
        <f>IFERROR(VLOOKUP(C174,DB!$C$4:$I$952,7,FALSE),"")</f>
        <v/>
      </c>
      <c r="G174" s="72" t="str">
        <f>IFERROR(VLOOKUP(C174,DB!$C$4:$H$952,4,FALSE)/1000000,"")</f>
        <v/>
      </c>
      <c r="H174" s="72"/>
      <c r="I174" s="72" t="str">
        <f t="shared" si="9"/>
        <v/>
      </c>
      <c r="J174" s="73" t="str">
        <f t="shared" si="10"/>
        <v/>
      </c>
      <c r="K174" s="73" t="str">
        <f t="shared" si="11"/>
        <v/>
      </c>
      <c r="L174" s="74"/>
      <c r="M174" s="74"/>
      <c r="N174" s="75" t="str">
        <f>IFERROR(VLOOKUP(C174,DB!$C$4:$H$49,6,FALSE),"")</f>
        <v/>
      </c>
      <c r="O174" s="76"/>
      <c r="P174" s="77" t="str">
        <f>IFERROR(VLOOKUP(C174,DB!$C$4:$K$952,8,FALSE),"")</f>
        <v/>
      </c>
      <c r="Q174" s="78" t="str">
        <f>IFERROR(VLOOKUP(C174,DB!$C$4:$L$952,10,FALSE),"")</f>
        <v/>
      </c>
      <c r="R174" s="79"/>
    </row>
    <row r="175" spans="2:18">
      <c r="B175" s="64" t="str">
        <f>IFERROR(HYPERLINK(C175&amp;".xlsx",VLOOKUP(C175,DB!$C$4:$N$952,12,FALSE)),"")</f>
        <v/>
      </c>
      <c r="C175" s="82" t="str" cm="1">
        <f t="array" ref="C175">IFERROR(INDEX(DB!$C$4:$C$174,SMALL(IF(ISNUMBER(SEARCH("healthcare",DB!$K$4:$K$174))=TRUE,ROW(DB!$C$4:$C$174)),ROW(171:171))-3,0),"")</f>
        <v/>
      </c>
      <c r="D175" t="str">
        <f>IFERROR(VLOOKUP(C175,DB!$C$4:$I$952,2,FALSE),"")</f>
        <v/>
      </c>
      <c r="E175" s="70" t="str">
        <f>IFERROR(VLOOKUP(C175,DB!$C$4:$I$952,3,FALSE),"")</f>
        <v/>
      </c>
      <c r="F175" s="71" t="str">
        <f>IFERROR(VLOOKUP(C175,DB!$C$4:$I$952,7,FALSE),"")</f>
        <v/>
      </c>
      <c r="G175" s="72" t="str">
        <f>IFERROR(VLOOKUP(C175,DB!$C$4:$H$952,4,FALSE)/1000000,"")</f>
        <v/>
      </c>
      <c r="H175" s="72"/>
      <c r="I175" s="72" t="str">
        <f t="shared" si="9"/>
        <v/>
      </c>
      <c r="J175" s="73" t="str">
        <f t="shared" si="10"/>
        <v/>
      </c>
      <c r="K175" s="73" t="str">
        <f t="shared" si="11"/>
        <v/>
      </c>
      <c r="L175" s="74"/>
      <c r="M175" s="74"/>
      <c r="N175" s="75" t="str">
        <f>IFERROR(VLOOKUP(C175,DB!$C$4:$H$49,6,FALSE),"")</f>
        <v/>
      </c>
      <c r="O175" s="76"/>
      <c r="P175" s="77" t="str">
        <f>IFERROR(VLOOKUP(C175,DB!$C$4:$K$952,8,FALSE),"")</f>
        <v/>
      </c>
      <c r="Q175" s="78" t="str">
        <f>IFERROR(VLOOKUP(C175,DB!$C$4:$L$952,10,FALSE),"")</f>
        <v/>
      </c>
      <c r="R175" s="79"/>
    </row>
    <row r="176" spans="2:18">
      <c r="B176" s="64" t="str">
        <f>IFERROR(HYPERLINK(C176&amp;".xlsx",VLOOKUP(C176,DB!$C$4:$N$952,12,FALSE)),"")</f>
        <v/>
      </c>
      <c r="C176" s="82" t="str" cm="1">
        <f t="array" ref="C176">IFERROR(INDEX(DB!$C$4:$C$174,SMALL(IF(ISNUMBER(SEARCH("healthcare",DB!$K$4:$K$174))=TRUE,ROW(DB!$C$4:$C$174)),ROW(172:172))-3,0),"")</f>
        <v/>
      </c>
      <c r="D176" t="str">
        <f>IFERROR(VLOOKUP(C176,DB!$C$4:$I$952,2,FALSE),"")</f>
        <v/>
      </c>
      <c r="E176" s="70" t="str">
        <f>IFERROR(VLOOKUP(C176,DB!$C$4:$I$952,3,FALSE),"")</f>
        <v/>
      </c>
      <c r="F176" s="71" t="str">
        <f>IFERROR(VLOOKUP(C176,DB!$C$4:$I$952,7,FALSE),"")</f>
        <v/>
      </c>
      <c r="G176" s="72" t="str">
        <f>IFERROR(VLOOKUP(C176,DB!$C$4:$H$952,4,FALSE)/1000000,"")</f>
        <v/>
      </c>
      <c r="H176" s="72"/>
      <c r="I176" s="72" t="str">
        <f t="shared" si="9"/>
        <v/>
      </c>
      <c r="J176" s="73" t="str">
        <f t="shared" si="10"/>
        <v/>
      </c>
      <c r="K176" s="73" t="str">
        <f t="shared" si="11"/>
        <v/>
      </c>
      <c r="L176" s="74"/>
      <c r="M176" s="74"/>
      <c r="N176" s="75" t="str">
        <f>IFERROR(VLOOKUP(C176,DB!$C$4:$H$49,6,FALSE),"")</f>
        <v/>
      </c>
      <c r="O176" s="76"/>
      <c r="P176" s="77" t="str">
        <f>IFERROR(VLOOKUP(C176,DB!$C$4:$K$952,8,FALSE),"")</f>
        <v/>
      </c>
      <c r="Q176" s="78" t="str">
        <f>IFERROR(VLOOKUP(C176,DB!$C$4:$L$952,10,FALSE),"")</f>
        <v/>
      </c>
      <c r="R176" s="79"/>
    </row>
    <row r="177" spans="2:18">
      <c r="B177" s="64" t="str">
        <f>IFERROR(HYPERLINK(C177&amp;".xlsx",VLOOKUP(C177,DB!$C$4:$N$952,12,FALSE)),"")</f>
        <v/>
      </c>
      <c r="C177" s="82" t="str" cm="1">
        <f t="array" ref="C177">IFERROR(INDEX(DB!$C$4:$C$174,SMALL(IF(ISNUMBER(SEARCH("healthcare",DB!$K$4:$K$174))=TRUE,ROW(DB!$C$4:$C$174)),ROW(173:173))-3,0),"")</f>
        <v/>
      </c>
      <c r="D177" t="str">
        <f>IFERROR(VLOOKUP(C177,DB!$C$4:$I$952,2,FALSE),"")</f>
        <v/>
      </c>
      <c r="E177" s="70" t="str">
        <f>IFERROR(VLOOKUP(C177,DB!$C$4:$I$952,3,FALSE),"")</f>
        <v/>
      </c>
      <c r="F177" s="71" t="str">
        <f>IFERROR(VLOOKUP(C177,DB!$C$4:$I$952,7,FALSE),"")</f>
        <v/>
      </c>
      <c r="G177" s="72" t="str">
        <f>IFERROR(VLOOKUP(C177,DB!$C$4:$H$952,4,FALSE)/1000000,"")</f>
        <v/>
      </c>
      <c r="H177" s="72"/>
      <c r="I177" s="72" t="str">
        <f t="shared" si="9"/>
        <v/>
      </c>
      <c r="J177" s="73" t="str">
        <f t="shared" si="10"/>
        <v/>
      </c>
      <c r="K177" s="73" t="str">
        <f t="shared" si="11"/>
        <v/>
      </c>
      <c r="L177" s="74"/>
      <c r="M177" s="74"/>
      <c r="N177" s="75" t="str">
        <f>IFERROR(VLOOKUP(C177,DB!$C$4:$H$49,6,FALSE),"")</f>
        <v/>
      </c>
      <c r="O177" s="76"/>
      <c r="P177" s="77" t="str">
        <f>IFERROR(VLOOKUP(C177,DB!$C$4:$K$952,8,FALSE),"")</f>
        <v/>
      </c>
      <c r="Q177" s="78" t="str">
        <f>IFERROR(VLOOKUP(C177,DB!$C$4:$L$952,10,FALSE),"")</f>
        <v/>
      </c>
      <c r="R177" s="79"/>
    </row>
    <row r="178" spans="2:18">
      <c r="B178" s="64" t="str">
        <f>IFERROR(HYPERLINK(C178&amp;".xlsx",VLOOKUP(C178,DB!$C$4:$N$952,12,FALSE)),"")</f>
        <v/>
      </c>
      <c r="C178" s="82" t="str" cm="1">
        <f t="array" ref="C178">IFERROR(INDEX(DB!$C$4:$C$174,SMALL(IF(ISNUMBER(SEARCH("healthcare",DB!$K$4:$K$174))=TRUE,ROW(DB!$C$4:$C$174)),ROW(174:174))-3,0),"")</f>
        <v/>
      </c>
      <c r="D178" t="str">
        <f>IFERROR(VLOOKUP(C178,DB!$C$4:$I$952,2,FALSE),"")</f>
        <v/>
      </c>
      <c r="E178" s="70" t="str">
        <f>IFERROR(VLOOKUP(C178,DB!$C$4:$I$952,3,FALSE),"")</f>
        <v/>
      </c>
      <c r="F178" s="71" t="str">
        <f>IFERROR(VLOOKUP(C178,DB!$C$4:$I$952,7,FALSE),"")</f>
        <v/>
      </c>
      <c r="G178" s="72" t="str">
        <f>IFERROR(VLOOKUP(C178,DB!$C$4:$H$952,4,FALSE)/1000000,"")</f>
        <v/>
      </c>
      <c r="H178" s="72"/>
      <c r="I178" s="72" t="str">
        <f t="shared" si="9"/>
        <v/>
      </c>
      <c r="J178" s="73" t="str">
        <f t="shared" si="10"/>
        <v/>
      </c>
      <c r="K178" s="73" t="str">
        <f t="shared" si="11"/>
        <v/>
      </c>
      <c r="L178" s="74"/>
      <c r="M178" s="74"/>
      <c r="N178" s="75" t="str">
        <f>IFERROR(VLOOKUP(C178,DB!$C$4:$H$49,6,FALSE),"")</f>
        <v/>
      </c>
      <c r="O178" s="76"/>
      <c r="P178" s="77" t="str">
        <f>IFERROR(VLOOKUP(C178,DB!$C$4:$K$952,8,FALSE),"")</f>
        <v/>
      </c>
      <c r="Q178" s="78" t="str">
        <f>IFERROR(VLOOKUP(C178,DB!$C$4:$L$952,10,FALSE),"")</f>
        <v/>
      </c>
      <c r="R178" s="79"/>
    </row>
    <row r="179" spans="2:18">
      <c r="B179" s="64" t="str">
        <f>IFERROR(HYPERLINK(C179&amp;".xlsx",VLOOKUP(C179,DB!$C$4:$N$952,12,FALSE)),"")</f>
        <v/>
      </c>
      <c r="C179" s="82" t="str" cm="1">
        <f t="array" ref="C179">IFERROR(INDEX(DB!$C$4:$C$174,SMALL(IF(ISNUMBER(SEARCH("healthcare",DB!$K$4:$K$174))=TRUE,ROW(DB!$C$4:$C$174)),ROW(175:175))-3,0),"")</f>
        <v/>
      </c>
      <c r="D179" t="str">
        <f>IFERROR(VLOOKUP(C179,DB!$C$4:$I$952,2,FALSE),"")</f>
        <v/>
      </c>
      <c r="E179" s="70" t="str">
        <f>IFERROR(VLOOKUP(C179,DB!$C$4:$I$952,3,FALSE),"")</f>
        <v/>
      </c>
      <c r="F179" s="71" t="str">
        <f>IFERROR(VLOOKUP(C179,DB!$C$4:$I$952,7,FALSE),"")</f>
        <v/>
      </c>
      <c r="G179" s="72" t="str">
        <f>IFERROR(VLOOKUP(C179,DB!$C$4:$H$952,4,FALSE)/1000000,"")</f>
        <v/>
      </c>
      <c r="H179" s="72"/>
      <c r="I179" s="72" t="str">
        <f t="shared" si="9"/>
        <v/>
      </c>
      <c r="J179" s="73" t="str">
        <f t="shared" si="10"/>
        <v/>
      </c>
      <c r="K179" s="73" t="str">
        <f t="shared" si="11"/>
        <v/>
      </c>
      <c r="L179" s="74"/>
      <c r="M179" s="74"/>
      <c r="N179" s="75" t="str">
        <f>IFERROR(VLOOKUP(C179,DB!$C$4:$H$49,6,FALSE),"")</f>
        <v/>
      </c>
      <c r="O179" s="76"/>
      <c r="P179" s="77" t="str">
        <f>IFERROR(VLOOKUP(C179,DB!$C$4:$K$952,8,FALSE),"")</f>
        <v/>
      </c>
      <c r="Q179" s="78" t="str">
        <f>IFERROR(VLOOKUP(C179,DB!$C$4:$L$952,10,FALSE),"")</f>
        <v/>
      </c>
      <c r="R179" s="79"/>
    </row>
    <row r="180" spans="2:18">
      <c r="B180" s="64" t="str">
        <f>IFERROR(HYPERLINK(C180&amp;".xlsx",VLOOKUP(C180,DB!$C$4:$N$952,12,FALSE)),"")</f>
        <v/>
      </c>
      <c r="C180" s="82" t="str" cm="1">
        <f t="array" ref="C180">IFERROR(INDEX(DB!$C$4:$C$174,SMALL(IF(ISNUMBER(SEARCH("healthcare",DB!$K$4:$K$174))=TRUE,ROW(DB!$C$4:$C$174)),ROW(176:176))-3,0),"")</f>
        <v/>
      </c>
      <c r="D180" t="str">
        <f>IFERROR(VLOOKUP(C180,DB!$C$4:$I$952,2,FALSE),"")</f>
        <v/>
      </c>
      <c r="E180" s="70" t="str">
        <f>IFERROR(VLOOKUP(C180,DB!$C$4:$I$952,3,FALSE),"")</f>
        <v/>
      </c>
      <c r="F180" s="71" t="str">
        <f>IFERROR(VLOOKUP(C180,DB!$C$4:$I$952,7,FALSE),"")</f>
        <v/>
      </c>
      <c r="G180" s="72" t="str">
        <f>IFERROR(VLOOKUP(C180,DB!$C$4:$H$952,4,FALSE)/1000000,"")</f>
        <v/>
      </c>
      <c r="H180" s="72"/>
      <c r="I180" s="72" t="str">
        <f t="shared" si="9"/>
        <v/>
      </c>
      <c r="J180" s="73" t="str">
        <f t="shared" si="10"/>
        <v/>
      </c>
      <c r="K180" s="73" t="str">
        <f t="shared" si="11"/>
        <v/>
      </c>
      <c r="L180" s="74"/>
      <c r="M180" s="74"/>
      <c r="N180" s="75" t="str">
        <f>IFERROR(VLOOKUP(C180,DB!$C$4:$H$49,6,FALSE),"")</f>
        <v/>
      </c>
      <c r="O180" s="76"/>
      <c r="P180" s="77" t="str">
        <f>IFERROR(VLOOKUP(C180,DB!$C$4:$K$952,8,FALSE),"")</f>
        <v/>
      </c>
      <c r="Q180" s="78" t="str">
        <f>IFERROR(VLOOKUP(C180,DB!$C$4:$L$952,10,FALSE),"")</f>
        <v/>
      </c>
      <c r="R180" s="79"/>
    </row>
    <row r="181" spans="2:18">
      <c r="B181" s="64" t="str">
        <f>IFERROR(HYPERLINK(C181&amp;".xlsx",VLOOKUP(C181,DB!$C$4:$N$952,12,FALSE)),"")</f>
        <v/>
      </c>
      <c r="C181" s="82" t="str" cm="1">
        <f t="array" ref="C181">IFERROR(INDEX(DB!$C$4:$C$174,SMALL(IF(ISNUMBER(SEARCH("healthcare",DB!$K$4:$K$174))=TRUE,ROW(DB!$C$4:$C$174)),ROW(177:177))-3,0),"")</f>
        <v/>
      </c>
      <c r="D181" t="str">
        <f>IFERROR(VLOOKUP(C181,DB!$C$4:$I$952,2,FALSE),"")</f>
        <v/>
      </c>
      <c r="E181" s="70" t="str">
        <f>IFERROR(VLOOKUP(C181,DB!$C$4:$I$952,3,FALSE),"")</f>
        <v/>
      </c>
      <c r="F181" s="71" t="str">
        <f>IFERROR(VLOOKUP(C181,DB!$C$4:$I$952,7,FALSE),"")</f>
        <v/>
      </c>
      <c r="G181" s="72" t="str">
        <f>IFERROR(VLOOKUP(C181,DB!$C$4:$H$952,4,FALSE)/1000000,"")</f>
        <v/>
      </c>
      <c r="H181" s="72"/>
      <c r="I181" s="72" t="str">
        <f t="shared" si="9"/>
        <v/>
      </c>
      <c r="J181" s="73" t="str">
        <f t="shared" si="10"/>
        <v/>
      </c>
      <c r="K181" s="73" t="str">
        <f t="shared" si="11"/>
        <v/>
      </c>
      <c r="L181" s="74"/>
      <c r="M181" s="74"/>
      <c r="N181" s="75" t="str">
        <f>IFERROR(VLOOKUP(C181,DB!$C$4:$H$49,6,FALSE),"")</f>
        <v/>
      </c>
      <c r="O181" s="76"/>
      <c r="P181" s="77" t="str">
        <f>IFERROR(VLOOKUP(C181,DB!$C$4:$K$952,8,FALSE),"")</f>
        <v/>
      </c>
      <c r="Q181" s="78" t="str">
        <f>IFERROR(VLOOKUP(C181,DB!$C$4:$L$952,10,FALSE),"")</f>
        <v/>
      </c>
      <c r="R181" s="79"/>
    </row>
    <row r="182" spans="2:18">
      <c r="B182" s="64" t="str">
        <f>IFERROR(HYPERLINK(C182&amp;".xlsx",VLOOKUP(C182,DB!$C$4:$N$952,12,FALSE)),"")</f>
        <v/>
      </c>
      <c r="C182" s="82" t="str" cm="1">
        <f t="array" ref="C182">IFERROR(INDEX(DB!$C$4:$C$174,SMALL(IF(ISNUMBER(SEARCH("healthcare",DB!$K$4:$K$174))=TRUE,ROW(DB!$C$4:$C$174)),ROW(178:178))-3,0),"")</f>
        <v/>
      </c>
      <c r="D182" t="str">
        <f>IFERROR(VLOOKUP(C182,DB!$C$4:$I$952,2,FALSE),"")</f>
        <v/>
      </c>
      <c r="E182" s="70" t="str">
        <f>IFERROR(VLOOKUP(C182,DB!$C$4:$I$952,3,FALSE),"")</f>
        <v/>
      </c>
      <c r="F182" s="71" t="str">
        <f>IFERROR(VLOOKUP(C182,DB!$C$4:$I$952,7,FALSE),"")</f>
        <v/>
      </c>
      <c r="G182" s="72" t="str">
        <f>IFERROR(VLOOKUP(C182,DB!$C$4:$H$952,4,FALSE)/1000000,"")</f>
        <v/>
      </c>
      <c r="H182" s="72"/>
      <c r="I182" s="72" t="str">
        <f t="shared" si="9"/>
        <v/>
      </c>
      <c r="J182" s="73" t="str">
        <f t="shared" si="10"/>
        <v/>
      </c>
      <c r="K182" s="73" t="str">
        <f t="shared" si="11"/>
        <v/>
      </c>
      <c r="L182" s="74"/>
      <c r="M182" s="74"/>
      <c r="N182" s="75" t="str">
        <f>IFERROR(VLOOKUP(C182,DB!$C$4:$H$49,6,FALSE),"")</f>
        <v/>
      </c>
      <c r="O182" s="76"/>
      <c r="P182" s="77" t="str">
        <f>IFERROR(VLOOKUP(C182,DB!$C$4:$K$952,8,FALSE),"")</f>
        <v/>
      </c>
      <c r="Q182" s="78" t="str">
        <f>IFERROR(VLOOKUP(C182,DB!$C$4:$L$952,10,FALSE),"")</f>
        <v/>
      </c>
      <c r="R182" s="79"/>
    </row>
    <row r="183" spans="2:18">
      <c r="B183" s="64" t="str">
        <f>IFERROR(HYPERLINK(C183&amp;".xlsx",VLOOKUP(C183,DB!$C$4:$N$952,12,FALSE)),"")</f>
        <v/>
      </c>
      <c r="C183" s="82" t="str" cm="1">
        <f t="array" ref="C183">IFERROR(INDEX(DB!$C$4:$C$174,SMALL(IF(ISNUMBER(SEARCH("healthcare",DB!$K$4:$K$174))=TRUE,ROW(DB!$C$4:$C$174)),ROW(179:179))-3,0),"")</f>
        <v/>
      </c>
      <c r="D183" t="str">
        <f>IFERROR(VLOOKUP(C183,DB!$C$4:$I$952,2,FALSE),"")</f>
        <v/>
      </c>
      <c r="E183" s="70" t="str">
        <f>IFERROR(VLOOKUP(C183,DB!$C$4:$I$952,3,FALSE),"")</f>
        <v/>
      </c>
      <c r="F183" s="71" t="str">
        <f>IFERROR(VLOOKUP(C183,DB!$C$4:$I$952,7,FALSE),"")</f>
        <v/>
      </c>
      <c r="G183" s="72" t="str">
        <f>IFERROR(VLOOKUP(C183,DB!$C$4:$H$952,4,FALSE)/1000000,"")</f>
        <v/>
      </c>
      <c r="H183" s="72"/>
      <c r="I183" s="72" t="str">
        <f t="shared" si="9"/>
        <v/>
      </c>
      <c r="J183" s="73" t="str">
        <f t="shared" si="10"/>
        <v/>
      </c>
      <c r="K183" s="73" t="str">
        <f t="shared" si="11"/>
        <v/>
      </c>
      <c r="L183" s="74"/>
      <c r="M183" s="74"/>
      <c r="N183" s="75" t="str">
        <f>IFERROR(VLOOKUP(C183,DB!$C$4:$H$49,6,FALSE),"")</f>
        <v/>
      </c>
      <c r="O183" s="76"/>
      <c r="P183" s="77" t="str">
        <f>IFERROR(VLOOKUP(C183,DB!$C$4:$K$952,8,FALSE),"")</f>
        <v/>
      </c>
      <c r="Q183" s="78" t="str">
        <f>IFERROR(VLOOKUP(C183,DB!$C$4:$L$952,10,FALSE),"")</f>
        <v/>
      </c>
      <c r="R183" s="79"/>
    </row>
    <row r="184" spans="2:18">
      <c r="B184" s="64" t="str">
        <f>IFERROR(HYPERLINK(C184&amp;".xlsx",VLOOKUP(C184,DB!$C$4:$N$952,12,FALSE)),"")</f>
        <v/>
      </c>
      <c r="C184" s="82" t="str" cm="1">
        <f t="array" ref="C184">IFERROR(INDEX(DB!$C$4:$C$174,SMALL(IF(ISNUMBER(SEARCH("healthcare",DB!$K$4:$K$174))=TRUE,ROW(DB!$C$4:$C$174)),ROW(180:180))-3,0),"")</f>
        <v/>
      </c>
      <c r="D184" t="str">
        <f>IFERROR(VLOOKUP(C184,DB!$C$4:$I$952,2,FALSE),"")</f>
        <v/>
      </c>
      <c r="E184" s="70" t="str">
        <f>IFERROR(VLOOKUP(C184,DB!$C$4:$I$952,3,FALSE),"")</f>
        <v/>
      </c>
      <c r="F184" s="71" t="str">
        <f>IFERROR(VLOOKUP(C184,DB!$C$4:$I$952,7,FALSE),"")</f>
        <v/>
      </c>
      <c r="G184" s="72" t="str">
        <f>IFERROR(VLOOKUP(C184,DB!$C$4:$H$952,4,FALSE)/1000000,"")</f>
        <v/>
      </c>
      <c r="H184" s="72"/>
      <c r="I184" s="72" t="str">
        <f t="shared" si="9"/>
        <v/>
      </c>
      <c r="J184" s="73" t="str">
        <f t="shared" si="10"/>
        <v/>
      </c>
      <c r="K184" s="73" t="str">
        <f t="shared" si="11"/>
        <v/>
      </c>
      <c r="L184" s="74"/>
      <c r="M184" s="74"/>
      <c r="N184" s="75" t="str">
        <f>IFERROR(VLOOKUP(C184,DB!$C$4:$H$49,6,FALSE),"")</f>
        <v/>
      </c>
      <c r="O184" s="76"/>
      <c r="P184" s="77" t="str">
        <f>IFERROR(VLOOKUP(C184,DB!$C$4:$K$952,8,FALSE),"")</f>
        <v/>
      </c>
      <c r="Q184" s="78" t="str">
        <f>IFERROR(VLOOKUP(C184,DB!$C$4:$L$952,10,FALSE),"")</f>
        <v/>
      </c>
      <c r="R184" s="79"/>
    </row>
    <row r="185" spans="2:18">
      <c r="B185" s="64" t="str">
        <f>IFERROR(HYPERLINK(C185&amp;".xlsx",VLOOKUP(C185,DB!$C$4:$N$952,12,FALSE)),"")</f>
        <v/>
      </c>
      <c r="C185" s="82" t="str" cm="1">
        <f t="array" ref="C185">IFERROR(INDEX(DB!$C$4:$C$174,SMALL(IF(ISNUMBER(SEARCH("healthcare",DB!$K$4:$K$174))=TRUE,ROW(DB!$C$4:$C$174)),ROW(181:181))-3,0),"")</f>
        <v/>
      </c>
      <c r="D185" t="str">
        <f>IFERROR(VLOOKUP(C185,DB!$C$4:$I$952,2,FALSE),"")</f>
        <v/>
      </c>
      <c r="E185" s="70" t="str">
        <f>IFERROR(VLOOKUP(C185,DB!$C$4:$I$952,3,FALSE),"")</f>
        <v/>
      </c>
      <c r="F185" s="71" t="str">
        <f>IFERROR(VLOOKUP(C185,DB!$C$4:$I$952,7,FALSE),"")</f>
        <v/>
      </c>
      <c r="G185" s="72" t="str">
        <f>IFERROR(VLOOKUP(C185,DB!$C$4:$H$952,4,FALSE)/1000000,"")</f>
        <v/>
      </c>
      <c r="H185" s="72"/>
      <c r="I185" s="72" t="str">
        <f t="shared" si="9"/>
        <v/>
      </c>
      <c r="J185" s="73" t="str">
        <f t="shared" si="10"/>
        <v/>
      </c>
      <c r="K185" s="73" t="str">
        <f t="shared" si="11"/>
        <v/>
      </c>
      <c r="L185" s="74"/>
      <c r="M185" s="74"/>
      <c r="N185" s="75" t="str">
        <f>IFERROR(VLOOKUP(C185,DB!$C$4:$H$49,6,FALSE),"")</f>
        <v/>
      </c>
      <c r="O185" s="76"/>
      <c r="P185" s="77" t="str">
        <f>IFERROR(VLOOKUP(C185,DB!$C$4:$K$952,8,FALSE),"")</f>
        <v/>
      </c>
      <c r="Q185" s="78" t="str">
        <f>IFERROR(VLOOKUP(C185,DB!$C$4:$L$952,10,FALSE),"")</f>
        <v/>
      </c>
      <c r="R185" s="79"/>
    </row>
    <row r="186" spans="2:18">
      <c r="B186" s="64" t="str">
        <f>IFERROR(HYPERLINK(C186&amp;".xlsx",VLOOKUP(C186,DB!$C$4:$N$952,12,FALSE)),"")</f>
        <v/>
      </c>
      <c r="C186" s="82" t="str" cm="1">
        <f t="array" ref="C186">IFERROR(INDEX(DB!$C$4:$C$174,SMALL(IF(ISNUMBER(SEARCH("healthcare",DB!$K$4:$K$174))=TRUE,ROW(DB!$C$4:$C$174)),ROW(182:182))-3,0),"")</f>
        <v/>
      </c>
      <c r="D186" t="str">
        <f>IFERROR(VLOOKUP(C186,DB!$C$4:$I$952,2,FALSE),"")</f>
        <v/>
      </c>
      <c r="E186" s="70" t="str">
        <f>IFERROR(VLOOKUP(C186,DB!$C$4:$I$952,3,FALSE),"")</f>
        <v/>
      </c>
      <c r="F186" s="71" t="str">
        <f>IFERROR(VLOOKUP(C186,DB!$C$4:$I$952,7,FALSE),"")</f>
        <v/>
      </c>
      <c r="G186" s="72" t="str">
        <f>IFERROR(VLOOKUP(C186,DB!$C$4:$H$952,4,FALSE)/1000000,"")</f>
        <v/>
      </c>
      <c r="H186" s="72"/>
      <c r="I186" s="72" t="str">
        <f t="shared" si="9"/>
        <v/>
      </c>
      <c r="J186" s="73" t="str">
        <f t="shared" si="10"/>
        <v/>
      </c>
      <c r="K186" s="73" t="str">
        <f t="shared" si="11"/>
        <v/>
      </c>
      <c r="L186" s="74"/>
      <c r="M186" s="74"/>
      <c r="N186" s="75" t="str">
        <f>IFERROR(VLOOKUP(C186,DB!$C$4:$H$49,6,FALSE),"")</f>
        <v/>
      </c>
      <c r="O186" s="76"/>
      <c r="P186" s="77" t="str">
        <f>IFERROR(VLOOKUP(C186,DB!$C$4:$K$952,8,FALSE),"")</f>
        <v/>
      </c>
      <c r="Q186" s="78" t="str">
        <f>IFERROR(VLOOKUP(C186,DB!$C$4:$L$952,10,FALSE),"")</f>
        <v/>
      </c>
      <c r="R186" s="79"/>
    </row>
    <row r="187" spans="2:18">
      <c r="B187" s="64" t="str">
        <f>IFERROR(HYPERLINK(C187&amp;".xlsx",VLOOKUP(C187,DB!$C$4:$N$952,12,FALSE)),"")</f>
        <v/>
      </c>
      <c r="C187" s="82" t="str" cm="1">
        <f t="array" ref="C187">IFERROR(INDEX(DB!$C$4:$C$174,SMALL(IF(ISNUMBER(SEARCH("healthcare",DB!$K$4:$K$174))=TRUE,ROW(DB!$C$4:$C$174)),ROW(183:183))-3,0),"")</f>
        <v/>
      </c>
      <c r="D187" t="str">
        <f>IFERROR(VLOOKUP(C187,DB!$C$4:$I$952,2,FALSE),"")</f>
        <v/>
      </c>
      <c r="E187" s="70" t="str">
        <f>IFERROR(VLOOKUP(C187,DB!$C$4:$I$952,3,FALSE),"")</f>
        <v/>
      </c>
      <c r="F187" s="71" t="str">
        <f>IFERROR(VLOOKUP(C187,DB!$C$4:$I$952,7,FALSE),"")</f>
        <v/>
      </c>
      <c r="G187" s="72" t="str">
        <f>IFERROR(VLOOKUP(C187,DB!$C$4:$H$952,4,FALSE)/1000000,"")</f>
        <v/>
      </c>
      <c r="H187" s="72"/>
      <c r="I187" s="72" t="str">
        <f t="shared" si="9"/>
        <v/>
      </c>
      <c r="J187" s="73" t="str">
        <f t="shared" si="10"/>
        <v/>
      </c>
      <c r="K187" s="73" t="str">
        <f t="shared" si="11"/>
        <v/>
      </c>
      <c r="L187" s="74"/>
      <c r="M187" s="74"/>
      <c r="N187" s="75" t="str">
        <f>IFERROR(VLOOKUP(C187,DB!$C$4:$H$49,6,FALSE),"")</f>
        <v/>
      </c>
      <c r="O187" s="76"/>
      <c r="P187" s="77" t="str">
        <f>IFERROR(VLOOKUP(C187,DB!$C$4:$K$952,8,FALSE),"")</f>
        <v/>
      </c>
      <c r="Q187" s="78" t="str">
        <f>IFERROR(VLOOKUP(C187,DB!$C$4:$L$952,10,FALSE),"")</f>
        <v/>
      </c>
      <c r="R187" s="79"/>
    </row>
    <row r="188" spans="2:18">
      <c r="B188" s="64" t="str">
        <f>IFERROR(HYPERLINK(C188&amp;".xlsx",VLOOKUP(C188,DB!$C$4:$N$952,12,FALSE)),"")</f>
        <v/>
      </c>
      <c r="C188" s="82" t="str" cm="1">
        <f t="array" ref="C188">IFERROR(INDEX(DB!$C$4:$C$174,SMALL(IF(ISNUMBER(SEARCH("healthcare",DB!$K$4:$K$174))=TRUE,ROW(DB!$C$4:$C$174)),ROW(184:184))-3,0),"")</f>
        <v/>
      </c>
      <c r="D188" t="str">
        <f>IFERROR(VLOOKUP(C188,DB!$C$4:$I$952,2,FALSE),"")</f>
        <v/>
      </c>
      <c r="E188" s="70" t="str">
        <f>IFERROR(VLOOKUP(C188,DB!$C$4:$I$952,3,FALSE),"")</f>
        <v/>
      </c>
      <c r="F188" s="71" t="str">
        <f>IFERROR(VLOOKUP(C188,DB!$C$4:$I$952,7,FALSE),"")</f>
        <v/>
      </c>
      <c r="G188" s="72" t="str">
        <f>IFERROR(VLOOKUP(C188,DB!$C$4:$H$952,4,FALSE)/1000000,"")</f>
        <v/>
      </c>
      <c r="H188" s="72"/>
      <c r="I188" s="72" t="str">
        <f t="shared" si="9"/>
        <v/>
      </c>
      <c r="J188" s="73" t="str">
        <f t="shared" si="10"/>
        <v/>
      </c>
      <c r="K188" s="73" t="str">
        <f t="shared" si="11"/>
        <v/>
      </c>
      <c r="L188" s="74"/>
      <c r="M188" s="74"/>
      <c r="N188" s="75" t="str">
        <f>IFERROR(VLOOKUP(C188,DB!$C$4:$H$49,6,FALSE),"")</f>
        <v/>
      </c>
      <c r="O188" s="76"/>
      <c r="P188" s="77" t="str">
        <f>IFERROR(VLOOKUP(C188,DB!$C$4:$K$952,8,FALSE),"")</f>
        <v/>
      </c>
      <c r="Q188" s="78" t="str">
        <f>IFERROR(VLOOKUP(C188,DB!$C$4:$L$952,10,FALSE),"")</f>
        <v/>
      </c>
      <c r="R188" s="79"/>
    </row>
    <row r="189" spans="2:18">
      <c r="B189" s="64" t="str">
        <f>IFERROR(HYPERLINK(C189&amp;".xlsx",VLOOKUP(C189,DB!$C$4:$N$952,12,FALSE)),"")</f>
        <v/>
      </c>
      <c r="C189" s="82" t="str" cm="1">
        <f t="array" ref="C189">IFERROR(INDEX(DB!$C$4:$C$174,SMALL(IF(ISNUMBER(SEARCH("healthcare",DB!$K$4:$K$174))=TRUE,ROW(DB!$C$4:$C$174)),ROW(185:185))-3,0),"")</f>
        <v/>
      </c>
      <c r="D189" t="str">
        <f>IFERROR(VLOOKUP(C189,DB!$C$4:$I$952,2,FALSE),"")</f>
        <v/>
      </c>
      <c r="E189" s="70" t="str">
        <f>IFERROR(VLOOKUP(C189,DB!$C$4:$I$952,3,FALSE),"")</f>
        <v/>
      </c>
      <c r="F189" s="71" t="str">
        <f>IFERROR(VLOOKUP(C189,DB!$C$4:$I$952,7,FALSE),"")</f>
        <v/>
      </c>
      <c r="G189" s="72" t="str">
        <f>IFERROR(VLOOKUP(C189,DB!$C$4:$H$952,4,FALSE)/1000000,"")</f>
        <v/>
      </c>
      <c r="H189" s="72"/>
      <c r="I189" s="72" t="str">
        <f t="shared" si="9"/>
        <v/>
      </c>
      <c r="J189" s="73" t="str">
        <f t="shared" si="10"/>
        <v/>
      </c>
      <c r="K189" s="73" t="str">
        <f t="shared" si="11"/>
        <v/>
      </c>
      <c r="L189" s="74"/>
      <c r="M189" s="74"/>
      <c r="N189" s="75" t="str">
        <f>IFERROR(VLOOKUP(C189,DB!$C$4:$H$49,6,FALSE),"")</f>
        <v/>
      </c>
      <c r="O189" s="76"/>
      <c r="P189" s="77" t="str">
        <f>IFERROR(VLOOKUP(C189,DB!$C$4:$K$952,8,FALSE),"")</f>
        <v/>
      </c>
      <c r="Q189" s="78" t="str">
        <f>IFERROR(VLOOKUP(C189,DB!$C$4:$L$952,10,FALSE),"")</f>
        <v/>
      </c>
      <c r="R189" s="79"/>
    </row>
    <row r="190" spans="2:18">
      <c r="B190" s="64" t="str">
        <f>IFERROR(HYPERLINK(C190&amp;".xlsx",VLOOKUP(C190,DB!$C$4:$N$952,12,FALSE)),"")</f>
        <v/>
      </c>
      <c r="C190" s="82" t="str" cm="1">
        <f t="array" ref="C190">IFERROR(INDEX(DB!$C$4:$C$174,SMALL(IF(ISNUMBER(SEARCH("healthcare",DB!$K$4:$K$174))=TRUE,ROW(DB!$C$4:$C$174)),ROW(186:186))-3,0),"")</f>
        <v/>
      </c>
      <c r="D190" t="str">
        <f>IFERROR(VLOOKUP(C190,DB!$C$4:$I$952,2,FALSE),"")</f>
        <v/>
      </c>
      <c r="E190" s="70" t="str">
        <f>IFERROR(VLOOKUP(C190,DB!$C$4:$I$952,3,FALSE),"")</f>
        <v/>
      </c>
      <c r="F190" s="71" t="str">
        <f>IFERROR(VLOOKUP(C190,DB!$C$4:$I$952,7,FALSE),"")</f>
        <v/>
      </c>
      <c r="G190" s="72" t="str">
        <f>IFERROR(VLOOKUP(C190,DB!$C$4:$H$952,4,FALSE)/1000000,"")</f>
        <v/>
      </c>
      <c r="H190" s="72"/>
      <c r="I190" s="72" t="str">
        <f t="shared" si="9"/>
        <v/>
      </c>
      <c r="J190" s="73" t="str">
        <f t="shared" si="10"/>
        <v/>
      </c>
      <c r="K190" s="73" t="str">
        <f t="shared" si="11"/>
        <v/>
      </c>
      <c r="L190" s="74"/>
      <c r="M190" s="74"/>
      <c r="N190" s="75" t="str">
        <f>IFERROR(VLOOKUP(C190,DB!$C$4:$H$49,6,FALSE),"")</f>
        <v/>
      </c>
      <c r="O190" s="76"/>
      <c r="P190" s="77" t="str">
        <f>IFERROR(VLOOKUP(C190,DB!$C$4:$K$952,8,FALSE),"")</f>
        <v/>
      </c>
      <c r="Q190" s="78" t="str">
        <f>IFERROR(VLOOKUP(C190,DB!$C$4:$L$952,10,FALSE),"")</f>
        <v/>
      </c>
      <c r="R190" s="79"/>
    </row>
    <row r="191" spans="2:18">
      <c r="B191" s="64" t="str">
        <f>IFERROR(HYPERLINK(C191&amp;".xlsx",VLOOKUP(C191,DB!$C$4:$N$952,12,FALSE)),"")</f>
        <v/>
      </c>
      <c r="C191" s="82" t="str" cm="1">
        <f t="array" ref="C191">IFERROR(INDEX(DB!$C$4:$C$174,SMALL(IF(ISNUMBER(SEARCH("healthcare",DB!$K$4:$K$174))=TRUE,ROW(DB!$C$4:$C$174)),ROW(187:187))-3,0),"")</f>
        <v/>
      </c>
      <c r="D191" t="str">
        <f>IFERROR(VLOOKUP(C191,DB!$C$4:$I$952,2,FALSE),"")</f>
        <v/>
      </c>
      <c r="E191" s="70" t="str">
        <f>IFERROR(VLOOKUP(C191,DB!$C$4:$I$952,3,FALSE),"")</f>
        <v/>
      </c>
      <c r="F191" s="71" t="str">
        <f>IFERROR(VLOOKUP(C191,DB!$C$4:$I$952,7,FALSE),"")</f>
        <v/>
      </c>
      <c r="G191" s="72" t="str">
        <f>IFERROR(VLOOKUP(C191,DB!$C$4:$H$952,4,FALSE)/1000000,"")</f>
        <v/>
      </c>
      <c r="H191" s="72"/>
      <c r="I191" s="72" t="str">
        <f t="shared" si="9"/>
        <v/>
      </c>
      <c r="J191" s="73" t="str">
        <f t="shared" si="10"/>
        <v/>
      </c>
      <c r="K191" s="73" t="str">
        <f t="shared" si="11"/>
        <v/>
      </c>
      <c r="L191" s="74"/>
      <c r="M191" s="74"/>
      <c r="N191" s="75" t="str">
        <f>IFERROR(VLOOKUP(C191,DB!$C$4:$H$49,6,FALSE),"")</f>
        <v/>
      </c>
      <c r="O191" s="76"/>
      <c r="P191" s="77" t="str">
        <f>IFERROR(VLOOKUP(C191,DB!$C$4:$K$952,8,FALSE),"")</f>
        <v/>
      </c>
      <c r="Q191" s="78" t="str">
        <f>IFERROR(VLOOKUP(C191,DB!$C$4:$L$952,10,FALSE),"")</f>
        <v/>
      </c>
      <c r="R191" s="79"/>
    </row>
    <row r="192" spans="2:18">
      <c r="B192" s="64" t="str">
        <f>IFERROR(HYPERLINK(C192&amp;".xlsx",VLOOKUP(C192,DB!$C$4:$N$952,12,FALSE)),"")</f>
        <v/>
      </c>
      <c r="C192" s="82" t="str" cm="1">
        <f t="array" ref="C192">IFERROR(INDEX(DB!$C$4:$C$174,SMALL(IF(ISNUMBER(SEARCH("healthcare",DB!$K$4:$K$174))=TRUE,ROW(DB!$C$4:$C$174)),ROW(188:188))-3,0),"")</f>
        <v/>
      </c>
      <c r="D192" t="str">
        <f>IFERROR(VLOOKUP(C192,DB!$C$4:$I$952,2,FALSE),"")</f>
        <v/>
      </c>
      <c r="E192" s="70" t="str">
        <f>IFERROR(VLOOKUP(C192,DB!$C$4:$I$952,3,FALSE),"")</f>
        <v/>
      </c>
      <c r="F192" s="71" t="str">
        <f>IFERROR(VLOOKUP(C192,DB!$C$4:$I$952,7,FALSE),"")</f>
        <v/>
      </c>
      <c r="G192" s="72" t="str">
        <f>IFERROR(VLOOKUP(C192,DB!$C$4:$H$952,4,FALSE)/1000000,"")</f>
        <v/>
      </c>
      <c r="H192" s="72"/>
      <c r="I192" s="72" t="str">
        <f t="shared" si="9"/>
        <v/>
      </c>
      <c r="J192" s="73" t="str">
        <f t="shared" si="10"/>
        <v/>
      </c>
      <c r="K192" s="73" t="str">
        <f t="shared" si="11"/>
        <v/>
      </c>
      <c r="L192" s="74"/>
      <c r="M192" s="74"/>
      <c r="N192" s="75" t="str">
        <f>IFERROR(VLOOKUP(C192,DB!$C$4:$H$49,6,FALSE),"")</f>
        <v/>
      </c>
      <c r="O192" s="76"/>
      <c r="P192" s="77" t="str">
        <f>IFERROR(VLOOKUP(C192,DB!$C$4:$K$952,8,FALSE),"")</f>
        <v/>
      </c>
      <c r="Q192" s="78" t="str">
        <f>IFERROR(VLOOKUP(C192,DB!$C$4:$L$952,10,FALSE),"")</f>
        <v/>
      </c>
      <c r="R192" s="79"/>
    </row>
    <row r="193" spans="2:18">
      <c r="B193" s="64" t="str">
        <f>IFERROR(HYPERLINK(C193&amp;".xlsx",VLOOKUP(C193,DB!$C$4:$N$952,12,FALSE)),"")</f>
        <v/>
      </c>
      <c r="C193" s="82" t="str" cm="1">
        <f t="array" ref="C193">IFERROR(INDEX(DB!$C$4:$C$174,SMALL(IF(ISNUMBER(SEARCH("healthcare",DB!$K$4:$K$174))=TRUE,ROW(DB!$C$4:$C$174)),ROW(189:189))-3,0),"")</f>
        <v/>
      </c>
      <c r="D193" t="str">
        <f>IFERROR(VLOOKUP(C193,DB!$C$4:$I$952,2,FALSE),"")</f>
        <v/>
      </c>
      <c r="E193" s="70" t="str">
        <f>IFERROR(VLOOKUP(C193,DB!$C$4:$I$952,3,FALSE),"")</f>
        <v/>
      </c>
      <c r="F193" s="71" t="str">
        <f>IFERROR(VLOOKUP(C193,DB!$C$4:$I$952,7,FALSE),"")</f>
        <v/>
      </c>
      <c r="G193" s="72" t="str">
        <f>IFERROR(VLOOKUP(C193,DB!$C$4:$H$952,4,FALSE)/1000000,"")</f>
        <v/>
      </c>
      <c r="H193" s="72"/>
      <c r="I193" s="72" t="str">
        <f t="shared" si="9"/>
        <v/>
      </c>
      <c r="J193" s="73" t="str">
        <f t="shared" si="10"/>
        <v/>
      </c>
      <c r="K193" s="73" t="str">
        <f t="shared" si="11"/>
        <v/>
      </c>
      <c r="L193" s="74"/>
      <c r="M193" s="74"/>
      <c r="N193" s="75" t="str">
        <f>IFERROR(VLOOKUP(C193,DB!$C$4:$H$49,6,FALSE),"")</f>
        <v/>
      </c>
      <c r="O193" s="76"/>
      <c r="P193" s="77" t="str">
        <f>IFERROR(VLOOKUP(C193,DB!$C$4:$K$952,8,FALSE),"")</f>
        <v/>
      </c>
      <c r="Q193" s="78" t="str">
        <f>IFERROR(VLOOKUP(C193,DB!$C$4:$L$952,10,FALSE),"")</f>
        <v/>
      </c>
      <c r="R193" s="79"/>
    </row>
    <row r="194" spans="2:18">
      <c r="B194" s="64" t="str">
        <f>IFERROR(HYPERLINK(C194&amp;".xlsx",VLOOKUP(C194,DB!$C$4:$N$952,12,FALSE)),"")</f>
        <v/>
      </c>
      <c r="C194" s="82" t="str" cm="1">
        <f t="array" ref="C194">IFERROR(INDEX(DB!$C$4:$C$174,SMALL(IF(ISNUMBER(SEARCH("healthcare",DB!$K$4:$K$174))=TRUE,ROW(DB!$C$4:$C$174)),ROW(190:190))-3,0),"")</f>
        <v/>
      </c>
      <c r="D194" t="str">
        <f>IFERROR(VLOOKUP(C194,DB!$C$4:$I$952,2,FALSE),"")</f>
        <v/>
      </c>
      <c r="E194" s="70" t="str">
        <f>IFERROR(VLOOKUP(C194,DB!$C$4:$I$952,3,FALSE),"")</f>
        <v/>
      </c>
      <c r="F194" s="71" t="str">
        <f>IFERROR(VLOOKUP(C194,DB!$C$4:$I$952,7,FALSE),"")</f>
        <v/>
      </c>
      <c r="G194" s="72" t="str">
        <f>IFERROR(VLOOKUP(C194,DB!$C$4:$H$952,4,FALSE)/1000000,"")</f>
        <v/>
      </c>
      <c r="H194" s="72"/>
      <c r="I194" s="72" t="str">
        <f t="shared" si="9"/>
        <v/>
      </c>
      <c r="J194" s="73" t="str">
        <f t="shared" si="10"/>
        <v/>
      </c>
      <c r="K194" s="73" t="str">
        <f t="shared" si="11"/>
        <v/>
      </c>
      <c r="L194" s="74"/>
      <c r="M194" s="74"/>
      <c r="N194" s="75" t="str">
        <f>IFERROR(VLOOKUP(C194,DB!$C$4:$H$49,6,FALSE),"")</f>
        <v/>
      </c>
      <c r="O194" s="76"/>
      <c r="P194" s="77" t="str">
        <f>IFERROR(VLOOKUP(C194,DB!$C$4:$K$952,8,FALSE),"")</f>
        <v/>
      </c>
      <c r="Q194" s="78" t="str">
        <f>IFERROR(VLOOKUP(C194,DB!$C$4:$L$952,10,FALSE),"")</f>
        <v/>
      </c>
      <c r="R194" s="79"/>
    </row>
    <row r="195" spans="2:18">
      <c r="B195" s="64" t="str">
        <f>IFERROR(HYPERLINK(C195&amp;".xlsx",VLOOKUP(C195,DB!$C$4:$N$952,12,FALSE)),"")</f>
        <v/>
      </c>
      <c r="C195" s="82" t="str" cm="1">
        <f t="array" ref="C195">IFERROR(INDEX(DB!$C$4:$C$174,SMALL(IF(ISNUMBER(SEARCH("healthcare",DB!$K$4:$K$174))=TRUE,ROW(DB!$C$4:$C$174)),ROW(191:191))-3,0),"")</f>
        <v/>
      </c>
      <c r="D195" t="str">
        <f>IFERROR(VLOOKUP(C195,DB!$C$4:$I$952,2,FALSE),"")</f>
        <v/>
      </c>
      <c r="E195" s="70" t="str">
        <f>IFERROR(VLOOKUP(C195,DB!$C$4:$I$952,3,FALSE),"")</f>
        <v/>
      </c>
      <c r="F195" s="71" t="str">
        <f>IFERROR(VLOOKUP(C195,DB!$C$4:$I$952,7,FALSE),"")</f>
        <v/>
      </c>
      <c r="G195" s="72" t="str">
        <f>IFERROR(VLOOKUP(C195,DB!$C$4:$H$952,4,FALSE)/1000000,"")</f>
        <v/>
      </c>
      <c r="H195" s="72"/>
      <c r="I195" s="72" t="str">
        <f t="shared" si="9"/>
        <v/>
      </c>
      <c r="J195" s="73" t="str">
        <f t="shared" si="10"/>
        <v/>
      </c>
      <c r="K195" s="73" t="str">
        <f t="shared" si="11"/>
        <v/>
      </c>
      <c r="L195" s="74"/>
      <c r="M195" s="74"/>
      <c r="N195" s="75" t="str">
        <f>IFERROR(VLOOKUP(C195,DB!$C$4:$H$49,6,FALSE),"")</f>
        <v/>
      </c>
      <c r="O195" s="76"/>
      <c r="P195" s="77" t="str">
        <f>IFERROR(VLOOKUP(C195,DB!$C$4:$K$952,8,FALSE),"")</f>
        <v/>
      </c>
      <c r="Q195" s="78" t="str">
        <f>IFERROR(VLOOKUP(C195,DB!$C$4:$L$952,10,FALSE),"")</f>
        <v/>
      </c>
      <c r="R195" s="79"/>
    </row>
    <row r="196" spans="2:18">
      <c r="B196" s="64" t="str">
        <f>IFERROR(HYPERLINK(C196&amp;".xlsx",VLOOKUP(C196,DB!$C$4:$N$952,12,FALSE)),"")</f>
        <v/>
      </c>
      <c r="C196" s="82" t="str" cm="1">
        <f t="array" ref="C196">IFERROR(INDEX(DB!$C$4:$C$174,SMALL(IF(ISNUMBER(SEARCH("healthcare",DB!$K$4:$K$174))=TRUE,ROW(DB!$C$4:$C$174)),ROW(192:192))-3,0),"")</f>
        <v/>
      </c>
      <c r="D196" t="str">
        <f>IFERROR(VLOOKUP(C196,DB!$C$4:$I$952,2,FALSE),"")</f>
        <v/>
      </c>
      <c r="E196" s="70" t="str">
        <f>IFERROR(VLOOKUP(C196,DB!$C$4:$I$952,3,FALSE),"")</f>
        <v/>
      </c>
      <c r="F196" s="71" t="str">
        <f>IFERROR(VLOOKUP(C196,DB!$C$4:$I$952,7,FALSE),"")</f>
        <v/>
      </c>
      <c r="G196" s="72" t="str">
        <f>IFERROR(VLOOKUP(C196,DB!$C$4:$H$952,4,FALSE)/1000000,"")</f>
        <v/>
      </c>
      <c r="H196" s="72"/>
      <c r="I196" s="72" t="str">
        <f t="shared" si="9"/>
        <v/>
      </c>
      <c r="J196" s="73" t="str">
        <f t="shared" si="10"/>
        <v/>
      </c>
      <c r="K196" s="73" t="str">
        <f t="shared" si="11"/>
        <v/>
      </c>
      <c r="L196" s="74"/>
      <c r="M196" s="74"/>
      <c r="N196" s="75" t="str">
        <f>IFERROR(VLOOKUP(C196,DB!$C$4:$H$49,6,FALSE),"")</f>
        <v/>
      </c>
      <c r="O196" s="76"/>
      <c r="P196" s="77" t="str">
        <f>IFERROR(VLOOKUP(C196,DB!$C$4:$K$952,8,FALSE),"")</f>
        <v/>
      </c>
      <c r="Q196" s="78" t="str">
        <f>IFERROR(VLOOKUP(C196,DB!$C$4:$L$952,10,FALSE),"")</f>
        <v/>
      </c>
      <c r="R196" s="79"/>
    </row>
    <row r="197" spans="2:18">
      <c r="B197" s="64" t="str">
        <f>IFERROR(HYPERLINK(C197&amp;".xlsx",VLOOKUP(C197,DB!$C$4:$N$952,12,FALSE)),"")</f>
        <v/>
      </c>
      <c r="C197" s="82" t="str" cm="1">
        <f t="array" ref="C197">IFERROR(INDEX(DB!$C$4:$C$174,SMALL(IF(ISNUMBER(SEARCH("healthcare",DB!$K$4:$K$174))=TRUE,ROW(DB!$C$4:$C$174)),ROW(193:193))-3,0),"")</f>
        <v/>
      </c>
      <c r="D197" t="str">
        <f>IFERROR(VLOOKUP(C197,DB!$C$4:$I$952,2,FALSE),"")</f>
        <v/>
      </c>
      <c r="E197" s="70" t="str">
        <f>IFERROR(VLOOKUP(C197,DB!$C$4:$I$952,3,FALSE),"")</f>
        <v/>
      </c>
      <c r="F197" s="71" t="str">
        <f>IFERROR(VLOOKUP(C197,DB!$C$4:$I$952,7,FALSE),"")</f>
        <v/>
      </c>
      <c r="G197" s="72" t="str">
        <f>IFERROR(VLOOKUP(C197,DB!$C$4:$H$952,4,FALSE)/1000000,"")</f>
        <v/>
      </c>
      <c r="H197" s="72"/>
      <c r="I197" s="72" t="str">
        <f t="shared" si="9"/>
        <v/>
      </c>
      <c r="J197" s="73" t="str">
        <f t="shared" si="10"/>
        <v/>
      </c>
      <c r="K197" s="73" t="str">
        <f t="shared" si="11"/>
        <v/>
      </c>
      <c r="L197" s="74"/>
      <c r="M197" s="74"/>
      <c r="N197" s="75" t="str">
        <f>IFERROR(VLOOKUP(C197,DB!$C$4:$H$49,6,FALSE),"")</f>
        <v/>
      </c>
      <c r="O197" s="76"/>
      <c r="P197" s="77" t="str">
        <f>IFERROR(VLOOKUP(C197,DB!$C$4:$K$952,8,FALSE),"")</f>
        <v/>
      </c>
      <c r="Q197" s="78" t="str">
        <f>IFERROR(VLOOKUP(C197,DB!$C$4:$L$952,10,FALSE),"")</f>
        <v/>
      </c>
      <c r="R197" s="79"/>
    </row>
    <row r="198" spans="2:18">
      <c r="B198" s="64" t="str">
        <f>IFERROR(HYPERLINK(C198&amp;".xlsx",VLOOKUP(C198,DB!$C$4:$N$952,12,FALSE)),"")</f>
        <v/>
      </c>
      <c r="C198" s="82" t="str" cm="1">
        <f t="array" ref="C198">IFERROR(INDEX(DB!$C$4:$C$174,SMALL(IF(ISNUMBER(SEARCH("healthcare",DB!$K$4:$K$174))=TRUE,ROW(DB!$C$4:$C$174)),ROW(194:194))-3,0),"")</f>
        <v/>
      </c>
      <c r="D198" t="str">
        <f>IFERROR(VLOOKUP(C198,DB!$C$4:$I$952,2,FALSE),"")</f>
        <v/>
      </c>
      <c r="E198" s="70" t="str">
        <f>IFERROR(VLOOKUP(C198,DB!$C$4:$I$952,3,FALSE),"")</f>
        <v/>
      </c>
      <c r="F198" s="71" t="str">
        <f>IFERROR(VLOOKUP(C198,DB!$C$4:$I$952,7,FALSE),"")</f>
        <v/>
      </c>
      <c r="G198" s="72" t="str">
        <f>IFERROR(VLOOKUP(C198,DB!$C$4:$H$952,4,FALSE)/1000000,"")</f>
        <v/>
      </c>
      <c r="H198" s="72"/>
      <c r="I198" s="72" t="str">
        <f t="shared" ref="I198:I200" si="12">IFERROR(G198+H198,"")</f>
        <v/>
      </c>
      <c r="J198" s="73" t="str">
        <f t="shared" ref="J198:J200" si="13">IFERROR(I198/L198,"")</f>
        <v/>
      </c>
      <c r="K198" s="73" t="str">
        <f t="shared" ref="K198:K200" si="14">IFERROR(I198/M198,"")</f>
        <v/>
      </c>
      <c r="L198" s="74"/>
      <c r="M198" s="74"/>
      <c r="N198" s="75" t="str">
        <f>IFERROR(VLOOKUP(C198,DB!$C$4:$H$49,6,FALSE),"")</f>
        <v/>
      </c>
      <c r="O198" s="76"/>
      <c r="P198" s="77" t="str">
        <f>IFERROR(VLOOKUP(C198,DB!$C$4:$K$952,8,FALSE),"")</f>
        <v/>
      </c>
      <c r="Q198" s="78" t="str">
        <f>IFERROR(VLOOKUP(C198,DB!$C$4:$L$952,10,FALSE),"")</f>
        <v/>
      </c>
      <c r="R198" s="79"/>
    </row>
    <row r="199" spans="2:18">
      <c r="B199" s="64" t="str">
        <f>IFERROR(HYPERLINK(C199&amp;".xlsx",VLOOKUP(C199,DB!$C$4:$N$952,12,FALSE)),"")</f>
        <v/>
      </c>
      <c r="C199" s="82" t="str" cm="1">
        <f t="array" ref="C199">IFERROR(INDEX(DB!$C$4:$C$174,SMALL(IF(ISNUMBER(SEARCH("healthcare",DB!$K$4:$K$174))=TRUE,ROW(DB!$C$4:$C$174)),ROW(195:195))-3,0),"")</f>
        <v/>
      </c>
      <c r="D199" t="str">
        <f>IFERROR(VLOOKUP(C199,DB!$C$4:$I$952,2,FALSE),"")</f>
        <v/>
      </c>
      <c r="E199" s="70" t="str">
        <f>IFERROR(VLOOKUP(C199,DB!$C$4:$I$952,3,FALSE),"")</f>
        <v/>
      </c>
      <c r="F199" s="71" t="str">
        <f>IFERROR(VLOOKUP(C199,DB!$C$4:$I$952,7,FALSE),"")</f>
        <v/>
      </c>
      <c r="G199" s="72" t="str">
        <f>IFERROR(VLOOKUP(C199,DB!$C$4:$H$952,4,FALSE)/1000000,"")</f>
        <v/>
      </c>
      <c r="H199" s="72"/>
      <c r="I199" s="72" t="str">
        <f t="shared" si="12"/>
        <v/>
      </c>
      <c r="J199" s="73" t="str">
        <f t="shared" si="13"/>
        <v/>
      </c>
      <c r="K199" s="73" t="str">
        <f t="shared" si="14"/>
        <v/>
      </c>
      <c r="L199" s="74"/>
      <c r="M199" s="74"/>
      <c r="N199" s="75" t="str">
        <f>IFERROR(VLOOKUP(C199,DB!$C$4:$H$49,6,FALSE),"")</f>
        <v/>
      </c>
      <c r="O199" s="76"/>
      <c r="P199" s="77" t="str">
        <f>IFERROR(VLOOKUP(C199,DB!$C$4:$K$952,8,FALSE),"")</f>
        <v/>
      </c>
      <c r="Q199" s="78" t="str">
        <f>IFERROR(VLOOKUP(C199,DB!$C$4:$L$952,10,FALSE),"")</f>
        <v/>
      </c>
      <c r="R199" s="79"/>
    </row>
    <row r="200" spans="2:18">
      <c r="B200" s="64" t="str">
        <f>IFERROR(HYPERLINK(C200&amp;".xlsx",VLOOKUP(C200,DB!$C$4:$N$952,12,FALSE)),"")</f>
        <v/>
      </c>
      <c r="C200" s="82" t="str" cm="1">
        <f t="array" ref="C200">IFERROR(INDEX(DB!$C$4:$C$174,SMALL(IF(ISNUMBER(SEARCH("healthcare",DB!$K$4:$K$174))=TRUE,ROW(DB!$C$4:$C$174)),ROW(196:196))-3,0),"")</f>
        <v/>
      </c>
      <c r="D200" t="str">
        <f>IFERROR(VLOOKUP(C200,DB!$C$4:$I$952,2,FALSE),"")</f>
        <v/>
      </c>
      <c r="E200" s="70" t="str">
        <f>IFERROR(VLOOKUP(C200,DB!$C$4:$I$952,3,FALSE),"")</f>
        <v/>
      </c>
      <c r="F200" s="71" t="str">
        <f>IFERROR(VLOOKUP(C200,DB!$C$4:$I$952,7,FALSE),"")</f>
        <v/>
      </c>
      <c r="G200" s="72" t="str">
        <f>IFERROR(VLOOKUP(C200,DB!$C$4:$H$952,4,FALSE)/1000000,"")</f>
        <v/>
      </c>
      <c r="H200" s="72"/>
      <c r="I200" s="72" t="str">
        <f t="shared" si="12"/>
        <v/>
      </c>
      <c r="J200" s="73" t="str">
        <f t="shared" si="13"/>
        <v/>
      </c>
      <c r="K200" s="73" t="str">
        <f t="shared" si="14"/>
        <v/>
      </c>
      <c r="L200" s="74"/>
      <c r="M200" s="74"/>
      <c r="N200" s="75" t="str">
        <f>IFERROR(VLOOKUP(C200,DB!$C$4:$H$49,6,FALSE),"")</f>
        <v/>
      </c>
      <c r="O200" s="76"/>
      <c r="P200" s="77" t="str">
        <f>IFERROR(VLOOKUP(C200,DB!$C$4:$K$952,8,FALSE),"")</f>
        <v/>
      </c>
      <c r="Q200" s="78" t="str">
        <f>IFERROR(VLOOKUP(C200,DB!$C$4:$L$952,10,FALSE),"")</f>
        <v/>
      </c>
      <c r="R200" s="79"/>
    </row>
  </sheetData>
  <mergeCells count="2">
    <mergeCell ref="B2:G2"/>
    <mergeCell ref="H2:Q2"/>
  </mergeCells>
  <conditionalFormatting sqref="F5:F200">
    <cfRule type="cellIs" dxfId="15" priority="9" operator="lessThan">
      <formula>0</formula>
    </cfRule>
    <cfRule type="cellIs" dxfId="14" priority="10" operator="greaterThan">
      <formula>0</formula>
    </cfRule>
  </conditionalFormatting>
  <conditionalFormatting sqref="F6">
    <cfRule type="cellIs" dxfId="13" priority="7" operator="lessThan">
      <formula>0</formula>
    </cfRule>
    <cfRule type="cellIs" dxfId="12" priority="8" operator="greaterThan">
      <formula>0</formula>
    </cfRule>
  </conditionalFormatting>
  <conditionalFormatting sqref="F7">
    <cfRule type="cellIs" dxfId="11" priority="5" operator="lessThan">
      <formula>0</formula>
    </cfRule>
    <cfRule type="cellIs" dxfId="10" priority="6" operator="greaterThan">
      <formula>0</formula>
    </cfRule>
  </conditionalFormatting>
  <conditionalFormatting sqref="F8:F26">
    <cfRule type="cellIs" dxfId="7" priority="1" operator="lessThan">
      <formula>0</formula>
    </cfRule>
    <cfRule type="cellIs" dxfId="6" priority="2" operator="greaterThan">
      <formula>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DB07A-A32B-463D-8D28-FEF95F749A76}">
  <dimension ref="B2:R200"/>
  <sheetViews>
    <sheetView workbookViewId="0">
      <selection activeCell="B6" sqref="B6"/>
    </sheetView>
  </sheetViews>
  <sheetFormatPr defaultRowHeight="15"/>
  <cols>
    <col min="2" max="2" width="42.5703125" bestFit="1" customWidth="1"/>
  </cols>
  <sheetData>
    <row r="2" spans="2:18" ht="32.25">
      <c r="B2" s="58" t="s">
        <v>101</v>
      </c>
      <c r="C2" s="58"/>
      <c r="D2" s="58"/>
      <c r="E2" s="58"/>
      <c r="F2" s="58"/>
      <c r="G2" s="58"/>
      <c r="H2" s="81">
        <f>SUM(G5:G1048576)*1000000</f>
        <v>1944666841900</v>
      </c>
      <c r="I2" s="81"/>
      <c r="J2" s="81"/>
      <c r="K2" s="81"/>
      <c r="L2" s="81"/>
      <c r="M2" s="81"/>
      <c r="N2" s="81"/>
      <c r="O2" s="81"/>
      <c r="P2" s="81"/>
      <c r="Q2" s="81"/>
    </row>
    <row r="4" spans="2:18" ht="15.75" thickBot="1">
      <c r="B4" s="67" t="s">
        <v>0</v>
      </c>
      <c r="C4" s="68" t="s">
        <v>1</v>
      </c>
      <c r="D4" s="66" t="s">
        <v>79</v>
      </c>
      <c r="E4" s="69" t="s">
        <v>2</v>
      </c>
      <c r="F4" s="69" t="s">
        <v>80</v>
      </c>
      <c r="G4" s="69" t="s">
        <v>3</v>
      </c>
      <c r="H4" s="69" t="s">
        <v>4</v>
      </c>
      <c r="I4" s="69" t="s">
        <v>5</v>
      </c>
      <c r="J4" s="69" t="s">
        <v>11</v>
      </c>
      <c r="K4" s="69" t="s">
        <v>12</v>
      </c>
      <c r="L4" s="69" t="s">
        <v>13</v>
      </c>
      <c r="M4" s="69" t="s">
        <v>14</v>
      </c>
      <c r="N4" s="69" t="s">
        <v>78</v>
      </c>
      <c r="O4" s="69" t="s">
        <v>6</v>
      </c>
      <c r="P4" s="69" t="s">
        <v>106</v>
      </c>
      <c r="Q4" s="69" t="s">
        <v>118</v>
      </c>
      <c r="R4" s="69" t="s">
        <v>7</v>
      </c>
    </row>
    <row r="5" spans="2:18">
      <c r="B5" s="64" t="str">
        <f>IFERROR(HYPERLINK(C5&amp;".xlsx",VLOOKUP(C5,DB!$C$4:$N$952,12,FALSE)),"")</f>
        <v>AMERICAN EXPRESS COMPANY</v>
      </c>
      <c r="C5" s="82" t="str" cm="1">
        <f t="array" ref="C5">IFERROR(INDEX(DB!$C$4:$C$174,SMALL(IF(ISNUMBER(SEARCH("financial",DB!$K$4:$K$174))=TRUE,ROW(DB!$C$4:$C$174)),ROW(1:1))-3,0),"")</f>
        <v>AXP</v>
      </c>
      <c r="D5" t="str">
        <f>IFERROR(VLOOKUP(C5,DB!$C$4:$I$952,2,FALSE),"")</f>
        <v>Banking Services</v>
      </c>
      <c r="E5" s="70">
        <f>IFERROR(VLOOKUP(C5,DB!$C$4:$I$952,3,FALSE),"")</f>
        <v>156.75</v>
      </c>
      <c r="F5" s="71">
        <f>IFERROR(VLOOKUP(C5,DB!$C$4:$I$952,7,FALSE),"")</f>
        <v>-4.7619999999999997E-3</v>
      </c>
      <c r="G5" s="72">
        <f>IFERROR(VLOOKUP(C5,DB!$C$4:$H$952,4,FALSE)/1000000,"")</f>
        <v>117128.7</v>
      </c>
      <c r="H5" s="72"/>
      <c r="I5" s="72">
        <f t="shared" ref="I5" si="0">IFERROR(G5+H5,"")</f>
        <v>117128.7</v>
      </c>
      <c r="J5" s="73" t="str">
        <f t="shared" ref="J5" si="1">IFERROR(I5/L5,"")</f>
        <v/>
      </c>
      <c r="K5" s="73" t="str">
        <f t="shared" ref="K5" si="2">IFERROR(I5/M5,"")</f>
        <v/>
      </c>
      <c r="L5" s="74"/>
      <c r="M5" s="74"/>
      <c r="N5" s="75">
        <f>IFERROR(VLOOKUP(C5,DB!$C$4:$H$49,6,FALSE),"")</f>
        <v>15.824299999999999</v>
      </c>
      <c r="O5" s="76"/>
      <c r="P5" s="77">
        <f>IFERROR(VLOOKUP(C5,DB!$C$4:$K$952,8,FALSE),"")</f>
        <v>1.1407</v>
      </c>
      <c r="Q5" s="78">
        <f>IFERROR(VLOOKUP(C5,DB!$C$4:$L$952,10,FALSE),"")</f>
        <v>1965</v>
      </c>
      <c r="R5" s="79"/>
    </row>
    <row r="6" spans="2:18">
      <c r="B6" s="64" t="str">
        <f>IFERROR(HYPERLINK(C6&amp;".xlsx",VLOOKUP(C6,DB!$C$4:$N$952,12,FALSE)),"")</f>
        <v>BERKSHIRE HATHAWAY INC.,</v>
      </c>
      <c r="C6" s="82" t="str" cm="1">
        <f t="array" ref="C6">IFERROR(INDEX(DB!$C$4:$C$174,SMALL(IF(ISNUMBER(SEARCH("financial",DB!$K$4:$K$174))=TRUE,ROW(DB!$C$4:$C$174)),ROW(2:2))-3,0),"")</f>
        <v>BRKA</v>
      </c>
      <c r="D6" t="str">
        <f>IFERROR(VLOOKUP(C6,DB!$C$4:$I$952,2,FALSE),"")</f>
        <v>Consumer Goods Conglomerates</v>
      </c>
      <c r="E6" s="70">
        <f>IFERROR(VLOOKUP(C6,DB!$C$4:$I$952,3,FALSE),"")</f>
        <v>462500</v>
      </c>
      <c r="F6" s="71">
        <f>IFERROR(VLOOKUP(C6,DB!$C$4:$I$952,7,FALSE),"")</f>
        <v>1.2035000000000001E-2</v>
      </c>
      <c r="G6" s="72">
        <f>IFERROR(VLOOKUP(C6,DB!$C$4:$H$952,4,FALSE)/1000000,"")</f>
        <v>723565.3</v>
      </c>
      <c r="H6" s="72"/>
      <c r="I6" s="72">
        <f t="shared" ref="I6:I69" si="3">IFERROR(G6+H6,"")</f>
        <v>723565.3</v>
      </c>
      <c r="J6" s="73" t="str">
        <f t="shared" ref="J6:J69" si="4">IFERROR(I6/L6,"")</f>
        <v/>
      </c>
      <c r="K6" s="73" t="str">
        <f t="shared" ref="K6:K69" si="5">IFERROR(I6/M6,"")</f>
        <v/>
      </c>
      <c r="L6" s="74"/>
      <c r="M6" s="74"/>
      <c r="N6" s="75">
        <f>IFERROR(VLOOKUP(C6,DB!$C$4:$H$49,6,FALSE),"")</f>
        <v>0</v>
      </c>
      <c r="O6" s="76"/>
      <c r="P6" s="77">
        <f>IFERROR(VLOOKUP(C6,DB!$C$4:$K$952,8,FALSE),"")</f>
        <v>0.92020000000000002</v>
      </c>
      <c r="Q6" s="78">
        <f>IFERROR(VLOOKUP(C6,DB!$C$4:$L$952,10,FALSE),"")</f>
        <v>1998</v>
      </c>
      <c r="R6" s="79"/>
    </row>
    <row r="7" spans="2:18">
      <c r="B7" s="64" t="str">
        <f>IFERROR(HYPERLINK(C7&amp;".xlsx",VLOOKUP(C7,DB!$C$4:$N$952,12,FALSE)),"")</f>
        <v>BLACKROCK, INC.</v>
      </c>
      <c r="C7" s="82" t="str" cm="1">
        <f t="array" ref="C7">IFERROR(INDEX(DB!$C$4:$C$174,SMALL(IF(ISNUMBER(SEARCH("financial",DB!$K$4:$K$174))=TRUE,ROW(DB!$C$4:$C$174)),ROW(3:3))-3,0),"")</f>
        <v>BLK</v>
      </c>
      <c r="D7" t="str">
        <f>IFERROR(VLOOKUP(C7,DB!$C$4:$I$952,2,FALSE),"")</f>
        <v>Investment Banking &amp; Investment Services</v>
      </c>
      <c r="E7" s="70">
        <f>IFERROR(VLOOKUP(C7,DB!$C$4:$I$952,3,FALSE),"")</f>
        <v>712.98</v>
      </c>
      <c r="F7" s="71">
        <f>IFERROR(VLOOKUP(C7,DB!$C$4:$I$952,7,FALSE),"")</f>
        <v>-1.2739E-2</v>
      </c>
      <c r="G7" s="72">
        <f>IFERROR(VLOOKUP(C7,DB!$C$4:$H$952,4,FALSE)/1000000,"")</f>
        <v>107086.39999999999</v>
      </c>
      <c r="H7" s="72"/>
      <c r="I7" s="72">
        <f t="shared" si="3"/>
        <v>107086.39999999999</v>
      </c>
      <c r="J7" s="73" t="str">
        <f t="shared" si="4"/>
        <v/>
      </c>
      <c r="K7" s="73" t="str">
        <f t="shared" si="5"/>
        <v/>
      </c>
      <c r="L7" s="74"/>
      <c r="M7" s="74"/>
      <c r="N7" s="75">
        <f>IFERROR(VLOOKUP(C7,DB!$C$4:$H$49,6,FALSE),"")</f>
        <v>19.895900000000001</v>
      </c>
      <c r="O7" s="76"/>
      <c r="P7" s="77">
        <f>IFERROR(VLOOKUP(C7,DB!$C$4:$K$952,8,FALSE),"")</f>
        <v>1.3129</v>
      </c>
      <c r="Q7" s="78">
        <f>IFERROR(VLOOKUP(C7,DB!$C$4:$L$952,10,FALSE),"")</f>
        <v>2006</v>
      </c>
      <c r="R7" s="79"/>
    </row>
    <row r="8" spans="2:18">
      <c r="B8" s="64" t="str">
        <f>IFERROR(HYPERLINK(C8&amp;".xlsx",VLOOKUP(C8,DB!$C$4:$N$952,12,FALSE)),"")</f>
        <v>BLOCK, INC.</v>
      </c>
      <c r="C8" s="82" t="str" cm="1">
        <f t="array" ref="C8">IFERROR(INDEX(DB!$C$4:$C$174,SMALL(IF(ISNUMBER(SEARCH("financial",DB!$K$4:$K$174))=TRUE,ROW(DB!$C$4:$C$174)),ROW(4:4))-3,0),"")</f>
        <v>BLOCK</v>
      </c>
      <c r="D8" t="str">
        <f>IFERROR(VLOOKUP(C8,DB!$C$4:$I$952,2,FALSE),"")</f>
        <v>Professional &amp; Commercial Services</v>
      </c>
      <c r="E8" s="70">
        <f>IFERROR(VLOOKUP(C8,DB!$C$4:$I$952,3,FALSE),"")</f>
        <v>68.180000000000007</v>
      </c>
      <c r="F8" s="71">
        <f>IFERROR(VLOOKUP(C8,DB!$C$4:$I$952,7,FALSE),"")</f>
        <v>-1.4312999999999999E-2</v>
      </c>
      <c r="G8" s="72">
        <f>IFERROR(VLOOKUP(C8,DB!$C$4:$H$952,4,FALSE)/1000000,"")</f>
        <v>40776.49</v>
      </c>
      <c r="H8" s="72"/>
      <c r="I8" s="72">
        <f t="shared" si="3"/>
        <v>40776.49</v>
      </c>
      <c r="J8" s="73" t="str">
        <f t="shared" si="4"/>
        <v/>
      </c>
      <c r="K8" s="73" t="str">
        <f t="shared" si="5"/>
        <v/>
      </c>
      <c r="L8" s="74"/>
      <c r="M8" s="74"/>
      <c r="N8" s="75">
        <f>IFERROR(VLOOKUP(C8,DB!$C$4:$H$49,6,FALSE),"")</f>
        <v>313.78280000000001</v>
      </c>
      <c r="O8" s="76"/>
      <c r="P8" s="77">
        <f>IFERROR(VLOOKUP(C8,DB!$C$4:$K$952,8,FALSE),"")</f>
        <v>0</v>
      </c>
      <c r="Q8" s="78">
        <f>IFERROR(VLOOKUP(C8,DB!$C$4:$L$952,10,FALSE),"")</f>
        <v>0</v>
      </c>
      <c r="R8" s="79"/>
    </row>
    <row r="9" spans="2:18">
      <c r="B9" s="64" t="str">
        <f>IFERROR(HYPERLINK(C9&amp;".xlsx",VLOOKUP(C9,DB!$C$4:$N$952,12,FALSE)),"")</f>
        <v>CINTAS CORPORATION</v>
      </c>
      <c r="C9" s="82" t="str" cm="1">
        <f t="array" ref="C9">IFERROR(INDEX(DB!$C$4:$C$174,SMALL(IF(ISNUMBER(SEARCH("financial",DB!$K$4:$K$174))=TRUE,ROW(DB!$C$4:$C$174)),ROW(5:5))-3,0),"")</f>
        <v>CTAS</v>
      </c>
      <c r="D9" t="str">
        <f>IFERROR(VLOOKUP(C9,DB!$C$4:$I$952,2,FALSE),"")</f>
        <v>Professional &amp; Commercial Services</v>
      </c>
      <c r="E9" s="70">
        <f>IFERROR(VLOOKUP(C9,DB!$C$4:$I$952,3,FALSE),"")</f>
        <v>462.53</v>
      </c>
      <c r="F9" s="71">
        <f>IFERROR(VLOOKUP(C9,DB!$C$4:$I$952,7,FALSE),"")</f>
        <v>1.73E-4</v>
      </c>
      <c r="G9" s="72">
        <f>IFERROR(VLOOKUP(C9,DB!$C$4:$H$952,4,FALSE)/1000000,"")</f>
        <v>46967.76</v>
      </c>
      <c r="H9" s="72"/>
      <c r="I9" s="72">
        <f t="shared" si="3"/>
        <v>46967.76</v>
      </c>
      <c r="J9" s="73" t="str">
        <f t="shared" si="4"/>
        <v/>
      </c>
      <c r="K9" s="73" t="str">
        <f t="shared" si="5"/>
        <v/>
      </c>
      <c r="L9" s="74"/>
      <c r="M9" s="74"/>
      <c r="N9" s="75">
        <f>IFERROR(VLOOKUP(C9,DB!$C$4:$H$49,6,FALSE),"")</f>
        <v>38.766800000000003</v>
      </c>
      <c r="O9" s="76"/>
      <c r="P9" s="77">
        <f>IFERROR(VLOOKUP(C9,DB!$C$4:$K$952,8,FALSE),"")</f>
        <v>1.3705000000000001</v>
      </c>
      <c r="Q9" s="78">
        <f>IFERROR(VLOOKUP(C9,DB!$C$4:$L$952,10,FALSE),"")</f>
        <v>1986</v>
      </c>
      <c r="R9" s="79"/>
    </row>
    <row r="10" spans="2:18">
      <c r="B10" s="64" t="str">
        <f>IFERROR(HYPERLINK(C10&amp;".xlsx",VLOOKUP(C10,DB!$C$4:$N$952,12,FALSE)),"")</f>
        <v>CITIGROUP INC.</v>
      </c>
      <c r="C10" s="82" t="str" cm="1">
        <f t="array" ref="C10">IFERROR(INDEX(DB!$C$4:$C$174,SMALL(IF(ISNUMBER(SEARCH("financial",DB!$K$4:$K$174))=TRUE,ROW(DB!$C$4:$C$174)),ROW(6:6))-3,0),"")</f>
        <v>C</v>
      </c>
      <c r="D10" t="str">
        <f>IFERROR(VLOOKUP(C10,DB!$C$4:$I$952,2,FALSE),"")</f>
        <v>Investment Banking &amp; Investment Services</v>
      </c>
      <c r="E10" s="70">
        <f>IFERROR(VLOOKUP(C10,DB!$C$4:$I$952,3,FALSE),"")</f>
        <v>47.24</v>
      </c>
      <c r="F10" s="71">
        <f>IFERROR(VLOOKUP(C10,DB!$C$4:$I$952,7,FALSE),"")</f>
        <v>-1.1302000000000001E-2</v>
      </c>
      <c r="G10" s="72">
        <f>IFERROR(VLOOKUP(C10,DB!$C$4:$H$952,4,FALSE)/1000000,"")</f>
        <v>91496.93</v>
      </c>
      <c r="H10" s="72"/>
      <c r="I10" s="72">
        <f t="shared" si="3"/>
        <v>91496.93</v>
      </c>
      <c r="J10" s="73" t="str">
        <f t="shared" si="4"/>
        <v/>
      </c>
      <c r="K10" s="73" t="str">
        <f t="shared" si="5"/>
        <v/>
      </c>
      <c r="L10" s="74"/>
      <c r="M10" s="74"/>
      <c r="N10" s="75">
        <f>IFERROR(VLOOKUP(C10,DB!$C$4:$H$49,6,FALSE),"")</f>
        <v>6.4409999999999998</v>
      </c>
      <c r="O10" s="76"/>
      <c r="P10" s="77">
        <f>IFERROR(VLOOKUP(C10,DB!$C$4:$K$952,8,FALSE),"")</f>
        <v>1.5747</v>
      </c>
      <c r="Q10" s="78">
        <f>IFERROR(VLOOKUP(C10,DB!$C$4:$L$952,10,FALSE),"")</f>
        <v>1988</v>
      </c>
      <c r="R10" s="79"/>
    </row>
    <row r="11" spans="2:18">
      <c r="B11" s="64" t="str">
        <f>IFERROR(HYPERLINK(C11&amp;".xlsx",VLOOKUP(C11,DB!$C$4:$N$952,12,FALSE)),"")</f>
        <v>CME GROUP INC.</v>
      </c>
      <c r="C11" s="82" t="str" cm="1">
        <f t="array" ref="C11">IFERROR(INDEX(DB!$C$4:$C$174,SMALL(IF(ISNUMBER(SEARCH("financial",DB!$K$4:$K$174))=TRUE,ROW(DB!$C$4:$C$174)),ROW(7:7))-3,0),"")</f>
        <v>CME</v>
      </c>
      <c r="D11" t="str">
        <f>IFERROR(VLOOKUP(C11,DB!$C$4:$I$952,2,FALSE),"")</f>
        <v>Investment Banking &amp; Investment Services</v>
      </c>
      <c r="E11" s="70">
        <f>IFERROR(VLOOKUP(C11,DB!$C$4:$I$952,3,FALSE),"")</f>
        <v>176.63</v>
      </c>
      <c r="F11" s="71">
        <f>IFERROR(VLOOKUP(C11,DB!$C$4:$I$952,7,FALSE),"")</f>
        <v>-7.1389999999999995E-3</v>
      </c>
      <c r="G11" s="72">
        <f>IFERROR(VLOOKUP(C11,DB!$C$4:$H$952,4,FALSE)/1000000,"")</f>
        <v>63538.22</v>
      </c>
      <c r="H11" s="72"/>
      <c r="I11" s="72">
        <f t="shared" si="3"/>
        <v>63538.22</v>
      </c>
      <c r="J11" s="73" t="str">
        <f t="shared" si="4"/>
        <v/>
      </c>
      <c r="K11" s="73" t="str">
        <f t="shared" si="5"/>
        <v/>
      </c>
      <c r="L11" s="74"/>
      <c r="M11" s="74"/>
      <c r="N11" s="75">
        <f>IFERROR(VLOOKUP(C11,DB!$C$4:$H$49,6,FALSE),"")</f>
        <v>24.282</v>
      </c>
      <c r="O11" s="76"/>
      <c r="P11" s="77">
        <f>IFERROR(VLOOKUP(C11,DB!$C$4:$K$952,8,FALSE),"")</f>
        <v>0.4042</v>
      </c>
      <c r="Q11" s="78">
        <f>IFERROR(VLOOKUP(C11,DB!$C$4:$L$952,10,FALSE),"")</f>
        <v>2001</v>
      </c>
      <c r="R11" s="79"/>
    </row>
    <row r="12" spans="2:18">
      <c r="B12" s="64" t="str">
        <f>IFERROR(HYPERLINK(C12&amp;".xlsx",VLOOKUP(C12,DB!$C$4:$N$952,12,FALSE)),"")</f>
        <v>COMERICA INCORPORATED</v>
      </c>
      <c r="C12" s="82" t="str" cm="1">
        <f t="array" ref="C12">IFERROR(INDEX(DB!$C$4:$C$174,SMALL(IF(ISNUMBER(SEARCH("financial",DB!$K$4:$K$174))=TRUE,ROW(DB!$C$4:$C$174)),ROW(8:8))-3,0),"")</f>
        <v>CMA</v>
      </c>
      <c r="D12" t="str">
        <f>IFERROR(VLOOKUP(C12,DB!$C$4:$I$952,2,FALSE),"")</f>
        <v>Banking Services</v>
      </c>
      <c r="E12" s="70">
        <f>IFERROR(VLOOKUP(C12,DB!$C$4:$I$952,3,FALSE),"")</f>
        <v>70.12</v>
      </c>
      <c r="F12" s="71">
        <f>IFERROR(VLOOKUP(C12,DB!$C$4:$I$952,7,FALSE),"")</f>
        <v>-2.0807000000000003E-2</v>
      </c>
      <c r="G12" s="72">
        <f>IFERROR(VLOOKUP(C12,DB!$C$4:$H$952,4,FALSE)/1000000,"")</f>
        <v>9182.384</v>
      </c>
      <c r="H12" s="72"/>
      <c r="I12" s="72">
        <f t="shared" si="3"/>
        <v>9182.384</v>
      </c>
      <c r="J12" s="73" t="str">
        <f t="shared" si="4"/>
        <v/>
      </c>
      <c r="K12" s="73" t="str">
        <f t="shared" si="5"/>
        <v/>
      </c>
      <c r="L12" s="74"/>
      <c r="M12" s="74"/>
      <c r="N12" s="75">
        <f>IFERROR(VLOOKUP(C12,DB!$C$4:$H$49,6,FALSE),"")</f>
        <v>9.4853000000000005</v>
      </c>
      <c r="O12" s="76"/>
      <c r="P12" s="77">
        <f>IFERROR(VLOOKUP(C12,DB!$C$4:$K$952,8,FALSE),"")</f>
        <v>1.2105999999999999</v>
      </c>
      <c r="Q12" s="78">
        <f>IFERROR(VLOOKUP(C12,DB!$C$4:$L$952,10,FALSE),"")</f>
        <v>1972</v>
      </c>
      <c r="R12" s="79"/>
    </row>
    <row r="13" spans="2:18">
      <c r="B13" s="64" t="str">
        <f>IFERROR(HYPERLINK(C13&amp;".xlsx",VLOOKUP(C13,DB!$C$4:$N$952,12,FALSE)),"")</f>
        <v>DISCOVER FINANCIAL SERVICES</v>
      </c>
      <c r="C13" s="82" t="str" cm="1">
        <f t="array" ref="C13">IFERROR(INDEX(DB!$C$4:$C$174,SMALL(IF(ISNUMBER(SEARCH("financial",DB!$K$4:$K$174))=TRUE,ROW(DB!$C$4:$C$174)),ROW(9:9))-3,0),"")</f>
        <v>DFS</v>
      </c>
      <c r="D13" t="str">
        <f>IFERROR(VLOOKUP(C13,DB!$C$4:$I$952,2,FALSE),"")</f>
        <v>Banking Services</v>
      </c>
      <c r="E13" s="70">
        <f>IFERROR(VLOOKUP(C13,DB!$C$4:$I$952,3,FALSE),"")</f>
        <v>105.4</v>
      </c>
      <c r="F13" s="71">
        <f>IFERROR(VLOOKUP(C13,DB!$C$4:$I$952,7,FALSE),"")</f>
        <v>-1.0607E-2</v>
      </c>
      <c r="G13" s="72">
        <f>IFERROR(VLOOKUP(C13,DB!$C$4:$H$952,4,FALSE)/1000000,"")</f>
        <v>28798</v>
      </c>
      <c r="H13" s="72"/>
      <c r="I13" s="72">
        <f t="shared" si="3"/>
        <v>28798</v>
      </c>
      <c r="J13" s="73" t="str">
        <f t="shared" si="4"/>
        <v/>
      </c>
      <c r="K13" s="73" t="str">
        <f t="shared" si="5"/>
        <v/>
      </c>
      <c r="L13" s="74"/>
      <c r="M13" s="74"/>
      <c r="N13" s="75">
        <f>IFERROR(VLOOKUP(C13,DB!$C$4:$H$49,6,FALSE),"")</f>
        <v>6.8742000000000001</v>
      </c>
      <c r="O13" s="76"/>
      <c r="P13" s="77">
        <f>IFERROR(VLOOKUP(C13,DB!$C$4:$K$952,8,FALSE),"")</f>
        <v>1.4</v>
      </c>
      <c r="Q13" s="78">
        <f>IFERROR(VLOOKUP(C13,DB!$C$4:$L$952,10,FALSE),"")</f>
        <v>1960</v>
      </c>
      <c r="R13" s="79"/>
    </row>
    <row r="14" spans="2:18">
      <c r="B14" s="64" t="str">
        <f>IFERROR(HYPERLINK(C14&amp;".xlsx",VLOOKUP(C14,DB!$C$4:$N$952,12,FALSE)),"")</f>
        <v>EQUIFAX INC.</v>
      </c>
      <c r="C14" s="82" t="str" cm="1">
        <f t="array" ref="C14">IFERROR(INDEX(DB!$C$4:$C$174,SMALL(IF(ISNUMBER(SEARCH("financial",DB!$K$4:$K$174))=TRUE,ROW(DB!$C$4:$C$174)),ROW(10:10))-3,0),"")</f>
        <v>EFX</v>
      </c>
      <c r="D14" t="str">
        <f>IFERROR(VLOOKUP(C14,DB!$C$4:$I$952,2,FALSE),"")</f>
        <v>Professional &amp; Commercial Services</v>
      </c>
      <c r="E14" s="70">
        <f>IFERROR(VLOOKUP(C14,DB!$C$4:$I$952,3,FALSE),"")</f>
        <v>201.38</v>
      </c>
      <c r="F14" s="71">
        <f>IFERROR(VLOOKUP(C14,DB!$C$4:$I$952,7,FALSE),"")</f>
        <v>-4.3020000000000003E-3</v>
      </c>
      <c r="G14" s="72">
        <f>IFERROR(VLOOKUP(C14,DB!$C$4:$H$952,4,FALSE)/1000000,"")</f>
        <v>24657.66</v>
      </c>
      <c r="H14" s="72"/>
      <c r="I14" s="72">
        <f t="shared" si="3"/>
        <v>24657.66</v>
      </c>
      <c r="J14" s="73" t="str">
        <f t="shared" si="4"/>
        <v/>
      </c>
      <c r="K14" s="73" t="str">
        <f t="shared" si="5"/>
        <v/>
      </c>
      <c r="L14" s="74"/>
      <c r="M14" s="74"/>
      <c r="N14" s="75">
        <f>IFERROR(VLOOKUP(C14,DB!$C$4:$H$49,6,FALSE),"")</f>
        <v>35.160299999999999</v>
      </c>
      <c r="O14" s="76"/>
      <c r="P14" s="77">
        <f>IFERROR(VLOOKUP(C14,DB!$C$4:$K$952,8,FALSE),"")</f>
        <v>1.45</v>
      </c>
      <c r="Q14" s="78">
        <f>IFERROR(VLOOKUP(C14,DB!$C$4:$L$952,10,FALSE),"")</f>
        <v>1913</v>
      </c>
      <c r="R14" s="79"/>
    </row>
    <row r="15" spans="2:18">
      <c r="B15" s="64" t="str">
        <f>IFERROR(HYPERLINK(C15&amp;".xlsx",VLOOKUP(C15,DB!$C$4:$N$952,12,FALSE)),"")</f>
        <v>Federal Home Loan Mortgage Corporation</v>
      </c>
      <c r="C15" s="82" t="str" cm="1">
        <f t="array" ref="C15">IFERROR(INDEX(DB!$C$4:$C$174,SMALL(IF(ISNUMBER(SEARCH("financial",DB!$K$4:$K$174))=TRUE,ROW(DB!$C$4:$C$174)),ROW(11:11))-3,0),"")</f>
        <v>FMCC</v>
      </c>
      <c r="D15" t="str">
        <f>IFERROR(VLOOKUP(C15,DB!$C$4:$I$952,2,FALSE),"")</f>
        <v>Banking Services</v>
      </c>
      <c r="E15" s="70">
        <f>IFERROR(VLOOKUP(C15,DB!$C$4:$I$952,3,FALSE),"")</f>
        <v>0.4451</v>
      </c>
      <c r="F15" s="71">
        <f>IFERROR(VLOOKUP(C15,DB!$C$4:$I$952,7,FALSE),"")</f>
        <v>1.1591000000000001E-2</v>
      </c>
      <c r="G15" s="72">
        <f>IFERROR(VLOOKUP(C15,DB!$C$4:$H$952,4,FALSE)/1000000,"")</f>
        <v>289.3415</v>
      </c>
      <c r="H15" s="72"/>
      <c r="I15" s="72">
        <f t="shared" si="3"/>
        <v>289.3415</v>
      </c>
      <c r="J15" s="73" t="str">
        <f t="shared" si="4"/>
        <v/>
      </c>
      <c r="K15" s="73" t="str">
        <f t="shared" si="5"/>
        <v/>
      </c>
      <c r="L15" s="74"/>
      <c r="M15" s="74"/>
      <c r="N15" s="75" t="str">
        <f>IFERROR(VLOOKUP(C15,DB!$C$4:$H$49,6,FALSE),"")</f>
        <v/>
      </c>
      <c r="O15" s="76"/>
      <c r="P15" s="77">
        <f>IFERROR(VLOOKUP(C15,DB!$C$4:$K$952,8,FALSE),"")</f>
        <v>1.929</v>
      </c>
      <c r="Q15" s="78" t="str">
        <f>IFERROR(VLOOKUP(C15,DB!$C$4:$L$952,10,FALSE),"")</f>
        <v/>
      </c>
      <c r="R15" s="79"/>
    </row>
    <row r="16" spans="2:18">
      <c r="B16" s="64" t="str">
        <f>IFERROR(HYPERLINK(C16&amp;".xlsx",VLOOKUP(C16,DB!$C$4:$N$952,12,FALSE)),"")</f>
        <v>FEDERAL NATIONAL MORTGAGE ASSOCIATION</v>
      </c>
      <c r="C16" s="82" t="str" cm="1">
        <f t="array" ref="C16">IFERROR(INDEX(DB!$C$4:$C$174,SMALL(IF(ISNUMBER(SEARCH("financial",DB!$K$4:$K$174))=TRUE,ROW(DB!$C$4:$C$174)),ROW(12:12))-3,0),"")</f>
        <v>FNMA</v>
      </c>
      <c r="D16" t="str">
        <f>IFERROR(VLOOKUP(C16,DB!$C$4:$I$952,2,FALSE),"")</f>
        <v>Banking Services</v>
      </c>
      <c r="E16" s="70">
        <f>IFERROR(VLOOKUP(C16,DB!$C$4:$I$952,3,FALSE),"")</f>
        <v>0.45</v>
      </c>
      <c r="F16" s="71">
        <f>IFERROR(VLOOKUP(C16,DB!$C$4:$I$952,7,FALSE),"")</f>
        <v>2.0407999999999999E-2</v>
      </c>
      <c r="G16" s="72">
        <f>IFERROR(VLOOKUP(C16,DB!$C$4:$H$952,4,FALSE)/1000000,"")</f>
        <v>521.13940000000002</v>
      </c>
      <c r="H16" s="72"/>
      <c r="I16" s="72">
        <f t="shared" si="3"/>
        <v>521.13940000000002</v>
      </c>
      <c r="J16" s="73" t="str">
        <f t="shared" si="4"/>
        <v/>
      </c>
      <c r="K16" s="73" t="str">
        <f t="shared" si="5"/>
        <v/>
      </c>
      <c r="L16" s="74"/>
      <c r="M16" s="74"/>
      <c r="N16" s="75" t="str">
        <f>IFERROR(VLOOKUP(C16,DB!$C$4:$H$49,6,FALSE),"")</f>
        <v/>
      </c>
      <c r="O16" s="76"/>
      <c r="P16" s="77">
        <f>IFERROR(VLOOKUP(C16,DB!$C$4:$K$952,8,FALSE),"")</f>
        <v>1.8788</v>
      </c>
      <c r="Q16" s="78">
        <f>IFERROR(VLOOKUP(C16,DB!$C$4:$L$952,10,FALSE),"")</f>
        <v>1938</v>
      </c>
      <c r="R16" s="79"/>
    </row>
    <row r="17" spans="2:18">
      <c r="B17" s="64" t="str">
        <f>IFERROR(HYPERLINK(C17&amp;".xlsx",VLOOKUP(C17,DB!$C$4:$N$952,12,FALSE)),"")</f>
        <v>FISERV, INC.</v>
      </c>
      <c r="C17" s="82" t="str" cm="1">
        <f t="array" ref="C17">IFERROR(INDEX(DB!$C$4:$C$174,SMALL(IF(ISNUMBER(SEARCH("financial",DB!$K$4:$K$174))=TRUE,ROW(DB!$C$4:$C$174)),ROW(13:13))-3,0),"")</f>
        <v>FISV</v>
      </c>
      <c r="D17" t="str">
        <f>IFERROR(VLOOKUP(C17,DB!$C$4:$I$952,2,FALSE),"")</f>
        <v>Professional &amp; Commercial Services</v>
      </c>
      <c r="E17" s="70">
        <f>IFERROR(VLOOKUP(C17,DB!$C$4:$I$952,3,FALSE),"")</f>
        <v>105.46</v>
      </c>
      <c r="F17" s="71">
        <f>IFERROR(VLOOKUP(C17,DB!$C$4:$I$952,7,FALSE),"")</f>
        <v>4.0939999999999995E-3</v>
      </c>
      <c r="G17" s="72">
        <f>IFERROR(VLOOKUP(C17,DB!$C$4:$H$952,4,FALSE)/1000000,"")</f>
        <v>66970.06</v>
      </c>
      <c r="H17" s="72"/>
      <c r="I17" s="72">
        <f t="shared" si="3"/>
        <v>66970.06</v>
      </c>
      <c r="J17" s="73" t="str">
        <f t="shared" si="4"/>
        <v/>
      </c>
      <c r="K17" s="73" t="str">
        <f t="shared" si="5"/>
        <v/>
      </c>
      <c r="L17" s="74"/>
      <c r="M17" s="74"/>
      <c r="N17" s="75" t="str">
        <f>IFERROR(VLOOKUP(C17,DB!$C$4:$H$49,6,FALSE),"")</f>
        <v/>
      </c>
      <c r="O17" s="76"/>
      <c r="P17" s="77">
        <f>IFERROR(VLOOKUP(C17,DB!$C$4:$K$952,8,FALSE),"")</f>
        <v>0.87670000000000003</v>
      </c>
      <c r="Q17" s="78">
        <f>IFERROR(VLOOKUP(C17,DB!$C$4:$L$952,10,FALSE),"")</f>
        <v>1992</v>
      </c>
      <c r="R17" s="79"/>
    </row>
    <row r="18" spans="2:18">
      <c r="B18" s="64" t="str">
        <f>IFERROR(HYPERLINK(C18&amp;".xlsx",VLOOKUP(C18,DB!$C$4:$N$952,12,FALSE)),"")</f>
        <v>GLOBAL PAYMENTS INC.</v>
      </c>
      <c r="C18" s="82" t="str" cm="1">
        <f t="array" ref="C18">IFERROR(INDEX(DB!$C$4:$C$174,SMALL(IF(ISNUMBER(SEARCH("financial",DB!$K$4:$K$174))=TRUE,ROW(DB!$C$4:$C$174)),ROW(14:14))-3,0),"")</f>
        <v>GPN</v>
      </c>
      <c r="D18" t="str">
        <f>IFERROR(VLOOKUP(C18,DB!$C$4:$I$952,2,FALSE),"")</f>
        <v>Professional &amp; Commercial Services</v>
      </c>
      <c r="E18" s="70">
        <f>IFERROR(VLOOKUP(C18,DB!$C$4:$I$952,3,FALSE),"")</f>
        <v>103.08</v>
      </c>
      <c r="F18" s="71">
        <f>IFERROR(VLOOKUP(C18,DB!$C$4:$I$952,7,FALSE),"")</f>
        <v>-4.3470000000000002E-3</v>
      </c>
      <c r="G18" s="72">
        <f>IFERROR(VLOOKUP(C18,DB!$C$4:$H$952,4,FALSE)/1000000,"")</f>
        <v>27872.95</v>
      </c>
      <c r="H18" s="72"/>
      <c r="I18" s="72">
        <f t="shared" si="3"/>
        <v>27872.95</v>
      </c>
      <c r="J18" s="73" t="str">
        <f t="shared" si="4"/>
        <v/>
      </c>
      <c r="K18" s="73" t="str">
        <f t="shared" si="5"/>
        <v/>
      </c>
      <c r="L18" s="74"/>
      <c r="M18" s="74"/>
      <c r="N18" s="75" t="str">
        <f>IFERROR(VLOOKUP(C18,DB!$C$4:$H$49,6,FALSE),"")</f>
        <v/>
      </c>
      <c r="O18" s="76"/>
      <c r="P18" s="77">
        <f>IFERROR(VLOOKUP(C18,DB!$C$4:$K$952,8,FALSE),"")</f>
        <v>0.99850000000000005</v>
      </c>
      <c r="Q18" s="78">
        <f>IFERROR(VLOOKUP(C18,DB!$C$4:$L$952,10,FALSE),"")</f>
        <v>2000</v>
      </c>
      <c r="R18" s="79"/>
    </row>
    <row r="19" spans="2:18">
      <c r="B19" s="64" t="str">
        <f>IFERROR(HYPERLINK(C19&amp;".xlsx",VLOOKUP(C19,DB!$C$4:$N$952,12,FALSE)),"")</f>
        <v>MASTERCARD INCORPORATED.</v>
      </c>
      <c r="C19" s="82" t="str" cm="1">
        <f t="array" ref="C19">IFERROR(INDEX(DB!$C$4:$C$174,SMALL(IF(ISNUMBER(SEARCH("financial",DB!$K$4:$K$174))=TRUE,ROW(DB!$C$4:$C$174)),ROW(15:15))-3,0),"")</f>
        <v>MA</v>
      </c>
      <c r="D19" t="str">
        <f>IFERROR(VLOOKUP(C19,DB!$C$4:$I$952,2,FALSE),"")</f>
        <v>Software &amp; IT Services</v>
      </c>
      <c r="E19" s="70">
        <f>IFERROR(VLOOKUP(C19,DB!$C$4:$I$952,3,FALSE),"")</f>
        <v>360.01</v>
      </c>
      <c r="F19" s="71">
        <f>IFERROR(VLOOKUP(C19,DB!$C$4:$I$952,7,FALSE),"")</f>
        <v>-2.1900000000000001E-3</v>
      </c>
      <c r="G19" s="72">
        <f>IFERROR(VLOOKUP(C19,DB!$C$4:$H$952,4,FALSE)/1000000,"")</f>
        <v>346183.2</v>
      </c>
      <c r="H19" s="72"/>
      <c r="I19" s="72">
        <f t="shared" si="3"/>
        <v>346183.2</v>
      </c>
      <c r="J19" s="73" t="str">
        <f t="shared" si="4"/>
        <v/>
      </c>
      <c r="K19" s="73" t="str">
        <f t="shared" si="5"/>
        <v/>
      </c>
      <c r="L19" s="74"/>
      <c r="M19" s="74"/>
      <c r="N19" s="75" t="str">
        <f>IFERROR(VLOOKUP(C19,DB!$C$4:$H$49,6,FALSE),"")</f>
        <v/>
      </c>
      <c r="O19" s="76"/>
      <c r="P19" s="77">
        <f>IFERROR(VLOOKUP(C19,DB!$C$4:$K$952,8,FALSE),"")</f>
        <v>1.1099000000000001</v>
      </c>
      <c r="Q19" s="78">
        <f>IFERROR(VLOOKUP(C19,DB!$C$4:$L$952,10,FALSE),"")</f>
        <v>2001</v>
      </c>
      <c r="R19" s="79"/>
    </row>
    <row r="20" spans="2:18">
      <c r="B20" s="64" t="str">
        <f>IFERROR(HYPERLINK(C20&amp;".xlsx",VLOOKUP(C20,DB!$C$4:$N$952,12,FALSE)),"")</f>
        <v>MORGAN STANLEY</v>
      </c>
      <c r="C20" s="82" t="str" cm="1">
        <f t="array" ref="C20">IFERROR(INDEX(DB!$C$4:$C$174,SMALL(IF(ISNUMBER(SEARCH("financial",DB!$K$4:$K$174))=TRUE,ROW(DB!$C$4:$C$174)),ROW(16:16))-3,0),"")</f>
        <v>MS</v>
      </c>
      <c r="D20" t="str">
        <f>IFERROR(VLOOKUP(C20,DB!$C$4:$I$952,2,FALSE),"")</f>
        <v>Investment Banking &amp; Investment Services</v>
      </c>
      <c r="E20" s="70">
        <f>IFERROR(VLOOKUP(C20,DB!$C$4:$I$952,3,FALSE),"")</f>
        <v>92.1</v>
      </c>
      <c r="F20" s="71">
        <f>IFERROR(VLOOKUP(C20,DB!$C$4:$I$952,7,FALSE),"")</f>
        <v>-9.6769999999999998E-3</v>
      </c>
      <c r="G20" s="72">
        <f>IFERROR(VLOOKUP(C20,DB!$C$4:$H$952,4,FALSE)/1000000,"")</f>
        <v>155659.1</v>
      </c>
      <c r="H20" s="72"/>
      <c r="I20" s="72">
        <f t="shared" si="3"/>
        <v>155659.1</v>
      </c>
      <c r="J20" s="73" t="str">
        <f t="shared" si="4"/>
        <v/>
      </c>
      <c r="K20" s="73" t="str">
        <f t="shared" si="5"/>
        <v/>
      </c>
      <c r="L20" s="74"/>
      <c r="M20" s="74"/>
      <c r="N20" s="75" t="str">
        <f>IFERROR(VLOOKUP(C20,DB!$C$4:$H$49,6,FALSE),"")</f>
        <v/>
      </c>
      <c r="O20" s="76"/>
      <c r="P20" s="77">
        <f>IFERROR(VLOOKUP(C20,DB!$C$4:$K$952,8,FALSE),"")</f>
        <v>1.3201000000000001</v>
      </c>
      <c r="Q20" s="78">
        <f>IFERROR(VLOOKUP(C20,DB!$C$4:$L$952,10,FALSE),"")</f>
        <v>1981</v>
      </c>
      <c r="R20" s="79"/>
    </row>
    <row r="21" spans="2:18">
      <c r="B21" s="64" t="str">
        <f>IFERROR(HYPERLINK(C21&amp;".xlsx",VLOOKUP(C21,DB!$C$4:$N$952,12,FALSE)),"")</f>
        <v>PAYPAL HOLDINGS, INC.</v>
      </c>
      <c r="C21" s="82" t="str" cm="1">
        <f t="array" ref="C21">IFERROR(INDEX(DB!$C$4:$C$174,SMALL(IF(ISNUMBER(SEARCH("financial",DB!$K$4:$K$174))=TRUE,ROW(DB!$C$4:$C$174)),ROW(17:17))-3,0),"")</f>
        <v>PYPL</v>
      </c>
      <c r="D21" t="str">
        <f>IFERROR(VLOOKUP(C21,DB!$C$4:$I$952,2,FALSE),"")</f>
        <v>Software &amp; IT Services</v>
      </c>
      <c r="E21" s="70">
        <f>IFERROR(VLOOKUP(C21,DB!$C$4:$I$952,3,FALSE),"")</f>
        <v>74.66</v>
      </c>
      <c r="F21" s="71">
        <f>IFERROR(VLOOKUP(C21,DB!$C$4:$I$952,7,FALSE),"")</f>
        <v>-4.9280999999999998E-2</v>
      </c>
      <c r="G21" s="72">
        <f>IFERROR(VLOOKUP(C21,DB!$C$4:$H$952,4,FALSE)/1000000,"")</f>
        <v>85114.47</v>
      </c>
      <c r="H21" s="72"/>
      <c r="I21" s="72">
        <f t="shared" si="3"/>
        <v>85114.47</v>
      </c>
      <c r="J21" s="73" t="str">
        <f t="shared" si="4"/>
        <v/>
      </c>
      <c r="K21" s="73" t="str">
        <f t="shared" si="5"/>
        <v/>
      </c>
      <c r="L21" s="74"/>
      <c r="M21" s="74"/>
      <c r="N21" s="75" t="str">
        <f>IFERROR(VLOOKUP(C21,DB!$C$4:$H$49,6,FALSE),"")</f>
        <v/>
      </c>
      <c r="O21" s="76"/>
      <c r="P21" s="77">
        <f>IFERROR(VLOOKUP(C21,DB!$C$4:$K$952,8,FALSE),"")</f>
        <v>1.3036000000000001</v>
      </c>
      <c r="Q21" s="78">
        <f>IFERROR(VLOOKUP(C21,DB!$C$4:$L$952,10,FALSE),"")</f>
        <v>2015</v>
      </c>
      <c r="R21" s="79"/>
    </row>
    <row r="22" spans="2:18">
      <c r="B22" s="64" t="str">
        <f>IFERROR(HYPERLINK(C22&amp;".xlsx",VLOOKUP(C22,DB!$C$4:$N$952,12,FALSE)),"")</f>
        <v>ROBINHOOD MARKETS, INC.</v>
      </c>
      <c r="C22" s="82" t="str" cm="1">
        <f t="array" ref="C22">IFERROR(INDEX(DB!$C$4:$C$174,SMALL(IF(ISNUMBER(SEARCH("financial",DB!$K$4:$K$174))=TRUE,ROW(DB!$C$4:$C$174)),ROW(18:18))-3,0),"")</f>
        <v>HOOD</v>
      </c>
      <c r="D22" t="str">
        <f>IFERROR(VLOOKUP(C22,DB!$C$4:$I$952,2,FALSE),"")</f>
        <v>Financial Technology (Fintech) &amp; Infrastructure</v>
      </c>
      <c r="E22" s="70">
        <f>IFERROR(VLOOKUP(C22,DB!$C$4:$I$952,3,FALSE),"")</f>
        <v>9.99</v>
      </c>
      <c r="F22" s="71">
        <f>IFERROR(VLOOKUP(C22,DB!$C$4:$I$952,7,FALSE),"")</f>
        <v>1.2158E-2</v>
      </c>
      <c r="G22" s="72">
        <f>IFERROR(VLOOKUP(C22,DB!$C$4:$H$952,4,FALSE)/1000000,"")</f>
        <v>8858.7369999999992</v>
      </c>
      <c r="H22" s="72"/>
      <c r="I22" s="72">
        <f t="shared" si="3"/>
        <v>8858.7369999999992</v>
      </c>
      <c r="J22" s="73" t="str">
        <f t="shared" si="4"/>
        <v/>
      </c>
      <c r="K22" s="73" t="str">
        <f t="shared" si="5"/>
        <v/>
      </c>
      <c r="L22" s="74"/>
      <c r="M22" s="74"/>
      <c r="N22" s="75" t="str">
        <f>IFERROR(VLOOKUP(C22,DB!$C$4:$H$49,6,FALSE),"")</f>
        <v/>
      </c>
      <c r="O22" s="76"/>
      <c r="P22" s="77">
        <f>IFERROR(VLOOKUP(C22,DB!$C$4:$K$952,8,FALSE),"")</f>
        <v>1.4219999999999999</v>
      </c>
      <c r="Q22" s="78">
        <f>IFERROR(VLOOKUP(C22,DB!$C$4:$L$952,10,FALSE),"")</f>
        <v>2013</v>
      </c>
      <c r="R22" s="79"/>
    </row>
    <row r="23" spans="2:18">
      <c r="B23" s="64" t="str">
        <f>IFERROR(HYPERLINK(C23&amp;".xlsx",VLOOKUP(C23,DB!$C$4:$N$952,12,FALSE)),"")</f>
        <v/>
      </c>
      <c r="C23" s="82" t="str" cm="1">
        <f t="array" ref="C23">IFERROR(INDEX(DB!$C$4:$C$174,SMALL(IF(ISNUMBER(SEARCH("financial",DB!$K$4:$K$174))=TRUE,ROW(DB!$C$4:$C$174)),ROW(19:19))-3,0),"")</f>
        <v/>
      </c>
      <c r="D23" t="str">
        <f>IFERROR(VLOOKUP(C23,DB!$C$4:$I$952,2,FALSE),"")</f>
        <v/>
      </c>
      <c r="E23" s="70" t="str">
        <f>IFERROR(VLOOKUP(C23,DB!$C$4:$I$952,3,FALSE),"")</f>
        <v/>
      </c>
      <c r="F23" s="71" t="str">
        <f>IFERROR(VLOOKUP(C23,DB!$C$4:$I$952,7,FALSE),"")</f>
        <v/>
      </c>
      <c r="G23" s="72" t="str">
        <f>IFERROR(VLOOKUP(C23,DB!$C$4:$H$952,4,FALSE)/1000000,"")</f>
        <v/>
      </c>
      <c r="H23" s="72"/>
      <c r="I23" s="72" t="str">
        <f t="shared" si="3"/>
        <v/>
      </c>
      <c r="J23" s="73" t="str">
        <f t="shared" si="4"/>
        <v/>
      </c>
      <c r="K23" s="73" t="str">
        <f t="shared" si="5"/>
        <v/>
      </c>
      <c r="L23" s="74"/>
      <c r="M23" s="74"/>
      <c r="N23" s="75" t="str">
        <f>IFERROR(VLOOKUP(C23,DB!$C$4:$H$49,6,FALSE),"")</f>
        <v/>
      </c>
      <c r="O23" s="76"/>
      <c r="P23" s="77" t="str">
        <f>IFERROR(VLOOKUP(C23,DB!$C$4:$K$952,8,FALSE),"")</f>
        <v/>
      </c>
      <c r="Q23" s="78" t="str">
        <f>IFERROR(VLOOKUP(C23,DB!$C$4:$L$952,10,FALSE),"")</f>
        <v/>
      </c>
      <c r="R23" s="79"/>
    </row>
    <row r="24" spans="2:18">
      <c r="B24" s="64" t="str">
        <f>IFERROR(HYPERLINK(C24&amp;".xlsx",VLOOKUP(C24,DB!$C$4:$N$952,12,FALSE)),"")</f>
        <v/>
      </c>
      <c r="C24" s="82" t="str" cm="1">
        <f t="array" ref="C24">IFERROR(INDEX(DB!$C$4:$C$174,SMALL(IF(ISNUMBER(SEARCH("financial",DB!$K$4:$K$174))=TRUE,ROW(DB!$C$4:$C$174)),ROW(20:20))-3,0),"")</f>
        <v/>
      </c>
      <c r="D24" t="str">
        <f>IFERROR(VLOOKUP(C24,DB!$C$4:$I$952,2,FALSE),"")</f>
        <v/>
      </c>
      <c r="E24" s="70" t="str">
        <f>IFERROR(VLOOKUP(C24,DB!$C$4:$I$952,3,FALSE),"")</f>
        <v/>
      </c>
      <c r="F24" s="71" t="str">
        <f>IFERROR(VLOOKUP(C24,DB!$C$4:$I$952,7,FALSE),"")</f>
        <v/>
      </c>
      <c r="G24" s="72" t="str">
        <f>IFERROR(VLOOKUP(C24,DB!$C$4:$H$952,4,FALSE)/1000000,"")</f>
        <v/>
      </c>
      <c r="H24" s="72"/>
      <c r="I24" s="72" t="str">
        <f t="shared" si="3"/>
        <v/>
      </c>
      <c r="J24" s="73" t="str">
        <f t="shared" si="4"/>
        <v/>
      </c>
      <c r="K24" s="73" t="str">
        <f t="shared" si="5"/>
        <v/>
      </c>
      <c r="L24" s="74"/>
      <c r="M24" s="74"/>
      <c r="N24" s="75" t="str">
        <f>IFERROR(VLOOKUP(C24,DB!$C$4:$H$49,6,FALSE),"")</f>
        <v/>
      </c>
      <c r="O24" s="76"/>
      <c r="P24" s="77" t="str">
        <f>IFERROR(VLOOKUP(C24,DB!$C$4:$K$952,8,FALSE),"")</f>
        <v/>
      </c>
      <c r="Q24" s="78" t="str">
        <f>IFERROR(VLOOKUP(C24,DB!$C$4:$L$952,10,FALSE),"")</f>
        <v/>
      </c>
      <c r="R24" s="79"/>
    </row>
    <row r="25" spans="2:18">
      <c r="B25" s="64" t="str">
        <f>IFERROR(HYPERLINK(C25&amp;".xlsx",VLOOKUP(C25,DB!$C$4:$N$952,12,FALSE)),"")</f>
        <v/>
      </c>
      <c r="C25" s="82" t="str" cm="1">
        <f t="array" ref="C25">IFERROR(INDEX(DB!$C$4:$C$174,SMALL(IF(ISNUMBER(SEARCH("financial",DB!$K$4:$K$174))=TRUE,ROW(DB!$C$4:$C$174)),ROW(21:21))-3,0),"")</f>
        <v/>
      </c>
      <c r="D25" t="str">
        <f>IFERROR(VLOOKUP(C25,DB!$C$4:$I$952,2,FALSE),"")</f>
        <v/>
      </c>
      <c r="E25" s="70" t="str">
        <f>IFERROR(VLOOKUP(C25,DB!$C$4:$I$952,3,FALSE),"")</f>
        <v/>
      </c>
      <c r="F25" s="71" t="str">
        <f>IFERROR(VLOOKUP(C25,DB!$C$4:$I$952,7,FALSE),"")</f>
        <v/>
      </c>
      <c r="G25" s="72" t="str">
        <f>IFERROR(VLOOKUP(C25,DB!$C$4:$H$952,4,FALSE)/1000000,"")</f>
        <v/>
      </c>
      <c r="H25" s="72"/>
      <c r="I25" s="72" t="str">
        <f t="shared" si="3"/>
        <v/>
      </c>
      <c r="J25" s="73" t="str">
        <f t="shared" si="4"/>
        <v/>
      </c>
      <c r="K25" s="73" t="str">
        <f t="shared" si="5"/>
        <v/>
      </c>
      <c r="L25" s="74"/>
      <c r="M25" s="74"/>
      <c r="N25" s="75" t="str">
        <f>IFERROR(VLOOKUP(C25,DB!$C$4:$H$49,6,FALSE),"")</f>
        <v/>
      </c>
      <c r="O25" s="76"/>
      <c r="P25" s="77" t="str">
        <f>IFERROR(VLOOKUP(C25,DB!$C$4:$K$952,8,FALSE),"")</f>
        <v/>
      </c>
      <c r="Q25" s="78" t="str">
        <f>IFERROR(VLOOKUP(C25,DB!$C$4:$L$952,10,FALSE),"")</f>
        <v/>
      </c>
      <c r="R25" s="79"/>
    </row>
    <row r="26" spans="2:18">
      <c r="B26" s="64" t="str">
        <f>IFERROR(HYPERLINK(C26&amp;".xlsx",VLOOKUP(C26,DB!$C$4:$N$952,12,FALSE)),"")</f>
        <v/>
      </c>
      <c r="C26" s="82" t="str" cm="1">
        <f t="array" ref="C26">IFERROR(INDEX(DB!$C$4:$C$174,SMALL(IF(ISNUMBER(SEARCH("financial",DB!$K$4:$K$174))=TRUE,ROW(DB!$C$4:$C$174)),ROW(22:22))-3,0),"")</f>
        <v/>
      </c>
      <c r="D26" t="str">
        <f>IFERROR(VLOOKUP(C26,DB!$C$4:$I$952,2,FALSE),"")</f>
        <v/>
      </c>
      <c r="E26" s="70" t="str">
        <f>IFERROR(VLOOKUP(C26,DB!$C$4:$I$952,3,FALSE),"")</f>
        <v/>
      </c>
      <c r="F26" s="71" t="str">
        <f>IFERROR(VLOOKUP(C26,DB!$C$4:$I$952,7,FALSE),"")</f>
        <v/>
      </c>
      <c r="G26" s="72" t="str">
        <f>IFERROR(VLOOKUP(C26,DB!$C$4:$H$952,4,FALSE)/1000000,"")</f>
        <v/>
      </c>
      <c r="H26" s="72"/>
      <c r="I26" s="72" t="str">
        <f t="shared" si="3"/>
        <v/>
      </c>
      <c r="J26" s="73" t="str">
        <f t="shared" si="4"/>
        <v/>
      </c>
      <c r="K26" s="73" t="str">
        <f t="shared" si="5"/>
        <v/>
      </c>
      <c r="L26" s="74"/>
      <c r="M26" s="74"/>
      <c r="N26" s="75" t="str">
        <f>IFERROR(VLOOKUP(C26,DB!$C$4:$H$49,6,FALSE),"")</f>
        <v/>
      </c>
      <c r="O26" s="76"/>
      <c r="P26" s="77" t="str">
        <f>IFERROR(VLOOKUP(C26,DB!$C$4:$K$952,8,FALSE),"")</f>
        <v/>
      </c>
      <c r="Q26" s="78" t="str">
        <f>IFERROR(VLOOKUP(C26,DB!$C$4:$L$952,10,FALSE),"")</f>
        <v/>
      </c>
      <c r="R26" s="79"/>
    </row>
    <row r="27" spans="2:18">
      <c r="B27" s="64" t="str">
        <f>IFERROR(HYPERLINK(C27&amp;".xlsx",VLOOKUP(C27,DB!$C$4:$N$952,12,FALSE)),"")</f>
        <v/>
      </c>
      <c r="C27" s="82" t="str" cm="1">
        <f t="array" ref="C27">IFERROR(INDEX(DB!$C$4:$C$174,SMALL(IF(ISNUMBER(SEARCH("financial",DB!$K$4:$K$174))=TRUE,ROW(DB!$C$4:$C$174)),ROW(23:23))-3,0),"")</f>
        <v/>
      </c>
      <c r="D27" t="str">
        <f>IFERROR(VLOOKUP(C27,DB!$C$4:$I$952,2,FALSE),"")</f>
        <v/>
      </c>
      <c r="E27" s="70" t="str">
        <f>IFERROR(VLOOKUP(C27,DB!$C$4:$I$952,3,FALSE),"")</f>
        <v/>
      </c>
      <c r="F27" s="71" t="str">
        <f>IFERROR(VLOOKUP(C27,DB!$C$4:$I$952,7,FALSE),"")</f>
        <v/>
      </c>
      <c r="G27" s="72" t="str">
        <f>IFERROR(VLOOKUP(C27,DB!$C$4:$H$952,4,FALSE)/1000000,"")</f>
        <v/>
      </c>
      <c r="H27" s="72"/>
      <c r="I27" s="72" t="str">
        <f t="shared" si="3"/>
        <v/>
      </c>
      <c r="J27" s="73" t="str">
        <f t="shared" si="4"/>
        <v/>
      </c>
      <c r="K27" s="73" t="str">
        <f t="shared" si="5"/>
        <v/>
      </c>
      <c r="L27" s="74"/>
      <c r="M27" s="74"/>
      <c r="N27" s="75" t="str">
        <f>IFERROR(VLOOKUP(C27,DB!$C$4:$H$49,6,FALSE),"")</f>
        <v/>
      </c>
      <c r="O27" s="76"/>
      <c r="P27" s="77" t="str">
        <f>IFERROR(VLOOKUP(C27,DB!$C$4:$K$952,8,FALSE),"")</f>
        <v/>
      </c>
      <c r="Q27" s="78" t="str">
        <f>IFERROR(VLOOKUP(C27,DB!$C$4:$L$952,10,FALSE),"")</f>
        <v/>
      </c>
      <c r="R27" s="79"/>
    </row>
    <row r="28" spans="2:18">
      <c r="B28" s="64" t="str">
        <f>IFERROR(HYPERLINK(C28&amp;".xlsx",VLOOKUP(C28,DB!$C$4:$N$952,12,FALSE)),"")</f>
        <v/>
      </c>
      <c r="C28" s="82" t="str" cm="1">
        <f t="array" ref="C28">IFERROR(INDEX(DB!$C$4:$C$174,SMALL(IF(ISNUMBER(SEARCH("financial",DB!$K$4:$K$174))=TRUE,ROW(DB!$C$4:$C$174)),ROW(24:24))-3,0),"")</f>
        <v/>
      </c>
      <c r="D28" t="str">
        <f>IFERROR(VLOOKUP(C28,DB!$C$4:$I$952,2,FALSE),"")</f>
        <v/>
      </c>
      <c r="E28" s="70" t="str">
        <f>IFERROR(VLOOKUP(C28,DB!$C$4:$I$952,3,FALSE),"")</f>
        <v/>
      </c>
      <c r="F28" s="71" t="str">
        <f>IFERROR(VLOOKUP(C28,DB!$C$4:$I$952,7,FALSE),"")</f>
        <v/>
      </c>
      <c r="G28" s="72" t="str">
        <f>IFERROR(VLOOKUP(C28,DB!$C$4:$H$952,4,FALSE)/1000000,"")</f>
        <v/>
      </c>
      <c r="H28" s="72"/>
      <c r="I28" s="72" t="str">
        <f t="shared" si="3"/>
        <v/>
      </c>
      <c r="J28" s="73" t="str">
        <f t="shared" si="4"/>
        <v/>
      </c>
      <c r="K28" s="73" t="str">
        <f t="shared" si="5"/>
        <v/>
      </c>
      <c r="L28" s="74"/>
      <c r="M28" s="74"/>
      <c r="N28" s="75" t="str">
        <f>IFERROR(VLOOKUP(C28,DB!$C$4:$H$49,6,FALSE),"")</f>
        <v/>
      </c>
      <c r="O28" s="76"/>
      <c r="P28" s="77" t="str">
        <f>IFERROR(VLOOKUP(C28,DB!$C$4:$K$952,8,FALSE),"")</f>
        <v/>
      </c>
      <c r="Q28" s="78" t="str">
        <f>IFERROR(VLOOKUP(C28,DB!$C$4:$L$952,10,FALSE),"")</f>
        <v/>
      </c>
      <c r="R28" s="79"/>
    </row>
    <row r="29" spans="2:18">
      <c r="B29" s="64" t="str">
        <f>IFERROR(HYPERLINK(C29&amp;".xlsx",VLOOKUP(C29,DB!$C$4:$N$952,12,FALSE)),"")</f>
        <v/>
      </c>
      <c r="C29" s="82" t="str" cm="1">
        <f t="array" ref="C29">IFERROR(INDEX(DB!$C$4:$C$174,SMALL(IF(ISNUMBER(SEARCH("financial",DB!$K$4:$K$174))=TRUE,ROW(DB!$C$4:$C$174)),ROW(25:25))-3,0),"")</f>
        <v/>
      </c>
      <c r="D29" t="str">
        <f>IFERROR(VLOOKUP(C29,DB!$C$4:$I$952,2,FALSE),"")</f>
        <v/>
      </c>
      <c r="E29" s="70" t="str">
        <f>IFERROR(VLOOKUP(C29,DB!$C$4:$I$952,3,FALSE),"")</f>
        <v/>
      </c>
      <c r="F29" s="71" t="str">
        <f>IFERROR(VLOOKUP(C29,DB!$C$4:$I$952,7,FALSE),"")</f>
        <v/>
      </c>
      <c r="G29" s="72" t="str">
        <f>IFERROR(VLOOKUP(C29,DB!$C$4:$H$952,4,FALSE)/1000000,"")</f>
        <v/>
      </c>
      <c r="H29" s="72"/>
      <c r="I29" s="72" t="str">
        <f t="shared" si="3"/>
        <v/>
      </c>
      <c r="J29" s="73" t="str">
        <f t="shared" si="4"/>
        <v/>
      </c>
      <c r="K29" s="73" t="str">
        <f t="shared" si="5"/>
        <v/>
      </c>
      <c r="L29" s="74"/>
      <c r="M29" s="74"/>
      <c r="N29" s="75" t="str">
        <f>IFERROR(VLOOKUP(C29,DB!$C$4:$H$49,6,FALSE),"")</f>
        <v/>
      </c>
      <c r="O29" s="76"/>
      <c r="P29" s="77" t="str">
        <f>IFERROR(VLOOKUP(C29,DB!$C$4:$K$952,8,FALSE),"")</f>
        <v/>
      </c>
      <c r="Q29" s="78" t="str">
        <f>IFERROR(VLOOKUP(C29,DB!$C$4:$L$952,10,FALSE),"")</f>
        <v/>
      </c>
      <c r="R29" s="79"/>
    </row>
    <row r="30" spans="2:18">
      <c r="B30" s="64" t="str">
        <f>IFERROR(HYPERLINK(C30&amp;".xlsx",VLOOKUP(C30,DB!$C$4:$N$952,12,FALSE)),"")</f>
        <v/>
      </c>
      <c r="C30" s="82" t="str" cm="1">
        <f t="array" ref="C30">IFERROR(INDEX(DB!$C$4:$C$174,SMALL(IF(ISNUMBER(SEARCH("financial",DB!$K$4:$K$174))=TRUE,ROW(DB!$C$4:$C$174)),ROW(26:26))-3,0),"")</f>
        <v/>
      </c>
      <c r="D30" t="str">
        <f>IFERROR(VLOOKUP(C30,DB!$C$4:$I$952,2,FALSE),"")</f>
        <v/>
      </c>
      <c r="E30" s="70" t="str">
        <f>IFERROR(VLOOKUP(C30,DB!$C$4:$I$952,3,FALSE),"")</f>
        <v/>
      </c>
      <c r="F30" s="71" t="str">
        <f>IFERROR(VLOOKUP(C30,DB!$C$4:$I$952,7,FALSE),"")</f>
        <v/>
      </c>
      <c r="G30" s="72" t="str">
        <f>IFERROR(VLOOKUP(C30,DB!$C$4:$H$952,4,FALSE)/1000000,"")</f>
        <v/>
      </c>
      <c r="H30" s="72"/>
      <c r="I30" s="72" t="str">
        <f t="shared" si="3"/>
        <v/>
      </c>
      <c r="J30" s="73" t="str">
        <f t="shared" si="4"/>
        <v/>
      </c>
      <c r="K30" s="73" t="str">
        <f t="shared" si="5"/>
        <v/>
      </c>
      <c r="L30" s="74"/>
      <c r="M30" s="74"/>
      <c r="N30" s="75" t="str">
        <f>IFERROR(VLOOKUP(C30,DB!$C$4:$H$49,6,FALSE),"")</f>
        <v/>
      </c>
      <c r="O30" s="76"/>
      <c r="P30" s="77" t="str">
        <f>IFERROR(VLOOKUP(C30,DB!$C$4:$K$952,8,FALSE),"")</f>
        <v/>
      </c>
      <c r="Q30" s="78" t="str">
        <f>IFERROR(VLOOKUP(C30,DB!$C$4:$L$952,10,FALSE),"")</f>
        <v/>
      </c>
      <c r="R30" s="79"/>
    </row>
    <row r="31" spans="2:18">
      <c r="B31" s="64" t="str">
        <f>IFERROR(HYPERLINK(C31&amp;".xlsx",VLOOKUP(C31,DB!$C$4:$N$952,12,FALSE)),"")</f>
        <v/>
      </c>
      <c r="C31" s="82" t="str" cm="1">
        <f t="array" ref="C31">IFERROR(INDEX(DB!$C$4:$C$174,SMALL(IF(ISNUMBER(SEARCH("financial",DB!$K$4:$K$174))=TRUE,ROW(DB!$C$4:$C$174)),ROW(27:27))-3,0),"")</f>
        <v/>
      </c>
      <c r="D31" t="str">
        <f>IFERROR(VLOOKUP(C31,DB!$C$4:$I$952,2,FALSE),"")</f>
        <v/>
      </c>
      <c r="E31" s="70" t="str">
        <f>IFERROR(VLOOKUP(C31,DB!$C$4:$I$952,3,FALSE),"")</f>
        <v/>
      </c>
      <c r="F31" s="71" t="str">
        <f>IFERROR(VLOOKUP(C31,DB!$C$4:$I$952,7,FALSE),"")</f>
        <v/>
      </c>
      <c r="G31" s="72" t="str">
        <f>IFERROR(VLOOKUP(C31,DB!$C$4:$H$952,4,FALSE)/1000000,"")</f>
        <v/>
      </c>
      <c r="H31" s="72"/>
      <c r="I31" s="72" t="str">
        <f t="shared" si="3"/>
        <v/>
      </c>
      <c r="J31" s="73" t="str">
        <f t="shared" si="4"/>
        <v/>
      </c>
      <c r="K31" s="73" t="str">
        <f t="shared" si="5"/>
        <v/>
      </c>
      <c r="L31" s="74"/>
      <c r="M31" s="74"/>
      <c r="N31" s="75" t="str">
        <f>IFERROR(VLOOKUP(C31,DB!$C$4:$H$49,6,FALSE),"")</f>
        <v/>
      </c>
      <c r="O31" s="76"/>
      <c r="P31" s="77" t="str">
        <f>IFERROR(VLOOKUP(C31,DB!$C$4:$K$952,8,FALSE),"")</f>
        <v/>
      </c>
      <c r="Q31" s="78" t="str">
        <f>IFERROR(VLOOKUP(C31,DB!$C$4:$L$952,10,FALSE),"")</f>
        <v/>
      </c>
      <c r="R31" s="79"/>
    </row>
    <row r="32" spans="2:18">
      <c r="B32" s="64" t="str">
        <f>IFERROR(HYPERLINK(C32&amp;".xlsx",VLOOKUP(C32,DB!$C$4:$N$952,12,FALSE)),"")</f>
        <v/>
      </c>
      <c r="C32" s="82" t="str" cm="1">
        <f t="array" ref="C32">IFERROR(INDEX(DB!$C$4:$C$174,SMALL(IF(ISNUMBER(SEARCH("financial",DB!$K$4:$K$174))=TRUE,ROW(DB!$C$4:$C$174)),ROW(28:28))-3,0),"")</f>
        <v/>
      </c>
      <c r="D32" t="str">
        <f>IFERROR(VLOOKUP(C32,DB!$C$4:$I$952,2,FALSE),"")</f>
        <v/>
      </c>
      <c r="E32" s="70" t="str">
        <f>IFERROR(VLOOKUP(C32,DB!$C$4:$I$952,3,FALSE),"")</f>
        <v/>
      </c>
      <c r="F32" s="71" t="str">
        <f>IFERROR(VLOOKUP(C32,DB!$C$4:$I$952,7,FALSE),"")</f>
        <v/>
      </c>
      <c r="G32" s="72" t="str">
        <f>IFERROR(VLOOKUP(C32,DB!$C$4:$H$952,4,FALSE)/1000000,"")</f>
        <v/>
      </c>
      <c r="H32" s="72"/>
      <c r="I32" s="72" t="str">
        <f t="shared" si="3"/>
        <v/>
      </c>
      <c r="J32" s="73" t="str">
        <f t="shared" si="4"/>
        <v/>
      </c>
      <c r="K32" s="73" t="str">
        <f t="shared" si="5"/>
        <v/>
      </c>
      <c r="L32" s="74"/>
      <c r="M32" s="74"/>
      <c r="N32" s="75" t="str">
        <f>IFERROR(VLOOKUP(C32,DB!$C$4:$H$49,6,FALSE),"")</f>
        <v/>
      </c>
      <c r="O32" s="76"/>
      <c r="P32" s="77" t="str">
        <f>IFERROR(VLOOKUP(C32,DB!$C$4:$K$952,8,FALSE),"")</f>
        <v/>
      </c>
      <c r="Q32" s="78" t="str">
        <f>IFERROR(VLOOKUP(C32,DB!$C$4:$L$952,10,FALSE),"")</f>
        <v/>
      </c>
      <c r="R32" s="79"/>
    </row>
    <row r="33" spans="2:18">
      <c r="B33" s="64" t="str">
        <f>IFERROR(HYPERLINK(C33&amp;".xlsx",VLOOKUP(C33,DB!$C$4:$N$952,12,FALSE)),"")</f>
        <v/>
      </c>
      <c r="C33" s="82" t="str" cm="1">
        <f t="array" ref="C33">IFERROR(INDEX(DB!$C$4:$C$174,SMALL(IF(ISNUMBER(SEARCH("financial",DB!$K$4:$K$174))=TRUE,ROW(DB!$C$4:$C$174)),ROW(29:29))-3,0),"")</f>
        <v/>
      </c>
      <c r="D33" t="str">
        <f>IFERROR(VLOOKUP(C33,DB!$C$4:$I$952,2,FALSE),"")</f>
        <v/>
      </c>
      <c r="E33" s="70" t="str">
        <f>IFERROR(VLOOKUP(C33,DB!$C$4:$I$952,3,FALSE),"")</f>
        <v/>
      </c>
      <c r="F33" s="71" t="str">
        <f>IFERROR(VLOOKUP(C33,DB!$C$4:$I$952,7,FALSE),"")</f>
        <v/>
      </c>
      <c r="G33" s="72" t="str">
        <f>IFERROR(VLOOKUP(C33,DB!$C$4:$H$952,4,FALSE)/1000000,"")</f>
        <v/>
      </c>
      <c r="H33" s="72"/>
      <c r="I33" s="72" t="str">
        <f t="shared" si="3"/>
        <v/>
      </c>
      <c r="J33" s="73" t="str">
        <f t="shared" si="4"/>
        <v/>
      </c>
      <c r="K33" s="73" t="str">
        <f t="shared" si="5"/>
        <v/>
      </c>
      <c r="L33" s="74"/>
      <c r="M33" s="74"/>
      <c r="N33" s="75" t="str">
        <f>IFERROR(VLOOKUP(C33,DB!$C$4:$H$49,6,FALSE),"")</f>
        <v/>
      </c>
      <c r="O33" s="76"/>
      <c r="P33" s="77" t="str">
        <f>IFERROR(VLOOKUP(C33,DB!$C$4:$K$952,8,FALSE),"")</f>
        <v/>
      </c>
      <c r="Q33" s="78" t="str">
        <f>IFERROR(VLOOKUP(C33,DB!$C$4:$L$952,10,FALSE),"")</f>
        <v/>
      </c>
      <c r="R33" s="79"/>
    </row>
    <row r="34" spans="2:18">
      <c r="B34" s="64" t="str">
        <f>IFERROR(HYPERLINK(C34&amp;".xlsx",VLOOKUP(C34,DB!$C$4:$N$952,12,FALSE)),"")</f>
        <v/>
      </c>
      <c r="C34" s="82" t="str" cm="1">
        <f t="array" ref="C34">IFERROR(INDEX(DB!$C$4:$C$174,SMALL(IF(ISNUMBER(SEARCH("financial",DB!$K$4:$K$174))=TRUE,ROW(DB!$C$4:$C$174)),ROW(30:30))-3,0),"")</f>
        <v/>
      </c>
      <c r="D34" t="str">
        <f>IFERROR(VLOOKUP(C34,DB!$C$4:$I$952,2,FALSE),"")</f>
        <v/>
      </c>
      <c r="E34" s="70" t="str">
        <f>IFERROR(VLOOKUP(C34,DB!$C$4:$I$952,3,FALSE),"")</f>
        <v/>
      </c>
      <c r="F34" s="71" t="str">
        <f>IFERROR(VLOOKUP(C34,DB!$C$4:$I$952,7,FALSE),"")</f>
        <v/>
      </c>
      <c r="G34" s="72" t="str">
        <f>IFERROR(VLOOKUP(C34,DB!$C$4:$H$952,4,FALSE)/1000000,"")</f>
        <v/>
      </c>
      <c r="H34" s="72"/>
      <c r="I34" s="72" t="str">
        <f t="shared" si="3"/>
        <v/>
      </c>
      <c r="J34" s="73" t="str">
        <f t="shared" si="4"/>
        <v/>
      </c>
      <c r="K34" s="73" t="str">
        <f t="shared" si="5"/>
        <v/>
      </c>
      <c r="L34" s="74"/>
      <c r="M34" s="74"/>
      <c r="N34" s="75" t="str">
        <f>IFERROR(VLOOKUP(C34,DB!$C$4:$H$49,6,FALSE),"")</f>
        <v/>
      </c>
      <c r="O34" s="76"/>
      <c r="P34" s="77" t="str">
        <f>IFERROR(VLOOKUP(C34,DB!$C$4:$K$952,8,FALSE),"")</f>
        <v/>
      </c>
      <c r="Q34" s="78" t="str">
        <f>IFERROR(VLOOKUP(C34,DB!$C$4:$L$952,10,FALSE),"")</f>
        <v/>
      </c>
      <c r="R34" s="79"/>
    </row>
    <row r="35" spans="2:18">
      <c r="B35" s="64" t="str">
        <f>IFERROR(HYPERLINK(C35&amp;".xlsx",VLOOKUP(C35,DB!$C$4:$N$952,12,FALSE)),"")</f>
        <v/>
      </c>
      <c r="C35" s="82" t="str" cm="1">
        <f t="array" ref="C35">IFERROR(INDEX(DB!$C$4:$C$174,SMALL(IF(ISNUMBER(SEARCH("financial",DB!$K$4:$K$174))=TRUE,ROW(DB!$C$4:$C$174)),ROW(31:31))-3,0),"")</f>
        <v/>
      </c>
      <c r="D35" t="str">
        <f>IFERROR(VLOOKUP(C35,DB!$C$4:$I$952,2,FALSE),"")</f>
        <v/>
      </c>
      <c r="E35" s="70" t="str">
        <f>IFERROR(VLOOKUP(C35,DB!$C$4:$I$952,3,FALSE),"")</f>
        <v/>
      </c>
      <c r="F35" s="71" t="str">
        <f>IFERROR(VLOOKUP(C35,DB!$C$4:$I$952,7,FALSE),"")</f>
        <v/>
      </c>
      <c r="G35" s="72" t="str">
        <f>IFERROR(VLOOKUP(C35,DB!$C$4:$H$952,4,FALSE)/1000000,"")</f>
        <v/>
      </c>
      <c r="H35" s="72"/>
      <c r="I35" s="72" t="str">
        <f t="shared" si="3"/>
        <v/>
      </c>
      <c r="J35" s="73" t="str">
        <f t="shared" si="4"/>
        <v/>
      </c>
      <c r="K35" s="73" t="str">
        <f t="shared" si="5"/>
        <v/>
      </c>
      <c r="L35" s="74"/>
      <c r="M35" s="74"/>
      <c r="N35" s="75" t="str">
        <f>IFERROR(VLOOKUP(C35,DB!$C$4:$H$49,6,FALSE),"")</f>
        <v/>
      </c>
      <c r="O35" s="76"/>
      <c r="P35" s="77" t="str">
        <f>IFERROR(VLOOKUP(C35,DB!$C$4:$K$952,8,FALSE),"")</f>
        <v/>
      </c>
      <c r="Q35" s="78" t="str">
        <f>IFERROR(VLOOKUP(C35,DB!$C$4:$L$952,10,FALSE),"")</f>
        <v/>
      </c>
      <c r="R35" s="79"/>
    </row>
    <row r="36" spans="2:18">
      <c r="B36" s="64" t="str">
        <f>IFERROR(HYPERLINK(C36&amp;".xlsx",VLOOKUP(C36,DB!$C$4:$N$952,12,FALSE)),"")</f>
        <v/>
      </c>
      <c r="C36" s="82" t="str" cm="1">
        <f t="array" ref="C36">IFERROR(INDEX(DB!$C$4:$C$174,SMALL(IF(ISNUMBER(SEARCH("financial",DB!$K$4:$K$174))=TRUE,ROW(DB!$C$4:$C$174)),ROW(32:32))-3,0),"")</f>
        <v/>
      </c>
      <c r="D36" t="str">
        <f>IFERROR(VLOOKUP(C36,DB!$C$4:$I$952,2,FALSE),"")</f>
        <v/>
      </c>
      <c r="E36" s="70" t="str">
        <f>IFERROR(VLOOKUP(C36,DB!$C$4:$I$952,3,FALSE),"")</f>
        <v/>
      </c>
      <c r="F36" s="71" t="str">
        <f>IFERROR(VLOOKUP(C36,DB!$C$4:$I$952,7,FALSE),"")</f>
        <v/>
      </c>
      <c r="G36" s="72" t="str">
        <f>IFERROR(VLOOKUP(C36,DB!$C$4:$H$952,4,FALSE)/1000000,"")</f>
        <v/>
      </c>
      <c r="H36" s="72"/>
      <c r="I36" s="72" t="str">
        <f t="shared" si="3"/>
        <v/>
      </c>
      <c r="J36" s="73" t="str">
        <f t="shared" si="4"/>
        <v/>
      </c>
      <c r="K36" s="73" t="str">
        <f t="shared" si="5"/>
        <v/>
      </c>
      <c r="L36" s="74"/>
      <c r="M36" s="74"/>
      <c r="N36" s="75" t="str">
        <f>IFERROR(VLOOKUP(C36,DB!$C$4:$H$49,6,FALSE),"")</f>
        <v/>
      </c>
      <c r="O36" s="76"/>
      <c r="P36" s="77" t="str">
        <f>IFERROR(VLOOKUP(C36,DB!$C$4:$K$952,8,FALSE),"")</f>
        <v/>
      </c>
      <c r="Q36" s="78" t="str">
        <f>IFERROR(VLOOKUP(C36,DB!$C$4:$L$952,10,FALSE),"")</f>
        <v/>
      </c>
      <c r="R36" s="79"/>
    </row>
    <row r="37" spans="2:18">
      <c r="B37" s="64" t="str">
        <f>IFERROR(HYPERLINK(C37&amp;".xlsx",VLOOKUP(C37,DB!$C$4:$N$952,12,FALSE)),"")</f>
        <v/>
      </c>
      <c r="C37" s="82" t="str" cm="1">
        <f t="array" ref="C37">IFERROR(INDEX(DB!$C$4:$C$174,SMALL(IF(ISNUMBER(SEARCH("financial",DB!$K$4:$K$174))=TRUE,ROW(DB!$C$4:$C$174)),ROW(33:33))-3,0),"")</f>
        <v/>
      </c>
      <c r="D37" t="str">
        <f>IFERROR(VLOOKUP(C37,DB!$C$4:$I$952,2,FALSE),"")</f>
        <v/>
      </c>
      <c r="E37" s="70" t="str">
        <f>IFERROR(VLOOKUP(C37,DB!$C$4:$I$952,3,FALSE),"")</f>
        <v/>
      </c>
      <c r="F37" s="71" t="str">
        <f>IFERROR(VLOOKUP(C37,DB!$C$4:$I$952,7,FALSE),"")</f>
        <v/>
      </c>
      <c r="G37" s="72" t="str">
        <f>IFERROR(VLOOKUP(C37,DB!$C$4:$H$952,4,FALSE)/1000000,"")</f>
        <v/>
      </c>
      <c r="H37" s="72"/>
      <c r="I37" s="72" t="str">
        <f t="shared" si="3"/>
        <v/>
      </c>
      <c r="J37" s="73" t="str">
        <f t="shared" si="4"/>
        <v/>
      </c>
      <c r="K37" s="73" t="str">
        <f t="shared" si="5"/>
        <v/>
      </c>
      <c r="L37" s="74"/>
      <c r="M37" s="74"/>
      <c r="N37" s="75" t="str">
        <f>IFERROR(VLOOKUP(C37,DB!$C$4:$H$49,6,FALSE),"")</f>
        <v/>
      </c>
      <c r="O37" s="76"/>
      <c r="P37" s="77" t="str">
        <f>IFERROR(VLOOKUP(C37,DB!$C$4:$K$952,8,FALSE),"")</f>
        <v/>
      </c>
      <c r="Q37" s="78" t="str">
        <f>IFERROR(VLOOKUP(C37,DB!$C$4:$L$952,10,FALSE),"")</f>
        <v/>
      </c>
      <c r="R37" s="79"/>
    </row>
    <row r="38" spans="2:18">
      <c r="B38" s="64" t="str">
        <f>IFERROR(HYPERLINK(C38&amp;".xlsx",VLOOKUP(C38,DB!$C$4:$N$952,12,FALSE)),"")</f>
        <v/>
      </c>
      <c r="C38" s="82" t="str" cm="1">
        <f t="array" ref="C38">IFERROR(INDEX(DB!$C$4:$C$174,SMALL(IF(ISNUMBER(SEARCH("financial",DB!$K$4:$K$174))=TRUE,ROW(DB!$C$4:$C$174)),ROW(34:34))-3,0),"")</f>
        <v/>
      </c>
      <c r="D38" t="str">
        <f>IFERROR(VLOOKUP(C38,DB!$C$4:$I$952,2,FALSE),"")</f>
        <v/>
      </c>
      <c r="E38" s="70" t="str">
        <f>IFERROR(VLOOKUP(C38,DB!$C$4:$I$952,3,FALSE),"")</f>
        <v/>
      </c>
      <c r="F38" s="71" t="str">
        <f>IFERROR(VLOOKUP(C38,DB!$C$4:$I$952,7,FALSE),"")</f>
        <v/>
      </c>
      <c r="G38" s="72" t="str">
        <f>IFERROR(VLOOKUP(C38,DB!$C$4:$H$952,4,FALSE)/1000000,"")</f>
        <v/>
      </c>
      <c r="H38" s="72"/>
      <c r="I38" s="72" t="str">
        <f t="shared" si="3"/>
        <v/>
      </c>
      <c r="J38" s="73" t="str">
        <f t="shared" si="4"/>
        <v/>
      </c>
      <c r="K38" s="73" t="str">
        <f t="shared" si="5"/>
        <v/>
      </c>
      <c r="L38" s="74"/>
      <c r="M38" s="74"/>
      <c r="N38" s="75" t="str">
        <f>IFERROR(VLOOKUP(C38,DB!$C$4:$H$49,6,FALSE),"")</f>
        <v/>
      </c>
      <c r="O38" s="76"/>
      <c r="P38" s="77" t="str">
        <f>IFERROR(VLOOKUP(C38,DB!$C$4:$K$952,8,FALSE),"")</f>
        <v/>
      </c>
      <c r="Q38" s="78" t="str">
        <f>IFERROR(VLOOKUP(C38,DB!$C$4:$L$952,10,FALSE),"")</f>
        <v/>
      </c>
      <c r="R38" s="79"/>
    </row>
    <row r="39" spans="2:18">
      <c r="B39" s="64" t="str">
        <f>IFERROR(HYPERLINK(C39&amp;".xlsx",VLOOKUP(C39,DB!$C$4:$N$952,12,FALSE)),"")</f>
        <v/>
      </c>
      <c r="C39" s="82" t="str" cm="1">
        <f t="array" ref="C39">IFERROR(INDEX(DB!$C$4:$C$174,SMALL(IF(ISNUMBER(SEARCH("financial",DB!$K$4:$K$174))=TRUE,ROW(DB!$C$4:$C$174)),ROW(35:35))-3,0),"")</f>
        <v/>
      </c>
      <c r="D39" t="str">
        <f>IFERROR(VLOOKUP(C39,DB!$C$4:$I$952,2,FALSE),"")</f>
        <v/>
      </c>
      <c r="E39" s="70" t="str">
        <f>IFERROR(VLOOKUP(C39,DB!$C$4:$I$952,3,FALSE),"")</f>
        <v/>
      </c>
      <c r="F39" s="71" t="str">
        <f>IFERROR(VLOOKUP(C39,DB!$C$4:$I$952,7,FALSE),"")</f>
        <v/>
      </c>
      <c r="G39" s="72" t="str">
        <f>IFERROR(VLOOKUP(C39,DB!$C$4:$H$952,4,FALSE)/1000000,"")</f>
        <v/>
      </c>
      <c r="H39" s="72"/>
      <c r="I39" s="72" t="str">
        <f t="shared" si="3"/>
        <v/>
      </c>
      <c r="J39" s="73" t="str">
        <f t="shared" si="4"/>
        <v/>
      </c>
      <c r="K39" s="73" t="str">
        <f t="shared" si="5"/>
        <v/>
      </c>
      <c r="L39" s="74"/>
      <c r="M39" s="74"/>
      <c r="N39" s="75" t="str">
        <f>IFERROR(VLOOKUP(C39,DB!$C$4:$H$49,6,FALSE),"")</f>
        <v/>
      </c>
      <c r="O39" s="76"/>
      <c r="P39" s="77" t="str">
        <f>IFERROR(VLOOKUP(C39,DB!$C$4:$K$952,8,FALSE),"")</f>
        <v/>
      </c>
      <c r="Q39" s="78" t="str">
        <f>IFERROR(VLOOKUP(C39,DB!$C$4:$L$952,10,FALSE),"")</f>
        <v/>
      </c>
      <c r="R39" s="79"/>
    </row>
    <row r="40" spans="2:18">
      <c r="B40" s="64" t="str">
        <f>IFERROR(HYPERLINK(C40&amp;".xlsx",VLOOKUP(C40,DB!$C$4:$N$952,12,FALSE)),"")</f>
        <v/>
      </c>
      <c r="C40" s="82" t="str" cm="1">
        <f t="array" ref="C40">IFERROR(INDEX(DB!$C$4:$C$174,SMALL(IF(ISNUMBER(SEARCH("financial",DB!$K$4:$K$174))=TRUE,ROW(DB!$C$4:$C$174)),ROW(36:36))-3,0),"")</f>
        <v/>
      </c>
      <c r="D40" t="str">
        <f>IFERROR(VLOOKUP(C40,DB!$C$4:$I$952,2,FALSE),"")</f>
        <v/>
      </c>
      <c r="E40" s="70" t="str">
        <f>IFERROR(VLOOKUP(C40,DB!$C$4:$I$952,3,FALSE),"")</f>
        <v/>
      </c>
      <c r="F40" s="71" t="str">
        <f>IFERROR(VLOOKUP(C40,DB!$C$4:$I$952,7,FALSE),"")</f>
        <v/>
      </c>
      <c r="G40" s="72" t="str">
        <f>IFERROR(VLOOKUP(C40,DB!$C$4:$H$952,4,FALSE)/1000000,"")</f>
        <v/>
      </c>
      <c r="H40" s="72"/>
      <c r="I40" s="72" t="str">
        <f t="shared" si="3"/>
        <v/>
      </c>
      <c r="J40" s="73" t="str">
        <f t="shared" si="4"/>
        <v/>
      </c>
      <c r="K40" s="73" t="str">
        <f t="shared" si="5"/>
        <v/>
      </c>
      <c r="L40" s="74"/>
      <c r="M40" s="74"/>
      <c r="N40" s="75" t="str">
        <f>IFERROR(VLOOKUP(C40,DB!$C$4:$H$49,6,FALSE),"")</f>
        <v/>
      </c>
      <c r="O40" s="76"/>
      <c r="P40" s="77" t="str">
        <f>IFERROR(VLOOKUP(C40,DB!$C$4:$K$952,8,FALSE),"")</f>
        <v/>
      </c>
      <c r="Q40" s="78" t="str">
        <f>IFERROR(VLOOKUP(C40,DB!$C$4:$L$952,10,FALSE),"")</f>
        <v/>
      </c>
      <c r="R40" s="79"/>
    </row>
    <row r="41" spans="2:18">
      <c r="B41" s="64" t="str">
        <f>IFERROR(HYPERLINK(C41&amp;".xlsx",VLOOKUP(C41,DB!$C$4:$N$952,12,FALSE)),"")</f>
        <v/>
      </c>
      <c r="C41" s="82" t="str" cm="1">
        <f t="array" ref="C41">IFERROR(INDEX(DB!$C$4:$C$174,SMALL(IF(ISNUMBER(SEARCH("financial",DB!$K$4:$K$174))=TRUE,ROW(DB!$C$4:$C$174)),ROW(37:37))-3,0),"")</f>
        <v/>
      </c>
      <c r="D41" t="str">
        <f>IFERROR(VLOOKUP(C41,DB!$C$4:$I$952,2,FALSE),"")</f>
        <v/>
      </c>
      <c r="E41" s="70" t="str">
        <f>IFERROR(VLOOKUP(C41,DB!$C$4:$I$952,3,FALSE),"")</f>
        <v/>
      </c>
      <c r="F41" s="71" t="str">
        <f>IFERROR(VLOOKUP(C41,DB!$C$4:$I$952,7,FALSE),"")</f>
        <v/>
      </c>
      <c r="G41" s="72" t="str">
        <f>IFERROR(VLOOKUP(C41,DB!$C$4:$H$952,4,FALSE)/1000000,"")</f>
        <v/>
      </c>
      <c r="H41" s="72"/>
      <c r="I41" s="72" t="str">
        <f t="shared" si="3"/>
        <v/>
      </c>
      <c r="J41" s="73" t="str">
        <f t="shared" si="4"/>
        <v/>
      </c>
      <c r="K41" s="73" t="str">
        <f t="shared" si="5"/>
        <v/>
      </c>
      <c r="L41" s="74"/>
      <c r="M41" s="74"/>
      <c r="N41" s="75" t="str">
        <f>IFERROR(VLOOKUP(C41,DB!$C$4:$H$49,6,FALSE),"")</f>
        <v/>
      </c>
      <c r="O41" s="76"/>
      <c r="P41" s="77" t="str">
        <f>IFERROR(VLOOKUP(C41,DB!$C$4:$K$952,8,FALSE),"")</f>
        <v/>
      </c>
      <c r="Q41" s="78" t="str">
        <f>IFERROR(VLOOKUP(C41,DB!$C$4:$L$952,10,FALSE),"")</f>
        <v/>
      </c>
      <c r="R41" s="79"/>
    </row>
    <row r="42" spans="2:18">
      <c r="B42" s="64" t="str">
        <f>IFERROR(HYPERLINK(C42&amp;".xlsx",VLOOKUP(C42,DB!$C$4:$N$952,12,FALSE)),"")</f>
        <v/>
      </c>
      <c r="C42" s="82" t="str" cm="1">
        <f t="array" ref="C42">IFERROR(INDEX(DB!$C$4:$C$174,SMALL(IF(ISNUMBER(SEARCH("financial",DB!$K$4:$K$174))=TRUE,ROW(DB!$C$4:$C$174)),ROW(38:38))-3,0),"")</f>
        <v/>
      </c>
      <c r="D42" t="str">
        <f>IFERROR(VLOOKUP(C42,DB!$C$4:$I$952,2,FALSE),"")</f>
        <v/>
      </c>
      <c r="E42" s="70" t="str">
        <f>IFERROR(VLOOKUP(C42,DB!$C$4:$I$952,3,FALSE),"")</f>
        <v/>
      </c>
      <c r="F42" s="71" t="str">
        <f>IFERROR(VLOOKUP(C42,DB!$C$4:$I$952,7,FALSE),"")</f>
        <v/>
      </c>
      <c r="G42" s="72" t="str">
        <f>IFERROR(VLOOKUP(C42,DB!$C$4:$H$952,4,FALSE)/1000000,"")</f>
        <v/>
      </c>
      <c r="H42" s="72"/>
      <c r="I42" s="72" t="str">
        <f t="shared" si="3"/>
        <v/>
      </c>
      <c r="J42" s="73" t="str">
        <f t="shared" si="4"/>
        <v/>
      </c>
      <c r="K42" s="73" t="str">
        <f t="shared" si="5"/>
        <v/>
      </c>
      <c r="L42" s="74"/>
      <c r="M42" s="74"/>
      <c r="N42" s="75" t="str">
        <f>IFERROR(VLOOKUP(C42,DB!$C$4:$H$49,6,FALSE),"")</f>
        <v/>
      </c>
      <c r="O42" s="76"/>
      <c r="P42" s="77" t="str">
        <f>IFERROR(VLOOKUP(C42,DB!$C$4:$K$952,8,FALSE),"")</f>
        <v/>
      </c>
      <c r="Q42" s="78" t="str">
        <f>IFERROR(VLOOKUP(C42,DB!$C$4:$L$952,10,FALSE),"")</f>
        <v/>
      </c>
      <c r="R42" s="79"/>
    </row>
    <row r="43" spans="2:18">
      <c r="B43" s="64" t="str">
        <f>IFERROR(HYPERLINK(C43&amp;".xlsx",VLOOKUP(C43,DB!$C$4:$N$952,12,FALSE)),"")</f>
        <v/>
      </c>
      <c r="C43" s="82" t="str" cm="1">
        <f t="array" ref="C43">IFERROR(INDEX(DB!$C$4:$C$174,SMALL(IF(ISNUMBER(SEARCH("financial",DB!$K$4:$K$174))=TRUE,ROW(DB!$C$4:$C$174)),ROW(39:39))-3,0),"")</f>
        <v/>
      </c>
      <c r="D43" t="str">
        <f>IFERROR(VLOOKUP(C43,DB!$C$4:$I$952,2,FALSE),"")</f>
        <v/>
      </c>
      <c r="E43" s="70" t="str">
        <f>IFERROR(VLOOKUP(C43,DB!$C$4:$I$952,3,FALSE),"")</f>
        <v/>
      </c>
      <c r="F43" s="71" t="str">
        <f>IFERROR(VLOOKUP(C43,DB!$C$4:$I$952,7,FALSE),"")</f>
        <v/>
      </c>
      <c r="G43" s="72" t="str">
        <f>IFERROR(VLOOKUP(C43,DB!$C$4:$H$952,4,FALSE)/1000000,"")</f>
        <v/>
      </c>
      <c r="H43" s="72"/>
      <c r="I43" s="72" t="str">
        <f t="shared" si="3"/>
        <v/>
      </c>
      <c r="J43" s="73" t="str">
        <f t="shared" si="4"/>
        <v/>
      </c>
      <c r="K43" s="73" t="str">
        <f t="shared" si="5"/>
        <v/>
      </c>
      <c r="L43" s="74"/>
      <c r="M43" s="74"/>
      <c r="N43" s="75" t="str">
        <f>IFERROR(VLOOKUP(C43,DB!$C$4:$H$49,6,FALSE),"")</f>
        <v/>
      </c>
      <c r="O43" s="76"/>
      <c r="P43" s="77" t="str">
        <f>IFERROR(VLOOKUP(C43,DB!$C$4:$K$952,8,FALSE),"")</f>
        <v/>
      </c>
      <c r="Q43" s="78" t="str">
        <f>IFERROR(VLOOKUP(C43,DB!$C$4:$L$952,10,FALSE),"")</f>
        <v/>
      </c>
      <c r="R43" s="79"/>
    </row>
    <row r="44" spans="2:18">
      <c r="B44" s="64" t="str">
        <f>IFERROR(HYPERLINK(C44&amp;".xlsx",VLOOKUP(C44,DB!$C$4:$N$952,12,FALSE)),"")</f>
        <v/>
      </c>
      <c r="C44" s="82" t="str" cm="1">
        <f t="array" ref="C44">IFERROR(INDEX(DB!$C$4:$C$174,SMALL(IF(ISNUMBER(SEARCH("financial",DB!$K$4:$K$174))=TRUE,ROW(DB!$C$4:$C$174)),ROW(40:40))-3,0),"")</f>
        <v/>
      </c>
      <c r="D44" t="str">
        <f>IFERROR(VLOOKUP(C44,DB!$C$4:$I$952,2,FALSE),"")</f>
        <v/>
      </c>
      <c r="E44" s="70" t="str">
        <f>IFERROR(VLOOKUP(C44,DB!$C$4:$I$952,3,FALSE),"")</f>
        <v/>
      </c>
      <c r="F44" s="71" t="str">
        <f>IFERROR(VLOOKUP(C44,DB!$C$4:$I$952,7,FALSE),"")</f>
        <v/>
      </c>
      <c r="G44" s="72" t="str">
        <f>IFERROR(VLOOKUP(C44,DB!$C$4:$H$952,4,FALSE)/1000000,"")</f>
        <v/>
      </c>
      <c r="H44" s="72"/>
      <c r="I44" s="72" t="str">
        <f t="shared" si="3"/>
        <v/>
      </c>
      <c r="J44" s="73" t="str">
        <f t="shared" si="4"/>
        <v/>
      </c>
      <c r="K44" s="73" t="str">
        <f t="shared" si="5"/>
        <v/>
      </c>
      <c r="L44" s="74"/>
      <c r="M44" s="74"/>
      <c r="N44" s="75" t="str">
        <f>IFERROR(VLOOKUP(C44,DB!$C$4:$H$49,6,FALSE),"")</f>
        <v/>
      </c>
      <c r="O44" s="76"/>
      <c r="P44" s="77" t="str">
        <f>IFERROR(VLOOKUP(C44,DB!$C$4:$K$952,8,FALSE),"")</f>
        <v/>
      </c>
      <c r="Q44" s="78" t="str">
        <f>IFERROR(VLOOKUP(C44,DB!$C$4:$L$952,10,FALSE),"")</f>
        <v/>
      </c>
      <c r="R44" s="79"/>
    </row>
    <row r="45" spans="2:18">
      <c r="B45" s="64" t="str">
        <f>IFERROR(HYPERLINK(C45&amp;".xlsx",VLOOKUP(C45,DB!$C$4:$N$952,12,FALSE)),"")</f>
        <v/>
      </c>
      <c r="C45" s="82" t="str" cm="1">
        <f t="array" ref="C45">IFERROR(INDEX(DB!$C$4:$C$174,SMALL(IF(ISNUMBER(SEARCH("financial",DB!$K$4:$K$174))=TRUE,ROW(DB!$C$4:$C$174)),ROW(41:41))-3,0),"")</f>
        <v/>
      </c>
      <c r="D45" t="str">
        <f>IFERROR(VLOOKUP(C45,DB!$C$4:$I$952,2,FALSE),"")</f>
        <v/>
      </c>
      <c r="E45" s="70" t="str">
        <f>IFERROR(VLOOKUP(C45,DB!$C$4:$I$952,3,FALSE),"")</f>
        <v/>
      </c>
      <c r="F45" s="71" t="str">
        <f>IFERROR(VLOOKUP(C45,DB!$C$4:$I$952,7,FALSE),"")</f>
        <v/>
      </c>
      <c r="G45" s="72" t="str">
        <f>IFERROR(VLOOKUP(C45,DB!$C$4:$H$952,4,FALSE)/1000000,"")</f>
        <v/>
      </c>
      <c r="H45" s="72"/>
      <c r="I45" s="72" t="str">
        <f t="shared" si="3"/>
        <v/>
      </c>
      <c r="J45" s="73" t="str">
        <f t="shared" si="4"/>
        <v/>
      </c>
      <c r="K45" s="73" t="str">
        <f t="shared" si="5"/>
        <v/>
      </c>
      <c r="L45" s="74"/>
      <c r="M45" s="74"/>
      <c r="N45" s="75" t="str">
        <f>IFERROR(VLOOKUP(C45,DB!$C$4:$H$49,6,FALSE),"")</f>
        <v/>
      </c>
      <c r="O45" s="76"/>
      <c r="P45" s="77" t="str">
        <f>IFERROR(VLOOKUP(C45,DB!$C$4:$K$952,8,FALSE),"")</f>
        <v/>
      </c>
      <c r="Q45" s="78" t="str">
        <f>IFERROR(VLOOKUP(C45,DB!$C$4:$L$952,10,FALSE),"")</f>
        <v/>
      </c>
      <c r="R45" s="79"/>
    </row>
    <row r="46" spans="2:18">
      <c r="B46" s="64" t="str">
        <f>IFERROR(HYPERLINK(C46&amp;".xlsx",VLOOKUP(C46,DB!$C$4:$N$952,12,FALSE)),"")</f>
        <v/>
      </c>
      <c r="C46" s="82" t="str" cm="1">
        <f t="array" ref="C46">IFERROR(INDEX(DB!$C$4:$C$174,SMALL(IF(ISNUMBER(SEARCH("financial",DB!$K$4:$K$174))=TRUE,ROW(DB!$C$4:$C$174)),ROW(42:42))-3,0),"")</f>
        <v/>
      </c>
      <c r="D46" t="str">
        <f>IFERROR(VLOOKUP(C46,DB!$C$4:$I$952,2,FALSE),"")</f>
        <v/>
      </c>
      <c r="E46" s="70" t="str">
        <f>IFERROR(VLOOKUP(C46,DB!$C$4:$I$952,3,FALSE),"")</f>
        <v/>
      </c>
      <c r="F46" s="71" t="str">
        <f>IFERROR(VLOOKUP(C46,DB!$C$4:$I$952,7,FALSE),"")</f>
        <v/>
      </c>
      <c r="G46" s="72" t="str">
        <f>IFERROR(VLOOKUP(C46,DB!$C$4:$H$952,4,FALSE)/1000000,"")</f>
        <v/>
      </c>
      <c r="H46" s="72"/>
      <c r="I46" s="72" t="str">
        <f t="shared" si="3"/>
        <v/>
      </c>
      <c r="J46" s="73" t="str">
        <f t="shared" si="4"/>
        <v/>
      </c>
      <c r="K46" s="73" t="str">
        <f t="shared" si="5"/>
        <v/>
      </c>
      <c r="L46" s="74"/>
      <c r="M46" s="74"/>
      <c r="N46" s="75" t="str">
        <f>IFERROR(VLOOKUP(C46,DB!$C$4:$H$49,6,FALSE),"")</f>
        <v/>
      </c>
      <c r="O46" s="76"/>
      <c r="P46" s="77" t="str">
        <f>IFERROR(VLOOKUP(C46,DB!$C$4:$K$952,8,FALSE),"")</f>
        <v/>
      </c>
      <c r="Q46" s="78" t="str">
        <f>IFERROR(VLOOKUP(C46,DB!$C$4:$L$952,10,FALSE),"")</f>
        <v/>
      </c>
      <c r="R46" s="79"/>
    </row>
    <row r="47" spans="2:18">
      <c r="B47" s="64" t="str">
        <f>IFERROR(HYPERLINK(C47&amp;".xlsx",VLOOKUP(C47,DB!$C$4:$N$952,12,FALSE)),"")</f>
        <v/>
      </c>
      <c r="C47" s="82" t="str" cm="1">
        <f t="array" ref="C47">IFERROR(INDEX(DB!$C$4:$C$174,SMALL(IF(ISNUMBER(SEARCH("financial",DB!$K$4:$K$174))=TRUE,ROW(DB!$C$4:$C$174)),ROW(43:43))-3,0),"")</f>
        <v/>
      </c>
      <c r="D47" t="str">
        <f>IFERROR(VLOOKUP(C47,DB!$C$4:$I$952,2,FALSE),"")</f>
        <v/>
      </c>
      <c r="E47" s="70" t="str">
        <f>IFERROR(VLOOKUP(C47,DB!$C$4:$I$952,3,FALSE),"")</f>
        <v/>
      </c>
      <c r="F47" s="71" t="str">
        <f>IFERROR(VLOOKUP(C47,DB!$C$4:$I$952,7,FALSE),"")</f>
        <v/>
      </c>
      <c r="G47" s="72" t="str">
        <f>IFERROR(VLOOKUP(C47,DB!$C$4:$H$952,4,FALSE)/1000000,"")</f>
        <v/>
      </c>
      <c r="H47" s="72"/>
      <c r="I47" s="72" t="str">
        <f t="shared" si="3"/>
        <v/>
      </c>
      <c r="J47" s="73" t="str">
        <f t="shared" si="4"/>
        <v/>
      </c>
      <c r="K47" s="73" t="str">
        <f t="shared" si="5"/>
        <v/>
      </c>
      <c r="L47" s="74"/>
      <c r="M47" s="74"/>
      <c r="N47" s="75" t="str">
        <f>IFERROR(VLOOKUP(C47,DB!$C$4:$H$49,6,FALSE),"")</f>
        <v/>
      </c>
      <c r="O47" s="76"/>
      <c r="P47" s="77" t="str">
        <f>IFERROR(VLOOKUP(C47,DB!$C$4:$K$952,8,FALSE),"")</f>
        <v/>
      </c>
      <c r="Q47" s="78" t="str">
        <f>IFERROR(VLOOKUP(C47,DB!$C$4:$L$952,10,FALSE),"")</f>
        <v/>
      </c>
      <c r="R47" s="79"/>
    </row>
    <row r="48" spans="2:18">
      <c r="B48" s="64" t="str">
        <f>IFERROR(HYPERLINK(C48&amp;".xlsx",VLOOKUP(C48,DB!$C$4:$N$952,12,FALSE)),"")</f>
        <v/>
      </c>
      <c r="C48" s="82" t="str" cm="1">
        <f t="array" ref="C48">IFERROR(INDEX(DB!$C$4:$C$174,SMALL(IF(ISNUMBER(SEARCH("financial",DB!$K$4:$K$174))=TRUE,ROW(DB!$C$4:$C$174)),ROW(44:44))-3,0),"")</f>
        <v/>
      </c>
      <c r="D48" t="str">
        <f>IFERROR(VLOOKUP(C48,DB!$C$4:$I$952,2,FALSE),"")</f>
        <v/>
      </c>
      <c r="E48" s="70" t="str">
        <f>IFERROR(VLOOKUP(C48,DB!$C$4:$I$952,3,FALSE),"")</f>
        <v/>
      </c>
      <c r="F48" s="71" t="str">
        <f>IFERROR(VLOOKUP(C48,DB!$C$4:$I$952,7,FALSE),"")</f>
        <v/>
      </c>
      <c r="G48" s="72" t="str">
        <f>IFERROR(VLOOKUP(C48,DB!$C$4:$H$952,4,FALSE)/1000000,"")</f>
        <v/>
      </c>
      <c r="H48" s="72"/>
      <c r="I48" s="72" t="str">
        <f t="shared" si="3"/>
        <v/>
      </c>
      <c r="J48" s="73" t="str">
        <f t="shared" si="4"/>
        <v/>
      </c>
      <c r="K48" s="73" t="str">
        <f t="shared" si="5"/>
        <v/>
      </c>
      <c r="L48" s="74"/>
      <c r="M48" s="74"/>
      <c r="N48" s="75" t="str">
        <f>IFERROR(VLOOKUP(C48,DB!$C$4:$H$49,6,FALSE),"")</f>
        <v/>
      </c>
      <c r="O48" s="76"/>
      <c r="P48" s="77" t="str">
        <f>IFERROR(VLOOKUP(C48,DB!$C$4:$K$952,8,FALSE),"")</f>
        <v/>
      </c>
      <c r="Q48" s="78" t="str">
        <f>IFERROR(VLOOKUP(C48,DB!$C$4:$L$952,10,FALSE),"")</f>
        <v/>
      </c>
      <c r="R48" s="79"/>
    </row>
    <row r="49" spans="2:18">
      <c r="B49" s="64" t="str">
        <f>IFERROR(HYPERLINK(C49&amp;".xlsx",VLOOKUP(C49,DB!$C$4:$N$952,12,FALSE)),"")</f>
        <v/>
      </c>
      <c r="C49" s="82" t="str" cm="1">
        <f t="array" ref="C49">IFERROR(INDEX(DB!$C$4:$C$174,SMALL(IF(ISNUMBER(SEARCH("financial",DB!$K$4:$K$174))=TRUE,ROW(DB!$C$4:$C$174)),ROW(45:45))-3,0),"")</f>
        <v/>
      </c>
      <c r="D49" t="str">
        <f>IFERROR(VLOOKUP(C49,DB!$C$4:$I$952,2,FALSE),"")</f>
        <v/>
      </c>
      <c r="E49" s="70" t="str">
        <f>IFERROR(VLOOKUP(C49,DB!$C$4:$I$952,3,FALSE),"")</f>
        <v/>
      </c>
      <c r="F49" s="71" t="str">
        <f>IFERROR(VLOOKUP(C49,DB!$C$4:$I$952,7,FALSE),"")</f>
        <v/>
      </c>
      <c r="G49" s="72" t="str">
        <f>IFERROR(VLOOKUP(C49,DB!$C$4:$H$952,4,FALSE)/1000000,"")</f>
        <v/>
      </c>
      <c r="H49" s="72"/>
      <c r="I49" s="72" t="str">
        <f t="shared" si="3"/>
        <v/>
      </c>
      <c r="J49" s="73" t="str">
        <f t="shared" si="4"/>
        <v/>
      </c>
      <c r="K49" s="73" t="str">
        <f t="shared" si="5"/>
        <v/>
      </c>
      <c r="L49" s="74"/>
      <c r="M49" s="74"/>
      <c r="N49" s="75" t="str">
        <f>IFERROR(VLOOKUP(C49,DB!$C$4:$H$49,6,FALSE),"")</f>
        <v/>
      </c>
      <c r="O49" s="76"/>
      <c r="P49" s="77" t="str">
        <f>IFERROR(VLOOKUP(C49,DB!$C$4:$K$952,8,FALSE),"")</f>
        <v/>
      </c>
      <c r="Q49" s="78" t="str">
        <f>IFERROR(VLOOKUP(C49,DB!$C$4:$L$952,10,FALSE),"")</f>
        <v/>
      </c>
      <c r="R49" s="79"/>
    </row>
    <row r="50" spans="2:18">
      <c r="B50" s="64" t="str">
        <f>IFERROR(HYPERLINK(C50&amp;".xlsx",VLOOKUP(C50,DB!$C$4:$N$952,12,FALSE)),"")</f>
        <v/>
      </c>
      <c r="C50" s="82" t="str" cm="1">
        <f t="array" ref="C50">IFERROR(INDEX(DB!$C$4:$C$174,SMALL(IF(ISNUMBER(SEARCH("financial",DB!$K$4:$K$174))=TRUE,ROW(DB!$C$4:$C$174)),ROW(46:46))-3,0),"")</f>
        <v/>
      </c>
      <c r="D50" t="str">
        <f>IFERROR(VLOOKUP(C50,DB!$C$4:$I$952,2,FALSE),"")</f>
        <v/>
      </c>
      <c r="E50" s="70" t="str">
        <f>IFERROR(VLOOKUP(C50,DB!$C$4:$I$952,3,FALSE),"")</f>
        <v/>
      </c>
      <c r="F50" s="71" t="str">
        <f>IFERROR(VLOOKUP(C50,DB!$C$4:$I$952,7,FALSE),"")</f>
        <v/>
      </c>
      <c r="G50" s="72" t="str">
        <f>IFERROR(VLOOKUP(C50,DB!$C$4:$H$952,4,FALSE)/1000000,"")</f>
        <v/>
      </c>
      <c r="H50" s="72"/>
      <c r="I50" s="72" t="str">
        <f t="shared" si="3"/>
        <v/>
      </c>
      <c r="J50" s="73" t="str">
        <f t="shared" si="4"/>
        <v/>
      </c>
      <c r="K50" s="73" t="str">
        <f t="shared" si="5"/>
        <v/>
      </c>
      <c r="L50" s="74"/>
      <c r="M50" s="74"/>
      <c r="N50" s="75" t="str">
        <f>IFERROR(VLOOKUP(C50,DB!$C$4:$H$49,6,FALSE),"")</f>
        <v/>
      </c>
      <c r="O50" s="76"/>
      <c r="P50" s="77" t="str">
        <f>IFERROR(VLOOKUP(C50,DB!$C$4:$K$952,8,FALSE),"")</f>
        <v/>
      </c>
      <c r="Q50" s="78" t="str">
        <f>IFERROR(VLOOKUP(C50,DB!$C$4:$L$952,10,FALSE),"")</f>
        <v/>
      </c>
      <c r="R50" s="79"/>
    </row>
    <row r="51" spans="2:18">
      <c r="B51" s="64" t="str">
        <f>IFERROR(HYPERLINK(C51&amp;".xlsx",VLOOKUP(C51,DB!$C$4:$N$952,12,FALSE)),"")</f>
        <v/>
      </c>
      <c r="C51" s="82" t="str" cm="1">
        <f t="array" ref="C51">IFERROR(INDEX(DB!$C$4:$C$174,SMALL(IF(ISNUMBER(SEARCH("financial",DB!$K$4:$K$174))=TRUE,ROW(DB!$C$4:$C$174)),ROW(47:47))-3,0),"")</f>
        <v/>
      </c>
      <c r="D51" t="str">
        <f>IFERROR(VLOOKUP(C51,DB!$C$4:$I$952,2,FALSE),"")</f>
        <v/>
      </c>
      <c r="E51" s="70" t="str">
        <f>IFERROR(VLOOKUP(C51,DB!$C$4:$I$952,3,FALSE),"")</f>
        <v/>
      </c>
      <c r="F51" s="71" t="str">
        <f>IFERROR(VLOOKUP(C51,DB!$C$4:$I$952,7,FALSE),"")</f>
        <v/>
      </c>
      <c r="G51" s="72" t="str">
        <f>IFERROR(VLOOKUP(C51,DB!$C$4:$H$952,4,FALSE)/1000000,"")</f>
        <v/>
      </c>
      <c r="H51" s="72"/>
      <c r="I51" s="72" t="str">
        <f t="shared" si="3"/>
        <v/>
      </c>
      <c r="J51" s="73" t="str">
        <f t="shared" si="4"/>
        <v/>
      </c>
      <c r="K51" s="73" t="str">
        <f t="shared" si="5"/>
        <v/>
      </c>
      <c r="L51" s="74"/>
      <c r="M51" s="74"/>
      <c r="N51" s="75" t="str">
        <f>IFERROR(VLOOKUP(C51,DB!$C$4:$H$49,6,FALSE),"")</f>
        <v/>
      </c>
      <c r="O51" s="76"/>
      <c r="P51" s="77" t="str">
        <f>IFERROR(VLOOKUP(C51,DB!$C$4:$K$952,8,FALSE),"")</f>
        <v/>
      </c>
      <c r="Q51" s="78" t="str">
        <f>IFERROR(VLOOKUP(C51,DB!$C$4:$L$952,10,FALSE),"")</f>
        <v/>
      </c>
      <c r="R51" s="79"/>
    </row>
    <row r="52" spans="2:18">
      <c r="B52" s="64" t="str">
        <f>IFERROR(HYPERLINK(C52&amp;".xlsx",VLOOKUP(C52,DB!$C$4:$N$952,12,FALSE)),"")</f>
        <v/>
      </c>
      <c r="C52" s="82" t="str" cm="1">
        <f t="array" ref="C52">IFERROR(INDEX(DB!$C$4:$C$174,SMALL(IF(ISNUMBER(SEARCH("financial",DB!$K$4:$K$174))=TRUE,ROW(DB!$C$4:$C$174)),ROW(48:48))-3,0),"")</f>
        <v/>
      </c>
      <c r="D52" t="str">
        <f>IFERROR(VLOOKUP(C52,DB!$C$4:$I$952,2,FALSE),"")</f>
        <v/>
      </c>
      <c r="E52" s="70" t="str">
        <f>IFERROR(VLOOKUP(C52,DB!$C$4:$I$952,3,FALSE),"")</f>
        <v/>
      </c>
      <c r="F52" s="71" t="str">
        <f>IFERROR(VLOOKUP(C52,DB!$C$4:$I$952,7,FALSE),"")</f>
        <v/>
      </c>
      <c r="G52" s="72" t="str">
        <f>IFERROR(VLOOKUP(C52,DB!$C$4:$H$952,4,FALSE)/1000000,"")</f>
        <v/>
      </c>
      <c r="H52" s="72"/>
      <c r="I52" s="72" t="str">
        <f t="shared" si="3"/>
        <v/>
      </c>
      <c r="J52" s="73" t="str">
        <f t="shared" si="4"/>
        <v/>
      </c>
      <c r="K52" s="73" t="str">
        <f t="shared" si="5"/>
        <v/>
      </c>
      <c r="L52" s="74"/>
      <c r="M52" s="74"/>
      <c r="N52" s="75" t="str">
        <f>IFERROR(VLOOKUP(C52,DB!$C$4:$H$49,6,FALSE),"")</f>
        <v/>
      </c>
      <c r="O52" s="76"/>
      <c r="P52" s="77" t="str">
        <f>IFERROR(VLOOKUP(C52,DB!$C$4:$K$952,8,FALSE),"")</f>
        <v/>
      </c>
      <c r="Q52" s="78" t="str">
        <f>IFERROR(VLOOKUP(C52,DB!$C$4:$L$952,10,FALSE),"")</f>
        <v/>
      </c>
      <c r="R52" s="79"/>
    </row>
    <row r="53" spans="2:18">
      <c r="B53" s="64" t="str">
        <f>IFERROR(HYPERLINK(C53&amp;".xlsx",VLOOKUP(C53,DB!$C$4:$N$952,12,FALSE)),"")</f>
        <v/>
      </c>
      <c r="C53" s="82" t="str" cm="1">
        <f t="array" ref="C53">IFERROR(INDEX(DB!$C$4:$C$174,SMALL(IF(ISNUMBER(SEARCH("financial",DB!$K$4:$K$174))=TRUE,ROW(DB!$C$4:$C$174)),ROW(49:49))-3,0),"")</f>
        <v/>
      </c>
      <c r="D53" t="str">
        <f>IFERROR(VLOOKUP(C53,DB!$C$4:$I$952,2,FALSE),"")</f>
        <v/>
      </c>
      <c r="E53" s="70" t="str">
        <f>IFERROR(VLOOKUP(C53,DB!$C$4:$I$952,3,FALSE),"")</f>
        <v/>
      </c>
      <c r="F53" s="71" t="str">
        <f>IFERROR(VLOOKUP(C53,DB!$C$4:$I$952,7,FALSE),"")</f>
        <v/>
      </c>
      <c r="G53" s="72" t="str">
        <f>IFERROR(VLOOKUP(C53,DB!$C$4:$H$952,4,FALSE)/1000000,"")</f>
        <v/>
      </c>
      <c r="H53" s="72"/>
      <c r="I53" s="72" t="str">
        <f t="shared" si="3"/>
        <v/>
      </c>
      <c r="J53" s="73" t="str">
        <f t="shared" si="4"/>
        <v/>
      </c>
      <c r="K53" s="73" t="str">
        <f t="shared" si="5"/>
        <v/>
      </c>
      <c r="L53" s="74"/>
      <c r="M53" s="74"/>
      <c r="N53" s="75" t="str">
        <f>IFERROR(VLOOKUP(C53,DB!$C$4:$H$49,6,FALSE),"")</f>
        <v/>
      </c>
      <c r="O53" s="76"/>
      <c r="P53" s="77" t="str">
        <f>IFERROR(VLOOKUP(C53,DB!$C$4:$K$952,8,FALSE),"")</f>
        <v/>
      </c>
      <c r="Q53" s="78" t="str">
        <f>IFERROR(VLOOKUP(C53,DB!$C$4:$L$952,10,FALSE),"")</f>
        <v/>
      </c>
      <c r="R53" s="79"/>
    </row>
    <row r="54" spans="2:18">
      <c r="B54" s="64" t="str">
        <f>IFERROR(HYPERLINK(C54&amp;".xlsx",VLOOKUP(C54,DB!$C$4:$N$952,12,FALSE)),"")</f>
        <v/>
      </c>
      <c r="C54" s="82" t="str" cm="1">
        <f t="array" ref="C54">IFERROR(INDEX(DB!$C$4:$C$174,SMALL(IF(ISNUMBER(SEARCH("financial",DB!$K$4:$K$174))=TRUE,ROW(DB!$C$4:$C$174)),ROW(50:50))-3,0),"")</f>
        <v/>
      </c>
      <c r="D54" t="str">
        <f>IFERROR(VLOOKUP(C54,DB!$C$4:$I$952,2,FALSE),"")</f>
        <v/>
      </c>
      <c r="E54" s="70" t="str">
        <f>IFERROR(VLOOKUP(C54,DB!$C$4:$I$952,3,FALSE),"")</f>
        <v/>
      </c>
      <c r="F54" s="71" t="str">
        <f>IFERROR(VLOOKUP(C54,DB!$C$4:$I$952,7,FALSE),"")</f>
        <v/>
      </c>
      <c r="G54" s="72" t="str">
        <f>IFERROR(VLOOKUP(C54,DB!$C$4:$H$952,4,FALSE)/1000000,"")</f>
        <v/>
      </c>
      <c r="H54" s="72"/>
      <c r="I54" s="72" t="str">
        <f t="shared" si="3"/>
        <v/>
      </c>
      <c r="J54" s="73" t="str">
        <f t="shared" si="4"/>
        <v/>
      </c>
      <c r="K54" s="73" t="str">
        <f t="shared" si="5"/>
        <v/>
      </c>
      <c r="L54" s="74"/>
      <c r="M54" s="74"/>
      <c r="N54" s="75" t="str">
        <f>IFERROR(VLOOKUP(C54,DB!$C$4:$H$49,6,FALSE),"")</f>
        <v/>
      </c>
      <c r="O54" s="76"/>
      <c r="P54" s="77" t="str">
        <f>IFERROR(VLOOKUP(C54,DB!$C$4:$K$952,8,FALSE),"")</f>
        <v/>
      </c>
      <c r="Q54" s="78" t="str">
        <f>IFERROR(VLOOKUP(C54,DB!$C$4:$L$952,10,FALSE),"")</f>
        <v/>
      </c>
      <c r="R54" s="79"/>
    </row>
    <row r="55" spans="2:18">
      <c r="B55" s="64" t="str">
        <f>IFERROR(HYPERLINK(C55&amp;".xlsx",VLOOKUP(C55,DB!$C$4:$N$952,12,FALSE)),"")</f>
        <v/>
      </c>
      <c r="C55" s="82" t="str" cm="1">
        <f t="array" ref="C55">IFERROR(INDEX(DB!$C$4:$C$174,SMALL(IF(ISNUMBER(SEARCH("financial",DB!$K$4:$K$174))=TRUE,ROW(DB!$C$4:$C$174)),ROW(51:51))-3,0),"")</f>
        <v/>
      </c>
      <c r="D55" t="str">
        <f>IFERROR(VLOOKUP(C55,DB!$C$4:$I$952,2,FALSE),"")</f>
        <v/>
      </c>
      <c r="E55" s="70" t="str">
        <f>IFERROR(VLOOKUP(C55,DB!$C$4:$I$952,3,FALSE),"")</f>
        <v/>
      </c>
      <c r="F55" s="71" t="str">
        <f>IFERROR(VLOOKUP(C55,DB!$C$4:$I$952,7,FALSE),"")</f>
        <v/>
      </c>
      <c r="G55" s="72" t="str">
        <f>IFERROR(VLOOKUP(C55,DB!$C$4:$H$952,4,FALSE)/1000000,"")</f>
        <v/>
      </c>
      <c r="H55" s="72"/>
      <c r="I55" s="72" t="str">
        <f t="shared" si="3"/>
        <v/>
      </c>
      <c r="J55" s="73" t="str">
        <f t="shared" si="4"/>
        <v/>
      </c>
      <c r="K55" s="73" t="str">
        <f t="shared" si="5"/>
        <v/>
      </c>
      <c r="L55" s="74"/>
      <c r="M55" s="74"/>
      <c r="N55" s="75" t="str">
        <f>IFERROR(VLOOKUP(C55,DB!$C$4:$H$49,6,FALSE),"")</f>
        <v/>
      </c>
      <c r="O55" s="76"/>
      <c r="P55" s="77" t="str">
        <f>IFERROR(VLOOKUP(C55,DB!$C$4:$K$952,8,FALSE),"")</f>
        <v/>
      </c>
      <c r="Q55" s="78" t="str">
        <f>IFERROR(VLOOKUP(C55,DB!$C$4:$L$952,10,FALSE),"")</f>
        <v/>
      </c>
      <c r="R55" s="79"/>
    </row>
    <row r="56" spans="2:18">
      <c r="B56" s="64" t="str">
        <f>IFERROR(HYPERLINK(C56&amp;".xlsx",VLOOKUP(C56,DB!$C$4:$N$952,12,FALSE)),"")</f>
        <v/>
      </c>
      <c r="C56" s="82" t="str" cm="1">
        <f t="array" ref="C56">IFERROR(INDEX(DB!$C$4:$C$174,SMALL(IF(ISNUMBER(SEARCH("financial",DB!$K$4:$K$174))=TRUE,ROW(DB!$C$4:$C$174)),ROW(52:52))-3,0),"")</f>
        <v/>
      </c>
      <c r="D56" t="str">
        <f>IFERROR(VLOOKUP(C56,DB!$C$4:$I$952,2,FALSE),"")</f>
        <v/>
      </c>
      <c r="E56" s="70" t="str">
        <f>IFERROR(VLOOKUP(C56,DB!$C$4:$I$952,3,FALSE),"")</f>
        <v/>
      </c>
      <c r="F56" s="71" t="str">
        <f>IFERROR(VLOOKUP(C56,DB!$C$4:$I$952,7,FALSE),"")</f>
        <v/>
      </c>
      <c r="G56" s="72" t="str">
        <f>IFERROR(VLOOKUP(C56,DB!$C$4:$H$952,4,FALSE)/1000000,"")</f>
        <v/>
      </c>
      <c r="H56" s="72"/>
      <c r="I56" s="72" t="str">
        <f t="shared" si="3"/>
        <v/>
      </c>
      <c r="J56" s="73" t="str">
        <f t="shared" si="4"/>
        <v/>
      </c>
      <c r="K56" s="73" t="str">
        <f t="shared" si="5"/>
        <v/>
      </c>
      <c r="L56" s="74"/>
      <c r="M56" s="74"/>
      <c r="N56" s="75" t="str">
        <f>IFERROR(VLOOKUP(C56,DB!$C$4:$H$49,6,FALSE),"")</f>
        <v/>
      </c>
      <c r="O56" s="76"/>
      <c r="P56" s="77" t="str">
        <f>IFERROR(VLOOKUP(C56,DB!$C$4:$K$952,8,FALSE),"")</f>
        <v/>
      </c>
      <c r="Q56" s="78" t="str">
        <f>IFERROR(VLOOKUP(C56,DB!$C$4:$L$952,10,FALSE),"")</f>
        <v/>
      </c>
      <c r="R56" s="79"/>
    </row>
    <row r="57" spans="2:18">
      <c r="B57" s="64" t="str">
        <f>IFERROR(HYPERLINK(C57&amp;".xlsx",VLOOKUP(C57,DB!$C$4:$N$952,12,FALSE)),"")</f>
        <v/>
      </c>
      <c r="C57" s="82" t="str" cm="1">
        <f t="array" ref="C57">IFERROR(INDEX(DB!$C$4:$C$174,SMALL(IF(ISNUMBER(SEARCH("financial",DB!$K$4:$K$174))=TRUE,ROW(DB!$C$4:$C$174)),ROW(53:53))-3,0),"")</f>
        <v/>
      </c>
      <c r="D57" t="str">
        <f>IFERROR(VLOOKUP(C57,DB!$C$4:$I$952,2,FALSE),"")</f>
        <v/>
      </c>
      <c r="E57" s="70" t="str">
        <f>IFERROR(VLOOKUP(C57,DB!$C$4:$I$952,3,FALSE),"")</f>
        <v/>
      </c>
      <c r="F57" s="71" t="str">
        <f>IFERROR(VLOOKUP(C57,DB!$C$4:$I$952,7,FALSE),"")</f>
        <v/>
      </c>
      <c r="G57" s="72" t="str">
        <f>IFERROR(VLOOKUP(C57,DB!$C$4:$H$952,4,FALSE)/1000000,"")</f>
        <v/>
      </c>
      <c r="H57" s="72"/>
      <c r="I57" s="72" t="str">
        <f t="shared" si="3"/>
        <v/>
      </c>
      <c r="J57" s="73" t="str">
        <f t="shared" si="4"/>
        <v/>
      </c>
      <c r="K57" s="73" t="str">
        <f t="shared" si="5"/>
        <v/>
      </c>
      <c r="L57" s="74"/>
      <c r="M57" s="74"/>
      <c r="N57" s="75" t="str">
        <f>IFERROR(VLOOKUP(C57,DB!$C$4:$H$49,6,FALSE),"")</f>
        <v/>
      </c>
      <c r="O57" s="76"/>
      <c r="P57" s="77" t="str">
        <f>IFERROR(VLOOKUP(C57,DB!$C$4:$K$952,8,FALSE),"")</f>
        <v/>
      </c>
      <c r="Q57" s="78" t="str">
        <f>IFERROR(VLOOKUP(C57,DB!$C$4:$L$952,10,FALSE),"")</f>
        <v/>
      </c>
      <c r="R57" s="79"/>
    </row>
    <row r="58" spans="2:18">
      <c r="B58" s="64" t="str">
        <f>IFERROR(HYPERLINK(C58&amp;".xlsx",VLOOKUP(C58,DB!$C$4:$N$952,12,FALSE)),"")</f>
        <v/>
      </c>
      <c r="C58" s="82" t="str" cm="1">
        <f t="array" ref="C58">IFERROR(INDEX(DB!$C$4:$C$174,SMALL(IF(ISNUMBER(SEARCH("financial",DB!$K$4:$K$174))=TRUE,ROW(DB!$C$4:$C$174)),ROW(54:54))-3,0),"")</f>
        <v/>
      </c>
      <c r="D58" t="str">
        <f>IFERROR(VLOOKUP(C58,DB!$C$4:$I$952,2,FALSE),"")</f>
        <v/>
      </c>
      <c r="E58" s="70" t="str">
        <f>IFERROR(VLOOKUP(C58,DB!$C$4:$I$952,3,FALSE),"")</f>
        <v/>
      </c>
      <c r="F58" s="71" t="str">
        <f>IFERROR(VLOOKUP(C58,DB!$C$4:$I$952,7,FALSE),"")</f>
        <v/>
      </c>
      <c r="G58" s="72" t="str">
        <f>IFERROR(VLOOKUP(C58,DB!$C$4:$H$952,4,FALSE)/1000000,"")</f>
        <v/>
      </c>
      <c r="H58" s="72"/>
      <c r="I58" s="72" t="str">
        <f t="shared" si="3"/>
        <v/>
      </c>
      <c r="J58" s="73" t="str">
        <f t="shared" si="4"/>
        <v/>
      </c>
      <c r="K58" s="73" t="str">
        <f t="shared" si="5"/>
        <v/>
      </c>
      <c r="L58" s="74"/>
      <c r="M58" s="74"/>
      <c r="N58" s="75" t="str">
        <f>IFERROR(VLOOKUP(C58,DB!$C$4:$H$49,6,FALSE),"")</f>
        <v/>
      </c>
      <c r="O58" s="76"/>
      <c r="P58" s="77" t="str">
        <f>IFERROR(VLOOKUP(C58,DB!$C$4:$K$952,8,FALSE),"")</f>
        <v/>
      </c>
      <c r="Q58" s="78" t="str">
        <f>IFERROR(VLOOKUP(C58,DB!$C$4:$L$952,10,FALSE),"")</f>
        <v/>
      </c>
      <c r="R58" s="79"/>
    </row>
    <row r="59" spans="2:18">
      <c r="B59" s="64" t="str">
        <f>IFERROR(HYPERLINK(C59&amp;".xlsx",VLOOKUP(C59,DB!$C$4:$N$952,12,FALSE)),"")</f>
        <v/>
      </c>
      <c r="C59" s="82" t="str" cm="1">
        <f t="array" ref="C59">IFERROR(INDEX(DB!$C$4:$C$174,SMALL(IF(ISNUMBER(SEARCH("financial",DB!$K$4:$K$174))=TRUE,ROW(DB!$C$4:$C$174)),ROW(55:55))-3,0),"")</f>
        <v/>
      </c>
      <c r="D59" t="str">
        <f>IFERROR(VLOOKUP(C59,DB!$C$4:$I$952,2,FALSE),"")</f>
        <v/>
      </c>
      <c r="E59" s="70" t="str">
        <f>IFERROR(VLOOKUP(C59,DB!$C$4:$I$952,3,FALSE),"")</f>
        <v/>
      </c>
      <c r="F59" s="71" t="str">
        <f>IFERROR(VLOOKUP(C59,DB!$C$4:$I$952,7,FALSE),"")</f>
        <v/>
      </c>
      <c r="G59" s="72" t="str">
        <f>IFERROR(VLOOKUP(C59,DB!$C$4:$H$952,4,FALSE)/1000000,"")</f>
        <v/>
      </c>
      <c r="H59" s="72"/>
      <c r="I59" s="72" t="str">
        <f t="shared" si="3"/>
        <v/>
      </c>
      <c r="J59" s="73" t="str">
        <f t="shared" si="4"/>
        <v/>
      </c>
      <c r="K59" s="73" t="str">
        <f t="shared" si="5"/>
        <v/>
      </c>
      <c r="L59" s="74"/>
      <c r="M59" s="74"/>
      <c r="N59" s="75" t="str">
        <f>IFERROR(VLOOKUP(C59,DB!$C$4:$H$49,6,FALSE),"")</f>
        <v/>
      </c>
      <c r="O59" s="76"/>
      <c r="P59" s="77" t="str">
        <f>IFERROR(VLOOKUP(C59,DB!$C$4:$K$952,8,FALSE),"")</f>
        <v/>
      </c>
      <c r="Q59" s="78" t="str">
        <f>IFERROR(VLOOKUP(C59,DB!$C$4:$L$952,10,FALSE),"")</f>
        <v/>
      </c>
      <c r="R59" s="79"/>
    </row>
    <row r="60" spans="2:18">
      <c r="B60" s="64" t="str">
        <f>IFERROR(HYPERLINK(C60&amp;".xlsx",VLOOKUP(C60,DB!$C$4:$N$952,12,FALSE)),"")</f>
        <v/>
      </c>
      <c r="C60" s="82" t="str" cm="1">
        <f t="array" ref="C60">IFERROR(INDEX(DB!$C$4:$C$174,SMALL(IF(ISNUMBER(SEARCH("financial",DB!$K$4:$K$174))=TRUE,ROW(DB!$C$4:$C$174)),ROW(56:56))-3,0),"")</f>
        <v/>
      </c>
      <c r="D60" t="str">
        <f>IFERROR(VLOOKUP(C60,DB!$C$4:$I$952,2,FALSE),"")</f>
        <v/>
      </c>
      <c r="E60" s="70" t="str">
        <f>IFERROR(VLOOKUP(C60,DB!$C$4:$I$952,3,FALSE),"")</f>
        <v/>
      </c>
      <c r="F60" s="71" t="str">
        <f>IFERROR(VLOOKUP(C60,DB!$C$4:$I$952,7,FALSE),"")</f>
        <v/>
      </c>
      <c r="G60" s="72" t="str">
        <f>IFERROR(VLOOKUP(C60,DB!$C$4:$H$952,4,FALSE)/1000000,"")</f>
        <v/>
      </c>
      <c r="H60" s="72"/>
      <c r="I60" s="72" t="str">
        <f t="shared" si="3"/>
        <v/>
      </c>
      <c r="J60" s="73" t="str">
        <f t="shared" si="4"/>
        <v/>
      </c>
      <c r="K60" s="73" t="str">
        <f t="shared" si="5"/>
        <v/>
      </c>
      <c r="L60" s="74"/>
      <c r="M60" s="74"/>
      <c r="N60" s="75" t="str">
        <f>IFERROR(VLOOKUP(C60,DB!$C$4:$H$49,6,FALSE),"")</f>
        <v/>
      </c>
      <c r="O60" s="76"/>
      <c r="P60" s="77" t="str">
        <f>IFERROR(VLOOKUP(C60,DB!$C$4:$K$952,8,FALSE),"")</f>
        <v/>
      </c>
      <c r="Q60" s="78" t="str">
        <f>IFERROR(VLOOKUP(C60,DB!$C$4:$L$952,10,FALSE),"")</f>
        <v/>
      </c>
      <c r="R60" s="79"/>
    </row>
    <row r="61" spans="2:18">
      <c r="B61" s="64" t="str">
        <f>IFERROR(HYPERLINK(C61&amp;".xlsx",VLOOKUP(C61,DB!$C$4:$N$952,12,FALSE)),"")</f>
        <v/>
      </c>
      <c r="C61" s="82" t="str" cm="1">
        <f t="array" ref="C61">IFERROR(INDEX(DB!$C$4:$C$174,SMALL(IF(ISNUMBER(SEARCH("financial",DB!$K$4:$K$174))=TRUE,ROW(DB!$C$4:$C$174)),ROW(57:57))-3,0),"")</f>
        <v/>
      </c>
      <c r="D61" t="str">
        <f>IFERROR(VLOOKUP(C61,DB!$C$4:$I$952,2,FALSE),"")</f>
        <v/>
      </c>
      <c r="E61" s="70" t="str">
        <f>IFERROR(VLOOKUP(C61,DB!$C$4:$I$952,3,FALSE),"")</f>
        <v/>
      </c>
      <c r="F61" s="71" t="str">
        <f>IFERROR(VLOOKUP(C61,DB!$C$4:$I$952,7,FALSE),"")</f>
        <v/>
      </c>
      <c r="G61" s="72" t="str">
        <f>IFERROR(VLOOKUP(C61,DB!$C$4:$H$952,4,FALSE)/1000000,"")</f>
        <v/>
      </c>
      <c r="H61" s="72"/>
      <c r="I61" s="72" t="str">
        <f t="shared" si="3"/>
        <v/>
      </c>
      <c r="J61" s="73" t="str">
        <f t="shared" si="4"/>
        <v/>
      </c>
      <c r="K61" s="73" t="str">
        <f t="shared" si="5"/>
        <v/>
      </c>
      <c r="L61" s="74"/>
      <c r="M61" s="74"/>
      <c r="N61" s="75" t="str">
        <f>IFERROR(VLOOKUP(C61,DB!$C$4:$H$49,6,FALSE),"")</f>
        <v/>
      </c>
      <c r="O61" s="76"/>
      <c r="P61" s="77" t="str">
        <f>IFERROR(VLOOKUP(C61,DB!$C$4:$K$952,8,FALSE),"")</f>
        <v/>
      </c>
      <c r="Q61" s="78" t="str">
        <f>IFERROR(VLOOKUP(C61,DB!$C$4:$L$952,10,FALSE),"")</f>
        <v/>
      </c>
      <c r="R61" s="79"/>
    </row>
    <row r="62" spans="2:18">
      <c r="B62" s="64" t="str">
        <f>IFERROR(HYPERLINK(C62&amp;".xlsx",VLOOKUP(C62,DB!$C$4:$N$952,12,FALSE)),"")</f>
        <v/>
      </c>
      <c r="C62" s="82" t="str" cm="1">
        <f t="array" ref="C62">IFERROR(INDEX(DB!$C$4:$C$174,SMALL(IF(ISNUMBER(SEARCH("financial",DB!$K$4:$K$174))=TRUE,ROW(DB!$C$4:$C$174)),ROW(58:58))-3,0),"")</f>
        <v/>
      </c>
      <c r="D62" t="str">
        <f>IFERROR(VLOOKUP(C62,DB!$C$4:$I$952,2,FALSE),"")</f>
        <v/>
      </c>
      <c r="E62" s="70" t="str">
        <f>IFERROR(VLOOKUP(C62,DB!$C$4:$I$952,3,FALSE),"")</f>
        <v/>
      </c>
      <c r="F62" s="71" t="str">
        <f>IFERROR(VLOOKUP(C62,DB!$C$4:$I$952,7,FALSE),"")</f>
        <v/>
      </c>
      <c r="G62" s="72" t="str">
        <f>IFERROR(VLOOKUP(C62,DB!$C$4:$H$952,4,FALSE)/1000000,"")</f>
        <v/>
      </c>
      <c r="H62" s="72"/>
      <c r="I62" s="72" t="str">
        <f t="shared" si="3"/>
        <v/>
      </c>
      <c r="J62" s="73" t="str">
        <f t="shared" si="4"/>
        <v/>
      </c>
      <c r="K62" s="73" t="str">
        <f t="shared" si="5"/>
        <v/>
      </c>
      <c r="L62" s="74"/>
      <c r="M62" s="74"/>
      <c r="N62" s="75" t="str">
        <f>IFERROR(VLOOKUP(C62,DB!$C$4:$H$49,6,FALSE),"")</f>
        <v/>
      </c>
      <c r="O62" s="76"/>
      <c r="P62" s="77" t="str">
        <f>IFERROR(VLOOKUP(C62,DB!$C$4:$K$952,8,FALSE),"")</f>
        <v/>
      </c>
      <c r="Q62" s="78" t="str">
        <f>IFERROR(VLOOKUP(C62,DB!$C$4:$L$952,10,FALSE),"")</f>
        <v/>
      </c>
      <c r="R62" s="79"/>
    </row>
    <row r="63" spans="2:18">
      <c r="B63" s="64" t="str">
        <f>IFERROR(HYPERLINK(C63&amp;".xlsx",VLOOKUP(C63,DB!$C$4:$N$952,12,FALSE)),"")</f>
        <v/>
      </c>
      <c r="C63" s="82" t="str" cm="1">
        <f t="array" ref="C63">IFERROR(INDEX(DB!$C$4:$C$174,SMALL(IF(ISNUMBER(SEARCH("financial",DB!$K$4:$K$174))=TRUE,ROW(DB!$C$4:$C$174)),ROW(59:59))-3,0),"")</f>
        <v/>
      </c>
      <c r="D63" t="str">
        <f>IFERROR(VLOOKUP(C63,DB!$C$4:$I$952,2,FALSE),"")</f>
        <v/>
      </c>
      <c r="E63" s="70" t="str">
        <f>IFERROR(VLOOKUP(C63,DB!$C$4:$I$952,3,FALSE),"")</f>
        <v/>
      </c>
      <c r="F63" s="71" t="str">
        <f>IFERROR(VLOOKUP(C63,DB!$C$4:$I$952,7,FALSE),"")</f>
        <v/>
      </c>
      <c r="G63" s="72" t="str">
        <f>IFERROR(VLOOKUP(C63,DB!$C$4:$H$952,4,FALSE)/1000000,"")</f>
        <v/>
      </c>
      <c r="H63" s="72"/>
      <c r="I63" s="72" t="str">
        <f t="shared" si="3"/>
        <v/>
      </c>
      <c r="J63" s="73" t="str">
        <f t="shared" si="4"/>
        <v/>
      </c>
      <c r="K63" s="73" t="str">
        <f t="shared" si="5"/>
        <v/>
      </c>
      <c r="L63" s="74"/>
      <c r="M63" s="74"/>
      <c r="N63" s="75" t="str">
        <f>IFERROR(VLOOKUP(C63,DB!$C$4:$H$49,6,FALSE),"")</f>
        <v/>
      </c>
      <c r="O63" s="76"/>
      <c r="P63" s="77" t="str">
        <f>IFERROR(VLOOKUP(C63,DB!$C$4:$K$952,8,FALSE),"")</f>
        <v/>
      </c>
      <c r="Q63" s="78" t="str">
        <f>IFERROR(VLOOKUP(C63,DB!$C$4:$L$952,10,FALSE),"")</f>
        <v/>
      </c>
      <c r="R63" s="79"/>
    </row>
    <row r="64" spans="2:18">
      <c r="B64" s="64" t="str">
        <f>IFERROR(HYPERLINK(C64&amp;".xlsx",VLOOKUP(C64,DB!$C$4:$N$952,12,FALSE)),"")</f>
        <v/>
      </c>
      <c r="C64" s="82" t="str" cm="1">
        <f t="array" ref="C64">IFERROR(INDEX(DB!$C$4:$C$174,SMALL(IF(ISNUMBER(SEARCH("financial",DB!$K$4:$K$174))=TRUE,ROW(DB!$C$4:$C$174)),ROW(60:60))-3,0),"")</f>
        <v/>
      </c>
      <c r="D64" t="str">
        <f>IFERROR(VLOOKUP(C64,DB!$C$4:$I$952,2,FALSE),"")</f>
        <v/>
      </c>
      <c r="E64" s="70" t="str">
        <f>IFERROR(VLOOKUP(C64,DB!$C$4:$I$952,3,FALSE),"")</f>
        <v/>
      </c>
      <c r="F64" s="71" t="str">
        <f>IFERROR(VLOOKUP(C64,DB!$C$4:$I$952,7,FALSE),"")</f>
        <v/>
      </c>
      <c r="G64" s="72" t="str">
        <f>IFERROR(VLOOKUP(C64,DB!$C$4:$H$952,4,FALSE)/1000000,"")</f>
        <v/>
      </c>
      <c r="H64" s="72"/>
      <c r="I64" s="72" t="str">
        <f t="shared" si="3"/>
        <v/>
      </c>
      <c r="J64" s="73" t="str">
        <f t="shared" si="4"/>
        <v/>
      </c>
      <c r="K64" s="73" t="str">
        <f t="shared" si="5"/>
        <v/>
      </c>
      <c r="L64" s="74"/>
      <c r="M64" s="74"/>
      <c r="N64" s="75" t="str">
        <f>IFERROR(VLOOKUP(C64,DB!$C$4:$H$49,6,FALSE),"")</f>
        <v/>
      </c>
      <c r="O64" s="76"/>
      <c r="P64" s="77" t="str">
        <f>IFERROR(VLOOKUP(C64,DB!$C$4:$K$952,8,FALSE),"")</f>
        <v/>
      </c>
      <c r="Q64" s="78" t="str">
        <f>IFERROR(VLOOKUP(C64,DB!$C$4:$L$952,10,FALSE),"")</f>
        <v/>
      </c>
      <c r="R64" s="79"/>
    </row>
    <row r="65" spans="2:18">
      <c r="B65" s="64" t="str">
        <f>IFERROR(HYPERLINK(C65&amp;".xlsx",VLOOKUP(C65,DB!$C$4:$N$952,12,FALSE)),"")</f>
        <v/>
      </c>
      <c r="C65" s="82" t="str" cm="1">
        <f t="array" ref="C65">IFERROR(INDEX(DB!$C$4:$C$174,SMALL(IF(ISNUMBER(SEARCH("financial",DB!$K$4:$K$174))=TRUE,ROW(DB!$C$4:$C$174)),ROW(61:61))-3,0),"")</f>
        <v/>
      </c>
      <c r="D65" t="str">
        <f>IFERROR(VLOOKUP(C65,DB!$C$4:$I$952,2,FALSE),"")</f>
        <v/>
      </c>
      <c r="E65" s="70" t="str">
        <f>IFERROR(VLOOKUP(C65,DB!$C$4:$I$952,3,FALSE),"")</f>
        <v/>
      </c>
      <c r="F65" s="71" t="str">
        <f>IFERROR(VLOOKUP(C65,DB!$C$4:$I$952,7,FALSE),"")</f>
        <v/>
      </c>
      <c r="G65" s="72" t="str">
        <f>IFERROR(VLOOKUP(C65,DB!$C$4:$H$952,4,FALSE)/1000000,"")</f>
        <v/>
      </c>
      <c r="H65" s="72"/>
      <c r="I65" s="72" t="str">
        <f t="shared" si="3"/>
        <v/>
      </c>
      <c r="J65" s="73" t="str">
        <f t="shared" si="4"/>
        <v/>
      </c>
      <c r="K65" s="73" t="str">
        <f t="shared" si="5"/>
        <v/>
      </c>
      <c r="L65" s="74"/>
      <c r="M65" s="74"/>
      <c r="N65" s="75" t="str">
        <f>IFERROR(VLOOKUP(C65,DB!$C$4:$H$49,6,FALSE),"")</f>
        <v/>
      </c>
      <c r="O65" s="76"/>
      <c r="P65" s="77" t="str">
        <f>IFERROR(VLOOKUP(C65,DB!$C$4:$K$952,8,FALSE),"")</f>
        <v/>
      </c>
      <c r="Q65" s="78" t="str">
        <f>IFERROR(VLOOKUP(C65,DB!$C$4:$L$952,10,FALSE),"")</f>
        <v/>
      </c>
      <c r="R65" s="79"/>
    </row>
    <row r="66" spans="2:18">
      <c r="B66" s="64" t="str">
        <f>IFERROR(HYPERLINK(C66&amp;".xlsx",VLOOKUP(C66,DB!$C$4:$N$952,12,FALSE)),"")</f>
        <v/>
      </c>
      <c r="C66" s="82" t="str" cm="1">
        <f t="array" ref="C66">IFERROR(INDEX(DB!$C$4:$C$174,SMALL(IF(ISNUMBER(SEARCH("financial",DB!$K$4:$K$174))=TRUE,ROW(DB!$C$4:$C$174)),ROW(62:62))-3,0),"")</f>
        <v/>
      </c>
      <c r="D66" t="str">
        <f>IFERROR(VLOOKUP(C66,DB!$C$4:$I$952,2,FALSE),"")</f>
        <v/>
      </c>
      <c r="E66" s="70" t="str">
        <f>IFERROR(VLOOKUP(C66,DB!$C$4:$I$952,3,FALSE),"")</f>
        <v/>
      </c>
      <c r="F66" s="71" t="str">
        <f>IFERROR(VLOOKUP(C66,DB!$C$4:$I$952,7,FALSE),"")</f>
        <v/>
      </c>
      <c r="G66" s="72" t="str">
        <f>IFERROR(VLOOKUP(C66,DB!$C$4:$H$952,4,FALSE)/1000000,"")</f>
        <v/>
      </c>
      <c r="H66" s="72"/>
      <c r="I66" s="72" t="str">
        <f t="shared" si="3"/>
        <v/>
      </c>
      <c r="J66" s="73" t="str">
        <f t="shared" si="4"/>
        <v/>
      </c>
      <c r="K66" s="73" t="str">
        <f t="shared" si="5"/>
        <v/>
      </c>
      <c r="L66" s="74"/>
      <c r="M66" s="74"/>
      <c r="N66" s="75" t="str">
        <f>IFERROR(VLOOKUP(C66,DB!$C$4:$H$49,6,FALSE),"")</f>
        <v/>
      </c>
      <c r="O66" s="76"/>
      <c r="P66" s="77" t="str">
        <f>IFERROR(VLOOKUP(C66,DB!$C$4:$K$952,8,FALSE),"")</f>
        <v/>
      </c>
      <c r="Q66" s="78" t="str">
        <f>IFERROR(VLOOKUP(C66,DB!$C$4:$L$952,10,FALSE),"")</f>
        <v/>
      </c>
      <c r="R66" s="79"/>
    </row>
    <row r="67" spans="2:18">
      <c r="B67" s="64" t="str">
        <f>IFERROR(HYPERLINK(C67&amp;".xlsx",VLOOKUP(C67,DB!$C$4:$N$952,12,FALSE)),"")</f>
        <v/>
      </c>
      <c r="C67" s="82" t="str" cm="1">
        <f t="array" ref="C67">IFERROR(INDEX(DB!$C$4:$C$174,SMALL(IF(ISNUMBER(SEARCH("financial",DB!$K$4:$K$174))=TRUE,ROW(DB!$C$4:$C$174)),ROW(63:63))-3,0),"")</f>
        <v/>
      </c>
      <c r="D67" t="str">
        <f>IFERROR(VLOOKUP(C67,DB!$C$4:$I$952,2,FALSE),"")</f>
        <v/>
      </c>
      <c r="E67" s="70" t="str">
        <f>IFERROR(VLOOKUP(C67,DB!$C$4:$I$952,3,FALSE),"")</f>
        <v/>
      </c>
      <c r="F67" s="71" t="str">
        <f>IFERROR(VLOOKUP(C67,DB!$C$4:$I$952,7,FALSE),"")</f>
        <v/>
      </c>
      <c r="G67" s="72" t="str">
        <f>IFERROR(VLOOKUP(C67,DB!$C$4:$H$952,4,FALSE)/1000000,"")</f>
        <v/>
      </c>
      <c r="H67" s="72"/>
      <c r="I67" s="72" t="str">
        <f t="shared" si="3"/>
        <v/>
      </c>
      <c r="J67" s="73" t="str">
        <f t="shared" si="4"/>
        <v/>
      </c>
      <c r="K67" s="73" t="str">
        <f t="shared" si="5"/>
        <v/>
      </c>
      <c r="L67" s="74"/>
      <c r="M67" s="74"/>
      <c r="N67" s="75" t="str">
        <f>IFERROR(VLOOKUP(C67,DB!$C$4:$H$49,6,FALSE),"")</f>
        <v/>
      </c>
      <c r="O67" s="76"/>
      <c r="P67" s="77" t="str">
        <f>IFERROR(VLOOKUP(C67,DB!$C$4:$K$952,8,FALSE),"")</f>
        <v/>
      </c>
      <c r="Q67" s="78" t="str">
        <f>IFERROR(VLOOKUP(C67,DB!$C$4:$L$952,10,FALSE),"")</f>
        <v/>
      </c>
      <c r="R67" s="79"/>
    </row>
    <row r="68" spans="2:18">
      <c r="B68" s="64" t="str">
        <f>IFERROR(HYPERLINK(C68&amp;".xlsx",VLOOKUP(C68,DB!$C$4:$N$952,12,FALSE)),"")</f>
        <v/>
      </c>
      <c r="C68" s="82" t="str" cm="1">
        <f t="array" ref="C68">IFERROR(INDEX(DB!$C$4:$C$174,SMALL(IF(ISNUMBER(SEARCH("financial",DB!$K$4:$K$174))=TRUE,ROW(DB!$C$4:$C$174)),ROW(64:64))-3,0),"")</f>
        <v/>
      </c>
      <c r="D68" t="str">
        <f>IFERROR(VLOOKUP(C68,DB!$C$4:$I$952,2,FALSE),"")</f>
        <v/>
      </c>
      <c r="E68" s="70" t="str">
        <f>IFERROR(VLOOKUP(C68,DB!$C$4:$I$952,3,FALSE),"")</f>
        <v/>
      </c>
      <c r="F68" s="71" t="str">
        <f>IFERROR(VLOOKUP(C68,DB!$C$4:$I$952,7,FALSE),"")</f>
        <v/>
      </c>
      <c r="G68" s="72" t="str">
        <f>IFERROR(VLOOKUP(C68,DB!$C$4:$H$952,4,FALSE)/1000000,"")</f>
        <v/>
      </c>
      <c r="H68" s="72"/>
      <c r="I68" s="72" t="str">
        <f t="shared" si="3"/>
        <v/>
      </c>
      <c r="J68" s="73" t="str">
        <f t="shared" si="4"/>
        <v/>
      </c>
      <c r="K68" s="73" t="str">
        <f t="shared" si="5"/>
        <v/>
      </c>
      <c r="L68" s="74"/>
      <c r="M68" s="74"/>
      <c r="N68" s="75" t="str">
        <f>IFERROR(VLOOKUP(C68,DB!$C$4:$H$49,6,FALSE),"")</f>
        <v/>
      </c>
      <c r="O68" s="76"/>
      <c r="P68" s="77" t="str">
        <f>IFERROR(VLOOKUP(C68,DB!$C$4:$K$952,8,FALSE),"")</f>
        <v/>
      </c>
      <c r="Q68" s="78" t="str">
        <f>IFERROR(VLOOKUP(C68,DB!$C$4:$L$952,10,FALSE),"")</f>
        <v/>
      </c>
      <c r="R68" s="79"/>
    </row>
    <row r="69" spans="2:18">
      <c r="B69" s="64" t="str">
        <f>IFERROR(HYPERLINK(C69&amp;".xlsx",VLOOKUP(C69,DB!$C$4:$N$952,12,FALSE)),"")</f>
        <v/>
      </c>
      <c r="C69" s="82" t="str" cm="1">
        <f t="array" ref="C69">IFERROR(INDEX(DB!$C$4:$C$174,SMALL(IF(ISNUMBER(SEARCH("financial",DB!$K$4:$K$174))=TRUE,ROW(DB!$C$4:$C$174)),ROW(65:65))-3,0),"")</f>
        <v/>
      </c>
      <c r="D69" t="str">
        <f>IFERROR(VLOOKUP(C69,DB!$C$4:$I$952,2,FALSE),"")</f>
        <v/>
      </c>
      <c r="E69" s="70" t="str">
        <f>IFERROR(VLOOKUP(C69,DB!$C$4:$I$952,3,FALSE),"")</f>
        <v/>
      </c>
      <c r="F69" s="71" t="str">
        <f>IFERROR(VLOOKUP(C69,DB!$C$4:$I$952,7,FALSE),"")</f>
        <v/>
      </c>
      <c r="G69" s="72" t="str">
        <f>IFERROR(VLOOKUP(C69,DB!$C$4:$H$952,4,FALSE)/1000000,"")</f>
        <v/>
      </c>
      <c r="H69" s="72"/>
      <c r="I69" s="72" t="str">
        <f t="shared" si="3"/>
        <v/>
      </c>
      <c r="J69" s="73" t="str">
        <f t="shared" si="4"/>
        <v/>
      </c>
      <c r="K69" s="73" t="str">
        <f t="shared" si="5"/>
        <v/>
      </c>
      <c r="L69" s="74"/>
      <c r="M69" s="74"/>
      <c r="N69" s="75" t="str">
        <f>IFERROR(VLOOKUP(C69,DB!$C$4:$H$49,6,FALSE),"")</f>
        <v/>
      </c>
      <c r="O69" s="76"/>
      <c r="P69" s="77" t="str">
        <f>IFERROR(VLOOKUP(C69,DB!$C$4:$K$952,8,FALSE),"")</f>
        <v/>
      </c>
      <c r="Q69" s="78" t="str">
        <f>IFERROR(VLOOKUP(C69,DB!$C$4:$L$952,10,FALSE),"")</f>
        <v/>
      </c>
      <c r="R69" s="79"/>
    </row>
    <row r="70" spans="2:18">
      <c r="B70" s="64" t="str">
        <f>IFERROR(HYPERLINK(C70&amp;".xlsx",VLOOKUP(C70,DB!$C$4:$N$952,12,FALSE)),"")</f>
        <v/>
      </c>
      <c r="C70" s="82" t="str" cm="1">
        <f t="array" ref="C70">IFERROR(INDEX(DB!$C$4:$C$174,SMALL(IF(ISNUMBER(SEARCH("financial",DB!$K$4:$K$174))=TRUE,ROW(DB!$C$4:$C$174)),ROW(66:66))-3,0),"")</f>
        <v/>
      </c>
      <c r="D70" t="str">
        <f>IFERROR(VLOOKUP(C70,DB!$C$4:$I$952,2,FALSE),"")</f>
        <v/>
      </c>
      <c r="E70" s="70" t="str">
        <f>IFERROR(VLOOKUP(C70,DB!$C$4:$I$952,3,FALSE),"")</f>
        <v/>
      </c>
      <c r="F70" s="71" t="str">
        <f>IFERROR(VLOOKUP(C70,DB!$C$4:$I$952,7,FALSE),"")</f>
        <v/>
      </c>
      <c r="G70" s="72" t="str">
        <f>IFERROR(VLOOKUP(C70,DB!$C$4:$H$952,4,FALSE)/1000000,"")</f>
        <v/>
      </c>
      <c r="H70" s="72"/>
      <c r="I70" s="72" t="str">
        <f t="shared" ref="I70:I133" si="6">IFERROR(G70+H70,"")</f>
        <v/>
      </c>
      <c r="J70" s="73" t="str">
        <f t="shared" ref="J70:J133" si="7">IFERROR(I70/L70,"")</f>
        <v/>
      </c>
      <c r="K70" s="73" t="str">
        <f t="shared" ref="K70:K133" si="8">IFERROR(I70/M70,"")</f>
        <v/>
      </c>
      <c r="L70" s="74"/>
      <c r="M70" s="74"/>
      <c r="N70" s="75" t="str">
        <f>IFERROR(VLOOKUP(C70,DB!$C$4:$H$49,6,FALSE),"")</f>
        <v/>
      </c>
      <c r="O70" s="76"/>
      <c r="P70" s="77" t="str">
        <f>IFERROR(VLOOKUP(C70,DB!$C$4:$K$952,8,FALSE),"")</f>
        <v/>
      </c>
      <c r="Q70" s="78" t="str">
        <f>IFERROR(VLOOKUP(C70,DB!$C$4:$L$952,10,FALSE),"")</f>
        <v/>
      </c>
      <c r="R70" s="79"/>
    </row>
    <row r="71" spans="2:18">
      <c r="B71" s="64" t="str">
        <f>IFERROR(HYPERLINK(C71&amp;".xlsx",VLOOKUP(C71,DB!$C$4:$N$952,12,FALSE)),"")</f>
        <v/>
      </c>
      <c r="C71" s="82" t="str" cm="1">
        <f t="array" ref="C71">IFERROR(INDEX(DB!$C$4:$C$174,SMALL(IF(ISNUMBER(SEARCH("financial",DB!$K$4:$K$174))=TRUE,ROW(DB!$C$4:$C$174)),ROW(67:67))-3,0),"")</f>
        <v/>
      </c>
      <c r="D71" t="str">
        <f>IFERROR(VLOOKUP(C71,DB!$C$4:$I$952,2,FALSE),"")</f>
        <v/>
      </c>
      <c r="E71" s="70" t="str">
        <f>IFERROR(VLOOKUP(C71,DB!$C$4:$I$952,3,FALSE),"")</f>
        <v/>
      </c>
      <c r="F71" s="71" t="str">
        <f>IFERROR(VLOOKUP(C71,DB!$C$4:$I$952,7,FALSE),"")</f>
        <v/>
      </c>
      <c r="G71" s="72" t="str">
        <f>IFERROR(VLOOKUP(C71,DB!$C$4:$H$952,4,FALSE)/1000000,"")</f>
        <v/>
      </c>
      <c r="H71" s="72"/>
      <c r="I71" s="72" t="str">
        <f t="shared" si="6"/>
        <v/>
      </c>
      <c r="J71" s="73" t="str">
        <f t="shared" si="7"/>
        <v/>
      </c>
      <c r="K71" s="73" t="str">
        <f t="shared" si="8"/>
        <v/>
      </c>
      <c r="L71" s="74"/>
      <c r="M71" s="74"/>
      <c r="N71" s="75" t="str">
        <f>IFERROR(VLOOKUP(C71,DB!$C$4:$H$49,6,FALSE),"")</f>
        <v/>
      </c>
      <c r="O71" s="76"/>
      <c r="P71" s="77" t="str">
        <f>IFERROR(VLOOKUP(C71,DB!$C$4:$K$952,8,FALSE),"")</f>
        <v/>
      </c>
      <c r="Q71" s="78" t="str">
        <f>IFERROR(VLOOKUP(C71,DB!$C$4:$L$952,10,FALSE),"")</f>
        <v/>
      </c>
      <c r="R71" s="79"/>
    </row>
    <row r="72" spans="2:18">
      <c r="B72" s="64" t="str">
        <f>IFERROR(HYPERLINK(C72&amp;".xlsx",VLOOKUP(C72,DB!$C$4:$N$952,12,FALSE)),"")</f>
        <v/>
      </c>
      <c r="C72" s="82" t="str" cm="1">
        <f t="array" ref="C72">IFERROR(INDEX(DB!$C$4:$C$174,SMALL(IF(ISNUMBER(SEARCH("financial",DB!$K$4:$K$174))=TRUE,ROW(DB!$C$4:$C$174)),ROW(68:68))-3,0),"")</f>
        <v/>
      </c>
      <c r="D72" t="str">
        <f>IFERROR(VLOOKUP(C72,DB!$C$4:$I$952,2,FALSE),"")</f>
        <v/>
      </c>
      <c r="E72" s="70" t="str">
        <f>IFERROR(VLOOKUP(C72,DB!$C$4:$I$952,3,FALSE),"")</f>
        <v/>
      </c>
      <c r="F72" s="71" t="str">
        <f>IFERROR(VLOOKUP(C72,DB!$C$4:$I$952,7,FALSE),"")</f>
        <v/>
      </c>
      <c r="G72" s="72" t="str">
        <f>IFERROR(VLOOKUP(C72,DB!$C$4:$H$952,4,FALSE)/1000000,"")</f>
        <v/>
      </c>
      <c r="H72" s="72"/>
      <c r="I72" s="72" t="str">
        <f t="shared" si="6"/>
        <v/>
      </c>
      <c r="J72" s="73" t="str">
        <f t="shared" si="7"/>
        <v/>
      </c>
      <c r="K72" s="73" t="str">
        <f t="shared" si="8"/>
        <v/>
      </c>
      <c r="L72" s="74"/>
      <c r="M72" s="74"/>
      <c r="N72" s="75" t="str">
        <f>IFERROR(VLOOKUP(C72,DB!$C$4:$H$49,6,FALSE),"")</f>
        <v/>
      </c>
      <c r="O72" s="76"/>
      <c r="P72" s="77" t="str">
        <f>IFERROR(VLOOKUP(C72,DB!$C$4:$K$952,8,FALSE),"")</f>
        <v/>
      </c>
      <c r="Q72" s="78" t="str">
        <f>IFERROR(VLOOKUP(C72,DB!$C$4:$L$952,10,FALSE),"")</f>
        <v/>
      </c>
      <c r="R72" s="79"/>
    </row>
    <row r="73" spans="2:18">
      <c r="B73" s="64" t="str">
        <f>IFERROR(HYPERLINK(C73&amp;".xlsx",VLOOKUP(C73,DB!$C$4:$N$952,12,FALSE)),"")</f>
        <v/>
      </c>
      <c r="C73" s="82" t="str" cm="1">
        <f t="array" ref="C73">IFERROR(INDEX(DB!$C$4:$C$174,SMALL(IF(ISNUMBER(SEARCH("financial",DB!$K$4:$K$174))=TRUE,ROW(DB!$C$4:$C$174)),ROW(69:69))-3,0),"")</f>
        <v/>
      </c>
      <c r="D73" t="str">
        <f>IFERROR(VLOOKUP(C73,DB!$C$4:$I$952,2,FALSE),"")</f>
        <v/>
      </c>
      <c r="E73" s="70" t="str">
        <f>IFERROR(VLOOKUP(C73,DB!$C$4:$I$952,3,FALSE),"")</f>
        <v/>
      </c>
      <c r="F73" s="71" t="str">
        <f>IFERROR(VLOOKUP(C73,DB!$C$4:$I$952,7,FALSE),"")</f>
        <v/>
      </c>
      <c r="G73" s="72" t="str">
        <f>IFERROR(VLOOKUP(C73,DB!$C$4:$H$952,4,FALSE)/1000000,"")</f>
        <v/>
      </c>
      <c r="H73" s="72"/>
      <c r="I73" s="72" t="str">
        <f t="shared" si="6"/>
        <v/>
      </c>
      <c r="J73" s="73" t="str">
        <f t="shared" si="7"/>
        <v/>
      </c>
      <c r="K73" s="73" t="str">
        <f t="shared" si="8"/>
        <v/>
      </c>
      <c r="L73" s="74"/>
      <c r="M73" s="74"/>
      <c r="N73" s="75" t="str">
        <f>IFERROR(VLOOKUP(C73,DB!$C$4:$H$49,6,FALSE),"")</f>
        <v/>
      </c>
      <c r="O73" s="76"/>
      <c r="P73" s="77" t="str">
        <f>IFERROR(VLOOKUP(C73,DB!$C$4:$K$952,8,FALSE),"")</f>
        <v/>
      </c>
      <c r="Q73" s="78" t="str">
        <f>IFERROR(VLOOKUP(C73,DB!$C$4:$L$952,10,FALSE),"")</f>
        <v/>
      </c>
      <c r="R73" s="79"/>
    </row>
    <row r="74" spans="2:18">
      <c r="B74" s="64" t="str">
        <f>IFERROR(HYPERLINK(C74&amp;".xlsx",VLOOKUP(C74,DB!$C$4:$N$952,12,FALSE)),"")</f>
        <v/>
      </c>
      <c r="C74" s="82" t="str" cm="1">
        <f t="array" ref="C74">IFERROR(INDEX(DB!$C$4:$C$174,SMALL(IF(ISNUMBER(SEARCH("financial",DB!$K$4:$K$174))=TRUE,ROW(DB!$C$4:$C$174)),ROW(70:70))-3,0),"")</f>
        <v/>
      </c>
      <c r="D74" t="str">
        <f>IFERROR(VLOOKUP(C74,DB!$C$4:$I$952,2,FALSE),"")</f>
        <v/>
      </c>
      <c r="E74" s="70" t="str">
        <f>IFERROR(VLOOKUP(C74,DB!$C$4:$I$952,3,FALSE),"")</f>
        <v/>
      </c>
      <c r="F74" s="71" t="str">
        <f>IFERROR(VLOOKUP(C74,DB!$C$4:$I$952,7,FALSE),"")</f>
        <v/>
      </c>
      <c r="G74" s="72" t="str">
        <f>IFERROR(VLOOKUP(C74,DB!$C$4:$H$952,4,FALSE)/1000000,"")</f>
        <v/>
      </c>
      <c r="H74" s="72"/>
      <c r="I74" s="72" t="str">
        <f t="shared" si="6"/>
        <v/>
      </c>
      <c r="J74" s="73" t="str">
        <f t="shared" si="7"/>
        <v/>
      </c>
      <c r="K74" s="73" t="str">
        <f t="shared" si="8"/>
        <v/>
      </c>
      <c r="L74" s="74"/>
      <c r="M74" s="74"/>
      <c r="N74" s="75" t="str">
        <f>IFERROR(VLOOKUP(C74,DB!$C$4:$H$49,6,FALSE),"")</f>
        <v/>
      </c>
      <c r="O74" s="76"/>
      <c r="P74" s="77" t="str">
        <f>IFERROR(VLOOKUP(C74,DB!$C$4:$K$952,8,FALSE),"")</f>
        <v/>
      </c>
      <c r="Q74" s="78" t="str">
        <f>IFERROR(VLOOKUP(C74,DB!$C$4:$L$952,10,FALSE),"")</f>
        <v/>
      </c>
      <c r="R74" s="79"/>
    </row>
    <row r="75" spans="2:18">
      <c r="B75" s="64" t="str">
        <f>IFERROR(HYPERLINK(C75&amp;".xlsx",VLOOKUP(C75,DB!$C$4:$N$952,12,FALSE)),"")</f>
        <v/>
      </c>
      <c r="C75" s="82" t="str" cm="1">
        <f t="array" ref="C75">IFERROR(INDEX(DB!$C$4:$C$174,SMALL(IF(ISNUMBER(SEARCH("financial",DB!$K$4:$K$174))=TRUE,ROW(DB!$C$4:$C$174)),ROW(71:71))-3,0),"")</f>
        <v/>
      </c>
      <c r="D75" t="str">
        <f>IFERROR(VLOOKUP(C75,DB!$C$4:$I$952,2,FALSE),"")</f>
        <v/>
      </c>
      <c r="E75" s="70" t="str">
        <f>IFERROR(VLOOKUP(C75,DB!$C$4:$I$952,3,FALSE),"")</f>
        <v/>
      </c>
      <c r="F75" s="71" t="str">
        <f>IFERROR(VLOOKUP(C75,DB!$C$4:$I$952,7,FALSE),"")</f>
        <v/>
      </c>
      <c r="G75" s="72" t="str">
        <f>IFERROR(VLOOKUP(C75,DB!$C$4:$H$952,4,FALSE)/1000000,"")</f>
        <v/>
      </c>
      <c r="H75" s="72"/>
      <c r="I75" s="72" t="str">
        <f t="shared" si="6"/>
        <v/>
      </c>
      <c r="J75" s="73" t="str">
        <f t="shared" si="7"/>
        <v/>
      </c>
      <c r="K75" s="73" t="str">
        <f t="shared" si="8"/>
        <v/>
      </c>
      <c r="L75" s="74"/>
      <c r="M75" s="74"/>
      <c r="N75" s="75" t="str">
        <f>IFERROR(VLOOKUP(C75,DB!$C$4:$H$49,6,FALSE),"")</f>
        <v/>
      </c>
      <c r="O75" s="76"/>
      <c r="P75" s="77" t="str">
        <f>IFERROR(VLOOKUP(C75,DB!$C$4:$K$952,8,FALSE),"")</f>
        <v/>
      </c>
      <c r="Q75" s="78" t="str">
        <f>IFERROR(VLOOKUP(C75,DB!$C$4:$L$952,10,FALSE),"")</f>
        <v/>
      </c>
      <c r="R75" s="79"/>
    </row>
    <row r="76" spans="2:18">
      <c r="B76" s="64" t="str">
        <f>IFERROR(HYPERLINK(C76&amp;".xlsx",VLOOKUP(C76,DB!$C$4:$N$952,12,FALSE)),"")</f>
        <v/>
      </c>
      <c r="C76" s="82" t="str" cm="1">
        <f t="array" ref="C76">IFERROR(INDEX(DB!$C$4:$C$174,SMALL(IF(ISNUMBER(SEARCH("financial",DB!$K$4:$K$174))=TRUE,ROW(DB!$C$4:$C$174)),ROW(72:72))-3,0),"")</f>
        <v/>
      </c>
      <c r="D76" t="str">
        <f>IFERROR(VLOOKUP(C76,DB!$C$4:$I$952,2,FALSE),"")</f>
        <v/>
      </c>
      <c r="E76" s="70" t="str">
        <f>IFERROR(VLOOKUP(C76,DB!$C$4:$I$952,3,FALSE),"")</f>
        <v/>
      </c>
      <c r="F76" s="71" t="str">
        <f>IFERROR(VLOOKUP(C76,DB!$C$4:$I$952,7,FALSE),"")</f>
        <v/>
      </c>
      <c r="G76" s="72" t="str">
        <f>IFERROR(VLOOKUP(C76,DB!$C$4:$H$952,4,FALSE)/1000000,"")</f>
        <v/>
      </c>
      <c r="H76" s="72"/>
      <c r="I76" s="72" t="str">
        <f t="shared" si="6"/>
        <v/>
      </c>
      <c r="J76" s="73" t="str">
        <f t="shared" si="7"/>
        <v/>
      </c>
      <c r="K76" s="73" t="str">
        <f t="shared" si="8"/>
        <v/>
      </c>
      <c r="L76" s="74"/>
      <c r="M76" s="74"/>
      <c r="N76" s="75" t="str">
        <f>IFERROR(VLOOKUP(C76,DB!$C$4:$H$49,6,FALSE),"")</f>
        <v/>
      </c>
      <c r="O76" s="76"/>
      <c r="P76" s="77" t="str">
        <f>IFERROR(VLOOKUP(C76,DB!$C$4:$K$952,8,FALSE),"")</f>
        <v/>
      </c>
      <c r="Q76" s="78" t="str">
        <f>IFERROR(VLOOKUP(C76,DB!$C$4:$L$952,10,FALSE),"")</f>
        <v/>
      </c>
      <c r="R76" s="79"/>
    </row>
    <row r="77" spans="2:18">
      <c r="B77" s="64" t="str">
        <f>IFERROR(HYPERLINK(C77&amp;".xlsx",VLOOKUP(C77,DB!$C$4:$N$952,12,FALSE)),"")</f>
        <v/>
      </c>
      <c r="C77" s="82" t="str" cm="1">
        <f t="array" ref="C77">IFERROR(INDEX(DB!$C$4:$C$174,SMALL(IF(ISNUMBER(SEARCH("financial",DB!$K$4:$K$174))=TRUE,ROW(DB!$C$4:$C$174)),ROW(73:73))-3,0),"")</f>
        <v/>
      </c>
      <c r="D77" t="str">
        <f>IFERROR(VLOOKUP(C77,DB!$C$4:$I$952,2,FALSE),"")</f>
        <v/>
      </c>
      <c r="E77" s="70" t="str">
        <f>IFERROR(VLOOKUP(C77,DB!$C$4:$I$952,3,FALSE),"")</f>
        <v/>
      </c>
      <c r="F77" s="71" t="str">
        <f>IFERROR(VLOOKUP(C77,DB!$C$4:$I$952,7,FALSE),"")</f>
        <v/>
      </c>
      <c r="G77" s="72" t="str">
        <f>IFERROR(VLOOKUP(C77,DB!$C$4:$H$952,4,FALSE)/1000000,"")</f>
        <v/>
      </c>
      <c r="H77" s="72"/>
      <c r="I77" s="72" t="str">
        <f t="shared" si="6"/>
        <v/>
      </c>
      <c r="J77" s="73" t="str">
        <f t="shared" si="7"/>
        <v/>
      </c>
      <c r="K77" s="73" t="str">
        <f t="shared" si="8"/>
        <v/>
      </c>
      <c r="L77" s="74"/>
      <c r="M77" s="74"/>
      <c r="N77" s="75" t="str">
        <f>IFERROR(VLOOKUP(C77,DB!$C$4:$H$49,6,FALSE),"")</f>
        <v/>
      </c>
      <c r="O77" s="76"/>
      <c r="P77" s="77" t="str">
        <f>IFERROR(VLOOKUP(C77,DB!$C$4:$K$952,8,FALSE),"")</f>
        <v/>
      </c>
      <c r="Q77" s="78" t="str">
        <f>IFERROR(VLOOKUP(C77,DB!$C$4:$L$952,10,FALSE),"")</f>
        <v/>
      </c>
      <c r="R77" s="79"/>
    </row>
    <row r="78" spans="2:18">
      <c r="B78" s="64" t="str">
        <f>IFERROR(HYPERLINK(C78&amp;".xlsx",VLOOKUP(C78,DB!$C$4:$N$952,12,FALSE)),"")</f>
        <v/>
      </c>
      <c r="C78" s="82" t="str" cm="1">
        <f t="array" ref="C78">IFERROR(INDEX(DB!$C$4:$C$174,SMALL(IF(ISNUMBER(SEARCH("financial",DB!$K$4:$K$174))=TRUE,ROW(DB!$C$4:$C$174)),ROW(74:74))-3,0),"")</f>
        <v/>
      </c>
      <c r="D78" t="str">
        <f>IFERROR(VLOOKUP(C78,DB!$C$4:$I$952,2,FALSE),"")</f>
        <v/>
      </c>
      <c r="E78" s="70" t="str">
        <f>IFERROR(VLOOKUP(C78,DB!$C$4:$I$952,3,FALSE),"")</f>
        <v/>
      </c>
      <c r="F78" s="71" t="str">
        <f>IFERROR(VLOOKUP(C78,DB!$C$4:$I$952,7,FALSE),"")</f>
        <v/>
      </c>
      <c r="G78" s="72" t="str">
        <f>IFERROR(VLOOKUP(C78,DB!$C$4:$H$952,4,FALSE)/1000000,"")</f>
        <v/>
      </c>
      <c r="H78" s="72"/>
      <c r="I78" s="72" t="str">
        <f t="shared" si="6"/>
        <v/>
      </c>
      <c r="J78" s="73" t="str">
        <f t="shared" si="7"/>
        <v/>
      </c>
      <c r="K78" s="73" t="str">
        <f t="shared" si="8"/>
        <v/>
      </c>
      <c r="L78" s="74"/>
      <c r="M78" s="74"/>
      <c r="N78" s="75" t="str">
        <f>IFERROR(VLOOKUP(C78,DB!$C$4:$H$49,6,FALSE),"")</f>
        <v/>
      </c>
      <c r="O78" s="76"/>
      <c r="P78" s="77" t="str">
        <f>IFERROR(VLOOKUP(C78,DB!$C$4:$K$952,8,FALSE),"")</f>
        <v/>
      </c>
      <c r="Q78" s="78" t="str">
        <f>IFERROR(VLOOKUP(C78,DB!$C$4:$L$952,10,FALSE),"")</f>
        <v/>
      </c>
      <c r="R78" s="79"/>
    </row>
    <row r="79" spans="2:18">
      <c r="B79" s="64" t="str">
        <f>IFERROR(HYPERLINK(C79&amp;".xlsx",VLOOKUP(C79,DB!$C$4:$N$952,12,FALSE)),"")</f>
        <v/>
      </c>
      <c r="C79" s="82" t="str" cm="1">
        <f t="array" ref="C79">IFERROR(INDEX(DB!$C$4:$C$174,SMALL(IF(ISNUMBER(SEARCH("financial",DB!$K$4:$K$174))=TRUE,ROW(DB!$C$4:$C$174)),ROW(75:75))-3,0),"")</f>
        <v/>
      </c>
      <c r="D79" t="str">
        <f>IFERROR(VLOOKUP(C79,DB!$C$4:$I$952,2,FALSE),"")</f>
        <v/>
      </c>
      <c r="E79" s="70" t="str">
        <f>IFERROR(VLOOKUP(C79,DB!$C$4:$I$952,3,FALSE),"")</f>
        <v/>
      </c>
      <c r="F79" s="71" t="str">
        <f>IFERROR(VLOOKUP(C79,DB!$C$4:$I$952,7,FALSE),"")</f>
        <v/>
      </c>
      <c r="G79" s="72" t="str">
        <f>IFERROR(VLOOKUP(C79,DB!$C$4:$H$952,4,FALSE)/1000000,"")</f>
        <v/>
      </c>
      <c r="H79" s="72"/>
      <c r="I79" s="72" t="str">
        <f t="shared" si="6"/>
        <v/>
      </c>
      <c r="J79" s="73" t="str">
        <f t="shared" si="7"/>
        <v/>
      </c>
      <c r="K79" s="73" t="str">
        <f t="shared" si="8"/>
        <v/>
      </c>
      <c r="L79" s="74"/>
      <c r="M79" s="74"/>
      <c r="N79" s="75" t="str">
        <f>IFERROR(VLOOKUP(C79,DB!$C$4:$H$49,6,FALSE),"")</f>
        <v/>
      </c>
      <c r="O79" s="76"/>
      <c r="P79" s="77" t="str">
        <f>IFERROR(VLOOKUP(C79,DB!$C$4:$K$952,8,FALSE),"")</f>
        <v/>
      </c>
      <c r="Q79" s="78" t="str">
        <f>IFERROR(VLOOKUP(C79,DB!$C$4:$L$952,10,FALSE),"")</f>
        <v/>
      </c>
      <c r="R79" s="79"/>
    </row>
    <row r="80" spans="2:18">
      <c r="B80" s="64" t="str">
        <f>IFERROR(HYPERLINK(C80&amp;".xlsx",VLOOKUP(C80,DB!$C$4:$N$952,12,FALSE)),"")</f>
        <v/>
      </c>
      <c r="C80" s="82" t="str" cm="1">
        <f t="array" ref="C80">IFERROR(INDEX(DB!$C$4:$C$174,SMALL(IF(ISNUMBER(SEARCH("financial",DB!$K$4:$K$174))=TRUE,ROW(DB!$C$4:$C$174)),ROW(76:76))-3,0),"")</f>
        <v/>
      </c>
      <c r="D80" t="str">
        <f>IFERROR(VLOOKUP(C80,DB!$C$4:$I$952,2,FALSE),"")</f>
        <v/>
      </c>
      <c r="E80" s="70" t="str">
        <f>IFERROR(VLOOKUP(C80,DB!$C$4:$I$952,3,FALSE),"")</f>
        <v/>
      </c>
      <c r="F80" s="71" t="str">
        <f>IFERROR(VLOOKUP(C80,DB!$C$4:$I$952,7,FALSE),"")</f>
        <v/>
      </c>
      <c r="G80" s="72" t="str">
        <f>IFERROR(VLOOKUP(C80,DB!$C$4:$H$952,4,FALSE)/1000000,"")</f>
        <v/>
      </c>
      <c r="H80" s="72"/>
      <c r="I80" s="72" t="str">
        <f t="shared" si="6"/>
        <v/>
      </c>
      <c r="J80" s="73" t="str">
        <f t="shared" si="7"/>
        <v/>
      </c>
      <c r="K80" s="73" t="str">
        <f t="shared" si="8"/>
        <v/>
      </c>
      <c r="L80" s="74"/>
      <c r="M80" s="74"/>
      <c r="N80" s="75" t="str">
        <f>IFERROR(VLOOKUP(C80,DB!$C$4:$H$49,6,FALSE),"")</f>
        <v/>
      </c>
      <c r="O80" s="76"/>
      <c r="P80" s="77" t="str">
        <f>IFERROR(VLOOKUP(C80,DB!$C$4:$K$952,8,FALSE),"")</f>
        <v/>
      </c>
      <c r="Q80" s="78" t="str">
        <f>IFERROR(VLOOKUP(C80,DB!$C$4:$L$952,10,FALSE),"")</f>
        <v/>
      </c>
      <c r="R80" s="79"/>
    </row>
    <row r="81" spans="2:18">
      <c r="B81" s="64" t="str">
        <f>IFERROR(HYPERLINK(C81&amp;".xlsx",VLOOKUP(C81,DB!$C$4:$N$952,12,FALSE)),"")</f>
        <v/>
      </c>
      <c r="C81" s="82" t="str" cm="1">
        <f t="array" ref="C81">IFERROR(INDEX(DB!$C$4:$C$174,SMALL(IF(ISNUMBER(SEARCH("financial",DB!$K$4:$K$174))=TRUE,ROW(DB!$C$4:$C$174)),ROW(77:77))-3,0),"")</f>
        <v/>
      </c>
      <c r="D81" t="str">
        <f>IFERROR(VLOOKUP(C81,DB!$C$4:$I$952,2,FALSE),"")</f>
        <v/>
      </c>
      <c r="E81" s="70" t="str">
        <f>IFERROR(VLOOKUP(C81,DB!$C$4:$I$952,3,FALSE),"")</f>
        <v/>
      </c>
      <c r="F81" s="71" t="str">
        <f>IFERROR(VLOOKUP(C81,DB!$C$4:$I$952,7,FALSE),"")</f>
        <v/>
      </c>
      <c r="G81" s="72" t="str">
        <f>IFERROR(VLOOKUP(C81,DB!$C$4:$H$952,4,FALSE)/1000000,"")</f>
        <v/>
      </c>
      <c r="H81" s="72"/>
      <c r="I81" s="72" t="str">
        <f t="shared" si="6"/>
        <v/>
      </c>
      <c r="J81" s="73" t="str">
        <f t="shared" si="7"/>
        <v/>
      </c>
      <c r="K81" s="73" t="str">
        <f t="shared" si="8"/>
        <v/>
      </c>
      <c r="L81" s="74"/>
      <c r="M81" s="74"/>
      <c r="N81" s="75" t="str">
        <f>IFERROR(VLOOKUP(C81,DB!$C$4:$H$49,6,FALSE),"")</f>
        <v/>
      </c>
      <c r="O81" s="76"/>
      <c r="P81" s="77" t="str">
        <f>IFERROR(VLOOKUP(C81,DB!$C$4:$K$952,8,FALSE),"")</f>
        <v/>
      </c>
      <c r="Q81" s="78" t="str">
        <f>IFERROR(VLOOKUP(C81,DB!$C$4:$L$952,10,FALSE),"")</f>
        <v/>
      </c>
      <c r="R81" s="79"/>
    </row>
    <row r="82" spans="2:18">
      <c r="B82" s="64" t="str">
        <f>IFERROR(HYPERLINK(C82&amp;".xlsx",VLOOKUP(C82,DB!$C$4:$N$952,12,FALSE)),"")</f>
        <v/>
      </c>
      <c r="C82" s="82" t="str" cm="1">
        <f t="array" ref="C82">IFERROR(INDEX(DB!$C$4:$C$174,SMALL(IF(ISNUMBER(SEARCH("financial",DB!$K$4:$K$174))=TRUE,ROW(DB!$C$4:$C$174)),ROW(78:78))-3,0),"")</f>
        <v/>
      </c>
      <c r="D82" t="str">
        <f>IFERROR(VLOOKUP(C82,DB!$C$4:$I$952,2,FALSE),"")</f>
        <v/>
      </c>
      <c r="E82" s="70" t="str">
        <f>IFERROR(VLOOKUP(C82,DB!$C$4:$I$952,3,FALSE),"")</f>
        <v/>
      </c>
      <c r="F82" s="71" t="str">
        <f>IFERROR(VLOOKUP(C82,DB!$C$4:$I$952,7,FALSE),"")</f>
        <v/>
      </c>
      <c r="G82" s="72" t="str">
        <f>IFERROR(VLOOKUP(C82,DB!$C$4:$H$952,4,FALSE)/1000000,"")</f>
        <v/>
      </c>
      <c r="H82" s="72"/>
      <c r="I82" s="72" t="str">
        <f t="shared" si="6"/>
        <v/>
      </c>
      <c r="J82" s="73" t="str">
        <f t="shared" si="7"/>
        <v/>
      </c>
      <c r="K82" s="73" t="str">
        <f t="shared" si="8"/>
        <v/>
      </c>
      <c r="L82" s="74"/>
      <c r="M82" s="74"/>
      <c r="N82" s="75" t="str">
        <f>IFERROR(VLOOKUP(C82,DB!$C$4:$H$49,6,FALSE),"")</f>
        <v/>
      </c>
      <c r="O82" s="76"/>
      <c r="P82" s="77" t="str">
        <f>IFERROR(VLOOKUP(C82,DB!$C$4:$K$952,8,FALSE),"")</f>
        <v/>
      </c>
      <c r="Q82" s="78" t="str">
        <f>IFERROR(VLOOKUP(C82,DB!$C$4:$L$952,10,FALSE),"")</f>
        <v/>
      </c>
      <c r="R82" s="79"/>
    </row>
    <row r="83" spans="2:18">
      <c r="B83" s="64" t="str">
        <f>IFERROR(HYPERLINK(C83&amp;".xlsx",VLOOKUP(C83,DB!$C$4:$N$952,12,FALSE)),"")</f>
        <v/>
      </c>
      <c r="C83" s="82" t="str" cm="1">
        <f t="array" ref="C83">IFERROR(INDEX(DB!$C$4:$C$174,SMALL(IF(ISNUMBER(SEARCH("financial",DB!$K$4:$K$174))=TRUE,ROW(DB!$C$4:$C$174)),ROW(79:79))-3,0),"")</f>
        <v/>
      </c>
      <c r="D83" t="str">
        <f>IFERROR(VLOOKUP(C83,DB!$C$4:$I$952,2,FALSE),"")</f>
        <v/>
      </c>
      <c r="E83" s="70" t="str">
        <f>IFERROR(VLOOKUP(C83,DB!$C$4:$I$952,3,FALSE),"")</f>
        <v/>
      </c>
      <c r="F83" s="71" t="str">
        <f>IFERROR(VLOOKUP(C83,DB!$C$4:$I$952,7,FALSE),"")</f>
        <v/>
      </c>
      <c r="G83" s="72" t="str">
        <f>IFERROR(VLOOKUP(C83,DB!$C$4:$H$952,4,FALSE)/1000000,"")</f>
        <v/>
      </c>
      <c r="H83" s="72"/>
      <c r="I83" s="72" t="str">
        <f t="shared" si="6"/>
        <v/>
      </c>
      <c r="J83" s="73" t="str">
        <f t="shared" si="7"/>
        <v/>
      </c>
      <c r="K83" s="73" t="str">
        <f t="shared" si="8"/>
        <v/>
      </c>
      <c r="L83" s="74"/>
      <c r="M83" s="74"/>
      <c r="N83" s="75" t="str">
        <f>IFERROR(VLOOKUP(C83,DB!$C$4:$H$49,6,FALSE),"")</f>
        <v/>
      </c>
      <c r="O83" s="76"/>
      <c r="P83" s="77" t="str">
        <f>IFERROR(VLOOKUP(C83,DB!$C$4:$K$952,8,FALSE),"")</f>
        <v/>
      </c>
      <c r="Q83" s="78" t="str">
        <f>IFERROR(VLOOKUP(C83,DB!$C$4:$L$952,10,FALSE),"")</f>
        <v/>
      </c>
      <c r="R83" s="79"/>
    </row>
    <row r="84" spans="2:18">
      <c r="B84" s="64" t="str">
        <f>IFERROR(HYPERLINK(C84&amp;".xlsx",VLOOKUP(C84,DB!$C$4:$N$952,12,FALSE)),"")</f>
        <v/>
      </c>
      <c r="C84" s="82" t="str" cm="1">
        <f t="array" ref="C84">IFERROR(INDEX(DB!$C$4:$C$174,SMALL(IF(ISNUMBER(SEARCH("financial",DB!$K$4:$K$174))=TRUE,ROW(DB!$C$4:$C$174)),ROW(80:80))-3,0),"")</f>
        <v/>
      </c>
      <c r="D84" t="str">
        <f>IFERROR(VLOOKUP(C84,DB!$C$4:$I$952,2,FALSE),"")</f>
        <v/>
      </c>
      <c r="E84" s="70" t="str">
        <f>IFERROR(VLOOKUP(C84,DB!$C$4:$I$952,3,FALSE),"")</f>
        <v/>
      </c>
      <c r="F84" s="71" t="str">
        <f>IFERROR(VLOOKUP(C84,DB!$C$4:$I$952,7,FALSE),"")</f>
        <v/>
      </c>
      <c r="G84" s="72" t="str">
        <f>IFERROR(VLOOKUP(C84,DB!$C$4:$H$952,4,FALSE)/1000000,"")</f>
        <v/>
      </c>
      <c r="H84" s="72"/>
      <c r="I84" s="72" t="str">
        <f t="shared" si="6"/>
        <v/>
      </c>
      <c r="J84" s="73" t="str">
        <f t="shared" si="7"/>
        <v/>
      </c>
      <c r="K84" s="73" t="str">
        <f t="shared" si="8"/>
        <v/>
      </c>
      <c r="L84" s="74"/>
      <c r="M84" s="74"/>
      <c r="N84" s="75" t="str">
        <f>IFERROR(VLOOKUP(C84,DB!$C$4:$H$49,6,FALSE),"")</f>
        <v/>
      </c>
      <c r="O84" s="76"/>
      <c r="P84" s="77" t="str">
        <f>IFERROR(VLOOKUP(C84,DB!$C$4:$K$952,8,FALSE),"")</f>
        <v/>
      </c>
      <c r="Q84" s="78" t="str">
        <f>IFERROR(VLOOKUP(C84,DB!$C$4:$L$952,10,FALSE),"")</f>
        <v/>
      </c>
      <c r="R84" s="79"/>
    </row>
    <row r="85" spans="2:18">
      <c r="B85" s="64" t="str">
        <f>IFERROR(HYPERLINK(C85&amp;".xlsx",VLOOKUP(C85,DB!$C$4:$N$952,12,FALSE)),"")</f>
        <v/>
      </c>
      <c r="C85" s="82" t="str" cm="1">
        <f t="array" ref="C85">IFERROR(INDEX(DB!$C$4:$C$174,SMALL(IF(ISNUMBER(SEARCH("financial",DB!$K$4:$K$174))=TRUE,ROW(DB!$C$4:$C$174)),ROW(81:81))-3,0),"")</f>
        <v/>
      </c>
      <c r="D85" t="str">
        <f>IFERROR(VLOOKUP(C85,DB!$C$4:$I$952,2,FALSE),"")</f>
        <v/>
      </c>
      <c r="E85" s="70" t="str">
        <f>IFERROR(VLOOKUP(C85,DB!$C$4:$I$952,3,FALSE),"")</f>
        <v/>
      </c>
      <c r="F85" s="71" t="str">
        <f>IFERROR(VLOOKUP(C85,DB!$C$4:$I$952,7,FALSE),"")</f>
        <v/>
      </c>
      <c r="G85" s="72" t="str">
        <f>IFERROR(VLOOKUP(C85,DB!$C$4:$H$952,4,FALSE)/1000000,"")</f>
        <v/>
      </c>
      <c r="H85" s="72"/>
      <c r="I85" s="72" t="str">
        <f t="shared" si="6"/>
        <v/>
      </c>
      <c r="J85" s="73" t="str">
        <f t="shared" si="7"/>
        <v/>
      </c>
      <c r="K85" s="73" t="str">
        <f t="shared" si="8"/>
        <v/>
      </c>
      <c r="L85" s="74"/>
      <c r="M85" s="74"/>
      <c r="N85" s="75" t="str">
        <f>IFERROR(VLOOKUP(C85,DB!$C$4:$H$49,6,FALSE),"")</f>
        <v/>
      </c>
      <c r="O85" s="76"/>
      <c r="P85" s="77" t="str">
        <f>IFERROR(VLOOKUP(C85,DB!$C$4:$K$952,8,FALSE),"")</f>
        <v/>
      </c>
      <c r="Q85" s="78" t="str">
        <f>IFERROR(VLOOKUP(C85,DB!$C$4:$L$952,10,FALSE),"")</f>
        <v/>
      </c>
      <c r="R85" s="79"/>
    </row>
    <row r="86" spans="2:18">
      <c r="B86" s="64" t="str">
        <f>IFERROR(HYPERLINK(C86&amp;".xlsx",VLOOKUP(C86,DB!$C$4:$N$952,12,FALSE)),"")</f>
        <v/>
      </c>
      <c r="C86" s="82" t="str" cm="1">
        <f t="array" ref="C86">IFERROR(INDEX(DB!$C$4:$C$174,SMALL(IF(ISNUMBER(SEARCH("financial",DB!$K$4:$K$174))=TRUE,ROW(DB!$C$4:$C$174)),ROW(82:82))-3,0),"")</f>
        <v/>
      </c>
      <c r="D86" t="str">
        <f>IFERROR(VLOOKUP(C86,DB!$C$4:$I$952,2,FALSE),"")</f>
        <v/>
      </c>
      <c r="E86" s="70" t="str">
        <f>IFERROR(VLOOKUP(C86,DB!$C$4:$I$952,3,FALSE),"")</f>
        <v/>
      </c>
      <c r="F86" s="71" t="str">
        <f>IFERROR(VLOOKUP(C86,DB!$C$4:$I$952,7,FALSE),"")</f>
        <v/>
      </c>
      <c r="G86" s="72" t="str">
        <f>IFERROR(VLOOKUP(C86,DB!$C$4:$H$952,4,FALSE)/1000000,"")</f>
        <v/>
      </c>
      <c r="H86" s="72"/>
      <c r="I86" s="72" t="str">
        <f t="shared" si="6"/>
        <v/>
      </c>
      <c r="J86" s="73" t="str">
        <f t="shared" si="7"/>
        <v/>
      </c>
      <c r="K86" s="73" t="str">
        <f t="shared" si="8"/>
        <v/>
      </c>
      <c r="L86" s="74"/>
      <c r="M86" s="74"/>
      <c r="N86" s="75" t="str">
        <f>IFERROR(VLOOKUP(C86,DB!$C$4:$H$49,6,FALSE),"")</f>
        <v/>
      </c>
      <c r="O86" s="76"/>
      <c r="P86" s="77" t="str">
        <f>IFERROR(VLOOKUP(C86,DB!$C$4:$K$952,8,FALSE),"")</f>
        <v/>
      </c>
      <c r="Q86" s="78" t="str">
        <f>IFERROR(VLOOKUP(C86,DB!$C$4:$L$952,10,FALSE),"")</f>
        <v/>
      </c>
      <c r="R86" s="79"/>
    </row>
    <row r="87" spans="2:18">
      <c r="B87" s="64" t="str">
        <f>IFERROR(HYPERLINK(C87&amp;".xlsx",VLOOKUP(C87,DB!$C$4:$N$952,12,FALSE)),"")</f>
        <v/>
      </c>
      <c r="C87" s="82" t="str" cm="1">
        <f t="array" ref="C87">IFERROR(INDEX(DB!$C$4:$C$174,SMALL(IF(ISNUMBER(SEARCH("financial",DB!$K$4:$K$174))=TRUE,ROW(DB!$C$4:$C$174)),ROW(83:83))-3,0),"")</f>
        <v/>
      </c>
      <c r="D87" t="str">
        <f>IFERROR(VLOOKUP(C87,DB!$C$4:$I$952,2,FALSE),"")</f>
        <v/>
      </c>
      <c r="E87" s="70" t="str">
        <f>IFERROR(VLOOKUP(C87,DB!$C$4:$I$952,3,FALSE),"")</f>
        <v/>
      </c>
      <c r="F87" s="71" t="str">
        <f>IFERROR(VLOOKUP(C87,DB!$C$4:$I$952,7,FALSE),"")</f>
        <v/>
      </c>
      <c r="G87" s="72" t="str">
        <f>IFERROR(VLOOKUP(C87,DB!$C$4:$H$952,4,FALSE)/1000000,"")</f>
        <v/>
      </c>
      <c r="H87" s="72"/>
      <c r="I87" s="72" t="str">
        <f t="shared" si="6"/>
        <v/>
      </c>
      <c r="J87" s="73" t="str">
        <f t="shared" si="7"/>
        <v/>
      </c>
      <c r="K87" s="73" t="str">
        <f t="shared" si="8"/>
        <v/>
      </c>
      <c r="L87" s="74"/>
      <c r="M87" s="74"/>
      <c r="N87" s="75" t="str">
        <f>IFERROR(VLOOKUP(C87,DB!$C$4:$H$49,6,FALSE),"")</f>
        <v/>
      </c>
      <c r="O87" s="76"/>
      <c r="P87" s="77" t="str">
        <f>IFERROR(VLOOKUP(C87,DB!$C$4:$K$952,8,FALSE),"")</f>
        <v/>
      </c>
      <c r="Q87" s="78" t="str">
        <f>IFERROR(VLOOKUP(C87,DB!$C$4:$L$952,10,FALSE),"")</f>
        <v/>
      </c>
      <c r="R87" s="79"/>
    </row>
    <row r="88" spans="2:18">
      <c r="B88" s="64" t="str">
        <f>IFERROR(HYPERLINK(C88&amp;".xlsx",VLOOKUP(C88,DB!$C$4:$N$952,12,FALSE)),"")</f>
        <v/>
      </c>
      <c r="C88" s="82" t="str" cm="1">
        <f t="array" ref="C88">IFERROR(INDEX(DB!$C$4:$C$174,SMALL(IF(ISNUMBER(SEARCH("financial",DB!$K$4:$K$174))=TRUE,ROW(DB!$C$4:$C$174)),ROW(84:84))-3,0),"")</f>
        <v/>
      </c>
      <c r="D88" t="str">
        <f>IFERROR(VLOOKUP(C88,DB!$C$4:$I$952,2,FALSE),"")</f>
        <v/>
      </c>
      <c r="E88" s="70" t="str">
        <f>IFERROR(VLOOKUP(C88,DB!$C$4:$I$952,3,FALSE),"")</f>
        <v/>
      </c>
      <c r="F88" s="71" t="str">
        <f>IFERROR(VLOOKUP(C88,DB!$C$4:$I$952,7,FALSE),"")</f>
        <v/>
      </c>
      <c r="G88" s="72" t="str">
        <f>IFERROR(VLOOKUP(C88,DB!$C$4:$H$952,4,FALSE)/1000000,"")</f>
        <v/>
      </c>
      <c r="H88" s="72"/>
      <c r="I88" s="72" t="str">
        <f t="shared" si="6"/>
        <v/>
      </c>
      <c r="J88" s="73" t="str">
        <f t="shared" si="7"/>
        <v/>
      </c>
      <c r="K88" s="73" t="str">
        <f t="shared" si="8"/>
        <v/>
      </c>
      <c r="L88" s="74"/>
      <c r="M88" s="74"/>
      <c r="N88" s="75" t="str">
        <f>IFERROR(VLOOKUP(C88,DB!$C$4:$H$49,6,FALSE),"")</f>
        <v/>
      </c>
      <c r="O88" s="76"/>
      <c r="P88" s="77" t="str">
        <f>IFERROR(VLOOKUP(C88,DB!$C$4:$K$952,8,FALSE),"")</f>
        <v/>
      </c>
      <c r="Q88" s="78" t="str">
        <f>IFERROR(VLOOKUP(C88,DB!$C$4:$L$952,10,FALSE),"")</f>
        <v/>
      </c>
      <c r="R88" s="79"/>
    </row>
    <row r="89" spans="2:18">
      <c r="B89" s="64" t="str">
        <f>IFERROR(HYPERLINK(C89&amp;".xlsx",VLOOKUP(C89,DB!$C$4:$N$952,12,FALSE)),"")</f>
        <v/>
      </c>
      <c r="C89" s="82" t="str" cm="1">
        <f t="array" ref="C89">IFERROR(INDEX(DB!$C$4:$C$174,SMALL(IF(ISNUMBER(SEARCH("financial",DB!$K$4:$K$174))=TRUE,ROW(DB!$C$4:$C$174)),ROW(85:85))-3,0),"")</f>
        <v/>
      </c>
      <c r="D89" t="str">
        <f>IFERROR(VLOOKUP(C89,DB!$C$4:$I$952,2,FALSE),"")</f>
        <v/>
      </c>
      <c r="E89" s="70" t="str">
        <f>IFERROR(VLOOKUP(C89,DB!$C$4:$I$952,3,FALSE),"")</f>
        <v/>
      </c>
      <c r="F89" s="71" t="str">
        <f>IFERROR(VLOOKUP(C89,DB!$C$4:$I$952,7,FALSE),"")</f>
        <v/>
      </c>
      <c r="G89" s="72" t="str">
        <f>IFERROR(VLOOKUP(C89,DB!$C$4:$H$952,4,FALSE)/1000000,"")</f>
        <v/>
      </c>
      <c r="H89" s="72"/>
      <c r="I89" s="72" t="str">
        <f t="shared" si="6"/>
        <v/>
      </c>
      <c r="J89" s="73" t="str">
        <f t="shared" si="7"/>
        <v/>
      </c>
      <c r="K89" s="73" t="str">
        <f t="shared" si="8"/>
        <v/>
      </c>
      <c r="L89" s="74"/>
      <c r="M89" s="74"/>
      <c r="N89" s="75" t="str">
        <f>IFERROR(VLOOKUP(C89,DB!$C$4:$H$49,6,FALSE),"")</f>
        <v/>
      </c>
      <c r="O89" s="76"/>
      <c r="P89" s="77" t="str">
        <f>IFERROR(VLOOKUP(C89,DB!$C$4:$K$952,8,FALSE),"")</f>
        <v/>
      </c>
      <c r="Q89" s="78" t="str">
        <f>IFERROR(VLOOKUP(C89,DB!$C$4:$L$952,10,FALSE),"")</f>
        <v/>
      </c>
      <c r="R89" s="79"/>
    </row>
    <row r="90" spans="2:18">
      <c r="B90" s="64" t="str">
        <f>IFERROR(HYPERLINK(C90&amp;".xlsx",VLOOKUP(C90,DB!$C$4:$N$952,12,FALSE)),"")</f>
        <v/>
      </c>
      <c r="C90" s="82" t="str" cm="1">
        <f t="array" ref="C90">IFERROR(INDEX(DB!$C$4:$C$174,SMALL(IF(ISNUMBER(SEARCH("financial",DB!$K$4:$K$174))=TRUE,ROW(DB!$C$4:$C$174)),ROW(86:86))-3,0),"")</f>
        <v/>
      </c>
      <c r="D90" t="str">
        <f>IFERROR(VLOOKUP(C90,DB!$C$4:$I$952,2,FALSE),"")</f>
        <v/>
      </c>
      <c r="E90" s="70" t="str">
        <f>IFERROR(VLOOKUP(C90,DB!$C$4:$I$952,3,FALSE),"")</f>
        <v/>
      </c>
      <c r="F90" s="71" t="str">
        <f>IFERROR(VLOOKUP(C90,DB!$C$4:$I$952,7,FALSE),"")</f>
        <v/>
      </c>
      <c r="G90" s="72" t="str">
        <f>IFERROR(VLOOKUP(C90,DB!$C$4:$H$952,4,FALSE)/1000000,"")</f>
        <v/>
      </c>
      <c r="H90" s="72"/>
      <c r="I90" s="72" t="str">
        <f t="shared" si="6"/>
        <v/>
      </c>
      <c r="J90" s="73" t="str">
        <f t="shared" si="7"/>
        <v/>
      </c>
      <c r="K90" s="73" t="str">
        <f t="shared" si="8"/>
        <v/>
      </c>
      <c r="L90" s="74"/>
      <c r="M90" s="74"/>
      <c r="N90" s="75" t="str">
        <f>IFERROR(VLOOKUP(C90,DB!$C$4:$H$49,6,FALSE),"")</f>
        <v/>
      </c>
      <c r="O90" s="76"/>
      <c r="P90" s="77" t="str">
        <f>IFERROR(VLOOKUP(C90,DB!$C$4:$K$952,8,FALSE),"")</f>
        <v/>
      </c>
      <c r="Q90" s="78" t="str">
        <f>IFERROR(VLOOKUP(C90,DB!$C$4:$L$952,10,FALSE),"")</f>
        <v/>
      </c>
      <c r="R90" s="79"/>
    </row>
    <row r="91" spans="2:18">
      <c r="B91" s="64" t="str">
        <f>IFERROR(HYPERLINK(C91&amp;".xlsx",VLOOKUP(C91,DB!$C$4:$N$952,12,FALSE)),"")</f>
        <v/>
      </c>
      <c r="C91" s="82" t="str" cm="1">
        <f t="array" ref="C91">IFERROR(INDEX(DB!$C$4:$C$174,SMALL(IF(ISNUMBER(SEARCH("financial",DB!$K$4:$K$174))=TRUE,ROW(DB!$C$4:$C$174)),ROW(87:87))-3,0),"")</f>
        <v/>
      </c>
      <c r="D91" t="str">
        <f>IFERROR(VLOOKUP(C91,DB!$C$4:$I$952,2,FALSE),"")</f>
        <v/>
      </c>
      <c r="E91" s="70" t="str">
        <f>IFERROR(VLOOKUP(C91,DB!$C$4:$I$952,3,FALSE),"")</f>
        <v/>
      </c>
      <c r="F91" s="71" t="str">
        <f>IFERROR(VLOOKUP(C91,DB!$C$4:$I$952,7,FALSE),"")</f>
        <v/>
      </c>
      <c r="G91" s="72" t="str">
        <f>IFERROR(VLOOKUP(C91,DB!$C$4:$H$952,4,FALSE)/1000000,"")</f>
        <v/>
      </c>
      <c r="H91" s="72"/>
      <c r="I91" s="72" t="str">
        <f t="shared" si="6"/>
        <v/>
      </c>
      <c r="J91" s="73" t="str">
        <f t="shared" si="7"/>
        <v/>
      </c>
      <c r="K91" s="73" t="str">
        <f t="shared" si="8"/>
        <v/>
      </c>
      <c r="L91" s="74"/>
      <c r="M91" s="74"/>
      <c r="N91" s="75" t="str">
        <f>IFERROR(VLOOKUP(C91,DB!$C$4:$H$49,6,FALSE),"")</f>
        <v/>
      </c>
      <c r="O91" s="76"/>
      <c r="P91" s="77" t="str">
        <f>IFERROR(VLOOKUP(C91,DB!$C$4:$K$952,8,FALSE),"")</f>
        <v/>
      </c>
      <c r="Q91" s="78" t="str">
        <f>IFERROR(VLOOKUP(C91,DB!$C$4:$L$952,10,FALSE),"")</f>
        <v/>
      </c>
      <c r="R91" s="79"/>
    </row>
    <row r="92" spans="2:18">
      <c r="B92" s="64" t="str">
        <f>IFERROR(HYPERLINK(C92&amp;".xlsx",VLOOKUP(C92,DB!$C$4:$N$952,12,FALSE)),"")</f>
        <v/>
      </c>
      <c r="C92" s="82" t="str" cm="1">
        <f t="array" ref="C92">IFERROR(INDEX(DB!$C$4:$C$174,SMALL(IF(ISNUMBER(SEARCH("financial",DB!$K$4:$K$174))=TRUE,ROW(DB!$C$4:$C$174)),ROW(88:88))-3,0),"")</f>
        <v/>
      </c>
      <c r="D92" t="str">
        <f>IFERROR(VLOOKUP(C92,DB!$C$4:$I$952,2,FALSE),"")</f>
        <v/>
      </c>
      <c r="E92" s="70" t="str">
        <f>IFERROR(VLOOKUP(C92,DB!$C$4:$I$952,3,FALSE),"")</f>
        <v/>
      </c>
      <c r="F92" s="71" t="str">
        <f>IFERROR(VLOOKUP(C92,DB!$C$4:$I$952,7,FALSE),"")</f>
        <v/>
      </c>
      <c r="G92" s="72" t="str">
        <f>IFERROR(VLOOKUP(C92,DB!$C$4:$H$952,4,FALSE)/1000000,"")</f>
        <v/>
      </c>
      <c r="H92" s="72"/>
      <c r="I92" s="72" t="str">
        <f t="shared" si="6"/>
        <v/>
      </c>
      <c r="J92" s="73" t="str">
        <f t="shared" si="7"/>
        <v/>
      </c>
      <c r="K92" s="73" t="str">
        <f t="shared" si="8"/>
        <v/>
      </c>
      <c r="L92" s="74"/>
      <c r="M92" s="74"/>
      <c r="N92" s="75" t="str">
        <f>IFERROR(VLOOKUP(C92,DB!$C$4:$H$49,6,FALSE),"")</f>
        <v/>
      </c>
      <c r="O92" s="76"/>
      <c r="P92" s="77" t="str">
        <f>IFERROR(VLOOKUP(C92,DB!$C$4:$K$952,8,FALSE),"")</f>
        <v/>
      </c>
      <c r="Q92" s="78" t="str">
        <f>IFERROR(VLOOKUP(C92,DB!$C$4:$L$952,10,FALSE),"")</f>
        <v/>
      </c>
      <c r="R92" s="79"/>
    </row>
    <row r="93" spans="2:18">
      <c r="B93" s="64" t="str">
        <f>IFERROR(HYPERLINK(C93&amp;".xlsx",VLOOKUP(C93,DB!$C$4:$N$952,12,FALSE)),"")</f>
        <v/>
      </c>
      <c r="C93" s="82" t="str" cm="1">
        <f t="array" ref="C93">IFERROR(INDEX(DB!$C$4:$C$174,SMALL(IF(ISNUMBER(SEARCH("financial",DB!$K$4:$K$174))=TRUE,ROW(DB!$C$4:$C$174)),ROW(89:89))-3,0),"")</f>
        <v/>
      </c>
      <c r="D93" t="str">
        <f>IFERROR(VLOOKUP(C93,DB!$C$4:$I$952,2,FALSE),"")</f>
        <v/>
      </c>
      <c r="E93" s="70" t="str">
        <f>IFERROR(VLOOKUP(C93,DB!$C$4:$I$952,3,FALSE),"")</f>
        <v/>
      </c>
      <c r="F93" s="71" t="str">
        <f>IFERROR(VLOOKUP(C93,DB!$C$4:$I$952,7,FALSE),"")</f>
        <v/>
      </c>
      <c r="G93" s="72" t="str">
        <f>IFERROR(VLOOKUP(C93,DB!$C$4:$H$952,4,FALSE)/1000000,"")</f>
        <v/>
      </c>
      <c r="H93" s="72"/>
      <c r="I93" s="72" t="str">
        <f t="shared" si="6"/>
        <v/>
      </c>
      <c r="J93" s="73" t="str">
        <f t="shared" si="7"/>
        <v/>
      </c>
      <c r="K93" s="73" t="str">
        <f t="shared" si="8"/>
        <v/>
      </c>
      <c r="L93" s="74"/>
      <c r="M93" s="74"/>
      <c r="N93" s="75" t="str">
        <f>IFERROR(VLOOKUP(C93,DB!$C$4:$H$49,6,FALSE),"")</f>
        <v/>
      </c>
      <c r="O93" s="76"/>
      <c r="P93" s="77" t="str">
        <f>IFERROR(VLOOKUP(C93,DB!$C$4:$K$952,8,FALSE),"")</f>
        <v/>
      </c>
      <c r="Q93" s="78" t="str">
        <f>IFERROR(VLOOKUP(C93,DB!$C$4:$L$952,10,FALSE),"")</f>
        <v/>
      </c>
      <c r="R93" s="79"/>
    </row>
    <row r="94" spans="2:18">
      <c r="B94" s="64" t="str">
        <f>IFERROR(HYPERLINK(C94&amp;".xlsx",VLOOKUP(C94,DB!$C$4:$N$952,12,FALSE)),"")</f>
        <v/>
      </c>
      <c r="C94" s="82" t="str" cm="1">
        <f t="array" ref="C94">IFERROR(INDEX(DB!$C$4:$C$174,SMALL(IF(ISNUMBER(SEARCH("financial",DB!$K$4:$K$174))=TRUE,ROW(DB!$C$4:$C$174)),ROW(90:90))-3,0),"")</f>
        <v/>
      </c>
      <c r="D94" t="str">
        <f>IFERROR(VLOOKUP(C94,DB!$C$4:$I$952,2,FALSE),"")</f>
        <v/>
      </c>
      <c r="E94" s="70" t="str">
        <f>IFERROR(VLOOKUP(C94,DB!$C$4:$I$952,3,FALSE),"")</f>
        <v/>
      </c>
      <c r="F94" s="71" t="str">
        <f>IFERROR(VLOOKUP(C94,DB!$C$4:$I$952,7,FALSE),"")</f>
        <v/>
      </c>
      <c r="G94" s="72" t="str">
        <f>IFERROR(VLOOKUP(C94,DB!$C$4:$H$952,4,FALSE)/1000000,"")</f>
        <v/>
      </c>
      <c r="H94" s="72"/>
      <c r="I94" s="72" t="str">
        <f t="shared" si="6"/>
        <v/>
      </c>
      <c r="J94" s="73" t="str">
        <f t="shared" si="7"/>
        <v/>
      </c>
      <c r="K94" s="73" t="str">
        <f t="shared" si="8"/>
        <v/>
      </c>
      <c r="L94" s="74"/>
      <c r="M94" s="74"/>
      <c r="N94" s="75" t="str">
        <f>IFERROR(VLOOKUP(C94,DB!$C$4:$H$49,6,FALSE),"")</f>
        <v/>
      </c>
      <c r="O94" s="76"/>
      <c r="P94" s="77" t="str">
        <f>IFERROR(VLOOKUP(C94,DB!$C$4:$K$952,8,FALSE),"")</f>
        <v/>
      </c>
      <c r="Q94" s="78" t="str">
        <f>IFERROR(VLOOKUP(C94,DB!$C$4:$L$952,10,FALSE),"")</f>
        <v/>
      </c>
      <c r="R94" s="79"/>
    </row>
    <row r="95" spans="2:18">
      <c r="B95" s="64" t="str">
        <f>IFERROR(HYPERLINK(C95&amp;".xlsx",VLOOKUP(C95,DB!$C$4:$N$952,12,FALSE)),"")</f>
        <v/>
      </c>
      <c r="C95" s="82" t="str" cm="1">
        <f t="array" ref="C95">IFERROR(INDEX(DB!$C$4:$C$174,SMALL(IF(ISNUMBER(SEARCH("financial",DB!$K$4:$K$174))=TRUE,ROW(DB!$C$4:$C$174)),ROW(91:91))-3,0),"")</f>
        <v/>
      </c>
      <c r="D95" t="str">
        <f>IFERROR(VLOOKUP(C95,DB!$C$4:$I$952,2,FALSE),"")</f>
        <v/>
      </c>
      <c r="E95" s="70" t="str">
        <f>IFERROR(VLOOKUP(C95,DB!$C$4:$I$952,3,FALSE),"")</f>
        <v/>
      </c>
      <c r="F95" s="71" t="str">
        <f>IFERROR(VLOOKUP(C95,DB!$C$4:$I$952,7,FALSE),"")</f>
        <v/>
      </c>
      <c r="G95" s="72" t="str">
        <f>IFERROR(VLOOKUP(C95,DB!$C$4:$H$952,4,FALSE)/1000000,"")</f>
        <v/>
      </c>
      <c r="H95" s="72"/>
      <c r="I95" s="72" t="str">
        <f t="shared" si="6"/>
        <v/>
      </c>
      <c r="J95" s="73" t="str">
        <f t="shared" si="7"/>
        <v/>
      </c>
      <c r="K95" s="73" t="str">
        <f t="shared" si="8"/>
        <v/>
      </c>
      <c r="L95" s="74"/>
      <c r="M95" s="74"/>
      <c r="N95" s="75" t="str">
        <f>IFERROR(VLOOKUP(C95,DB!$C$4:$H$49,6,FALSE),"")</f>
        <v/>
      </c>
      <c r="O95" s="76"/>
      <c r="P95" s="77" t="str">
        <f>IFERROR(VLOOKUP(C95,DB!$C$4:$K$952,8,FALSE),"")</f>
        <v/>
      </c>
      <c r="Q95" s="78" t="str">
        <f>IFERROR(VLOOKUP(C95,DB!$C$4:$L$952,10,FALSE),"")</f>
        <v/>
      </c>
      <c r="R95" s="79"/>
    </row>
    <row r="96" spans="2:18">
      <c r="B96" s="64" t="str">
        <f>IFERROR(HYPERLINK(C96&amp;".xlsx",VLOOKUP(C96,DB!$C$4:$N$952,12,FALSE)),"")</f>
        <v/>
      </c>
      <c r="C96" s="82" t="str" cm="1">
        <f t="array" ref="C96">IFERROR(INDEX(DB!$C$4:$C$174,SMALL(IF(ISNUMBER(SEARCH("financial",DB!$K$4:$K$174))=TRUE,ROW(DB!$C$4:$C$174)),ROW(92:92))-3,0),"")</f>
        <v/>
      </c>
      <c r="D96" t="str">
        <f>IFERROR(VLOOKUP(C96,DB!$C$4:$I$952,2,FALSE),"")</f>
        <v/>
      </c>
      <c r="E96" s="70" t="str">
        <f>IFERROR(VLOOKUP(C96,DB!$C$4:$I$952,3,FALSE),"")</f>
        <v/>
      </c>
      <c r="F96" s="71" t="str">
        <f>IFERROR(VLOOKUP(C96,DB!$C$4:$I$952,7,FALSE),"")</f>
        <v/>
      </c>
      <c r="G96" s="72" t="str">
        <f>IFERROR(VLOOKUP(C96,DB!$C$4:$H$952,4,FALSE)/1000000,"")</f>
        <v/>
      </c>
      <c r="H96" s="72"/>
      <c r="I96" s="72" t="str">
        <f t="shared" si="6"/>
        <v/>
      </c>
      <c r="J96" s="73" t="str">
        <f t="shared" si="7"/>
        <v/>
      </c>
      <c r="K96" s="73" t="str">
        <f t="shared" si="8"/>
        <v/>
      </c>
      <c r="L96" s="74"/>
      <c r="M96" s="74"/>
      <c r="N96" s="75" t="str">
        <f>IFERROR(VLOOKUP(C96,DB!$C$4:$H$49,6,FALSE),"")</f>
        <v/>
      </c>
      <c r="O96" s="76"/>
      <c r="P96" s="77" t="str">
        <f>IFERROR(VLOOKUP(C96,DB!$C$4:$K$952,8,FALSE),"")</f>
        <v/>
      </c>
      <c r="Q96" s="78" t="str">
        <f>IFERROR(VLOOKUP(C96,DB!$C$4:$L$952,10,FALSE),"")</f>
        <v/>
      </c>
      <c r="R96" s="79"/>
    </row>
    <row r="97" spans="2:18">
      <c r="B97" s="64" t="str">
        <f>IFERROR(HYPERLINK(C97&amp;".xlsx",VLOOKUP(C97,DB!$C$4:$N$952,12,FALSE)),"")</f>
        <v/>
      </c>
      <c r="C97" s="82" t="str" cm="1">
        <f t="array" ref="C97">IFERROR(INDEX(DB!$C$4:$C$174,SMALL(IF(ISNUMBER(SEARCH("financial",DB!$K$4:$K$174))=TRUE,ROW(DB!$C$4:$C$174)),ROW(93:93))-3,0),"")</f>
        <v/>
      </c>
      <c r="D97" t="str">
        <f>IFERROR(VLOOKUP(C97,DB!$C$4:$I$952,2,FALSE),"")</f>
        <v/>
      </c>
      <c r="E97" s="70" t="str">
        <f>IFERROR(VLOOKUP(C97,DB!$C$4:$I$952,3,FALSE),"")</f>
        <v/>
      </c>
      <c r="F97" s="71" t="str">
        <f>IFERROR(VLOOKUP(C97,DB!$C$4:$I$952,7,FALSE),"")</f>
        <v/>
      </c>
      <c r="G97" s="72" t="str">
        <f>IFERROR(VLOOKUP(C97,DB!$C$4:$H$952,4,FALSE)/1000000,"")</f>
        <v/>
      </c>
      <c r="H97" s="72"/>
      <c r="I97" s="72" t="str">
        <f t="shared" si="6"/>
        <v/>
      </c>
      <c r="J97" s="73" t="str">
        <f t="shared" si="7"/>
        <v/>
      </c>
      <c r="K97" s="73" t="str">
        <f t="shared" si="8"/>
        <v/>
      </c>
      <c r="L97" s="74"/>
      <c r="M97" s="74"/>
      <c r="N97" s="75" t="str">
        <f>IFERROR(VLOOKUP(C97,DB!$C$4:$H$49,6,FALSE),"")</f>
        <v/>
      </c>
      <c r="O97" s="76"/>
      <c r="P97" s="77" t="str">
        <f>IFERROR(VLOOKUP(C97,DB!$C$4:$K$952,8,FALSE),"")</f>
        <v/>
      </c>
      <c r="Q97" s="78" t="str">
        <f>IFERROR(VLOOKUP(C97,DB!$C$4:$L$952,10,FALSE),"")</f>
        <v/>
      </c>
      <c r="R97" s="79"/>
    </row>
    <row r="98" spans="2:18">
      <c r="B98" s="64" t="str">
        <f>IFERROR(HYPERLINK(C98&amp;".xlsx",VLOOKUP(C98,DB!$C$4:$N$952,12,FALSE)),"")</f>
        <v/>
      </c>
      <c r="C98" s="82" t="str" cm="1">
        <f t="array" ref="C98">IFERROR(INDEX(DB!$C$4:$C$174,SMALL(IF(ISNUMBER(SEARCH("financial",DB!$K$4:$K$174))=TRUE,ROW(DB!$C$4:$C$174)),ROW(94:94))-3,0),"")</f>
        <v/>
      </c>
      <c r="D98" t="str">
        <f>IFERROR(VLOOKUP(C98,DB!$C$4:$I$952,2,FALSE),"")</f>
        <v/>
      </c>
      <c r="E98" s="70" t="str">
        <f>IFERROR(VLOOKUP(C98,DB!$C$4:$I$952,3,FALSE),"")</f>
        <v/>
      </c>
      <c r="F98" s="71" t="str">
        <f>IFERROR(VLOOKUP(C98,DB!$C$4:$I$952,7,FALSE),"")</f>
        <v/>
      </c>
      <c r="G98" s="72" t="str">
        <f>IFERROR(VLOOKUP(C98,DB!$C$4:$H$952,4,FALSE)/1000000,"")</f>
        <v/>
      </c>
      <c r="H98" s="72"/>
      <c r="I98" s="72" t="str">
        <f t="shared" si="6"/>
        <v/>
      </c>
      <c r="J98" s="73" t="str">
        <f t="shared" si="7"/>
        <v/>
      </c>
      <c r="K98" s="73" t="str">
        <f t="shared" si="8"/>
        <v/>
      </c>
      <c r="L98" s="74"/>
      <c r="M98" s="74"/>
      <c r="N98" s="75" t="str">
        <f>IFERROR(VLOOKUP(C98,DB!$C$4:$H$49,6,FALSE),"")</f>
        <v/>
      </c>
      <c r="O98" s="76"/>
      <c r="P98" s="77" t="str">
        <f>IFERROR(VLOOKUP(C98,DB!$C$4:$K$952,8,FALSE),"")</f>
        <v/>
      </c>
      <c r="Q98" s="78" t="str">
        <f>IFERROR(VLOOKUP(C98,DB!$C$4:$L$952,10,FALSE),"")</f>
        <v/>
      </c>
      <c r="R98" s="79"/>
    </row>
    <row r="99" spans="2:18">
      <c r="B99" s="64" t="str">
        <f>IFERROR(HYPERLINK(C99&amp;".xlsx",VLOOKUP(C99,DB!$C$4:$N$952,12,FALSE)),"")</f>
        <v/>
      </c>
      <c r="C99" s="82" t="str" cm="1">
        <f t="array" ref="C99">IFERROR(INDEX(DB!$C$4:$C$174,SMALL(IF(ISNUMBER(SEARCH("financial",DB!$K$4:$K$174))=TRUE,ROW(DB!$C$4:$C$174)),ROW(95:95))-3,0),"")</f>
        <v/>
      </c>
      <c r="D99" t="str">
        <f>IFERROR(VLOOKUP(C99,DB!$C$4:$I$952,2,FALSE),"")</f>
        <v/>
      </c>
      <c r="E99" s="70" t="str">
        <f>IFERROR(VLOOKUP(C99,DB!$C$4:$I$952,3,FALSE),"")</f>
        <v/>
      </c>
      <c r="F99" s="71" t="str">
        <f>IFERROR(VLOOKUP(C99,DB!$C$4:$I$952,7,FALSE),"")</f>
        <v/>
      </c>
      <c r="G99" s="72" t="str">
        <f>IFERROR(VLOOKUP(C99,DB!$C$4:$H$952,4,FALSE)/1000000,"")</f>
        <v/>
      </c>
      <c r="H99" s="72"/>
      <c r="I99" s="72" t="str">
        <f t="shared" si="6"/>
        <v/>
      </c>
      <c r="J99" s="73" t="str">
        <f t="shared" si="7"/>
        <v/>
      </c>
      <c r="K99" s="73" t="str">
        <f t="shared" si="8"/>
        <v/>
      </c>
      <c r="L99" s="74"/>
      <c r="M99" s="74"/>
      <c r="N99" s="75" t="str">
        <f>IFERROR(VLOOKUP(C99,DB!$C$4:$H$49,6,FALSE),"")</f>
        <v/>
      </c>
      <c r="O99" s="76"/>
      <c r="P99" s="77" t="str">
        <f>IFERROR(VLOOKUP(C99,DB!$C$4:$K$952,8,FALSE),"")</f>
        <v/>
      </c>
      <c r="Q99" s="78" t="str">
        <f>IFERROR(VLOOKUP(C99,DB!$C$4:$L$952,10,FALSE),"")</f>
        <v/>
      </c>
      <c r="R99" s="79"/>
    </row>
    <row r="100" spans="2:18">
      <c r="B100" s="64" t="str">
        <f>IFERROR(HYPERLINK(C100&amp;".xlsx",VLOOKUP(C100,DB!$C$4:$N$952,12,FALSE)),"")</f>
        <v/>
      </c>
      <c r="C100" s="82" t="str" cm="1">
        <f t="array" ref="C100">IFERROR(INDEX(DB!$C$4:$C$174,SMALL(IF(ISNUMBER(SEARCH("financial",DB!$K$4:$K$174))=TRUE,ROW(DB!$C$4:$C$174)),ROW(96:96))-3,0),"")</f>
        <v/>
      </c>
      <c r="D100" t="str">
        <f>IFERROR(VLOOKUP(C100,DB!$C$4:$I$952,2,FALSE),"")</f>
        <v/>
      </c>
      <c r="E100" s="70" t="str">
        <f>IFERROR(VLOOKUP(C100,DB!$C$4:$I$952,3,FALSE),"")</f>
        <v/>
      </c>
      <c r="F100" s="71" t="str">
        <f>IFERROR(VLOOKUP(C100,DB!$C$4:$I$952,7,FALSE),"")</f>
        <v/>
      </c>
      <c r="G100" s="72" t="str">
        <f>IFERROR(VLOOKUP(C100,DB!$C$4:$H$952,4,FALSE)/1000000,"")</f>
        <v/>
      </c>
      <c r="H100" s="72"/>
      <c r="I100" s="72" t="str">
        <f t="shared" si="6"/>
        <v/>
      </c>
      <c r="J100" s="73" t="str">
        <f t="shared" si="7"/>
        <v/>
      </c>
      <c r="K100" s="73" t="str">
        <f t="shared" si="8"/>
        <v/>
      </c>
      <c r="L100" s="74"/>
      <c r="M100" s="74"/>
      <c r="N100" s="75" t="str">
        <f>IFERROR(VLOOKUP(C100,DB!$C$4:$H$49,6,FALSE),"")</f>
        <v/>
      </c>
      <c r="O100" s="76"/>
      <c r="P100" s="77" t="str">
        <f>IFERROR(VLOOKUP(C100,DB!$C$4:$K$952,8,FALSE),"")</f>
        <v/>
      </c>
      <c r="Q100" s="78" t="str">
        <f>IFERROR(VLOOKUP(C100,DB!$C$4:$L$952,10,FALSE),"")</f>
        <v/>
      </c>
      <c r="R100" s="79"/>
    </row>
    <row r="101" spans="2:18">
      <c r="B101" s="64" t="str">
        <f>IFERROR(HYPERLINK(C101&amp;".xlsx",VLOOKUP(C101,DB!$C$4:$N$952,12,FALSE)),"")</f>
        <v/>
      </c>
      <c r="C101" s="82" t="str" cm="1">
        <f t="array" ref="C101">IFERROR(INDEX(DB!$C$4:$C$174,SMALL(IF(ISNUMBER(SEARCH("financial",DB!$K$4:$K$174))=TRUE,ROW(DB!$C$4:$C$174)),ROW(97:97))-3,0),"")</f>
        <v/>
      </c>
      <c r="D101" t="str">
        <f>IFERROR(VLOOKUP(C101,DB!$C$4:$I$952,2,FALSE),"")</f>
        <v/>
      </c>
      <c r="E101" s="70" t="str">
        <f>IFERROR(VLOOKUP(C101,DB!$C$4:$I$952,3,FALSE),"")</f>
        <v/>
      </c>
      <c r="F101" s="71" t="str">
        <f>IFERROR(VLOOKUP(C101,DB!$C$4:$I$952,7,FALSE),"")</f>
        <v/>
      </c>
      <c r="G101" s="72" t="str">
        <f>IFERROR(VLOOKUP(C101,DB!$C$4:$H$952,4,FALSE)/1000000,"")</f>
        <v/>
      </c>
      <c r="H101" s="72"/>
      <c r="I101" s="72" t="str">
        <f t="shared" si="6"/>
        <v/>
      </c>
      <c r="J101" s="73" t="str">
        <f t="shared" si="7"/>
        <v/>
      </c>
      <c r="K101" s="73" t="str">
        <f t="shared" si="8"/>
        <v/>
      </c>
      <c r="L101" s="74"/>
      <c r="M101" s="74"/>
      <c r="N101" s="75" t="str">
        <f>IFERROR(VLOOKUP(C101,DB!$C$4:$H$49,6,FALSE),"")</f>
        <v/>
      </c>
      <c r="O101" s="76"/>
      <c r="P101" s="77" t="str">
        <f>IFERROR(VLOOKUP(C101,DB!$C$4:$K$952,8,FALSE),"")</f>
        <v/>
      </c>
      <c r="Q101" s="78" t="str">
        <f>IFERROR(VLOOKUP(C101,DB!$C$4:$L$952,10,FALSE),"")</f>
        <v/>
      </c>
      <c r="R101" s="79"/>
    </row>
    <row r="102" spans="2:18">
      <c r="B102" s="64" t="str">
        <f>IFERROR(HYPERLINK(C102&amp;".xlsx",VLOOKUP(C102,DB!$C$4:$N$952,12,FALSE)),"")</f>
        <v/>
      </c>
      <c r="C102" s="82" t="str" cm="1">
        <f t="array" ref="C102">IFERROR(INDEX(DB!$C$4:$C$174,SMALL(IF(ISNUMBER(SEARCH("financial",DB!$K$4:$K$174))=TRUE,ROW(DB!$C$4:$C$174)),ROW(98:98))-3,0),"")</f>
        <v/>
      </c>
      <c r="D102" t="str">
        <f>IFERROR(VLOOKUP(C102,DB!$C$4:$I$952,2,FALSE),"")</f>
        <v/>
      </c>
      <c r="E102" s="70" t="str">
        <f>IFERROR(VLOOKUP(C102,DB!$C$4:$I$952,3,FALSE),"")</f>
        <v/>
      </c>
      <c r="F102" s="71" t="str">
        <f>IFERROR(VLOOKUP(C102,DB!$C$4:$I$952,7,FALSE),"")</f>
        <v/>
      </c>
      <c r="G102" s="72" t="str">
        <f>IFERROR(VLOOKUP(C102,DB!$C$4:$H$952,4,FALSE)/1000000,"")</f>
        <v/>
      </c>
      <c r="H102" s="72"/>
      <c r="I102" s="72" t="str">
        <f t="shared" si="6"/>
        <v/>
      </c>
      <c r="J102" s="73" t="str">
        <f t="shared" si="7"/>
        <v/>
      </c>
      <c r="K102" s="73" t="str">
        <f t="shared" si="8"/>
        <v/>
      </c>
      <c r="L102" s="74"/>
      <c r="M102" s="74"/>
      <c r="N102" s="75" t="str">
        <f>IFERROR(VLOOKUP(C102,DB!$C$4:$H$49,6,FALSE),"")</f>
        <v/>
      </c>
      <c r="O102" s="76"/>
      <c r="P102" s="77" t="str">
        <f>IFERROR(VLOOKUP(C102,DB!$C$4:$K$952,8,FALSE),"")</f>
        <v/>
      </c>
      <c r="Q102" s="78" t="str">
        <f>IFERROR(VLOOKUP(C102,DB!$C$4:$L$952,10,FALSE),"")</f>
        <v/>
      </c>
      <c r="R102" s="79"/>
    </row>
    <row r="103" spans="2:18">
      <c r="B103" s="64" t="str">
        <f>IFERROR(HYPERLINK(C103&amp;".xlsx",VLOOKUP(C103,DB!$C$4:$N$952,12,FALSE)),"")</f>
        <v/>
      </c>
      <c r="C103" s="82" t="str" cm="1">
        <f t="array" ref="C103">IFERROR(INDEX(DB!$C$4:$C$174,SMALL(IF(ISNUMBER(SEARCH("financial",DB!$K$4:$K$174))=TRUE,ROW(DB!$C$4:$C$174)),ROW(99:99))-3,0),"")</f>
        <v/>
      </c>
      <c r="D103" t="str">
        <f>IFERROR(VLOOKUP(C103,DB!$C$4:$I$952,2,FALSE),"")</f>
        <v/>
      </c>
      <c r="E103" s="70" t="str">
        <f>IFERROR(VLOOKUP(C103,DB!$C$4:$I$952,3,FALSE),"")</f>
        <v/>
      </c>
      <c r="F103" s="71" t="str">
        <f>IFERROR(VLOOKUP(C103,DB!$C$4:$I$952,7,FALSE),"")</f>
        <v/>
      </c>
      <c r="G103" s="72" t="str">
        <f>IFERROR(VLOOKUP(C103,DB!$C$4:$H$952,4,FALSE)/1000000,"")</f>
        <v/>
      </c>
      <c r="H103" s="72"/>
      <c r="I103" s="72" t="str">
        <f t="shared" si="6"/>
        <v/>
      </c>
      <c r="J103" s="73" t="str">
        <f t="shared" si="7"/>
        <v/>
      </c>
      <c r="K103" s="73" t="str">
        <f t="shared" si="8"/>
        <v/>
      </c>
      <c r="L103" s="74"/>
      <c r="M103" s="74"/>
      <c r="N103" s="75" t="str">
        <f>IFERROR(VLOOKUP(C103,DB!$C$4:$H$49,6,FALSE),"")</f>
        <v/>
      </c>
      <c r="O103" s="76"/>
      <c r="P103" s="77" t="str">
        <f>IFERROR(VLOOKUP(C103,DB!$C$4:$K$952,8,FALSE),"")</f>
        <v/>
      </c>
      <c r="Q103" s="78" t="str">
        <f>IFERROR(VLOOKUP(C103,DB!$C$4:$L$952,10,FALSE),"")</f>
        <v/>
      </c>
      <c r="R103" s="79"/>
    </row>
    <row r="104" spans="2:18">
      <c r="B104" s="64" t="str">
        <f>IFERROR(HYPERLINK(C104&amp;".xlsx",VLOOKUP(C104,DB!$C$4:$N$952,12,FALSE)),"")</f>
        <v/>
      </c>
      <c r="C104" s="82" t="str" cm="1">
        <f t="array" ref="C104">IFERROR(INDEX(DB!$C$4:$C$174,SMALL(IF(ISNUMBER(SEARCH("financial",DB!$K$4:$K$174))=TRUE,ROW(DB!$C$4:$C$174)),ROW(100:100))-3,0),"")</f>
        <v/>
      </c>
      <c r="D104" t="str">
        <f>IFERROR(VLOOKUP(C104,DB!$C$4:$I$952,2,FALSE),"")</f>
        <v/>
      </c>
      <c r="E104" s="70" t="str">
        <f>IFERROR(VLOOKUP(C104,DB!$C$4:$I$952,3,FALSE),"")</f>
        <v/>
      </c>
      <c r="F104" s="71" t="str">
        <f>IFERROR(VLOOKUP(C104,DB!$C$4:$I$952,7,FALSE),"")</f>
        <v/>
      </c>
      <c r="G104" s="72" t="str">
        <f>IFERROR(VLOOKUP(C104,DB!$C$4:$H$952,4,FALSE)/1000000,"")</f>
        <v/>
      </c>
      <c r="H104" s="72"/>
      <c r="I104" s="72" t="str">
        <f t="shared" si="6"/>
        <v/>
      </c>
      <c r="J104" s="73" t="str">
        <f t="shared" si="7"/>
        <v/>
      </c>
      <c r="K104" s="73" t="str">
        <f t="shared" si="8"/>
        <v/>
      </c>
      <c r="L104" s="74"/>
      <c r="M104" s="74"/>
      <c r="N104" s="75" t="str">
        <f>IFERROR(VLOOKUP(C104,DB!$C$4:$H$49,6,FALSE),"")</f>
        <v/>
      </c>
      <c r="O104" s="76"/>
      <c r="P104" s="77" t="str">
        <f>IFERROR(VLOOKUP(C104,DB!$C$4:$K$952,8,FALSE),"")</f>
        <v/>
      </c>
      <c r="Q104" s="78" t="str">
        <f>IFERROR(VLOOKUP(C104,DB!$C$4:$L$952,10,FALSE),"")</f>
        <v/>
      </c>
      <c r="R104" s="79"/>
    </row>
    <row r="105" spans="2:18">
      <c r="B105" s="64" t="str">
        <f>IFERROR(HYPERLINK(C105&amp;".xlsx",VLOOKUP(C105,DB!$C$4:$N$952,12,FALSE)),"")</f>
        <v/>
      </c>
      <c r="C105" s="82" t="str" cm="1">
        <f t="array" ref="C105">IFERROR(INDEX(DB!$C$4:$C$174,SMALL(IF(ISNUMBER(SEARCH("financial",DB!$K$4:$K$174))=TRUE,ROW(DB!$C$4:$C$174)),ROW(101:101))-3,0),"")</f>
        <v/>
      </c>
      <c r="D105" t="str">
        <f>IFERROR(VLOOKUP(C105,DB!$C$4:$I$952,2,FALSE),"")</f>
        <v/>
      </c>
      <c r="E105" s="70" t="str">
        <f>IFERROR(VLOOKUP(C105,DB!$C$4:$I$952,3,FALSE),"")</f>
        <v/>
      </c>
      <c r="F105" s="71" t="str">
        <f>IFERROR(VLOOKUP(C105,DB!$C$4:$I$952,7,FALSE),"")</f>
        <v/>
      </c>
      <c r="G105" s="72" t="str">
        <f>IFERROR(VLOOKUP(C105,DB!$C$4:$H$952,4,FALSE)/1000000,"")</f>
        <v/>
      </c>
      <c r="H105" s="72"/>
      <c r="I105" s="72" t="str">
        <f t="shared" si="6"/>
        <v/>
      </c>
      <c r="J105" s="73" t="str">
        <f t="shared" si="7"/>
        <v/>
      </c>
      <c r="K105" s="73" t="str">
        <f t="shared" si="8"/>
        <v/>
      </c>
      <c r="L105" s="74"/>
      <c r="M105" s="74"/>
      <c r="N105" s="75" t="str">
        <f>IFERROR(VLOOKUP(C105,DB!$C$4:$H$49,6,FALSE),"")</f>
        <v/>
      </c>
      <c r="O105" s="76"/>
      <c r="P105" s="77" t="str">
        <f>IFERROR(VLOOKUP(C105,DB!$C$4:$K$952,8,FALSE),"")</f>
        <v/>
      </c>
      <c r="Q105" s="78" t="str">
        <f>IFERROR(VLOOKUP(C105,DB!$C$4:$L$952,10,FALSE),"")</f>
        <v/>
      </c>
      <c r="R105" s="79"/>
    </row>
    <row r="106" spans="2:18">
      <c r="B106" s="64" t="str">
        <f>IFERROR(HYPERLINK(C106&amp;".xlsx",VLOOKUP(C106,DB!$C$4:$N$952,12,FALSE)),"")</f>
        <v/>
      </c>
      <c r="C106" s="82" t="str" cm="1">
        <f t="array" ref="C106">IFERROR(INDEX(DB!$C$4:$C$174,SMALL(IF(ISNUMBER(SEARCH("financial",DB!$K$4:$K$174))=TRUE,ROW(DB!$C$4:$C$174)),ROW(102:102))-3,0),"")</f>
        <v/>
      </c>
      <c r="D106" t="str">
        <f>IFERROR(VLOOKUP(C106,DB!$C$4:$I$952,2,FALSE),"")</f>
        <v/>
      </c>
      <c r="E106" s="70" t="str">
        <f>IFERROR(VLOOKUP(C106,DB!$C$4:$I$952,3,FALSE),"")</f>
        <v/>
      </c>
      <c r="F106" s="71" t="str">
        <f>IFERROR(VLOOKUP(C106,DB!$C$4:$I$952,7,FALSE),"")</f>
        <v/>
      </c>
      <c r="G106" s="72" t="str">
        <f>IFERROR(VLOOKUP(C106,DB!$C$4:$H$952,4,FALSE)/1000000,"")</f>
        <v/>
      </c>
      <c r="H106" s="72"/>
      <c r="I106" s="72" t="str">
        <f t="shared" si="6"/>
        <v/>
      </c>
      <c r="J106" s="73" t="str">
        <f t="shared" si="7"/>
        <v/>
      </c>
      <c r="K106" s="73" t="str">
        <f t="shared" si="8"/>
        <v/>
      </c>
      <c r="L106" s="74"/>
      <c r="M106" s="74"/>
      <c r="N106" s="75" t="str">
        <f>IFERROR(VLOOKUP(C106,DB!$C$4:$H$49,6,FALSE),"")</f>
        <v/>
      </c>
      <c r="O106" s="76"/>
      <c r="P106" s="77" t="str">
        <f>IFERROR(VLOOKUP(C106,DB!$C$4:$K$952,8,FALSE),"")</f>
        <v/>
      </c>
      <c r="Q106" s="78" t="str">
        <f>IFERROR(VLOOKUP(C106,DB!$C$4:$L$952,10,FALSE),"")</f>
        <v/>
      </c>
      <c r="R106" s="79"/>
    </row>
    <row r="107" spans="2:18">
      <c r="B107" s="64" t="str">
        <f>IFERROR(HYPERLINK(C107&amp;".xlsx",VLOOKUP(C107,DB!$C$4:$N$952,12,FALSE)),"")</f>
        <v/>
      </c>
      <c r="C107" s="82" t="str" cm="1">
        <f t="array" ref="C107">IFERROR(INDEX(DB!$C$4:$C$174,SMALL(IF(ISNUMBER(SEARCH("financial",DB!$K$4:$K$174))=TRUE,ROW(DB!$C$4:$C$174)),ROW(103:103))-3,0),"")</f>
        <v/>
      </c>
      <c r="D107" t="str">
        <f>IFERROR(VLOOKUP(C107,DB!$C$4:$I$952,2,FALSE),"")</f>
        <v/>
      </c>
      <c r="E107" s="70" t="str">
        <f>IFERROR(VLOOKUP(C107,DB!$C$4:$I$952,3,FALSE),"")</f>
        <v/>
      </c>
      <c r="F107" s="71" t="str">
        <f>IFERROR(VLOOKUP(C107,DB!$C$4:$I$952,7,FALSE),"")</f>
        <v/>
      </c>
      <c r="G107" s="72" t="str">
        <f>IFERROR(VLOOKUP(C107,DB!$C$4:$H$952,4,FALSE)/1000000,"")</f>
        <v/>
      </c>
      <c r="H107" s="72"/>
      <c r="I107" s="72" t="str">
        <f t="shared" si="6"/>
        <v/>
      </c>
      <c r="J107" s="73" t="str">
        <f t="shared" si="7"/>
        <v/>
      </c>
      <c r="K107" s="73" t="str">
        <f t="shared" si="8"/>
        <v/>
      </c>
      <c r="L107" s="74"/>
      <c r="M107" s="74"/>
      <c r="N107" s="75" t="str">
        <f>IFERROR(VLOOKUP(C107,DB!$C$4:$H$49,6,FALSE),"")</f>
        <v/>
      </c>
      <c r="O107" s="76"/>
      <c r="P107" s="77" t="str">
        <f>IFERROR(VLOOKUP(C107,DB!$C$4:$K$952,8,FALSE),"")</f>
        <v/>
      </c>
      <c r="Q107" s="78" t="str">
        <f>IFERROR(VLOOKUP(C107,DB!$C$4:$L$952,10,FALSE),"")</f>
        <v/>
      </c>
      <c r="R107" s="79"/>
    </row>
    <row r="108" spans="2:18">
      <c r="B108" s="64" t="str">
        <f>IFERROR(HYPERLINK(C108&amp;".xlsx",VLOOKUP(C108,DB!$C$4:$N$952,12,FALSE)),"")</f>
        <v/>
      </c>
      <c r="C108" s="82" t="str" cm="1">
        <f t="array" ref="C108">IFERROR(INDEX(DB!$C$4:$C$174,SMALL(IF(ISNUMBER(SEARCH("financial",DB!$K$4:$K$174))=TRUE,ROW(DB!$C$4:$C$174)),ROW(104:104))-3,0),"")</f>
        <v/>
      </c>
      <c r="D108" t="str">
        <f>IFERROR(VLOOKUP(C108,DB!$C$4:$I$952,2,FALSE),"")</f>
        <v/>
      </c>
      <c r="E108" s="70" t="str">
        <f>IFERROR(VLOOKUP(C108,DB!$C$4:$I$952,3,FALSE),"")</f>
        <v/>
      </c>
      <c r="F108" s="71" t="str">
        <f>IFERROR(VLOOKUP(C108,DB!$C$4:$I$952,7,FALSE),"")</f>
        <v/>
      </c>
      <c r="G108" s="72" t="str">
        <f>IFERROR(VLOOKUP(C108,DB!$C$4:$H$952,4,FALSE)/1000000,"")</f>
        <v/>
      </c>
      <c r="H108" s="72"/>
      <c r="I108" s="72" t="str">
        <f t="shared" si="6"/>
        <v/>
      </c>
      <c r="J108" s="73" t="str">
        <f t="shared" si="7"/>
        <v/>
      </c>
      <c r="K108" s="73" t="str">
        <f t="shared" si="8"/>
        <v/>
      </c>
      <c r="L108" s="74"/>
      <c r="M108" s="74"/>
      <c r="N108" s="75" t="str">
        <f>IFERROR(VLOOKUP(C108,DB!$C$4:$H$49,6,FALSE),"")</f>
        <v/>
      </c>
      <c r="O108" s="76"/>
      <c r="P108" s="77" t="str">
        <f>IFERROR(VLOOKUP(C108,DB!$C$4:$K$952,8,FALSE),"")</f>
        <v/>
      </c>
      <c r="Q108" s="78" t="str">
        <f>IFERROR(VLOOKUP(C108,DB!$C$4:$L$952,10,FALSE),"")</f>
        <v/>
      </c>
      <c r="R108" s="79"/>
    </row>
    <row r="109" spans="2:18">
      <c r="B109" s="64" t="str">
        <f>IFERROR(HYPERLINK(C109&amp;".xlsx",VLOOKUP(C109,DB!$C$4:$N$952,12,FALSE)),"")</f>
        <v/>
      </c>
      <c r="C109" s="82" t="str" cm="1">
        <f t="array" ref="C109">IFERROR(INDEX(DB!$C$4:$C$174,SMALL(IF(ISNUMBER(SEARCH("financial",DB!$K$4:$K$174))=TRUE,ROW(DB!$C$4:$C$174)),ROW(105:105))-3,0),"")</f>
        <v/>
      </c>
      <c r="D109" t="str">
        <f>IFERROR(VLOOKUP(C109,DB!$C$4:$I$952,2,FALSE),"")</f>
        <v/>
      </c>
      <c r="E109" s="70" t="str">
        <f>IFERROR(VLOOKUP(C109,DB!$C$4:$I$952,3,FALSE),"")</f>
        <v/>
      </c>
      <c r="F109" s="71" t="str">
        <f>IFERROR(VLOOKUP(C109,DB!$C$4:$I$952,7,FALSE),"")</f>
        <v/>
      </c>
      <c r="G109" s="72" t="str">
        <f>IFERROR(VLOOKUP(C109,DB!$C$4:$H$952,4,FALSE)/1000000,"")</f>
        <v/>
      </c>
      <c r="H109" s="72"/>
      <c r="I109" s="72" t="str">
        <f t="shared" si="6"/>
        <v/>
      </c>
      <c r="J109" s="73" t="str">
        <f t="shared" si="7"/>
        <v/>
      </c>
      <c r="K109" s="73" t="str">
        <f t="shared" si="8"/>
        <v/>
      </c>
      <c r="L109" s="74"/>
      <c r="M109" s="74"/>
      <c r="N109" s="75" t="str">
        <f>IFERROR(VLOOKUP(C109,DB!$C$4:$H$49,6,FALSE),"")</f>
        <v/>
      </c>
      <c r="O109" s="76"/>
      <c r="P109" s="77" t="str">
        <f>IFERROR(VLOOKUP(C109,DB!$C$4:$K$952,8,FALSE),"")</f>
        <v/>
      </c>
      <c r="Q109" s="78" t="str">
        <f>IFERROR(VLOOKUP(C109,DB!$C$4:$L$952,10,FALSE),"")</f>
        <v/>
      </c>
      <c r="R109" s="79"/>
    </row>
    <row r="110" spans="2:18">
      <c r="B110" s="64" t="str">
        <f>IFERROR(HYPERLINK(C110&amp;".xlsx",VLOOKUP(C110,DB!$C$4:$N$952,12,FALSE)),"")</f>
        <v/>
      </c>
      <c r="C110" s="82" t="str" cm="1">
        <f t="array" ref="C110">IFERROR(INDEX(DB!$C$4:$C$174,SMALL(IF(ISNUMBER(SEARCH("financial",DB!$K$4:$K$174))=TRUE,ROW(DB!$C$4:$C$174)),ROW(106:106))-3,0),"")</f>
        <v/>
      </c>
      <c r="D110" t="str">
        <f>IFERROR(VLOOKUP(C110,DB!$C$4:$I$952,2,FALSE),"")</f>
        <v/>
      </c>
      <c r="E110" s="70" t="str">
        <f>IFERROR(VLOOKUP(C110,DB!$C$4:$I$952,3,FALSE),"")</f>
        <v/>
      </c>
      <c r="F110" s="71" t="str">
        <f>IFERROR(VLOOKUP(C110,DB!$C$4:$I$952,7,FALSE),"")</f>
        <v/>
      </c>
      <c r="G110" s="72" t="str">
        <f>IFERROR(VLOOKUP(C110,DB!$C$4:$H$952,4,FALSE)/1000000,"")</f>
        <v/>
      </c>
      <c r="H110" s="72"/>
      <c r="I110" s="72" t="str">
        <f t="shared" si="6"/>
        <v/>
      </c>
      <c r="J110" s="73" t="str">
        <f t="shared" si="7"/>
        <v/>
      </c>
      <c r="K110" s="73" t="str">
        <f t="shared" si="8"/>
        <v/>
      </c>
      <c r="L110" s="74"/>
      <c r="M110" s="74"/>
      <c r="N110" s="75" t="str">
        <f>IFERROR(VLOOKUP(C110,DB!$C$4:$H$49,6,FALSE),"")</f>
        <v/>
      </c>
      <c r="O110" s="76"/>
      <c r="P110" s="77" t="str">
        <f>IFERROR(VLOOKUP(C110,DB!$C$4:$K$952,8,FALSE),"")</f>
        <v/>
      </c>
      <c r="Q110" s="78" t="str">
        <f>IFERROR(VLOOKUP(C110,DB!$C$4:$L$952,10,FALSE),"")</f>
        <v/>
      </c>
      <c r="R110" s="79"/>
    </row>
    <row r="111" spans="2:18">
      <c r="B111" s="64" t="str">
        <f>IFERROR(HYPERLINK(C111&amp;".xlsx",VLOOKUP(C111,DB!$C$4:$N$952,12,FALSE)),"")</f>
        <v/>
      </c>
      <c r="C111" s="82" t="str" cm="1">
        <f t="array" ref="C111">IFERROR(INDEX(DB!$C$4:$C$174,SMALL(IF(ISNUMBER(SEARCH("financial",DB!$K$4:$K$174))=TRUE,ROW(DB!$C$4:$C$174)),ROW(107:107))-3,0),"")</f>
        <v/>
      </c>
      <c r="D111" t="str">
        <f>IFERROR(VLOOKUP(C111,DB!$C$4:$I$952,2,FALSE),"")</f>
        <v/>
      </c>
      <c r="E111" s="70" t="str">
        <f>IFERROR(VLOOKUP(C111,DB!$C$4:$I$952,3,FALSE),"")</f>
        <v/>
      </c>
      <c r="F111" s="71" t="str">
        <f>IFERROR(VLOOKUP(C111,DB!$C$4:$I$952,7,FALSE),"")</f>
        <v/>
      </c>
      <c r="G111" s="72" t="str">
        <f>IFERROR(VLOOKUP(C111,DB!$C$4:$H$952,4,FALSE)/1000000,"")</f>
        <v/>
      </c>
      <c r="H111" s="72"/>
      <c r="I111" s="72" t="str">
        <f t="shared" si="6"/>
        <v/>
      </c>
      <c r="J111" s="73" t="str">
        <f t="shared" si="7"/>
        <v/>
      </c>
      <c r="K111" s="73" t="str">
        <f t="shared" si="8"/>
        <v/>
      </c>
      <c r="L111" s="74"/>
      <c r="M111" s="74"/>
      <c r="N111" s="75" t="str">
        <f>IFERROR(VLOOKUP(C111,DB!$C$4:$H$49,6,FALSE),"")</f>
        <v/>
      </c>
      <c r="O111" s="76"/>
      <c r="P111" s="77" t="str">
        <f>IFERROR(VLOOKUP(C111,DB!$C$4:$K$952,8,FALSE),"")</f>
        <v/>
      </c>
      <c r="Q111" s="78" t="str">
        <f>IFERROR(VLOOKUP(C111,DB!$C$4:$L$952,10,FALSE),"")</f>
        <v/>
      </c>
      <c r="R111" s="79"/>
    </row>
    <row r="112" spans="2:18">
      <c r="B112" s="64" t="str">
        <f>IFERROR(HYPERLINK(C112&amp;".xlsx",VLOOKUP(C112,DB!$C$4:$N$952,12,FALSE)),"")</f>
        <v/>
      </c>
      <c r="C112" s="82" t="str" cm="1">
        <f t="array" ref="C112">IFERROR(INDEX(DB!$C$4:$C$174,SMALL(IF(ISNUMBER(SEARCH("financial",DB!$K$4:$K$174))=TRUE,ROW(DB!$C$4:$C$174)),ROW(108:108))-3,0),"")</f>
        <v/>
      </c>
      <c r="D112" t="str">
        <f>IFERROR(VLOOKUP(C112,DB!$C$4:$I$952,2,FALSE),"")</f>
        <v/>
      </c>
      <c r="E112" s="70" t="str">
        <f>IFERROR(VLOOKUP(C112,DB!$C$4:$I$952,3,FALSE),"")</f>
        <v/>
      </c>
      <c r="F112" s="71" t="str">
        <f>IFERROR(VLOOKUP(C112,DB!$C$4:$I$952,7,FALSE),"")</f>
        <v/>
      </c>
      <c r="G112" s="72" t="str">
        <f>IFERROR(VLOOKUP(C112,DB!$C$4:$H$952,4,FALSE)/1000000,"")</f>
        <v/>
      </c>
      <c r="H112" s="72"/>
      <c r="I112" s="72" t="str">
        <f t="shared" si="6"/>
        <v/>
      </c>
      <c r="J112" s="73" t="str">
        <f t="shared" si="7"/>
        <v/>
      </c>
      <c r="K112" s="73" t="str">
        <f t="shared" si="8"/>
        <v/>
      </c>
      <c r="L112" s="74"/>
      <c r="M112" s="74"/>
      <c r="N112" s="75" t="str">
        <f>IFERROR(VLOOKUP(C112,DB!$C$4:$H$49,6,FALSE),"")</f>
        <v/>
      </c>
      <c r="O112" s="76"/>
      <c r="P112" s="77" t="str">
        <f>IFERROR(VLOOKUP(C112,DB!$C$4:$K$952,8,FALSE),"")</f>
        <v/>
      </c>
      <c r="Q112" s="78" t="str">
        <f>IFERROR(VLOOKUP(C112,DB!$C$4:$L$952,10,FALSE),"")</f>
        <v/>
      </c>
      <c r="R112" s="79"/>
    </row>
    <row r="113" spans="2:18">
      <c r="B113" s="64" t="str">
        <f>IFERROR(HYPERLINK(C113&amp;".xlsx",VLOOKUP(C113,DB!$C$4:$N$952,12,FALSE)),"")</f>
        <v/>
      </c>
      <c r="C113" s="82" t="str" cm="1">
        <f t="array" ref="C113">IFERROR(INDEX(DB!$C$4:$C$174,SMALL(IF(ISNUMBER(SEARCH("financial",DB!$K$4:$K$174))=TRUE,ROW(DB!$C$4:$C$174)),ROW(109:109))-3,0),"")</f>
        <v/>
      </c>
      <c r="D113" t="str">
        <f>IFERROR(VLOOKUP(C113,DB!$C$4:$I$952,2,FALSE),"")</f>
        <v/>
      </c>
      <c r="E113" s="70" t="str">
        <f>IFERROR(VLOOKUP(C113,DB!$C$4:$I$952,3,FALSE),"")</f>
        <v/>
      </c>
      <c r="F113" s="71" t="str">
        <f>IFERROR(VLOOKUP(C113,DB!$C$4:$I$952,7,FALSE),"")</f>
        <v/>
      </c>
      <c r="G113" s="72" t="str">
        <f>IFERROR(VLOOKUP(C113,DB!$C$4:$H$952,4,FALSE)/1000000,"")</f>
        <v/>
      </c>
      <c r="H113" s="72"/>
      <c r="I113" s="72" t="str">
        <f t="shared" si="6"/>
        <v/>
      </c>
      <c r="J113" s="73" t="str">
        <f t="shared" si="7"/>
        <v/>
      </c>
      <c r="K113" s="73" t="str">
        <f t="shared" si="8"/>
        <v/>
      </c>
      <c r="L113" s="74"/>
      <c r="M113" s="74"/>
      <c r="N113" s="75" t="str">
        <f>IFERROR(VLOOKUP(C113,DB!$C$4:$H$49,6,FALSE),"")</f>
        <v/>
      </c>
      <c r="O113" s="76"/>
      <c r="P113" s="77" t="str">
        <f>IFERROR(VLOOKUP(C113,DB!$C$4:$K$952,8,FALSE),"")</f>
        <v/>
      </c>
      <c r="Q113" s="78" t="str">
        <f>IFERROR(VLOOKUP(C113,DB!$C$4:$L$952,10,FALSE),"")</f>
        <v/>
      </c>
      <c r="R113" s="79"/>
    </row>
    <row r="114" spans="2:18">
      <c r="B114" s="64" t="str">
        <f>IFERROR(HYPERLINK(C114&amp;".xlsx",VLOOKUP(C114,DB!$C$4:$N$952,12,FALSE)),"")</f>
        <v/>
      </c>
      <c r="C114" s="82" t="str" cm="1">
        <f t="array" ref="C114">IFERROR(INDEX(DB!$C$4:$C$174,SMALL(IF(ISNUMBER(SEARCH("financial",DB!$K$4:$K$174))=TRUE,ROW(DB!$C$4:$C$174)),ROW(110:110))-3,0),"")</f>
        <v/>
      </c>
      <c r="D114" t="str">
        <f>IFERROR(VLOOKUP(C114,DB!$C$4:$I$952,2,FALSE),"")</f>
        <v/>
      </c>
      <c r="E114" s="70" t="str">
        <f>IFERROR(VLOOKUP(C114,DB!$C$4:$I$952,3,FALSE),"")</f>
        <v/>
      </c>
      <c r="F114" s="71" t="str">
        <f>IFERROR(VLOOKUP(C114,DB!$C$4:$I$952,7,FALSE),"")</f>
        <v/>
      </c>
      <c r="G114" s="72" t="str">
        <f>IFERROR(VLOOKUP(C114,DB!$C$4:$H$952,4,FALSE)/1000000,"")</f>
        <v/>
      </c>
      <c r="H114" s="72"/>
      <c r="I114" s="72" t="str">
        <f t="shared" si="6"/>
        <v/>
      </c>
      <c r="J114" s="73" t="str">
        <f t="shared" si="7"/>
        <v/>
      </c>
      <c r="K114" s="73" t="str">
        <f t="shared" si="8"/>
        <v/>
      </c>
      <c r="L114" s="74"/>
      <c r="M114" s="74"/>
      <c r="N114" s="75" t="str">
        <f>IFERROR(VLOOKUP(C114,DB!$C$4:$H$49,6,FALSE),"")</f>
        <v/>
      </c>
      <c r="O114" s="76"/>
      <c r="P114" s="77" t="str">
        <f>IFERROR(VLOOKUP(C114,DB!$C$4:$K$952,8,FALSE),"")</f>
        <v/>
      </c>
      <c r="Q114" s="78" t="str">
        <f>IFERROR(VLOOKUP(C114,DB!$C$4:$L$952,10,FALSE),"")</f>
        <v/>
      </c>
      <c r="R114" s="79"/>
    </row>
    <row r="115" spans="2:18">
      <c r="B115" s="64" t="str">
        <f>IFERROR(HYPERLINK(C115&amp;".xlsx",VLOOKUP(C115,DB!$C$4:$N$952,12,FALSE)),"")</f>
        <v/>
      </c>
      <c r="C115" s="82" t="str" cm="1">
        <f t="array" ref="C115">IFERROR(INDEX(DB!$C$4:$C$174,SMALL(IF(ISNUMBER(SEARCH("financial",DB!$K$4:$K$174))=TRUE,ROW(DB!$C$4:$C$174)),ROW(111:111))-3,0),"")</f>
        <v/>
      </c>
      <c r="D115" t="str">
        <f>IFERROR(VLOOKUP(C115,DB!$C$4:$I$952,2,FALSE),"")</f>
        <v/>
      </c>
      <c r="E115" s="70" t="str">
        <f>IFERROR(VLOOKUP(C115,DB!$C$4:$I$952,3,FALSE),"")</f>
        <v/>
      </c>
      <c r="F115" s="71" t="str">
        <f>IFERROR(VLOOKUP(C115,DB!$C$4:$I$952,7,FALSE),"")</f>
        <v/>
      </c>
      <c r="G115" s="72" t="str">
        <f>IFERROR(VLOOKUP(C115,DB!$C$4:$H$952,4,FALSE)/1000000,"")</f>
        <v/>
      </c>
      <c r="H115" s="72"/>
      <c r="I115" s="72" t="str">
        <f t="shared" si="6"/>
        <v/>
      </c>
      <c r="J115" s="73" t="str">
        <f t="shared" si="7"/>
        <v/>
      </c>
      <c r="K115" s="73" t="str">
        <f t="shared" si="8"/>
        <v/>
      </c>
      <c r="L115" s="74"/>
      <c r="M115" s="74"/>
      <c r="N115" s="75" t="str">
        <f>IFERROR(VLOOKUP(C115,DB!$C$4:$H$49,6,FALSE),"")</f>
        <v/>
      </c>
      <c r="O115" s="76"/>
      <c r="P115" s="77" t="str">
        <f>IFERROR(VLOOKUP(C115,DB!$C$4:$K$952,8,FALSE),"")</f>
        <v/>
      </c>
      <c r="Q115" s="78" t="str">
        <f>IFERROR(VLOOKUP(C115,DB!$C$4:$L$952,10,FALSE),"")</f>
        <v/>
      </c>
      <c r="R115" s="79"/>
    </row>
    <row r="116" spans="2:18">
      <c r="B116" s="64" t="str">
        <f>IFERROR(HYPERLINK(C116&amp;".xlsx",VLOOKUP(C116,DB!$C$4:$N$952,12,FALSE)),"")</f>
        <v/>
      </c>
      <c r="C116" s="82" t="str" cm="1">
        <f t="array" ref="C116">IFERROR(INDEX(DB!$C$4:$C$174,SMALL(IF(ISNUMBER(SEARCH("financial",DB!$K$4:$K$174))=TRUE,ROW(DB!$C$4:$C$174)),ROW(112:112))-3,0),"")</f>
        <v/>
      </c>
      <c r="D116" t="str">
        <f>IFERROR(VLOOKUP(C116,DB!$C$4:$I$952,2,FALSE),"")</f>
        <v/>
      </c>
      <c r="E116" s="70" t="str">
        <f>IFERROR(VLOOKUP(C116,DB!$C$4:$I$952,3,FALSE),"")</f>
        <v/>
      </c>
      <c r="F116" s="71" t="str">
        <f>IFERROR(VLOOKUP(C116,DB!$C$4:$I$952,7,FALSE),"")</f>
        <v/>
      </c>
      <c r="G116" s="72" t="str">
        <f>IFERROR(VLOOKUP(C116,DB!$C$4:$H$952,4,FALSE)/1000000,"")</f>
        <v/>
      </c>
      <c r="H116" s="72"/>
      <c r="I116" s="72" t="str">
        <f t="shared" si="6"/>
        <v/>
      </c>
      <c r="J116" s="73" t="str">
        <f t="shared" si="7"/>
        <v/>
      </c>
      <c r="K116" s="73" t="str">
        <f t="shared" si="8"/>
        <v/>
      </c>
      <c r="L116" s="74"/>
      <c r="M116" s="74"/>
      <c r="N116" s="75" t="str">
        <f>IFERROR(VLOOKUP(C116,DB!$C$4:$H$49,6,FALSE),"")</f>
        <v/>
      </c>
      <c r="O116" s="76"/>
      <c r="P116" s="77" t="str">
        <f>IFERROR(VLOOKUP(C116,DB!$C$4:$K$952,8,FALSE),"")</f>
        <v/>
      </c>
      <c r="Q116" s="78" t="str">
        <f>IFERROR(VLOOKUP(C116,DB!$C$4:$L$952,10,FALSE),"")</f>
        <v/>
      </c>
      <c r="R116" s="79"/>
    </row>
    <row r="117" spans="2:18">
      <c r="B117" s="64" t="str">
        <f>IFERROR(HYPERLINK(C117&amp;".xlsx",VLOOKUP(C117,DB!$C$4:$N$952,12,FALSE)),"")</f>
        <v/>
      </c>
      <c r="C117" s="82" t="str" cm="1">
        <f t="array" ref="C117">IFERROR(INDEX(DB!$C$4:$C$174,SMALL(IF(ISNUMBER(SEARCH("financial",DB!$K$4:$K$174))=TRUE,ROW(DB!$C$4:$C$174)),ROW(113:113))-3,0),"")</f>
        <v/>
      </c>
      <c r="D117" t="str">
        <f>IFERROR(VLOOKUP(C117,DB!$C$4:$I$952,2,FALSE),"")</f>
        <v/>
      </c>
      <c r="E117" s="70" t="str">
        <f>IFERROR(VLOOKUP(C117,DB!$C$4:$I$952,3,FALSE),"")</f>
        <v/>
      </c>
      <c r="F117" s="71" t="str">
        <f>IFERROR(VLOOKUP(C117,DB!$C$4:$I$952,7,FALSE),"")</f>
        <v/>
      </c>
      <c r="G117" s="72" t="str">
        <f>IFERROR(VLOOKUP(C117,DB!$C$4:$H$952,4,FALSE)/1000000,"")</f>
        <v/>
      </c>
      <c r="H117" s="72"/>
      <c r="I117" s="72" t="str">
        <f t="shared" si="6"/>
        <v/>
      </c>
      <c r="J117" s="73" t="str">
        <f t="shared" si="7"/>
        <v/>
      </c>
      <c r="K117" s="73" t="str">
        <f t="shared" si="8"/>
        <v/>
      </c>
      <c r="L117" s="74"/>
      <c r="M117" s="74"/>
      <c r="N117" s="75" t="str">
        <f>IFERROR(VLOOKUP(C117,DB!$C$4:$H$49,6,FALSE),"")</f>
        <v/>
      </c>
      <c r="O117" s="76"/>
      <c r="P117" s="77" t="str">
        <f>IFERROR(VLOOKUP(C117,DB!$C$4:$K$952,8,FALSE),"")</f>
        <v/>
      </c>
      <c r="Q117" s="78" t="str">
        <f>IFERROR(VLOOKUP(C117,DB!$C$4:$L$952,10,FALSE),"")</f>
        <v/>
      </c>
      <c r="R117" s="79"/>
    </row>
    <row r="118" spans="2:18">
      <c r="B118" s="64" t="str">
        <f>IFERROR(HYPERLINK(C118&amp;".xlsx",VLOOKUP(C118,DB!$C$4:$N$952,12,FALSE)),"")</f>
        <v/>
      </c>
      <c r="C118" s="82" t="str" cm="1">
        <f t="array" ref="C118">IFERROR(INDEX(DB!$C$4:$C$174,SMALL(IF(ISNUMBER(SEARCH("financial",DB!$K$4:$K$174))=TRUE,ROW(DB!$C$4:$C$174)),ROW(114:114))-3,0),"")</f>
        <v/>
      </c>
      <c r="D118" t="str">
        <f>IFERROR(VLOOKUP(C118,DB!$C$4:$I$952,2,FALSE),"")</f>
        <v/>
      </c>
      <c r="E118" s="70" t="str">
        <f>IFERROR(VLOOKUP(C118,DB!$C$4:$I$952,3,FALSE),"")</f>
        <v/>
      </c>
      <c r="F118" s="71" t="str">
        <f>IFERROR(VLOOKUP(C118,DB!$C$4:$I$952,7,FALSE),"")</f>
        <v/>
      </c>
      <c r="G118" s="72" t="str">
        <f>IFERROR(VLOOKUP(C118,DB!$C$4:$H$952,4,FALSE)/1000000,"")</f>
        <v/>
      </c>
      <c r="H118" s="72"/>
      <c r="I118" s="72" t="str">
        <f t="shared" si="6"/>
        <v/>
      </c>
      <c r="J118" s="73" t="str">
        <f t="shared" si="7"/>
        <v/>
      </c>
      <c r="K118" s="73" t="str">
        <f t="shared" si="8"/>
        <v/>
      </c>
      <c r="L118" s="74"/>
      <c r="M118" s="74"/>
      <c r="N118" s="75" t="str">
        <f>IFERROR(VLOOKUP(C118,DB!$C$4:$H$49,6,FALSE),"")</f>
        <v/>
      </c>
      <c r="O118" s="76"/>
      <c r="P118" s="77" t="str">
        <f>IFERROR(VLOOKUP(C118,DB!$C$4:$K$952,8,FALSE),"")</f>
        <v/>
      </c>
      <c r="Q118" s="78" t="str">
        <f>IFERROR(VLOOKUP(C118,DB!$C$4:$L$952,10,FALSE),"")</f>
        <v/>
      </c>
      <c r="R118" s="79"/>
    </row>
    <row r="119" spans="2:18">
      <c r="B119" s="64" t="str">
        <f>IFERROR(HYPERLINK(C119&amp;".xlsx",VLOOKUP(C119,DB!$C$4:$N$952,12,FALSE)),"")</f>
        <v/>
      </c>
      <c r="C119" s="82" t="str" cm="1">
        <f t="array" ref="C119">IFERROR(INDEX(DB!$C$4:$C$174,SMALL(IF(ISNUMBER(SEARCH("financial",DB!$K$4:$K$174))=TRUE,ROW(DB!$C$4:$C$174)),ROW(115:115))-3,0),"")</f>
        <v/>
      </c>
      <c r="D119" t="str">
        <f>IFERROR(VLOOKUP(C119,DB!$C$4:$I$952,2,FALSE),"")</f>
        <v/>
      </c>
      <c r="E119" s="70" t="str">
        <f>IFERROR(VLOOKUP(C119,DB!$C$4:$I$952,3,FALSE),"")</f>
        <v/>
      </c>
      <c r="F119" s="71" t="str">
        <f>IFERROR(VLOOKUP(C119,DB!$C$4:$I$952,7,FALSE),"")</f>
        <v/>
      </c>
      <c r="G119" s="72" t="str">
        <f>IFERROR(VLOOKUP(C119,DB!$C$4:$H$952,4,FALSE)/1000000,"")</f>
        <v/>
      </c>
      <c r="H119" s="72"/>
      <c r="I119" s="72" t="str">
        <f t="shared" si="6"/>
        <v/>
      </c>
      <c r="J119" s="73" t="str">
        <f t="shared" si="7"/>
        <v/>
      </c>
      <c r="K119" s="73" t="str">
        <f t="shared" si="8"/>
        <v/>
      </c>
      <c r="L119" s="74"/>
      <c r="M119" s="74"/>
      <c r="N119" s="75" t="str">
        <f>IFERROR(VLOOKUP(C119,DB!$C$4:$H$49,6,FALSE),"")</f>
        <v/>
      </c>
      <c r="O119" s="76"/>
      <c r="P119" s="77" t="str">
        <f>IFERROR(VLOOKUP(C119,DB!$C$4:$K$952,8,FALSE),"")</f>
        <v/>
      </c>
      <c r="Q119" s="78" t="str">
        <f>IFERROR(VLOOKUP(C119,DB!$C$4:$L$952,10,FALSE),"")</f>
        <v/>
      </c>
      <c r="R119" s="79"/>
    </row>
    <row r="120" spans="2:18">
      <c r="B120" s="64" t="str">
        <f>IFERROR(HYPERLINK(C120&amp;".xlsx",VLOOKUP(C120,DB!$C$4:$N$952,12,FALSE)),"")</f>
        <v/>
      </c>
      <c r="C120" s="82" t="str" cm="1">
        <f t="array" ref="C120">IFERROR(INDEX(DB!$C$4:$C$174,SMALL(IF(ISNUMBER(SEARCH("financial",DB!$K$4:$K$174))=TRUE,ROW(DB!$C$4:$C$174)),ROW(116:116))-3,0),"")</f>
        <v/>
      </c>
      <c r="D120" t="str">
        <f>IFERROR(VLOOKUP(C120,DB!$C$4:$I$952,2,FALSE),"")</f>
        <v/>
      </c>
      <c r="E120" s="70" t="str">
        <f>IFERROR(VLOOKUP(C120,DB!$C$4:$I$952,3,FALSE),"")</f>
        <v/>
      </c>
      <c r="F120" s="71" t="str">
        <f>IFERROR(VLOOKUP(C120,DB!$C$4:$I$952,7,FALSE),"")</f>
        <v/>
      </c>
      <c r="G120" s="72" t="str">
        <f>IFERROR(VLOOKUP(C120,DB!$C$4:$H$952,4,FALSE)/1000000,"")</f>
        <v/>
      </c>
      <c r="H120" s="72"/>
      <c r="I120" s="72" t="str">
        <f t="shared" si="6"/>
        <v/>
      </c>
      <c r="J120" s="73" t="str">
        <f t="shared" si="7"/>
        <v/>
      </c>
      <c r="K120" s="73" t="str">
        <f t="shared" si="8"/>
        <v/>
      </c>
      <c r="L120" s="74"/>
      <c r="M120" s="74"/>
      <c r="N120" s="75" t="str">
        <f>IFERROR(VLOOKUP(C120,DB!$C$4:$H$49,6,FALSE),"")</f>
        <v/>
      </c>
      <c r="O120" s="76"/>
      <c r="P120" s="77" t="str">
        <f>IFERROR(VLOOKUP(C120,DB!$C$4:$K$952,8,FALSE),"")</f>
        <v/>
      </c>
      <c r="Q120" s="78" t="str">
        <f>IFERROR(VLOOKUP(C120,DB!$C$4:$L$952,10,FALSE),"")</f>
        <v/>
      </c>
      <c r="R120" s="79"/>
    </row>
    <row r="121" spans="2:18">
      <c r="B121" s="64" t="str">
        <f>IFERROR(HYPERLINK(C121&amp;".xlsx",VLOOKUP(C121,DB!$C$4:$N$952,12,FALSE)),"")</f>
        <v/>
      </c>
      <c r="C121" s="82" t="str" cm="1">
        <f t="array" ref="C121">IFERROR(INDEX(DB!$C$4:$C$174,SMALL(IF(ISNUMBER(SEARCH("financial",DB!$K$4:$K$174))=TRUE,ROW(DB!$C$4:$C$174)),ROW(117:117))-3,0),"")</f>
        <v/>
      </c>
      <c r="D121" t="str">
        <f>IFERROR(VLOOKUP(C121,DB!$C$4:$I$952,2,FALSE),"")</f>
        <v/>
      </c>
      <c r="E121" s="70" t="str">
        <f>IFERROR(VLOOKUP(C121,DB!$C$4:$I$952,3,FALSE),"")</f>
        <v/>
      </c>
      <c r="F121" s="71" t="str">
        <f>IFERROR(VLOOKUP(C121,DB!$C$4:$I$952,7,FALSE),"")</f>
        <v/>
      </c>
      <c r="G121" s="72" t="str">
        <f>IFERROR(VLOOKUP(C121,DB!$C$4:$H$952,4,FALSE)/1000000,"")</f>
        <v/>
      </c>
      <c r="H121" s="72"/>
      <c r="I121" s="72" t="str">
        <f t="shared" si="6"/>
        <v/>
      </c>
      <c r="J121" s="73" t="str">
        <f t="shared" si="7"/>
        <v/>
      </c>
      <c r="K121" s="73" t="str">
        <f t="shared" si="8"/>
        <v/>
      </c>
      <c r="L121" s="74"/>
      <c r="M121" s="74"/>
      <c r="N121" s="75" t="str">
        <f>IFERROR(VLOOKUP(C121,DB!$C$4:$H$49,6,FALSE),"")</f>
        <v/>
      </c>
      <c r="O121" s="76"/>
      <c r="P121" s="77" t="str">
        <f>IFERROR(VLOOKUP(C121,DB!$C$4:$K$952,8,FALSE),"")</f>
        <v/>
      </c>
      <c r="Q121" s="78" t="str">
        <f>IFERROR(VLOOKUP(C121,DB!$C$4:$L$952,10,FALSE),"")</f>
        <v/>
      </c>
      <c r="R121" s="79"/>
    </row>
    <row r="122" spans="2:18">
      <c r="B122" s="64" t="str">
        <f>IFERROR(HYPERLINK(C122&amp;".xlsx",VLOOKUP(C122,DB!$C$4:$N$952,12,FALSE)),"")</f>
        <v/>
      </c>
      <c r="C122" s="82" t="str" cm="1">
        <f t="array" ref="C122">IFERROR(INDEX(DB!$C$4:$C$174,SMALL(IF(ISNUMBER(SEARCH("financial",DB!$K$4:$K$174))=TRUE,ROW(DB!$C$4:$C$174)),ROW(118:118))-3,0),"")</f>
        <v/>
      </c>
      <c r="D122" t="str">
        <f>IFERROR(VLOOKUP(C122,DB!$C$4:$I$952,2,FALSE),"")</f>
        <v/>
      </c>
      <c r="E122" s="70" t="str">
        <f>IFERROR(VLOOKUP(C122,DB!$C$4:$I$952,3,FALSE),"")</f>
        <v/>
      </c>
      <c r="F122" s="71" t="str">
        <f>IFERROR(VLOOKUP(C122,DB!$C$4:$I$952,7,FALSE),"")</f>
        <v/>
      </c>
      <c r="G122" s="72" t="str">
        <f>IFERROR(VLOOKUP(C122,DB!$C$4:$H$952,4,FALSE)/1000000,"")</f>
        <v/>
      </c>
      <c r="H122" s="72"/>
      <c r="I122" s="72" t="str">
        <f t="shared" si="6"/>
        <v/>
      </c>
      <c r="J122" s="73" t="str">
        <f t="shared" si="7"/>
        <v/>
      </c>
      <c r="K122" s="73" t="str">
        <f t="shared" si="8"/>
        <v/>
      </c>
      <c r="L122" s="74"/>
      <c r="M122" s="74"/>
      <c r="N122" s="75" t="str">
        <f>IFERROR(VLOOKUP(C122,DB!$C$4:$H$49,6,FALSE),"")</f>
        <v/>
      </c>
      <c r="O122" s="76"/>
      <c r="P122" s="77" t="str">
        <f>IFERROR(VLOOKUP(C122,DB!$C$4:$K$952,8,FALSE),"")</f>
        <v/>
      </c>
      <c r="Q122" s="78" t="str">
        <f>IFERROR(VLOOKUP(C122,DB!$C$4:$L$952,10,FALSE),"")</f>
        <v/>
      </c>
      <c r="R122" s="79"/>
    </row>
    <row r="123" spans="2:18">
      <c r="B123" s="64" t="str">
        <f>IFERROR(HYPERLINK(C123&amp;".xlsx",VLOOKUP(C123,DB!$C$4:$N$952,12,FALSE)),"")</f>
        <v/>
      </c>
      <c r="C123" s="82" t="str" cm="1">
        <f t="array" ref="C123">IFERROR(INDEX(DB!$C$4:$C$174,SMALL(IF(ISNUMBER(SEARCH("financial",DB!$K$4:$K$174))=TRUE,ROW(DB!$C$4:$C$174)),ROW(119:119))-3,0),"")</f>
        <v/>
      </c>
      <c r="D123" t="str">
        <f>IFERROR(VLOOKUP(C123,DB!$C$4:$I$952,2,FALSE),"")</f>
        <v/>
      </c>
      <c r="E123" s="70" t="str">
        <f>IFERROR(VLOOKUP(C123,DB!$C$4:$I$952,3,FALSE),"")</f>
        <v/>
      </c>
      <c r="F123" s="71" t="str">
        <f>IFERROR(VLOOKUP(C123,DB!$C$4:$I$952,7,FALSE),"")</f>
        <v/>
      </c>
      <c r="G123" s="72" t="str">
        <f>IFERROR(VLOOKUP(C123,DB!$C$4:$H$952,4,FALSE)/1000000,"")</f>
        <v/>
      </c>
      <c r="H123" s="72"/>
      <c r="I123" s="72" t="str">
        <f t="shared" si="6"/>
        <v/>
      </c>
      <c r="J123" s="73" t="str">
        <f t="shared" si="7"/>
        <v/>
      </c>
      <c r="K123" s="73" t="str">
        <f t="shared" si="8"/>
        <v/>
      </c>
      <c r="L123" s="74"/>
      <c r="M123" s="74"/>
      <c r="N123" s="75" t="str">
        <f>IFERROR(VLOOKUP(C123,DB!$C$4:$H$49,6,FALSE),"")</f>
        <v/>
      </c>
      <c r="O123" s="76"/>
      <c r="P123" s="77" t="str">
        <f>IFERROR(VLOOKUP(C123,DB!$C$4:$K$952,8,FALSE),"")</f>
        <v/>
      </c>
      <c r="Q123" s="78" t="str">
        <f>IFERROR(VLOOKUP(C123,DB!$C$4:$L$952,10,FALSE),"")</f>
        <v/>
      </c>
      <c r="R123" s="79"/>
    </row>
    <row r="124" spans="2:18">
      <c r="B124" s="64" t="str">
        <f>IFERROR(HYPERLINK(C124&amp;".xlsx",VLOOKUP(C124,DB!$C$4:$N$952,12,FALSE)),"")</f>
        <v/>
      </c>
      <c r="C124" s="82" t="str" cm="1">
        <f t="array" ref="C124">IFERROR(INDEX(DB!$C$4:$C$174,SMALL(IF(ISNUMBER(SEARCH("financial",DB!$K$4:$K$174))=TRUE,ROW(DB!$C$4:$C$174)),ROW(120:120))-3,0),"")</f>
        <v/>
      </c>
      <c r="D124" t="str">
        <f>IFERROR(VLOOKUP(C124,DB!$C$4:$I$952,2,FALSE),"")</f>
        <v/>
      </c>
      <c r="E124" s="70" t="str">
        <f>IFERROR(VLOOKUP(C124,DB!$C$4:$I$952,3,FALSE),"")</f>
        <v/>
      </c>
      <c r="F124" s="71" t="str">
        <f>IFERROR(VLOOKUP(C124,DB!$C$4:$I$952,7,FALSE),"")</f>
        <v/>
      </c>
      <c r="G124" s="72" t="str">
        <f>IFERROR(VLOOKUP(C124,DB!$C$4:$H$952,4,FALSE)/1000000,"")</f>
        <v/>
      </c>
      <c r="H124" s="72"/>
      <c r="I124" s="72" t="str">
        <f t="shared" si="6"/>
        <v/>
      </c>
      <c r="J124" s="73" t="str">
        <f t="shared" si="7"/>
        <v/>
      </c>
      <c r="K124" s="73" t="str">
        <f t="shared" si="8"/>
        <v/>
      </c>
      <c r="L124" s="74"/>
      <c r="M124" s="74"/>
      <c r="N124" s="75" t="str">
        <f>IFERROR(VLOOKUP(C124,DB!$C$4:$H$49,6,FALSE),"")</f>
        <v/>
      </c>
      <c r="O124" s="76"/>
      <c r="P124" s="77" t="str">
        <f>IFERROR(VLOOKUP(C124,DB!$C$4:$K$952,8,FALSE),"")</f>
        <v/>
      </c>
      <c r="Q124" s="78" t="str">
        <f>IFERROR(VLOOKUP(C124,DB!$C$4:$L$952,10,FALSE),"")</f>
        <v/>
      </c>
      <c r="R124" s="79"/>
    </row>
    <row r="125" spans="2:18">
      <c r="B125" s="64" t="str">
        <f>IFERROR(HYPERLINK(C125&amp;".xlsx",VLOOKUP(C125,DB!$C$4:$N$952,12,FALSE)),"")</f>
        <v/>
      </c>
      <c r="C125" s="82" t="str" cm="1">
        <f t="array" ref="C125">IFERROR(INDEX(DB!$C$4:$C$174,SMALL(IF(ISNUMBER(SEARCH("financial",DB!$K$4:$K$174))=TRUE,ROW(DB!$C$4:$C$174)),ROW(121:121))-3,0),"")</f>
        <v/>
      </c>
      <c r="D125" t="str">
        <f>IFERROR(VLOOKUP(C125,DB!$C$4:$I$952,2,FALSE),"")</f>
        <v/>
      </c>
      <c r="E125" s="70" t="str">
        <f>IFERROR(VLOOKUP(C125,DB!$C$4:$I$952,3,FALSE),"")</f>
        <v/>
      </c>
      <c r="F125" s="71" t="str">
        <f>IFERROR(VLOOKUP(C125,DB!$C$4:$I$952,7,FALSE),"")</f>
        <v/>
      </c>
      <c r="G125" s="72" t="str">
        <f>IFERROR(VLOOKUP(C125,DB!$C$4:$H$952,4,FALSE)/1000000,"")</f>
        <v/>
      </c>
      <c r="H125" s="72"/>
      <c r="I125" s="72" t="str">
        <f t="shared" si="6"/>
        <v/>
      </c>
      <c r="J125" s="73" t="str">
        <f t="shared" si="7"/>
        <v/>
      </c>
      <c r="K125" s="73" t="str">
        <f t="shared" si="8"/>
        <v/>
      </c>
      <c r="L125" s="74"/>
      <c r="M125" s="74"/>
      <c r="N125" s="75" t="str">
        <f>IFERROR(VLOOKUP(C125,DB!$C$4:$H$49,6,FALSE),"")</f>
        <v/>
      </c>
      <c r="O125" s="76"/>
      <c r="P125" s="77" t="str">
        <f>IFERROR(VLOOKUP(C125,DB!$C$4:$K$952,8,FALSE),"")</f>
        <v/>
      </c>
      <c r="Q125" s="78" t="str">
        <f>IFERROR(VLOOKUP(C125,DB!$C$4:$L$952,10,FALSE),"")</f>
        <v/>
      </c>
      <c r="R125" s="79"/>
    </row>
    <row r="126" spans="2:18">
      <c r="B126" s="64" t="str">
        <f>IFERROR(HYPERLINK(C126&amp;".xlsx",VLOOKUP(C126,DB!$C$4:$N$952,12,FALSE)),"")</f>
        <v/>
      </c>
      <c r="C126" s="82" t="str" cm="1">
        <f t="array" ref="C126">IFERROR(INDEX(DB!$C$4:$C$174,SMALL(IF(ISNUMBER(SEARCH("financial",DB!$K$4:$K$174))=TRUE,ROW(DB!$C$4:$C$174)),ROW(122:122))-3,0),"")</f>
        <v/>
      </c>
      <c r="D126" t="str">
        <f>IFERROR(VLOOKUP(C126,DB!$C$4:$I$952,2,FALSE),"")</f>
        <v/>
      </c>
      <c r="E126" s="70" t="str">
        <f>IFERROR(VLOOKUP(C126,DB!$C$4:$I$952,3,FALSE),"")</f>
        <v/>
      </c>
      <c r="F126" s="71" t="str">
        <f>IFERROR(VLOOKUP(C126,DB!$C$4:$I$952,7,FALSE),"")</f>
        <v/>
      </c>
      <c r="G126" s="72" t="str">
        <f>IFERROR(VLOOKUP(C126,DB!$C$4:$H$952,4,FALSE)/1000000,"")</f>
        <v/>
      </c>
      <c r="H126" s="72"/>
      <c r="I126" s="72" t="str">
        <f t="shared" si="6"/>
        <v/>
      </c>
      <c r="J126" s="73" t="str">
        <f t="shared" si="7"/>
        <v/>
      </c>
      <c r="K126" s="73" t="str">
        <f t="shared" si="8"/>
        <v/>
      </c>
      <c r="L126" s="74"/>
      <c r="M126" s="74"/>
      <c r="N126" s="75" t="str">
        <f>IFERROR(VLOOKUP(C126,DB!$C$4:$H$49,6,FALSE),"")</f>
        <v/>
      </c>
      <c r="O126" s="76"/>
      <c r="P126" s="77" t="str">
        <f>IFERROR(VLOOKUP(C126,DB!$C$4:$K$952,8,FALSE),"")</f>
        <v/>
      </c>
      <c r="Q126" s="78" t="str">
        <f>IFERROR(VLOOKUP(C126,DB!$C$4:$L$952,10,FALSE),"")</f>
        <v/>
      </c>
      <c r="R126" s="79"/>
    </row>
    <row r="127" spans="2:18">
      <c r="B127" s="64" t="str">
        <f>IFERROR(HYPERLINK(C127&amp;".xlsx",VLOOKUP(C127,DB!$C$4:$N$952,12,FALSE)),"")</f>
        <v/>
      </c>
      <c r="C127" s="82" t="str" cm="1">
        <f t="array" ref="C127">IFERROR(INDEX(DB!$C$4:$C$174,SMALL(IF(ISNUMBER(SEARCH("financial",DB!$K$4:$K$174))=TRUE,ROW(DB!$C$4:$C$174)),ROW(123:123))-3,0),"")</f>
        <v/>
      </c>
      <c r="D127" t="str">
        <f>IFERROR(VLOOKUP(C127,DB!$C$4:$I$952,2,FALSE),"")</f>
        <v/>
      </c>
      <c r="E127" s="70" t="str">
        <f>IFERROR(VLOOKUP(C127,DB!$C$4:$I$952,3,FALSE),"")</f>
        <v/>
      </c>
      <c r="F127" s="71" t="str">
        <f>IFERROR(VLOOKUP(C127,DB!$C$4:$I$952,7,FALSE),"")</f>
        <v/>
      </c>
      <c r="G127" s="72" t="str">
        <f>IFERROR(VLOOKUP(C127,DB!$C$4:$H$952,4,FALSE)/1000000,"")</f>
        <v/>
      </c>
      <c r="H127" s="72"/>
      <c r="I127" s="72" t="str">
        <f t="shared" si="6"/>
        <v/>
      </c>
      <c r="J127" s="73" t="str">
        <f t="shared" si="7"/>
        <v/>
      </c>
      <c r="K127" s="73" t="str">
        <f t="shared" si="8"/>
        <v/>
      </c>
      <c r="L127" s="74"/>
      <c r="M127" s="74"/>
      <c r="N127" s="75" t="str">
        <f>IFERROR(VLOOKUP(C127,DB!$C$4:$H$49,6,FALSE),"")</f>
        <v/>
      </c>
      <c r="O127" s="76"/>
      <c r="P127" s="77" t="str">
        <f>IFERROR(VLOOKUP(C127,DB!$C$4:$K$952,8,FALSE),"")</f>
        <v/>
      </c>
      <c r="Q127" s="78" t="str">
        <f>IFERROR(VLOOKUP(C127,DB!$C$4:$L$952,10,FALSE),"")</f>
        <v/>
      </c>
      <c r="R127" s="79"/>
    </row>
    <row r="128" spans="2:18">
      <c r="B128" s="64" t="str">
        <f>IFERROR(HYPERLINK(C128&amp;".xlsx",VLOOKUP(C128,DB!$C$4:$N$952,12,FALSE)),"")</f>
        <v/>
      </c>
      <c r="C128" s="82" t="str" cm="1">
        <f t="array" ref="C128">IFERROR(INDEX(DB!$C$4:$C$174,SMALL(IF(ISNUMBER(SEARCH("financial",DB!$K$4:$K$174))=TRUE,ROW(DB!$C$4:$C$174)),ROW(124:124))-3,0),"")</f>
        <v/>
      </c>
      <c r="D128" t="str">
        <f>IFERROR(VLOOKUP(C128,DB!$C$4:$I$952,2,FALSE),"")</f>
        <v/>
      </c>
      <c r="E128" s="70" t="str">
        <f>IFERROR(VLOOKUP(C128,DB!$C$4:$I$952,3,FALSE),"")</f>
        <v/>
      </c>
      <c r="F128" s="71" t="str">
        <f>IFERROR(VLOOKUP(C128,DB!$C$4:$I$952,7,FALSE),"")</f>
        <v/>
      </c>
      <c r="G128" s="72" t="str">
        <f>IFERROR(VLOOKUP(C128,DB!$C$4:$H$952,4,FALSE)/1000000,"")</f>
        <v/>
      </c>
      <c r="H128" s="72"/>
      <c r="I128" s="72" t="str">
        <f t="shared" si="6"/>
        <v/>
      </c>
      <c r="J128" s="73" t="str">
        <f t="shared" si="7"/>
        <v/>
      </c>
      <c r="K128" s="73" t="str">
        <f t="shared" si="8"/>
        <v/>
      </c>
      <c r="L128" s="74"/>
      <c r="M128" s="74"/>
      <c r="N128" s="75" t="str">
        <f>IFERROR(VLOOKUP(C128,DB!$C$4:$H$49,6,FALSE),"")</f>
        <v/>
      </c>
      <c r="O128" s="76"/>
      <c r="P128" s="77" t="str">
        <f>IFERROR(VLOOKUP(C128,DB!$C$4:$K$952,8,FALSE),"")</f>
        <v/>
      </c>
      <c r="Q128" s="78" t="str">
        <f>IFERROR(VLOOKUP(C128,DB!$C$4:$L$952,10,FALSE),"")</f>
        <v/>
      </c>
      <c r="R128" s="79"/>
    </row>
    <row r="129" spans="2:18">
      <c r="B129" s="64" t="str">
        <f>IFERROR(HYPERLINK(C129&amp;".xlsx",VLOOKUP(C129,DB!$C$4:$N$952,12,FALSE)),"")</f>
        <v/>
      </c>
      <c r="C129" s="82" t="str" cm="1">
        <f t="array" ref="C129">IFERROR(INDEX(DB!$C$4:$C$174,SMALL(IF(ISNUMBER(SEARCH("financial",DB!$K$4:$K$174))=TRUE,ROW(DB!$C$4:$C$174)),ROW(125:125))-3,0),"")</f>
        <v/>
      </c>
      <c r="D129" t="str">
        <f>IFERROR(VLOOKUP(C129,DB!$C$4:$I$952,2,FALSE),"")</f>
        <v/>
      </c>
      <c r="E129" s="70" t="str">
        <f>IFERROR(VLOOKUP(C129,DB!$C$4:$I$952,3,FALSE),"")</f>
        <v/>
      </c>
      <c r="F129" s="71" t="str">
        <f>IFERROR(VLOOKUP(C129,DB!$C$4:$I$952,7,FALSE),"")</f>
        <v/>
      </c>
      <c r="G129" s="72" t="str">
        <f>IFERROR(VLOOKUP(C129,DB!$C$4:$H$952,4,FALSE)/1000000,"")</f>
        <v/>
      </c>
      <c r="H129" s="72"/>
      <c r="I129" s="72" t="str">
        <f t="shared" si="6"/>
        <v/>
      </c>
      <c r="J129" s="73" t="str">
        <f t="shared" si="7"/>
        <v/>
      </c>
      <c r="K129" s="73" t="str">
        <f t="shared" si="8"/>
        <v/>
      </c>
      <c r="L129" s="74"/>
      <c r="M129" s="74"/>
      <c r="N129" s="75" t="str">
        <f>IFERROR(VLOOKUP(C129,DB!$C$4:$H$49,6,FALSE),"")</f>
        <v/>
      </c>
      <c r="O129" s="76"/>
      <c r="P129" s="77" t="str">
        <f>IFERROR(VLOOKUP(C129,DB!$C$4:$K$952,8,FALSE),"")</f>
        <v/>
      </c>
      <c r="Q129" s="78" t="str">
        <f>IFERROR(VLOOKUP(C129,DB!$C$4:$L$952,10,FALSE),"")</f>
        <v/>
      </c>
      <c r="R129" s="79"/>
    </row>
    <row r="130" spans="2:18">
      <c r="B130" s="64" t="str">
        <f>IFERROR(HYPERLINK(C130&amp;".xlsx",VLOOKUP(C130,DB!$C$4:$N$952,12,FALSE)),"")</f>
        <v/>
      </c>
      <c r="C130" s="82" t="str" cm="1">
        <f t="array" ref="C130">IFERROR(INDEX(DB!$C$4:$C$174,SMALL(IF(ISNUMBER(SEARCH("financial",DB!$K$4:$K$174))=TRUE,ROW(DB!$C$4:$C$174)),ROW(126:126))-3,0),"")</f>
        <v/>
      </c>
      <c r="D130" t="str">
        <f>IFERROR(VLOOKUP(C130,DB!$C$4:$I$952,2,FALSE),"")</f>
        <v/>
      </c>
      <c r="E130" s="70" t="str">
        <f>IFERROR(VLOOKUP(C130,DB!$C$4:$I$952,3,FALSE),"")</f>
        <v/>
      </c>
      <c r="F130" s="71" t="str">
        <f>IFERROR(VLOOKUP(C130,DB!$C$4:$I$952,7,FALSE),"")</f>
        <v/>
      </c>
      <c r="G130" s="72" t="str">
        <f>IFERROR(VLOOKUP(C130,DB!$C$4:$H$952,4,FALSE)/1000000,"")</f>
        <v/>
      </c>
      <c r="H130" s="72"/>
      <c r="I130" s="72" t="str">
        <f t="shared" si="6"/>
        <v/>
      </c>
      <c r="J130" s="73" t="str">
        <f t="shared" si="7"/>
        <v/>
      </c>
      <c r="K130" s="73" t="str">
        <f t="shared" si="8"/>
        <v/>
      </c>
      <c r="L130" s="74"/>
      <c r="M130" s="74"/>
      <c r="N130" s="75" t="str">
        <f>IFERROR(VLOOKUP(C130,DB!$C$4:$H$49,6,FALSE),"")</f>
        <v/>
      </c>
      <c r="O130" s="76"/>
      <c r="P130" s="77" t="str">
        <f>IFERROR(VLOOKUP(C130,DB!$C$4:$K$952,8,FALSE),"")</f>
        <v/>
      </c>
      <c r="Q130" s="78" t="str">
        <f>IFERROR(VLOOKUP(C130,DB!$C$4:$L$952,10,FALSE),"")</f>
        <v/>
      </c>
      <c r="R130" s="79"/>
    </row>
    <row r="131" spans="2:18">
      <c r="B131" s="64" t="str">
        <f>IFERROR(HYPERLINK(C131&amp;".xlsx",VLOOKUP(C131,DB!$C$4:$N$952,12,FALSE)),"")</f>
        <v/>
      </c>
      <c r="C131" s="82" t="str" cm="1">
        <f t="array" ref="C131">IFERROR(INDEX(DB!$C$4:$C$174,SMALL(IF(ISNUMBER(SEARCH("financial",DB!$K$4:$K$174))=TRUE,ROW(DB!$C$4:$C$174)),ROW(127:127))-3,0),"")</f>
        <v/>
      </c>
      <c r="D131" t="str">
        <f>IFERROR(VLOOKUP(C131,DB!$C$4:$I$952,2,FALSE),"")</f>
        <v/>
      </c>
      <c r="E131" s="70" t="str">
        <f>IFERROR(VLOOKUP(C131,DB!$C$4:$I$952,3,FALSE),"")</f>
        <v/>
      </c>
      <c r="F131" s="71" t="str">
        <f>IFERROR(VLOOKUP(C131,DB!$C$4:$I$952,7,FALSE),"")</f>
        <v/>
      </c>
      <c r="G131" s="72" t="str">
        <f>IFERROR(VLOOKUP(C131,DB!$C$4:$H$952,4,FALSE)/1000000,"")</f>
        <v/>
      </c>
      <c r="H131" s="72"/>
      <c r="I131" s="72" t="str">
        <f t="shared" si="6"/>
        <v/>
      </c>
      <c r="J131" s="73" t="str">
        <f t="shared" si="7"/>
        <v/>
      </c>
      <c r="K131" s="73" t="str">
        <f t="shared" si="8"/>
        <v/>
      </c>
      <c r="L131" s="74"/>
      <c r="M131" s="74"/>
      <c r="N131" s="75" t="str">
        <f>IFERROR(VLOOKUP(C131,DB!$C$4:$H$49,6,FALSE),"")</f>
        <v/>
      </c>
      <c r="O131" s="76"/>
      <c r="P131" s="77" t="str">
        <f>IFERROR(VLOOKUP(C131,DB!$C$4:$K$952,8,FALSE),"")</f>
        <v/>
      </c>
      <c r="Q131" s="78" t="str">
        <f>IFERROR(VLOOKUP(C131,DB!$C$4:$L$952,10,FALSE),"")</f>
        <v/>
      </c>
      <c r="R131" s="79"/>
    </row>
    <row r="132" spans="2:18">
      <c r="B132" s="64" t="str">
        <f>IFERROR(HYPERLINK(C132&amp;".xlsx",VLOOKUP(C132,DB!$C$4:$N$952,12,FALSE)),"")</f>
        <v/>
      </c>
      <c r="C132" s="82" t="str" cm="1">
        <f t="array" ref="C132">IFERROR(INDEX(DB!$C$4:$C$174,SMALL(IF(ISNUMBER(SEARCH("financial",DB!$K$4:$K$174))=TRUE,ROW(DB!$C$4:$C$174)),ROW(128:128))-3,0),"")</f>
        <v/>
      </c>
      <c r="D132" t="str">
        <f>IFERROR(VLOOKUP(C132,DB!$C$4:$I$952,2,FALSE),"")</f>
        <v/>
      </c>
      <c r="E132" s="70" t="str">
        <f>IFERROR(VLOOKUP(C132,DB!$C$4:$I$952,3,FALSE),"")</f>
        <v/>
      </c>
      <c r="F132" s="71" t="str">
        <f>IFERROR(VLOOKUP(C132,DB!$C$4:$I$952,7,FALSE),"")</f>
        <v/>
      </c>
      <c r="G132" s="72" t="str">
        <f>IFERROR(VLOOKUP(C132,DB!$C$4:$H$952,4,FALSE)/1000000,"")</f>
        <v/>
      </c>
      <c r="H132" s="72"/>
      <c r="I132" s="72" t="str">
        <f t="shared" si="6"/>
        <v/>
      </c>
      <c r="J132" s="73" t="str">
        <f t="shared" si="7"/>
        <v/>
      </c>
      <c r="K132" s="73" t="str">
        <f t="shared" si="8"/>
        <v/>
      </c>
      <c r="L132" s="74"/>
      <c r="M132" s="74"/>
      <c r="N132" s="75" t="str">
        <f>IFERROR(VLOOKUP(C132,DB!$C$4:$H$49,6,FALSE),"")</f>
        <v/>
      </c>
      <c r="O132" s="76"/>
      <c r="P132" s="77" t="str">
        <f>IFERROR(VLOOKUP(C132,DB!$C$4:$K$952,8,FALSE),"")</f>
        <v/>
      </c>
      <c r="Q132" s="78" t="str">
        <f>IFERROR(VLOOKUP(C132,DB!$C$4:$L$952,10,FALSE),"")</f>
        <v/>
      </c>
      <c r="R132" s="79"/>
    </row>
    <row r="133" spans="2:18">
      <c r="B133" s="64" t="str">
        <f>IFERROR(HYPERLINK(C133&amp;".xlsx",VLOOKUP(C133,DB!$C$4:$N$952,12,FALSE)),"")</f>
        <v/>
      </c>
      <c r="C133" s="82" t="str" cm="1">
        <f t="array" ref="C133">IFERROR(INDEX(DB!$C$4:$C$174,SMALL(IF(ISNUMBER(SEARCH("financial",DB!$K$4:$K$174))=TRUE,ROW(DB!$C$4:$C$174)),ROW(129:129))-3,0),"")</f>
        <v/>
      </c>
      <c r="D133" t="str">
        <f>IFERROR(VLOOKUP(C133,DB!$C$4:$I$952,2,FALSE),"")</f>
        <v/>
      </c>
      <c r="E133" s="70" t="str">
        <f>IFERROR(VLOOKUP(C133,DB!$C$4:$I$952,3,FALSE),"")</f>
        <v/>
      </c>
      <c r="F133" s="71" t="str">
        <f>IFERROR(VLOOKUP(C133,DB!$C$4:$I$952,7,FALSE),"")</f>
        <v/>
      </c>
      <c r="G133" s="72" t="str">
        <f>IFERROR(VLOOKUP(C133,DB!$C$4:$H$952,4,FALSE)/1000000,"")</f>
        <v/>
      </c>
      <c r="H133" s="72"/>
      <c r="I133" s="72" t="str">
        <f t="shared" si="6"/>
        <v/>
      </c>
      <c r="J133" s="73" t="str">
        <f t="shared" si="7"/>
        <v/>
      </c>
      <c r="K133" s="73" t="str">
        <f t="shared" si="8"/>
        <v/>
      </c>
      <c r="L133" s="74"/>
      <c r="M133" s="74"/>
      <c r="N133" s="75" t="str">
        <f>IFERROR(VLOOKUP(C133,DB!$C$4:$H$49,6,FALSE),"")</f>
        <v/>
      </c>
      <c r="O133" s="76"/>
      <c r="P133" s="77" t="str">
        <f>IFERROR(VLOOKUP(C133,DB!$C$4:$K$952,8,FALSE),"")</f>
        <v/>
      </c>
      <c r="Q133" s="78" t="str">
        <f>IFERROR(VLOOKUP(C133,DB!$C$4:$L$952,10,FALSE),"")</f>
        <v/>
      </c>
      <c r="R133" s="79"/>
    </row>
    <row r="134" spans="2:18">
      <c r="B134" s="64" t="str">
        <f>IFERROR(HYPERLINK(C134&amp;".xlsx",VLOOKUP(C134,DB!$C$4:$N$952,12,FALSE)),"")</f>
        <v/>
      </c>
      <c r="C134" s="82" t="str" cm="1">
        <f t="array" ref="C134">IFERROR(INDEX(DB!$C$4:$C$174,SMALL(IF(ISNUMBER(SEARCH("financial",DB!$K$4:$K$174))=TRUE,ROW(DB!$C$4:$C$174)),ROW(130:130))-3,0),"")</f>
        <v/>
      </c>
      <c r="D134" t="str">
        <f>IFERROR(VLOOKUP(C134,DB!$C$4:$I$952,2,FALSE),"")</f>
        <v/>
      </c>
      <c r="E134" s="70" t="str">
        <f>IFERROR(VLOOKUP(C134,DB!$C$4:$I$952,3,FALSE),"")</f>
        <v/>
      </c>
      <c r="F134" s="71" t="str">
        <f>IFERROR(VLOOKUP(C134,DB!$C$4:$I$952,7,FALSE),"")</f>
        <v/>
      </c>
      <c r="G134" s="72" t="str">
        <f>IFERROR(VLOOKUP(C134,DB!$C$4:$H$952,4,FALSE)/1000000,"")</f>
        <v/>
      </c>
      <c r="H134" s="72"/>
      <c r="I134" s="72" t="str">
        <f t="shared" ref="I134:I197" si="9">IFERROR(G134+H134,"")</f>
        <v/>
      </c>
      <c r="J134" s="73" t="str">
        <f t="shared" ref="J134:J197" si="10">IFERROR(I134/L134,"")</f>
        <v/>
      </c>
      <c r="K134" s="73" t="str">
        <f t="shared" ref="K134:K197" si="11">IFERROR(I134/M134,"")</f>
        <v/>
      </c>
      <c r="L134" s="74"/>
      <c r="M134" s="74"/>
      <c r="N134" s="75" t="str">
        <f>IFERROR(VLOOKUP(C134,DB!$C$4:$H$49,6,FALSE),"")</f>
        <v/>
      </c>
      <c r="O134" s="76"/>
      <c r="P134" s="77" t="str">
        <f>IFERROR(VLOOKUP(C134,DB!$C$4:$K$952,8,FALSE),"")</f>
        <v/>
      </c>
      <c r="Q134" s="78" t="str">
        <f>IFERROR(VLOOKUP(C134,DB!$C$4:$L$952,10,FALSE),"")</f>
        <v/>
      </c>
      <c r="R134" s="79"/>
    </row>
    <row r="135" spans="2:18">
      <c r="B135" s="64" t="str">
        <f>IFERROR(HYPERLINK(C135&amp;".xlsx",VLOOKUP(C135,DB!$C$4:$N$952,12,FALSE)),"")</f>
        <v/>
      </c>
      <c r="C135" s="82" t="str" cm="1">
        <f t="array" ref="C135">IFERROR(INDEX(DB!$C$4:$C$174,SMALL(IF(ISNUMBER(SEARCH("financial",DB!$K$4:$K$174))=TRUE,ROW(DB!$C$4:$C$174)),ROW(131:131))-3,0),"")</f>
        <v/>
      </c>
      <c r="D135" t="str">
        <f>IFERROR(VLOOKUP(C135,DB!$C$4:$I$952,2,FALSE),"")</f>
        <v/>
      </c>
      <c r="E135" s="70" t="str">
        <f>IFERROR(VLOOKUP(C135,DB!$C$4:$I$952,3,FALSE),"")</f>
        <v/>
      </c>
      <c r="F135" s="71" t="str">
        <f>IFERROR(VLOOKUP(C135,DB!$C$4:$I$952,7,FALSE),"")</f>
        <v/>
      </c>
      <c r="G135" s="72" t="str">
        <f>IFERROR(VLOOKUP(C135,DB!$C$4:$H$952,4,FALSE)/1000000,"")</f>
        <v/>
      </c>
      <c r="H135" s="72"/>
      <c r="I135" s="72" t="str">
        <f t="shared" si="9"/>
        <v/>
      </c>
      <c r="J135" s="73" t="str">
        <f t="shared" si="10"/>
        <v/>
      </c>
      <c r="K135" s="73" t="str">
        <f t="shared" si="11"/>
        <v/>
      </c>
      <c r="L135" s="74"/>
      <c r="M135" s="74"/>
      <c r="N135" s="75" t="str">
        <f>IFERROR(VLOOKUP(C135,DB!$C$4:$H$49,6,FALSE),"")</f>
        <v/>
      </c>
      <c r="O135" s="76"/>
      <c r="P135" s="77" t="str">
        <f>IFERROR(VLOOKUP(C135,DB!$C$4:$K$952,8,FALSE),"")</f>
        <v/>
      </c>
      <c r="Q135" s="78" t="str">
        <f>IFERROR(VLOOKUP(C135,DB!$C$4:$L$952,10,FALSE),"")</f>
        <v/>
      </c>
      <c r="R135" s="79"/>
    </row>
    <row r="136" spans="2:18">
      <c r="B136" s="64" t="str">
        <f>IFERROR(HYPERLINK(C136&amp;".xlsx",VLOOKUP(C136,DB!$C$4:$N$952,12,FALSE)),"")</f>
        <v/>
      </c>
      <c r="C136" s="82" t="str" cm="1">
        <f t="array" ref="C136">IFERROR(INDEX(DB!$C$4:$C$174,SMALL(IF(ISNUMBER(SEARCH("financial",DB!$K$4:$K$174))=TRUE,ROW(DB!$C$4:$C$174)),ROW(132:132))-3,0),"")</f>
        <v/>
      </c>
      <c r="D136" t="str">
        <f>IFERROR(VLOOKUP(C136,DB!$C$4:$I$952,2,FALSE),"")</f>
        <v/>
      </c>
      <c r="E136" s="70" t="str">
        <f>IFERROR(VLOOKUP(C136,DB!$C$4:$I$952,3,FALSE),"")</f>
        <v/>
      </c>
      <c r="F136" s="71" t="str">
        <f>IFERROR(VLOOKUP(C136,DB!$C$4:$I$952,7,FALSE),"")</f>
        <v/>
      </c>
      <c r="G136" s="72" t="str">
        <f>IFERROR(VLOOKUP(C136,DB!$C$4:$H$952,4,FALSE)/1000000,"")</f>
        <v/>
      </c>
      <c r="H136" s="72"/>
      <c r="I136" s="72" t="str">
        <f t="shared" si="9"/>
        <v/>
      </c>
      <c r="J136" s="73" t="str">
        <f t="shared" si="10"/>
        <v/>
      </c>
      <c r="K136" s="73" t="str">
        <f t="shared" si="11"/>
        <v/>
      </c>
      <c r="L136" s="74"/>
      <c r="M136" s="74"/>
      <c r="N136" s="75" t="str">
        <f>IFERROR(VLOOKUP(C136,DB!$C$4:$H$49,6,FALSE),"")</f>
        <v/>
      </c>
      <c r="O136" s="76"/>
      <c r="P136" s="77" t="str">
        <f>IFERROR(VLOOKUP(C136,DB!$C$4:$K$952,8,FALSE),"")</f>
        <v/>
      </c>
      <c r="Q136" s="78" t="str">
        <f>IFERROR(VLOOKUP(C136,DB!$C$4:$L$952,10,FALSE),"")</f>
        <v/>
      </c>
      <c r="R136" s="79"/>
    </row>
    <row r="137" spans="2:18">
      <c r="B137" s="64" t="str">
        <f>IFERROR(HYPERLINK(C137&amp;".xlsx",VLOOKUP(C137,DB!$C$4:$N$952,12,FALSE)),"")</f>
        <v/>
      </c>
      <c r="C137" s="82" t="str" cm="1">
        <f t="array" ref="C137">IFERROR(INDEX(DB!$C$4:$C$174,SMALL(IF(ISNUMBER(SEARCH("financial",DB!$K$4:$K$174))=TRUE,ROW(DB!$C$4:$C$174)),ROW(133:133))-3,0),"")</f>
        <v/>
      </c>
      <c r="D137" t="str">
        <f>IFERROR(VLOOKUP(C137,DB!$C$4:$I$952,2,FALSE),"")</f>
        <v/>
      </c>
      <c r="E137" s="70" t="str">
        <f>IFERROR(VLOOKUP(C137,DB!$C$4:$I$952,3,FALSE),"")</f>
        <v/>
      </c>
      <c r="F137" s="71" t="str">
        <f>IFERROR(VLOOKUP(C137,DB!$C$4:$I$952,7,FALSE),"")</f>
        <v/>
      </c>
      <c r="G137" s="72" t="str">
        <f>IFERROR(VLOOKUP(C137,DB!$C$4:$H$952,4,FALSE)/1000000,"")</f>
        <v/>
      </c>
      <c r="H137" s="72"/>
      <c r="I137" s="72" t="str">
        <f t="shared" si="9"/>
        <v/>
      </c>
      <c r="J137" s="73" t="str">
        <f t="shared" si="10"/>
        <v/>
      </c>
      <c r="K137" s="73" t="str">
        <f t="shared" si="11"/>
        <v/>
      </c>
      <c r="L137" s="74"/>
      <c r="M137" s="74"/>
      <c r="N137" s="75" t="str">
        <f>IFERROR(VLOOKUP(C137,DB!$C$4:$H$49,6,FALSE),"")</f>
        <v/>
      </c>
      <c r="O137" s="76"/>
      <c r="P137" s="77" t="str">
        <f>IFERROR(VLOOKUP(C137,DB!$C$4:$K$952,8,FALSE),"")</f>
        <v/>
      </c>
      <c r="Q137" s="78" t="str">
        <f>IFERROR(VLOOKUP(C137,DB!$C$4:$L$952,10,FALSE),"")</f>
        <v/>
      </c>
      <c r="R137" s="79"/>
    </row>
    <row r="138" spans="2:18">
      <c r="B138" s="64" t="str">
        <f>IFERROR(HYPERLINK(C138&amp;".xlsx",VLOOKUP(C138,DB!$C$4:$N$952,12,FALSE)),"")</f>
        <v/>
      </c>
      <c r="C138" s="82" t="str" cm="1">
        <f t="array" ref="C138">IFERROR(INDEX(DB!$C$4:$C$174,SMALL(IF(ISNUMBER(SEARCH("financial",DB!$K$4:$K$174))=TRUE,ROW(DB!$C$4:$C$174)),ROW(134:134))-3,0),"")</f>
        <v/>
      </c>
      <c r="D138" t="str">
        <f>IFERROR(VLOOKUP(C138,DB!$C$4:$I$952,2,FALSE),"")</f>
        <v/>
      </c>
      <c r="E138" s="70" t="str">
        <f>IFERROR(VLOOKUP(C138,DB!$C$4:$I$952,3,FALSE),"")</f>
        <v/>
      </c>
      <c r="F138" s="71" t="str">
        <f>IFERROR(VLOOKUP(C138,DB!$C$4:$I$952,7,FALSE),"")</f>
        <v/>
      </c>
      <c r="G138" s="72" t="str">
        <f>IFERROR(VLOOKUP(C138,DB!$C$4:$H$952,4,FALSE)/1000000,"")</f>
        <v/>
      </c>
      <c r="H138" s="72"/>
      <c r="I138" s="72" t="str">
        <f t="shared" si="9"/>
        <v/>
      </c>
      <c r="J138" s="73" t="str">
        <f t="shared" si="10"/>
        <v/>
      </c>
      <c r="K138" s="73" t="str">
        <f t="shared" si="11"/>
        <v/>
      </c>
      <c r="L138" s="74"/>
      <c r="M138" s="74"/>
      <c r="N138" s="75" t="str">
        <f>IFERROR(VLOOKUP(C138,DB!$C$4:$H$49,6,FALSE),"")</f>
        <v/>
      </c>
      <c r="O138" s="76"/>
      <c r="P138" s="77" t="str">
        <f>IFERROR(VLOOKUP(C138,DB!$C$4:$K$952,8,FALSE),"")</f>
        <v/>
      </c>
      <c r="Q138" s="78" t="str">
        <f>IFERROR(VLOOKUP(C138,DB!$C$4:$L$952,10,FALSE),"")</f>
        <v/>
      </c>
      <c r="R138" s="79"/>
    </row>
    <row r="139" spans="2:18">
      <c r="B139" s="64" t="str">
        <f>IFERROR(HYPERLINK(C139&amp;".xlsx",VLOOKUP(C139,DB!$C$4:$N$952,12,FALSE)),"")</f>
        <v/>
      </c>
      <c r="C139" s="82" t="str" cm="1">
        <f t="array" ref="C139">IFERROR(INDEX(DB!$C$4:$C$174,SMALL(IF(ISNUMBER(SEARCH("financial",DB!$K$4:$K$174))=TRUE,ROW(DB!$C$4:$C$174)),ROW(135:135))-3,0),"")</f>
        <v/>
      </c>
      <c r="D139" t="str">
        <f>IFERROR(VLOOKUP(C139,DB!$C$4:$I$952,2,FALSE),"")</f>
        <v/>
      </c>
      <c r="E139" s="70" t="str">
        <f>IFERROR(VLOOKUP(C139,DB!$C$4:$I$952,3,FALSE),"")</f>
        <v/>
      </c>
      <c r="F139" s="71" t="str">
        <f>IFERROR(VLOOKUP(C139,DB!$C$4:$I$952,7,FALSE),"")</f>
        <v/>
      </c>
      <c r="G139" s="72" t="str">
        <f>IFERROR(VLOOKUP(C139,DB!$C$4:$H$952,4,FALSE)/1000000,"")</f>
        <v/>
      </c>
      <c r="H139" s="72"/>
      <c r="I139" s="72" t="str">
        <f t="shared" si="9"/>
        <v/>
      </c>
      <c r="J139" s="73" t="str">
        <f t="shared" si="10"/>
        <v/>
      </c>
      <c r="K139" s="73" t="str">
        <f t="shared" si="11"/>
        <v/>
      </c>
      <c r="L139" s="74"/>
      <c r="M139" s="74"/>
      <c r="N139" s="75" t="str">
        <f>IFERROR(VLOOKUP(C139,DB!$C$4:$H$49,6,FALSE),"")</f>
        <v/>
      </c>
      <c r="O139" s="76"/>
      <c r="P139" s="77" t="str">
        <f>IFERROR(VLOOKUP(C139,DB!$C$4:$K$952,8,FALSE),"")</f>
        <v/>
      </c>
      <c r="Q139" s="78" t="str">
        <f>IFERROR(VLOOKUP(C139,DB!$C$4:$L$952,10,FALSE),"")</f>
        <v/>
      </c>
      <c r="R139" s="79"/>
    </row>
    <row r="140" spans="2:18">
      <c r="B140" s="64" t="str">
        <f>IFERROR(HYPERLINK(C140&amp;".xlsx",VLOOKUP(C140,DB!$C$4:$N$952,12,FALSE)),"")</f>
        <v/>
      </c>
      <c r="C140" s="82" t="str" cm="1">
        <f t="array" ref="C140">IFERROR(INDEX(DB!$C$4:$C$174,SMALL(IF(ISNUMBER(SEARCH("financial",DB!$K$4:$K$174))=TRUE,ROW(DB!$C$4:$C$174)),ROW(136:136))-3,0),"")</f>
        <v/>
      </c>
      <c r="D140" t="str">
        <f>IFERROR(VLOOKUP(C140,DB!$C$4:$I$952,2,FALSE),"")</f>
        <v/>
      </c>
      <c r="E140" s="70" t="str">
        <f>IFERROR(VLOOKUP(C140,DB!$C$4:$I$952,3,FALSE),"")</f>
        <v/>
      </c>
      <c r="F140" s="71" t="str">
        <f>IFERROR(VLOOKUP(C140,DB!$C$4:$I$952,7,FALSE),"")</f>
        <v/>
      </c>
      <c r="G140" s="72" t="str">
        <f>IFERROR(VLOOKUP(C140,DB!$C$4:$H$952,4,FALSE)/1000000,"")</f>
        <v/>
      </c>
      <c r="H140" s="72"/>
      <c r="I140" s="72" t="str">
        <f t="shared" si="9"/>
        <v/>
      </c>
      <c r="J140" s="73" t="str">
        <f t="shared" si="10"/>
        <v/>
      </c>
      <c r="K140" s="73" t="str">
        <f t="shared" si="11"/>
        <v/>
      </c>
      <c r="L140" s="74"/>
      <c r="M140" s="74"/>
      <c r="N140" s="75" t="str">
        <f>IFERROR(VLOOKUP(C140,DB!$C$4:$H$49,6,FALSE),"")</f>
        <v/>
      </c>
      <c r="O140" s="76"/>
      <c r="P140" s="77" t="str">
        <f>IFERROR(VLOOKUP(C140,DB!$C$4:$K$952,8,FALSE),"")</f>
        <v/>
      </c>
      <c r="Q140" s="78" t="str">
        <f>IFERROR(VLOOKUP(C140,DB!$C$4:$L$952,10,FALSE),"")</f>
        <v/>
      </c>
      <c r="R140" s="79"/>
    </row>
    <row r="141" spans="2:18">
      <c r="B141" s="64" t="str">
        <f>IFERROR(HYPERLINK(C141&amp;".xlsx",VLOOKUP(C141,DB!$C$4:$N$952,12,FALSE)),"")</f>
        <v/>
      </c>
      <c r="C141" s="82" t="str" cm="1">
        <f t="array" ref="C141">IFERROR(INDEX(DB!$C$4:$C$174,SMALL(IF(ISNUMBER(SEARCH("financial",DB!$K$4:$K$174))=TRUE,ROW(DB!$C$4:$C$174)),ROW(137:137))-3,0),"")</f>
        <v/>
      </c>
      <c r="D141" t="str">
        <f>IFERROR(VLOOKUP(C141,DB!$C$4:$I$952,2,FALSE),"")</f>
        <v/>
      </c>
      <c r="E141" s="70" t="str">
        <f>IFERROR(VLOOKUP(C141,DB!$C$4:$I$952,3,FALSE),"")</f>
        <v/>
      </c>
      <c r="F141" s="71" t="str">
        <f>IFERROR(VLOOKUP(C141,DB!$C$4:$I$952,7,FALSE),"")</f>
        <v/>
      </c>
      <c r="G141" s="72" t="str">
        <f>IFERROR(VLOOKUP(C141,DB!$C$4:$H$952,4,FALSE)/1000000,"")</f>
        <v/>
      </c>
      <c r="H141" s="72"/>
      <c r="I141" s="72" t="str">
        <f t="shared" si="9"/>
        <v/>
      </c>
      <c r="J141" s="73" t="str">
        <f t="shared" si="10"/>
        <v/>
      </c>
      <c r="K141" s="73" t="str">
        <f t="shared" si="11"/>
        <v/>
      </c>
      <c r="L141" s="74"/>
      <c r="M141" s="74"/>
      <c r="N141" s="75" t="str">
        <f>IFERROR(VLOOKUP(C141,DB!$C$4:$H$49,6,FALSE),"")</f>
        <v/>
      </c>
      <c r="O141" s="76"/>
      <c r="P141" s="77" t="str">
        <f>IFERROR(VLOOKUP(C141,DB!$C$4:$K$952,8,FALSE),"")</f>
        <v/>
      </c>
      <c r="Q141" s="78" t="str">
        <f>IFERROR(VLOOKUP(C141,DB!$C$4:$L$952,10,FALSE),"")</f>
        <v/>
      </c>
      <c r="R141" s="79"/>
    </row>
    <row r="142" spans="2:18">
      <c r="B142" s="64" t="str">
        <f>IFERROR(HYPERLINK(C142&amp;".xlsx",VLOOKUP(C142,DB!$C$4:$N$952,12,FALSE)),"")</f>
        <v/>
      </c>
      <c r="C142" s="82" t="str" cm="1">
        <f t="array" ref="C142">IFERROR(INDEX(DB!$C$4:$C$174,SMALL(IF(ISNUMBER(SEARCH("financial",DB!$K$4:$K$174))=TRUE,ROW(DB!$C$4:$C$174)),ROW(138:138))-3,0),"")</f>
        <v/>
      </c>
      <c r="D142" t="str">
        <f>IFERROR(VLOOKUP(C142,DB!$C$4:$I$952,2,FALSE),"")</f>
        <v/>
      </c>
      <c r="E142" s="70" t="str">
        <f>IFERROR(VLOOKUP(C142,DB!$C$4:$I$952,3,FALSE),"")</f>
        <v/>
      </c>
      <c r="F142" s="71" t="str">
        <f>IFERROR(VLOOKUP(C142,DB!$C$4:$I$952,7,FALSE),"")</f>
        <v/>
      </c>
      <c r="G142" s="72" t="str">
        <f>IFERROR(VLOOKUP(C142,DB!$C$4:$H$952,4,FALSE)/1000000,"")</f>
        <v/>
      </c>
      <c r="H142" s="72"/>
      <c r="I142" s="72" t="str">
        <f t="shared" si="9"/>
        <v/>
      </c>
      <c r="J142" s="73" t="str">
        <f t="shared" si="10"/>
        <v/>
      </c>
      <c r="K142" s="73" t="str">
        <f t="shared" si="11"/>
        <v/>
      </c>
      <c r="L142" s="74"/>
      <c r="M142" s="74"/>
      <c r="N142" s="75" t="str">
        <f>IFERROR(VLOOKUP(C142,DB!$C$4:$H$49,6,FALSE),"")</f>
        <v/>
      </c>
      <c r="O142" s="76"/>
      <c r="P142" s="77" t="str">
        <f>IFERROR(VLOOKUP(C142,DB!$C$4:$K$952,8,FALSE),"")</f>
        <v/>
      </c>
      <c r="Q142" s="78" t="str">
        <f>IFERROR(VLOOKUP(C142,DB!$C$4:$L$952,10,FALSE),"")</f>
        <v/>
      </c>
      <c r="R142" s="79"/>
    </row>
    <row r="143" spans="2:18">
      <c r="B143" s="64" t="str">
        <f>IFERROR(HYPERLINK(C143&amp;".xlsx",VLOOKUP(C143,DB!$C$4:$N$952,12,FALSE)),"")</f>
        <v/>
      </c>
      <c r="C143" s="82" t="str" cm="1">
        <f t="array" ref="C143">IFERROR(INDEX(DB!$C$4:$C$174,SMALL(IF(ISNUMBER(SEARCH("financial",DB!$K$4:$K$174))=TRUE,ROW(DB!$C$4:$C$174)),ROW(139:139))-3,0),"")</f>
        <v/>
      </c>
      <c r="D143" t="str">
        <f>IFERROR(VLOOKUP(C143,DB!$C$4:$I$952,2,FALSE),"")</f>
        <v/>
      </c>
      <c r="E143" s="70" t="str">
        <f>IFERROR(VLOOKUP(C143,DB!$C$4:$I$952,3,FALSE),"")</f>
        <v/>
      </c>
      <c r="F143" s="71" t="str">
        <f>IFERROR(VLOOKUP(C143,DB!$C$4:$I$952,7,FALSE),"")</f>
        <v/>
      </c>
      <c r="G143" s="72" t="str">
        <f>IFERROR(VLOOKUP(C143,DB!$C$4:$H$952,4,FALSE)/1000000,"")</f>
        <v/>
      </c>
      <c r="H143" s="72"/>
      <c r="I143" s="72" t="str">
        <f t="shared" si="9"/>
        <v/>
      </c>
      <c r="J143" s="73" t="str">
        <f t="shared" si="10"/>
        <v/>
      </c>
      <c r="K143" s="73" t="str">
        <f t="shared" si="11"/>
        <v/>
      </c>
      <c r="L143" s="74"/>
      <c r="M143" s="74"/>
      <c r="N143" s="75" t="str">
        <f>IFERROR(VLOOKUP(C143,DB!$C$4:$H$49,6,FALSE),"")</f>
        <v/>
      </c>
      <c r="O143" s="76"/>
      <c r="P143" s="77" t="str">
        <f>IFERROR(VLOOKUP(C143,DB!$C$4:$K$952,8,FALSE),"")</f>
        <v/>
      </c>
      <c r="Q143" s="78" t="str">
        <f>IFERROR(VLOOKUP(C143,DB!$C$4:$L$952,10,FALSE),"")</f>
        <v/>
      </c>
      <c r="R143" s="79"/>
    </row>
    <row r="144" spans="2:18">
      <c r="B144" s="64" t="str">
        <f>IFERROR(HYPERLINK(C144&amp;".xlsx",VLOOKUP(C144,DB!$C$4:$N$952,12,FALSE)),"")</f>
        <v/>
      </c>
      <c r="C144" s="82" t="str" cm="1">
        <f t="array" ref="C144">IFERROR(INDEX(DB!$C$4:$C$174,SMALL(IF(ISNUMBER(SEARCH("financial",DB!$K$4:$K$174))=TRUE,ROW(DB!$C$4:$C$174)),ROW(140:140))-3,0),"")</f>
        <v/>
      </c>
      <c r="D144" t="str">
        <f>IFERROR(VLOOKUP(C144,DB!$C$4:$I$952,2,FALSE),"")</f>
        <v/>
      </c>
      <c r="E144" s="70" t="str">
        <f>IFERROR(VLOOKUP(C144,DB!$C$4:$I$952,3,FALSE),"")</f>
        <v/>
      </c>
      <c r="F144" s="71" t="str">
        <f>IFERROR(VLOOKUP(C144,DB!$C$4:$I$952,7,FALSE),"")</f>
        <v/>
      </c>
      <c r="G144" s="72" t="str">
        <f>IFERROR(VLOOKUP(C144,DB!$C$4:$H$952,4,FALSE)/1000000,"")</f>
        <v/>
      </c>
      <c r="H144" s="72"/>
      <c r="I144" s="72" t="str">
        <f t="shared" si="9"/>
        <v/>
      </c>
      <c r="J144" s="73" t="str">
        <f t="shared" si="10"/>
        <v/>
      </c>
      <c r="K144" s="73" t="str">
        <f t="shared" si="11"/>
        <v/>
      </c>
      <c r="L144" s="74"/>
      <c r="M144" s="74"/>
      <c r="N144" s="75" t="str">
        <f>IFERROR(VLOOKUP(C144,DB!$C$4:$H$49,6,FALSE),"")</f>
        <v/>
      </c>
      <c r="O144" s="76"/>
      <c r="P144" s="77" t="str">
        <f>IFERROR(VLOOKUP(C144,DB!$C$4:$K$952,8,FALSE),"")</f>
        <v/>
      </c>
      <c r="Q144" s="78" t="str">
        <f>IFERROR(VLOOKUP(C144,DB!$C$4:$L$952,10,FALSE),"")</f>
        <v/>
      </c>
      <c r="R144" s="79"/>
    </row>
    <row r="145" spans="2:18">
      <c r="B145" s="64" t="str">
        <f>IFERROR(HYPERLINK(C145&amp;".xlsx",VLOOKUP(C145,DB!$C$4:$N$952,12,FALSE)),"")</f>
        <v/>
      </c>
      <c r="C145" s="82" t="str" cm="1">
        <f t="array" ref="C145">IFERROR(INDEX(DB!$C$4:$C$174,SMALL(IF(ISNUMBER(SEARCH("financial",DB!$K$4:$K$174))=TRUE,ROW(DB!$C$4:$C$174)),ROW(141:141))-3,0),"")</f>
        <v/>
      </c>
      <c r="D145" t="str">
        <f>IFERROR(VLOOKUP(C145,DB!$C$4:$I$952,2,FALSE),"")</f>
        <v/>
      </c>
      <c r="E145" s="70" t="str">
        <f>IFERROR(VLOOKUP(C145,DB!$C$4:$I$952,3,FALSE),"")</f>
        <v/>
      </c>
      <c r="F145" s="71" t="str">
        <f>IFERROR(VLOOKUP(C145,DB!$C$4:$I$952,7,FALSE),"")</f>
        <v/>
      </c>
      <c r="G145" s="72" t="str">
        <f>IFERROR(VLOOKUP(C145,DB!$C$4:$H$952,4,FALSE)/1000000,"")</f>
        <v/>
      </c>
      <c r="H145" s="72"/>
      <c r="I145" s="72" t="str">
        <f t="shared" si="9"/>
        <v/>
      </c>
      <c r="J145" s="73" t="str">
        <f t="shared" si="10"/>
        <v/>
      </c>
      <c r="K145" s="73" t="str">
        <f t="shared" si="11"/>
        <v/>
      </c>
      <c r="L145" s="74"/>
      <c r="M145" s="74"/>
      <c r="N145" s="75" t="str">
        <f>IFERROR(VLOOKUP(C145,DB!$C$4:$H$49,6,FALSE),"")</f>
        <v/>
      </c>
      <c r="O145" s="76"/>
      <c r="P145" s="77" t="str">
        <f>IFERROR(VLOOKUP(C145,DB!$C$4:$K$952,8,FALSE),"")</f>
        <v/>
      </c>
      <c r="Q145" s="78" t="str">
        <f>IFERROR(VLOOKUP(C145,DB!$C$4:$L$952,10,FALSE),"")</f>
        <v/>
      </c>
      <c r="R145" s="79"/>
    </row>
    <row r="146" spans="2:18">
      <c r="B146" s="64" t="str">
        <f>IFERROR(HYPERLINK(C146&amp;".xlsx",VLOOKUP(C146,DB!$C$4:$N$952,12,FALSE)),"")</f>
        <v/>
      </c>
      <c r="C146" s="82" t="str" cm="1">
        <f t="array" ref="C146">IFERROR(INDEX(DB!$C$4:$C$174,SMALL(IF(ISNUMBER(SEARCH("financial",DB!$K$4:$K$174))=TRUE,ROW(DB!$C$4:$C$174)),ROW(142:142))-3,0),"")</f>
        <v/>
      </c>
      <c r="D146" t="str">
        <f>IFERROR(VLOOKUP(C146,DB!$C$4:$I$952,2,FALSE),"")</f>
        <v/>
      </c>
      <c r="E146" s="70" t="str">
        <f>IFERROR(VLOOKUP(C146,DB!$C$4:$I$952,3,FALSE),"")</f>
        <v/>
      </c>
      <c r="F146" s="71" t="str">
        <f>IFERROR(VLOOKUP(C146,DB!$C$4:$I$952,7,FALSE),"")</f>
        <v/>
      </c>
      <c r="G146" s="72" t="str">
        <f>IFERROR(VLOOKUP(C146,DB!$C$4:$H$952,4,FALSE)/1000000,"")</f>
        <v/>
      </c>
      <c r="H146" s="72"/>
      <c r="I146" s="72" t="str">
        <f t="shared" si="9"/>
        <v/>
      </c>
      <c r="J146" s="73" t="str">
        <f t="shared" si="10"/>
        <v/>
      </c>
      <c r="K146" s="73" t="str">
        <f t="shared" si="11"/>
        <v/>
      </c>
      <c r="L146" s="74"/>
      <c r="M146" s="74"/>
      <c r="N146" s="75" t="str">
        <f>IFERROR(VLOOKUP(C146,DB!$C$4:$H$49,6,FALSE),"")</f>
        <v/>
      </c>
      <c r="O146" s="76"/>
      <c r="P146" s="77" t="str">
        <f>IFERROR(VLOOKUP(C146,DB!$C$4:$K$952,8,FALSE),"")</f>
        <v/>
      </c>
      <c r="Q146" s="78" t="str">
        <f>IFERROR(VLOOKUP(C146,DB!$C$4:$L$952,10,FALSE),"")</f>
        <v/>
      </c>
      <c r="R146" s="79"/>
    </row>
    <row r="147" spans="2:18">
      <c r="B147" s="64" t="str">
        <f>IFERROR(HYPERLINK(C147&amp;".xlsx",VLOOKUP(C147,DB!$C$4:$N$952,12,FALSE)),"")</f>
        <v/>
      </c>
      <c r="C147" s="82" t="str" cm="1">
        <f t="array" ref="C147">IFERROR(INDEX(DB!$C$4:$C$174,SMALL(IF(ISNUMBER(SEARCH("financial",DB!$K$4:$K$174))=TRUE,ROW(DB!$C$4:$C$174)),ROW(143:143))-3,0),"")</f>
        <v/>
      </c>
      <c r="D147" t="str">
        <f>IFERROR(VLOOKUP(C147,DB!$C$4:$I$952,2,FALSE),"")</f>
        <v/>
      </c>
      <c r="E147" s="70" t="str">
        <f>IFERROR(VLOOKUP(C147,DB!$C$4:$I$952,3,FALSE),"")</f>
        <v/>
      </c>
      <c r="F147" s="71" t="str">
        <f>IFERROR(VLOOKUP(C147,DB!$C$4:$I$952,7,FALSE),"")</f>
        <v/>
      </c>
      <c r="G147" s="72" t="str">
        <f>IFERROR(VLOOKUP(C147,DB!$C$4:$H$952,4,FALSE)/1000000,"")</f>
        <v/>
      </c>
      <c r="H147" s="72"/>
      <c r="I147" s="72" t="str">
        <f t="shared" si="9"/>
        <v/>
      </c>
      <c r="J147" s="73" t="str">
        <f t="shared" si="10"/>
        <v/>
      </c>
      <c r="K147" s="73" t="str">
        <f t="shared" si="11"/>
        <v/>
      </c>
      <c r="L147" s="74"/>
      <c r="M147" s="74"/>
      <c r="N147" s="75" t="str">
        <f>IFERROR(VLOOKUP(C147,DB!$C$4:$H$49,6,FALSE),"")</f>
        <v/>
      </c>
      <c r="O147" s="76"/>
      <c r="P147" s="77" t="str">
        <f>IFERROR(VLOOKUP(C147,DB!$C$4:$K$952,8,FALSE),"")</f>
        <v/>
      </c>
      <c r="Q147" s="78" t="str">
        <f>IFERROR(VLOOKUP(C147,DB!$C$4:$L$952,10,FALSE),"")</f>
        <v/>
      </c>
      <c r="R147" s="79"/>
    </row>
    <row r="148" spans="2:18">
      <c r="B148" s="64" t="str">
        <f>IFERROR(HYPERLINK(C148&amp;".xlsx",VLOOKUP(C148,DB!$C$4:$N$952,12,FALSE)),"")</f>
        <v/>
      </c>
      <c r="C148" s="82" t="str" cm="1">
        <f t="array" ref="C148">IFERROR(INDEX(DB!$C$4:$C$174,SMALL(IF(ISNUMBER(SEARCH("financial",DB!$K$4:$K$174))=TRUE,ROW(DB!$C$4:$C$174)),ROW(144:144))-3,0),"")</f>
        <v/>
      </c>
      <c r="D148" t="str">
        <f>IFERROR(VLOOKUP(C148,DB!$C$4:$I$952,2,FALSE),"")</f>
        <v/>
      </c>
      <c r="E148" s="70" t="str">
        <f>IFERROR(VLOOKUP(C148,DB!$C$4:$I$952,3,FALSE),"")</f>
        <v/>
      </c>
      <c r="F148" s="71" t="str">
        <f>IFERROR(VLOOKUP(C148,DB!$C$4:$I$952,7,FALSE),"")</f>
        <v/>
      </c>
      <c r="G148" s="72" t="str">
        <f>IFERROR(VLOOKUP(C148,DB!$C$4:$H$952,4,FALSE)/1000000,"")</f>
        <v/>
      </c>
      <c r="H148" s="72"/>
      <c r="I148" s="72" t="str">
        <f t="shared" si="9"/>
        <v/>
      </c>
      <c r="J148" s="73" t="str">
        <f t="shared" si="10"/>
        <v/>
      </c>
      <c r="K148" s="73" t="str">
        <f t="shared" si="11"/>
        <v/>
      </c>
      <c r="L148" s="74"/>
      <c r="M148" s="74"/>
      <c r="N148" s="75" t="str">
        <f>IFERROR(VLOOKUP(C148,DB!$C$4:$H$49,6,FALSE),"")</f>
        <v/>
      </c>
      <c r="O148" s="76"/>
      <c r="P148" s="77" t="str">
        <f>IFERROR(VLOOKUP(C148,DB!$C$4:$K$952,8,FALSE),"")</f>
        <v/>
      </c>
      <c r="Q148" s="78" t="str">
        <f>IFERROR(VLOOKUP(C148,DB!$C$4:$L$952,10,FALSE),"")</f>
        <v/>
      </c>
      <c r="R148" s="79"/>
    </row>
    <row r="149" spans="2:18">
      <c r="B149" s="64" t="str">
        <f>IFERROR(HYPERLINK(C149&amp;".xlsx",VLOOKUP(C149,DB!$C$4:$N$952,12,FALSE)),"")</f>
        <v/>
      </c>
      <c r="C149" s="82" t="str" cm="1">
        <f t="array" ref="C149">IFERROR(INDEX(DB!$C$4:$C$174,SMALL(IF(ISNUMBER(SEARCH("financial",DB!$K$4:$K$174))=TRUE,ROW(DB!$C$4:$C$174)),ROW(145:145))-3,0),"")</f>
        <v/>
      </c>
      <c r="D149" t="str">
        <f>IFERROR(VLOOKUP(C149,DB!$C$4:$I$952,2,FALSE),"")</f>
        <v/>
      </c>
      <c r="E149" s="70" t="str">
        <f>IFERROR(VLOOKUP(C149,DB!$C$4:$I$952,3,FALSE),"")</f>
        <v/>
      </c>
      <c r="F149" s="71" t="str">
        <f>IFERROR(VLOOKUP(C149,DB!$C$4:$I$952,7,FALSE),"")</f>
        <v/>
      </c>
      <c r="G149" s="72" t="str">
        <f>IFERROR(VLOOKUP(C149,DB!$C$4:$H$952,4,FALSE)/1000000,"")</f>
        <v/>
      </c>
      <c r="H149" s="72"/>
      <c r="I149" s="72" t="str">
        <f t="shared" si="9"/>
        <v/>
      </c>
      <c r="J149" s="73" t="str">
        <f t="shared" si="10"/>
        <v/>
      </c>
      <c r="K149" s="73" t="str">
        <f t="shared" si="11"/>
        <v/>
      </c>
      <c r="L149" s="74"/>
      <c r="M149" s="74"/>
      <c r="N149" s="75" t="str">
        <f>IFERROR(VLOOKUP(C149,DB!$C$4:$H$49,6,FALSE),"")</f>
        <v/>
      </c>
      <c r="O149" s="76"/>
      <c r="P149" s="77" t="str">
        <f>IFERROR(VLOOKUP(C149,DB!$C$4:$K$952,8,FALSE),"")</f>
        <v/>
      </c>
      <c r="Q149" s="78" t="str">
        <f>IFERROR(VLOOKUP(C149,DB!$C$4:$L$952,10,FALSE),"")</f>
        <v/>
      </c>
      <c r="R149" s="79"/>
    </row>
    <row r="150" spans="2:18">
      <c r="B150" s="64" t="str">
        <f>IFERROR(HYPERLINK(C150&amp;".xlsx",VLOOKUP(C150,DB!$C$4:$N$952,12,FALSE)),"")</f>
        <v/>
      </c>
      <c r="C150" s="82" t="str" cm="1">
        <f t="array" ref="C150">IFERROR(INDEX(DB!$C$4:$C$174,SMALL(IF(ISNUMBER(SEARCH("financial",DB!$K$4:$K$174))=TRUE,ROW(DB!$C$4:$C$174)),ROW(146:146))-3,0),"")</f>
        <v/>
      </c>
      <c r="D150" t="str">
        <f>IFERROR(VLOOKUP(C150,DB!$C$4:$I$952,2,FALSE),"")</f>
        <v/>
      </c>
      <c r="E150" s="70" t="str">
        <f>IFERROR(VLOOKUP(C150,DB!$C$4:$I$952,3,FALSE),"")</f>
        <v/>
      </c>
      <c r="F150" s="71" t="str">
        <f>IFERROR(VLOOKUP(C150,DB!$C$4:$I$952,7,FALSE),"")</f>
        <v/>
      </c>
      <c r="G150" s="72" t="str">
        <f>IFERROR(VLOOKUP(C150,DB!$C$4:$H$952,4,FALSE)/1000000,"")</f>
        <v/>
      </c>
      <c r="H150" s="72"/>
      <c r="I150" s="72" t="str">
        <f t="shared" si="9"/>
        <v/>
      </c>
      <c r="J150" s="73" t="str">
        <f t="shared" si="10"/>
        <v/>
      </c>
      <c r="K150" s="73" t="str">
        <f t="shared" si="11"/>
        <v/>
      </c>
      <c r="L150" s="74"/>
      <c r="M150" s="74"/>
      <c r="N150" s="75" t="str">
        <f>IFERROR(VLOOKUP(C150,DB!$C$4:$H$49,6,FALSE),"")</f>
        <v/>
      </c>
      <c r="O150" s="76"/>
      <c r="P150" s="77" t="str">
        <f>IFERROR(VLOOKUP(C150,DB!$C$4:$K$952,8,FALSE),"")</f>
        <v/>
      </c>
      <c r="Q150" s="78" t="str">
        <f>IFERROR(VLOOKUP(C150,DB!$C$4:$L$952,10,FALSE),"")</f>
        <v/>
      </c>
      <c r="R150" s="79"/>
    </row>
    <row r="151" spans="2:18">
      <c r="B151" s="64" t="str">
        <f>IFERROR(HYPERLINK(C151&amp;".xlsx",VLOOKUP(C151,DB!$C$4:$N$952,12,FALSE)),"")</f>
        <v/>
      </c>
      <c r="C151" s="82" t="str" cm="1">
        <f t="array" ref="C151">IFERROR(INDEX(DB!$C$4:$C$174,SMALL(IF(ISNUMBER(SEARCH("financial",DB!$K$4:$K$174))=TRUE,ROW(DB!$C$4:$C$174)),ROW(147:147))-3,0),"")</f>
        <v/>
      </c>
      <c r="D151" t="str">
        <f>IFERROR(VLOOKUP(C151,DB!$C$4:$I$952,2,FALSE),"")</f>
        <v/>
      </c>
      <c r="E151" s="70" t="str">
        <f>IFERROR(VLOOKUP(C151,DB!$C$4:$I$952,3,FALSE),"")</f>
        <v/>
      </c>
      <c r="F151" s="71" t="str">
        <f>IFERROR(VLOOKUP(C151,DB!$C$4:$I$952,7,FALSE),"")</f>
        <v/>
      </c>
      <c r="G151" s="72" t="str">
        <f>IFERROR(VLOOKUP(C151,DB!$C$4:$H$952,4,FALSE)/1000000,"")</f>
        <v/>
      </c>
      <c r="H151" s="72"/>
      <c r="I151" s="72" t="str">
        <f t="shared" si="9"/>
        <v/>
      </c>
      <c r="J151" s="73" t="str">
        <f t="shared" si="10"/>
        <v/>
      </c>
      <c r="K151" s="73" t="str">
        <f t="shared" si="11"/>
        <v/>
      </c>
      <c r="L151" s="74"/>
      <c r="M151" s="74"/>
      <c r="N151" s="75" t="str">
        <f>IFERROR(VLOOKUP(C151,DB!$C$4:$H$49,6,FALSE),"")</f>
        <v/>
      </c>
      <c r="O151" s="76"/>
      <c r="P151" s="77" t="str">
        <f>IFERROR(VLOOKUP(C151,DB!$C$4:$K$952,8,FALSE),"")</f>
        <v/>
      </c>
      <c r="Q151" s="78" t="str">
        <f>IFERROR(VLOOKUP(C151,DB!$C$4:$L$952,10,FALSE),"")</f>
        <v/>
      </c>
      <c r="R151" s="79"/>
    </row>
    <row r="152" spans="2:18">
      <c r="B152" s="64" t="str">
        <f>IFERROR(HYPERLINK(C152&amp;".xlsx",VLOOKUP(C152,DB!$C$4:$N$952,12,FALSE)),"")</f>
        <v/>
      </c>
      <c r="C152" s="82" t="str" cm="1">
        <f t="array" ref="C152">IFERROR(INDEX(DB!$C$4:$C$174,SMALL(IF(ISNUMBER(SEARCH("financial",DB!$K$4:$K$174))=TRUE,ROW(DB!$C$4:$C$174)),ROW(148:148))-3,0),"")</f>
        <v/>
      </c>
      <c r="D152" t="str">
        <f>IFERROR(VLOOKUP(C152,DB!$C$4:$I$952,2,FALSE),"")</f>
        <v/>
      </c>
      <c r="E152" s="70" t="str">
        <f>IFERROR(VLOOKUP(C152,DB!$C$4:$I$952,3,FALSE),"")</f>
        <v/>
      </c>
      <c r="F152" s="71" t="str">
        <f>IFERROR(VLOOKUP(C152,DB!$C$4:$I$952,7,FALSE),"")</f>
        <v/>
      </c>
      <c r="G152" s="72" t="str">
        <f>IFERROR(VLOOKUP(C152,DB!$C$4:$H$952,4,FALSE)/1000000,"")</f>
        <v/>
      </c>
      <c r="H152" s="72"/>
      <c r="I152" s="72" t="str">
        <f t="shared" si="9"/>
        <v/>
      </c>
      <c r="J152" s="73" t="str">
        <f t="shared" si="10"/>
        <v/>
      </c>
      <c r="K152" s="73" t="str">
        <f t="shared" si="11"/>
        <v/>
      </c>
      <c r="L152" s="74"/>
      <c r="M152" s="74"/>
      <c r="N152" s="75" t="str">
        <f>IFERROR(VLOOKUP(C152,DB!$C$4:$H$49,6,FALSE),"")</f>
        <v/>
      </c>
      <c r="O152" s="76"/>
      <c r="P152" s="77" t="str">
        <f>IFERROR(VLOOKUP(C152,DB!$C$4:$K$952,8,FALSE),"")</f>
        <v/>
      </c>
      <c r="Q152" s="78" t="str">
        <f>IFERROR(VLOOKUP(C152,DB!$C$4:$L$952,10,FALSE),"")</f>
        <v/>
      </c>
      <c r="R152" s="79"/>
    </row>
    <row r="153" spans="2:18">
      <c r="B153" s="64" t="str">
        <f>IFERROR(HYPERLINK(C153&amp;".xlsx",VLOOKUP(C153,DB!$C$4:$N$952,12,FALSE)),"")</f>
        <v/>
      </c>
      <c r="C153" s="82" t="str" cm="1">
        <f t="array" ref="C153">IFERROR(INDEX(DB!$C$4:$C$174,SMALL(IF(ISNUMBER(SEARCH("financial",DB!$K$4:$K$174))=TRUE,ROW(DB!$C$4:$C$174)),ROW(149:149))-3,0),"")</f>
        <v/>
      </c>
      <c r="D153" t="str">
        <f>IFERROR(VLOOKUP(C153,DB!$C$4:$I$952,2,FALSE),"")</f>
        <v/>
      </c>
      <c r="E153" s="70" t="str">
        <f>IFERROR(VLOOKUP(C153,DB!$C$4:$I$952,3,FALSE),"")</f>
        <v/>
      </c>
      <c r="F153" s="71" t="str">
        <f>IFERROR(VLOOKUP(C153,DB!$C$4:$I$952,7,FALSE),"")</f>
        <v/>
      </c>
      <c r="G153" s="72" t="str">
        <f>IFERROR(VLOOKUP(C153,DB!$C$4:$H$952,4,FALSE)/1000000,"")</f>
        <v/>
      </c>
      <c r="H153" s="72"/>
      <c r="I153" s="72" t="str">
        <f t="shared" si="9"/>
        <v/>
      </c>
      <c r="J153" s="73" t="str">
        <f t="shared" si="10"/>
        <v/>
      </c>
      <c r="K153" s="73" t="str">
        <f t="shared" si="11"/>
        <v/>
      </c>
      <c r="L153" s="74"/>
      <c r="M153" s="74"/>
      <c r="N153" s="75" t="str">
        <f>IFERROR(VLOOKUP(C153,DB!$C$4:$H$49,6,FALSE),"")</f>
        <v/>
      </c>
      <c r="O153" s="76"/>
      <c r="P153" s="77" t="str">
        <f>IFERROR(VLOOKUP(C153,DB!$C$4:$K$952,8,FALSE),"")</f>
        <v/>
      </c>
      <c r="Q153" s="78" t="str">
        <f>IFERROR(VLOOKUP(C153,DB!$C$4:$L$952,10,FALSE),"")</f>
        <v/>
      </c>
      <c r="R153" s="79"/>
    </row>
    <row r="154" spans="2:18">
      <c r="B154" s="64" t="str">
        <f>IFERROR(HYPERLINK(C154&amp;".xlsx",VLOOKUP(C154,DB!$C$4:$N$952,12,FALSE)),"")</f>
        <v/>
      </c>
      <c r="C154" s="82" t="str" cm="1">
        <f t="array" ref="C154">IFERROR(INDEX(DB!$C$4:$C$174,SMALL(IF(ISNUMBER(SEARCH("financial",DB!$K$4:$K$174))=TRUE,ROW(DB!$C$4:$C$174)),ROW(150:150))-3,0),"")</f>
        <v/>
      </c>
      <c r="D154" t="str">
        <f>IFERROR(VLOOKUP(C154,DB!$C$4:$I$952,2,FALSE),"")</f>
        <v/>
      </c>
      <c r="E154" s="70" t="str">
        <f>IFERROR(VLOOKUP(C154,DB!$C$4:$I$952,3,FALSE),"")</f>
        <v/>
      </c>
      <c r="F154" s="71" t="str">
        <f>IFERROR(VLOOKUP(C154,DB!$C$4:$I$952,7,FALSE),"")</f>
        <v/>
      </c>
      <c r="G154" s="72" t="str">
        <f>IFERROR(VLOOKUP(C154,DB!$C$4:$H$952,4,FALSE)/1000000,"")</f>
        <v/>
      </c>
      <c r="H154" s="72"/>
      <c r="I154" s="72" t="str">
        <f t="shared" si="9"/>
        <v/>
      </c>
      <c r="J154" s="73" t="str">
        <f t="shared" si="10"/>
        <v/>
      </c>
      <c r="K154" s="73" t="str">
        <f t="shared" si="11"/>
        <v/>
      </c>
      <c r="L154" s="74"/>
      <c r="M154" s="74"/>
      <c r="N154" s="75" t="str">
        <f>IFERROR(VLOOKUP(C154,DB!$C$4:$H$49,6,FALSE),"")</f>
        <v/>
      </c>
      <c r="O154" s="76"/>
      <c r="P154" s="77" t="str">
        <f>IFERROR(VLOOKUP(C154,DB!$C$4:$K$952,8,FALSE),"")</f>
        <v/>
      </c>
      <c r="Q154" s="78" t="str">
        <f>IFERROR(VLOOKUP(C154,DB!$C$4:$L$952,10,FALSE),"")</f>
        <v/>
      </c>
      <c r="R154" s="79"/>
    </row>
    <row r="155" spans="2:18">
      <c r="B155" s="64" t="str">
        <f>IFERROR(HYPERLINK(C155&amp;".xlsx",VLOOKUP(C155,DB!$C$4:$N$952,12,FALSE)),"")</f>
        <v/>
      </c>
      <c r="C155" s="82" t="str" cm="1">
        <f t="array" ref="C155">IFERROR(INDEX(DB!$C$4:$C$174,SMALL(IF(ISNUMBER(SEARCH("financial",DB!$K$4:$K$174))=TRUE,ROW(DB!$C$4:$C$174)),ROW(151:151))-3,0),"")</f>
        <v/>
      </c>
      <c r="D155" t="str">
        <f>IFERROR(VLOOKUP(C155,DB!$C$4:$I$952,2,FALSE),"")</f>
        <v/>
      </c>
      <c r="E155" s="70" t="str">
        <f>IFERROR(VLOOKUP(C155,DB!$C$4:$I$952,3,FALSE),"")</f>
        <v/>
      </c>
      <c r="F155" s="71" t="str">
        <f>IFERROR(VLOOKUP(C155,DB!$C$4:$I$952,7,FALSE),"")</f>
        <v/>
      </c>
      <c r="G155" s="72" t="str">
        <f>IFERROR(VLOOKUP(C155,DB!$C$4:$H$952,4,FALSE)/1000000,"")</f>
        <v/>
      </c>
      <c r="H155" s="72"/>
      <c r="I155" s="72" t="str">
        <f t="shared" si="9"/>
        <v/>
      </c>
      <c r="J155" s="73" t="str">
        <f t="shared" si="10"/>
        <v/>
      </c>
      <c r="K155" s="73" t="str">
        <f t="shared" si="11"/>
        <v/>
      </c>
      <c r="L155" s="74"/>
      <c r="M155" s="74"/>
      <c r="N155" s="75" t="str">
        <f>IFERROR(VLOOKUP(C155,DB!$C$4:$H$49,6,FALSE),"")</f>
        <v/>
      </c>
      <c r="O155" s="76"/>
      <c r="P155" s="77" t="str">
        <f>IFERROR(VLOOKUP(C155,DB!$C$4:$K$952,8,FALSE),"")</f>
        <v/>
      </c>
      <c r="Q155" s="78" t="str">
        <f>IFERROR(VLOOKUP(C155,DB!$C$4:$L$952,10,FALSE),"")</f>
        <v/>
      </c>
      <c r="R155" s="79"/>
    </row>
    <row r="156" spans="2:18">
      <c r="B156" s="64" t="str">
        <f>IFERROR(HYPERLINK(C156&amp;".xlsx",VLOOKUP(C156,DB!$C$4:$N$952,12,FALSE)),"")</f>
        <v/>
      </c>
      <c r="C156" s="82" t="str" cm="1">
        <f t="array" ref="C156">IFERROR(INDEX(DB!$C$4:$C$174,SMALL(IF(ISNUMBER(SEARCH("financial",DB!$K$4:$K$174))=TRUE,ROW(DB!$C$4:$C$174)),ROW(152:152))-3,0),"")</f>
        <v/>
      </c>
      <c r="D156" t="str">
        <f>IFERROR(VLOOKUP(C156,DB!$C$4:$I$952,2,FALSE),"")</f>
        <v/>
      </c>
      <c r="E156" s="70" t="str">
        <f>IFERROR(VLOOKUP(C156,DB!$C$4:$I$952,3,FALSE),"")</f>
        <v/>
      </c>
      <c r="F156" s="71" t="str">
        <f>IFERROR(VLOOKUP(C156,DB!$C$4:$I$952,7,FALSE),"")</f>
        <v/>
      </c>
      <c r="G156" s="72" t="str">
        <f>IFERROR(VLOOKUP(C156,DB!$C$4:$H$952,4,FALSE)/1000000,"")</f>
        <v/>
      </c>
      <c r="H156" s="72"/>
      <c r="I156" s="72" t="str">
        <f t="shared" si="9"/>
        <v/>
      </c>
      <c r="J156" s="73" t="str">
        <f t="shared" si="10"/>
        <v/>
      </c>
      <c r="K156" s="73" t="str">
        <f t="shared" si="11"/>
        <v/>
      </c>
      <c r="L156" s="74"/>
      <c r="M156" s="74"/>
      <c r="N156" s="75" t="str">
        <f>IFERROR(VLOOKUP(C156,DB!$C$4:$H$49,6,FALSE),"")</f>
        <v/>
      </c>
      <c r="O156" s="76"/>
      <c r="P156" s="77" t="str">
        <f>IFERROR(VLOOKUP(C156,DB!$C$4:$K$952,8,FALSE),"")</f>
        <v/>
      </c>
      <c r="Q156" s="78" t="str">
        <f>IFERROR(VLOOKUP(C156,DB!$C$4:$L$952,10,FALSE),"")</f>
        <v/>
      </c>
      <c r="R156" s="79"/>
    </row>
    <row r="157" spans="2:18">
      <c r="B157" s="64" t="str">
        <f>IFERROR(HYPERLINK(C157&amp;".xlsx",VLOOKUP(C157,DB!$C$4:$N$952,12,FALSE)),"")</f>
        <v/>
      </c>
      <c r="C157" s="82" t="str" cm="1">
        <f t="array" ref="C157">IFERROR(INDEX(DB!$C$4:$C$174,SMALL(IF(ISNUMBER(SEARCH("financial",DB!$K$4:$K$174))=TRUE,ROW(DB!$C$4:$C$174)),ROW(153:153))-3,0),"")</f>
        <v/>
      </c>
      <c r="D157" t="str">
        <f>IFERROR(VLOOKUP(C157,DB!$C$4:$I$952,2,FALSE),"")</f>
        <v/>
      </c>
      <c r="E157" s="70" t="str">
        <f>IFERROR(VLOOKUP(C157,DB!$C$4:$I$952,3,FALSE),"")</f>
        <v/>
      </c>
      <c r="F157" s="71" t="str">
        <f>IFERROR(VLOOKUP(C157,DB!$C$4:$I$952,7,FALSE),"")</f>
        <v/>
      </c>
      <c r="G157" s="72" t="str">
        <f>IFERROR(VLOOKUP(C157,DB!$C$4:$H$952,4,FALSE)/1000000,"")</f>
        <v/>
      </c>
      <c r="H157" s="72"/>
      <c r="I157" s="72" t="str">
        <f t="shared" si="9"/>
        <v/>
      </c>
      <c r="J157" s="73" t="str">
        <f t="shared" si="10"/>
        <v/>
      </c>
      <c r="K157" s="73" t="str">
        <f t="shared" si="11"/>
        <v/>
      </c>
      <c r="L157" s="74"/>
      <c r="M157" s="74"/>
      <c r="N157" s="75" t="str">
        <f>IFERROR(VLOOKUP(C157,DB!$C$4:$H$49,6,FALSE),"")</f>
        <v/>
      </c>
      <c r="O157" s="76"/>
      <c r="P157" s="77" t="str">
        <f>IFERROR(VLOOKUP(C157,DB!$C$4:$K$952,8,FALSE),"")</f>
        <v/>
      </c>
      <c r="Q157" s="78" t="str">
        <f>IFERROR(VLOOKUP(C157,DB!$C$4:$L$952,10,FALSE),"")</f>
        <v/>
      </c>
      <c r="R157" s="79"/>
    </row>
    <row r="158" spans="2:18">
      <c r="B158" s="64" t="str">
        <f>IFERROR(HYPERLINK(C158&amp;".xlsx",VLOOKUP(C158,DB!$C$4:$N$952,12,FALSE)),"")</f>
        <v/>
      </c>
      <c r="C158" s="82" t="str" cm="1">
        <f t="array" ref="C158">IFERROR(INDEX(DB!$C$4:$C$174,SMALL(IF(ISNUMBER(SEARCH("financial",DB!$K$4:$K$174))=TRUE,ROW(DB!$C$4:$C$174)),ROW(154:154))-3,0),"")</f>
        <v/>
      </c>
      <c r="D158" t="str">
        <f>IFERROR(VLOOKUP(C158,DB!$C$4:$I$952,2,FALSE),"")</f>
        <v/>
      </c>
      <c r="E158" s="70" t="str">
        <f>IFERROR(VLOOKUP(C158,DB!$C$4:$I$952,3,FALSE),"")</f>
        <v/>
      </c>
      <c r="F158" s="71" t="str">
        <f>IFERROR(VLOOKUP(C158,DB!$C$4:$I$952,7,FALSE),"")</f>
        <v/>
      </c>
      <c r="G158" s="72" t="str">
        <f>IFERROR(VLOOKUP(C158,DB!$C$4:$H$952,4,FALSE)/1000000,"")</f>
        <v/>
      </c>
      <c r="H158" s="72"/>
      <c r="I158" s="72" t="str">
        <f t="shared" si="9"/>
        <v/>
      </c>
      <c r="J158" s="73" t="str">
        <f t="shared" si="10"/>
        <v/>
      </c>
      <c r="K158" s="73" t="str">
        <f t="shared" si="11"/>
        <v/>
      </c>
      <c r="L158" s="74"/>
      <c r="M158" s="74"/>
      <c r="N158" s="75" t="str">
        <f>IFERROR(VLOOKUP(C158,DB!$C$4:$H$49,6,FALSE),"")</f>
        <v/>
      </c>
      <c r="O158" s="76"/>
      <c r="P158" s="77" t="str">
        <f>IFERROR(VLOOKUP(C158,DB!$C$4:$K$952,8,FALSE),"")</f>
        <v/>
      </c>
      <c r="Q158" s="78" t="str">
        <f>IFERROR(VLOOKUP(C158,DB!$C$4:$L$952,10,FALSE),"")</f>
        <v/>
      </c>
      <c r="R158" s="79"/>
    </row>
    <row r="159" spans="2:18">
      <c r="B159" s="64" t="str">
        <f>IFERROR(HYPERLINK(C159&amp;".xlsx",VLOOKUP(C159,DB!$C$4:$N$952,12,FALSE)),"")</f>
        <v/>
      </c>
      <c r="C159" s="82" t="str" cm="1">
        <f t="array" ref="C159">IFERROR(INDEX(DB!$C$4:$C$174,SMALL(IF(ISNUMBER(SEARCH("financial",DB!$K$4:$K$174))=TRUE,ROW(DB!$C$4:$C$174)),ROW(155:155))-3,0),"")</f>
        <v/>
      </c>
      <c r="D159" t="str">
        <f>IFERROR(VLOOKUP(C159,DB!$C$4:$I$952,2,FALSE),"")</f>
        <v/>
      </c>
      <c r="E159" s="70" t="str">
        <f>IFERROR(VLOOKUP(C159,DB!$C$4:$I$952,3,FALSE),"")</f>
        <v/>
      </c>
      <c r="F159" s="71" t="str">
        <f>IFERROR(VLOOKUP(C159,DB!$C$4:$I$952,7,FALSE),"")</f>
        <v/>
      </c>
      <c r="G159" s="72" t="str">
        <f>IFERROR(VLOOKUP(C159,DB!$C$4:$H$952,4,FALSE)/1000000,"")</f>
        <v/>
      </c>
      <c r="H159" s="72"/>
      <c r="I159" s="72" t="str">
        <f t="shared" si="9"/>
        <v/>
      </c>
      <c r="J159" s="73" t="str">
        <f t="shared" si="10"/>
        <v/>
      </c>
      <c r="K159" s="73" t="str">
        <f t="shared" si="11"/>
        <v/>
      </c>
      <c r="L159" s="74"/>
      <c r="M159" s="74"/>
      <c r="N159" s="75" t="str">
        <f>IFERROR(VLOOKUP(C159,DB!$C$4:$H$49,6,FALSE),"")</f>
        <v/>
      </c>
      <c r="O159" s="76"/>
      <c r="P159" s="77" t="str">
        <f>IFERROR(VLOOKUP(C159,DB!$C$4:$K$952,8,FALSE),"")</f>
        <v/>
      </c>
      <c r="Q159" s="78" t="str">
        <f>IFERROR(VLOOKUP(C159,DB!$C$4:$L$952,10,FALSE),"")</f>
        <v/>
      </c>
      <c r="R159" s="79"/>
    </row>
    <row r="160" spans="2:18">
      <c r="B160" s="64" t="str">
        <f>IFERROR(HYPERLINK(C160&amp;".xlsx",VLOOKUP(C160,DB!$C$4:$N$952,12,FALSE)),"")</f>
        <v/>
      </c>
      <c r="C160" s="82" t="str" cm="1">
        <f t="array" ref="C160">IFERROR(INDEX(DB!$C$4:$C$174,SMALL(IF(ISNUMBER(SEARCH("financial",DB!$K$4:$K$174))=TRUE,ROW(DB!$C$4:$C$174)),ROW(156:156))-3,0),"")</f>
        <v/>
      </c>
      <c r="D160" t="str">
        <f>IFERROR(VLOOKUP(C160,DB!$C$4:$I$952,2,FALSE),"")</f>
        <v/>
      </c>
      <c r="E160" s="70" t="str">
        <f>IFERROR(VLOOKUP(C160,DB!$C$4:$I$952,3,FALSE),"")</f>
        <v/>
      </c>
      <c r="F160" s="71" t="str">
        <f>IFERROR(VLOOKUP(C160,DB!$C$4:$I$952,7,FALSE),"")</f>
        <v/>
      </c>
      <c r="G160" s="72" t="str">
        <f>IFERROR(VLOOKUP(C160,DB!$C$4:$H$952,4,FALSE)/1000000,"")</f>
        <v/>
      </c>
      <c r="H160" s="72"/>
      <c r="I160" s="72" t="str">
        <f t="shared" si="9"/>
        <v/>
      </c>
      <c r="J160" s="73" t="str">
        <f t="shared" si="10"/>
        <v/>
      </c>
      <c r="K160" s="73" t="str">
        <f t="shared" si="11"/>
        <v/>
      </c>
      <c r="L160" s="74"/>
      <c r="M160" s="74"/>
      <c r="N160" s="75" t="str">
        <f>IFERROR(VLOOKUP(C160,DB!$C$4:$H$49,6,FALSE),"")</f>
        <v/>
      </c>
      <c r="O160" s="76"/>
      <c r="P160" s="77" t="str">
        <f>IFERROR(VLOOKUP(C160,DB!$C$4:$K$952,8,FALSE),"")</f>
        <v/>
      </c>
      <c r="Q160" s="78" t="str">
        <f>IFERROR(VLOOKUP(C160,DB!$C$4:$L$952,10,FALSE),"")</f>
        <v/>
      </c>
      <c r="R160" s="79"/>
    </row>
    <row r="161" spans="2:18">
      <c r="B161" s="64" t="str">
        <f>IFERROR(HYPERLINK(C161&amp;".xlsx",VLOOKUP(C161,DB!$C$4:$N$952,12,FALSE)),"")</f>
        <v/>
      </c>
      <c r="C161" s="82" t="str" cm="1">
        <f t="array" ref="C161">IFERROR(INDEX(DB!$C$4:$C$174,SMALL(IF(ISNUMBER(SEARCH("financial",DB!$K$4:$K$174))=TRUE,ROW(DB!$C$4:$C$174)),ROW(157:157))-3,0),"")</f>
        <v/>
      </c>
      <c r="D161" t="str">
        <f>IFERROR(VLOOKUP(C161,DB!$C$4:$I$952,2,FALSE),"")</f>
        <v/>
      </c>
      <c r="E161" s="70" t="str">
        <f>IFERROR(VLOOKUP(C161,DB!$C$4:$I$952,3,FALSE),"")</f>
        <v/>
      </c>
      <c r="F161" s="71" t="str">
        <f>IFERROR(VLOOKUP(C161,DB!$C$4:$I$952,7,FALSE),"")</f>
        <v/>
      </c>
      <c r="G161" s="72" t="str">
        <f>IFERROR(VLOOKUP(C161,DB!$C$4:$H$952,4,FALSE)/1000000,"")</f>
        <v/>
      </c>
      <c r="H161" s="72"/>
      <c r="I161" s="72" t="str">
        <f t="shared" si="9"/>
        <v/>
      </c>
      <c r="J161" s="73" t="str">
        <f t="shared" si="10"/>
        <v/>
      </c>
      <c r="K161" s="73" t="str">
        <f t="shared" si="11"/>
        <v/>
      </c>
      <c r="L161" s="74"/>
      <c r="M161" s="74"/>
      <c r="N161" s="75" t="str">
        <f>IFERROR(VLOOKUP(C161,DB!$C$4:$H$49,6,FALSE),"")</f>
        <v/>
      </c>
      <c r="O161" s="76"/>
      <c r="P161" s="77" t="str">
        <f>IFERROR(VLOOKUP(C161,DB!$C$4:$K$952,8,FALSE),"")</f>
        <v/>
      </c>
      <c r="Q161" s="78" t="str">
        <f>IFERROR(VLOOKUP(C161,DB!$C$4:$L$952,10,FALSE),"")</f>
        <v/>
      </c>
      <c r="R161" s="79"/>
    </row>
    <row r="162" spans="2:18">
      <c r="B162" s="64" t="str">
        <f>IFERROR(HYPERLINK(C162&amp;".xlsx",VLOOKUP(C162,DB!$C$4:$N$952,12,FALSE)),"")</f>
        <v/>
      </c>
      <c r="C162" s="82" t="str" cm="1">
        <f t="array" ref="C162">IFERROR(INDEX(DB!$C$4:$C$174,SMALL(IF(ISNUMBER(SEARCH("financial",DB!$K$4:$K$174))=TRUE,ROW(DB!$C$4:$C$174)),ROW(158:158))-3,0),"")</f>
        <v/>
      </c>
      <c r="D162" t="str">
        <f>IFERROR(VLOOKUP(C162,DB!$C$4:$I$952,2,FALSE),"")</f>
        <v/>
      </c>
      <c r="E162" s="70" t="str">
        <f>IFERROR(VLOOKUP(C162,DB!$C$4:$I$952,3,FALSE),"")</f>
        <v/>
      </c>
      <c r="F162" s="71" t="str">
        <f>IFERROR(VLOOKUP(C162,DB!$C$4:$I$952,7,FALSE),"")</f>
        <v/>
      </c>
      <c r="G162" s="72" t="str">
        <f>IFERROR(VLOOKUP(C162,DB!$C$4:$H$952,4,FALSE)/1000000,"")</f>
        <v/>
      </c>
      <c r="H162" s="72"/>
      <c r="I162" s="72" t="str">
        <f t="shared" si="9"/>
        <v/>
      </c>
      <c r="J162" s="73" t="str">
        <f t="shared" si="10"/>
        <v/>
      </c>
      <c r="K162" s="73" t="str">
        <f t="shared" si="11"/>
        <v/>
      </c>
      <c r="L162" s="74"/>
      <c r="M162" s="74"/>
      <c r="N162" s="75" t="str">
        <f>IFERROR(VLOOKUP(C162,DB!$C$4:$H$49,6,FALSE),"")</f>
        <v/>
      </c>
      <c r="O162" s="76"/>
      <c r="P162" s="77" t="str">
        <f>IFERROR(VLOOKUP(C162,DB!$C$4:$K$952,8,FALSE),"")</f>
        <v/>
      </c>
      <c r="Q162" s="78" t="str">
        <f>IFERROR(VLOOKUP(C162,DB!$C$4:$L$952,10,FALSE),"")</f>
        <v/>
      </c>
      <c r="R162" s="79"/>
    </row>
    <row r="163" spans="2:18">
      <c r="B163" s="64" t="str">
        <f>IFERROR(HYPERLINK(C163&amp;".xlsx",VLOOKUP(C163,DB!$C$4:$N$952,12,FALSE)),"")</f>
        <v/>
      </c>
      <c r="C163" s="82" t="str" cm="1">
        <f t="array" ref="C163">IFERROR(INDEX(DB!$C$4:$C$174,SMALL(IF(ISNUMBER(SEARCH("financial",DB!$K$4:$K$174))=TRUE,ROW(DB!$C$4:$C$174)),ROW(159:159))-3,0),"")</f>
        <v/>
      </c>
      <c r="D163" t="str">
        <f>IFERROR(VLOOKUP(C163,DB!$C$4:$I$952,2,FALSE),"")</f>
        <v/>
      </c>
      <c r="E163" s="70" t="str">
        <f>IFERROR(VLOOKUP(C163,DB!$C$4:$I$952,3,FALSE),"")</f>
        <v/>
      </c>
      <c r="F163" s="71" t="str">
        <f>IFERROR(VLOOKUP(C163,DB!$C$4:$I$952,7,FALSE),"")</f>
        <v/>
      </c>
      <c r="G163" s="72" t="str">
        <f>IFERROR(VLOOKUP(C163,DB!$C$4:$H$952,4,FALSE)/1000000,"")</f>
        <v/>
      </c>
      <c r="H163" s="72"/>
      <c r="I163" s="72" t="str">
        <f t="shared" si="9"/>
        <v/>
      </c>
      <c r="J163" s="73" t="str">
        <f t="shared" si="10"/>
        <v/>
      </c>
      <c r="K163" s="73" t="str">
        <f t="shared" si="11"/>
        <v/>
      </c>
      <c r="L163" s="74"/>
      <c r="M163" s="74"/>
      <c r="N163" s="75" t="str">
        <f>IFERROR(VLOOKUP(C163,DB!$C$4:$H$49,6,FALSE),"")</f>
        <v/>
      </c>
      <c r="O163" s="76"/>
      <c r="P163" s="77" t="str">
        <f>IFERROR(VLOOKUP(C163,DB!$C$4:$K$952,8,FALSE),"")</f>
        <v/>
      </c>
      <c r="Q163" s="78" t="str">
        <f>IFERROR(VLOOKUP(C163,DB!$C$4:$L$952,10,FALSE),"")</f>
        <v/>
      </c>
      <c r="R163" s="79"/>
    </row>
    <row r="164" spans="2:18">
      <c r="B164" s="64" t="str">
        <f>IFERROR(HYPERLINK(C164&amp;".xlsx",VLOOKUP(C164,DB!$C$4:$N$952,12,FALSE)),"")</f>
        <v/>
      </c>
      <c r="C164" s="82" t="str" cm="1">
        <f t="array" ref="C164">IFERROR(INDEX(DB!$C$4:$C$174,SMALL(IF(ISNUMBER(SEARCH("financial",DB!$K$4:$K$174))=TRUE,ROW(DB!$C$4:$C$174)),ROW(160:160))-3,0),"")</f>
        <v/>
      </c>
      <c r="D164" t="str">
        <f>IFERROR(VLOOKUP(C164,DB!$C$4:$I$952,2,FALSE),"")</f>
        <v/>
      </c>
      <c r="E164" s="70" t="str">
        <f>IFERROR(VLOOKUP(C164,DB!$C$4:$I$952,3,FALSE),"")</f>
        <v/>
      </c>
      <c r="F164" s="71" t="str">
        <f>IFERROR(VLOOKUP(C164,DB!$C$4:$I$952,7,FALSE),"")</f>
        <v/>
      </c>
      <c r="G164" s="72" t="str">
        <f>IFERROR(VLOOKUP(C164,DB!$C$4:$H$952,4,FALSE)/1000000,"")</f>
        <v/>
      </c>
      <c r="H164" s="72"/>
      <c r="I164" s="72" t="str">
        <f t="shared" si="9"/>
        <v/>
      </c>
      <c r="J164" s="73" t="str">
        <f t="shared" si="10"/>
        <v/>
      </c>
      <c r="K164" s="73" t="str">
        <f t="shared" si="11"/>
        <v/>
      </c>
      <c r="L164" s="74"/>
      <c r="M164" s="74"/>
      <c r="N164" s="75" t="str">
        <f>IFERROR(VLOOKUP(C164,DB!$C$4:$H$49,6,FALSE),"")</f>
        <v/>
      </c>
      <c r="O164" s="76"/>
      <c r="P164" s="77" t="str">
        <f>IFERROR(VLOOKUP(C164,DB!$C$4:$K$952,8,FALSE),"")</f>
        <v/>
      </c>
      <c r="Q164" s="78" t="str">
        <f>IFERROR(VLOOKUP(C164,DB!$C$4:$L$952,10,FALSE),"")</f>
        <v/>
      </c>
      <c r="R164" s="79"/>
    </row>
    <row r="165" spans="2:18">
      <c r="B165" s="64" t="str">
        <f>IFERROR(HYPERLINK(C165&amp;".xlsx",VLOOKUP(C165,DB!$C$4:$N$952,12,FALSE)),"")</f>
        <v/>
      </c>
      <c r="C165" s="82" t="str" cm="1">
        <f t="array" ref="C165">IFERROR(INDEX(DB!$C$4:$C$174,SMALL(IF(ISNUMBER(SEARCH("financial",DB!$K$4:$K$174))=TRUE,ROW(DB!$C$4:$C$174)),ROW(161:161))-3,0),"")</f>
        <v/>
      </c>
      <c r="D165" t="str">
        <f>IFERROR(VLOOKUP(C165,DB!$C$4:$I$952,2,FALSE),"")</f>
        <v/>
      </c>
      <c r="E165" s="70" t="str">
        <f>IFERROR(VLOOKUP(C165,DB!$C$4:$I$952,3,FALSE),"")</f>
        <v/>
      </c>
      <c r="F165" s="71" t="str">
        <f>IFERROR(VLOOKUP(C165,DB!$C$4:$I$952,7,FALSE),"")</f>
        <v/>
      </c>
      <c r="G165" s="72" t="str">
        <f>IFERROR(VLOOKUP(C165,DB!$C$4:$H$952,4,FALSE)/1000000,"")</f>
        <v/>
      </c>
      <c r="H165" s="72"/>
      <c r="I165" s="72" t="str">
        <f t="shared" si="9"/>
        <v/>
      </c>
      <c r="J165" s="73" t="str">
        <f t="shared" si="10"/>
        <v/>
      </c>
      <c r="K165" s="73" t="str">
        <f t="shared" si="11"/>
        <v/>
      </c>
      <c r="L165" s="74"/>
      <c r="M165" s="74"/>
      <c r="N165" s="75" t="str">
        <f>IFERROR(VLOOKUP(C165,DB!$C$4:$H$49,6,FALSE),"")</f>
        <v/>
      </c>
      <c r="O165" s="76"/>
      <c r="P165" s="77" t="str">
        <f>IFERROR(VLOOKUP(C165,DB!$C$4:$K$952,8,FALSE),"")</f>
        <v/>
      </c>
      <c r="Q165" s="78" t="str">
        <f>IFERROR(VLOOKUP(C165,DB!$C$4:$L$952,10,FALSE),"")</f>
        <v/>
      </c>
      <c r="R165" s="79"/>
    </row>
    <row r="166" spans="2:18">
      <c r="B166" s="64" t="str">
        <f>IFERROR(HYPERLINK(C166&amp;".xlsx",VLOOKUP(C166,DB!$C$4:$N$952,12,FALSE)),"")</f>
        <v/>
      </c>
      <c r="C166" s="82" t="str" cm="1">
        <f t="array" ref="C166">IFERROR(INDEX(DB!$C$4:$C$174,SMALL(IF(ISNUMBER(SEARCH("financial",DB!$K$4:$K$174))=TRUE,ROW(DB!$C$4:$C$174)),ROW(162:162))-3,0),"")</f>
        <v/>
      </c>
      <c r="D166" t="str">
        <f>IFERROR(VLOOKUP(C166,DB!$C$4:$I$952,2,FALSE),"")</f>
        <v/>
      </c>
      <c r="E166" s="70" t="str">
        <f>IFERROR(VLOOKUP(C166,DB!$C$4:$I$952,3,FALSE),"")</f>
        <v/>
      </c>
      <c r="F166" s="71" t="str">
        <f>IFERROR(VLOOKUP(C166,DB!$C$4:$I$952,7,FALSE),"")</f>
        <v/>
      </c>
      <c r="G166" s="72" t="str">
        <f>IFERROR(VLOOKUP(C166,DB!$C$4:$H$952,4,FALSE)/1000000,"")</f>
        <v/>
      </c>
      <c r="H166" s="72"/>
      <c r="I166" s="72" t="str">
        <f t="shared" si="9"/>
        <v/>
      </c>
      <c r="J166" s="73" t="str">
        <f t="shared" si="10"/>
        <v/>
      </c>
      <c r="K166" s="73" t="str">
        <f t="shared" si="11"/>
        <v/>
      </c>
      <c r="L166" s="74"/>
      <c r="M166" s="74"/>
      <c r="N166" s="75" t="str">
        <f>IFERROR(VLOOKUP(C166,DB!$C$4:$H$49,6,FALSE),"")</f>
        <v/>
      </c>
      <c r="O166" s="76"/>
      <c r="P166" s="77" t="str">
        <f>IFERROR(VLOOKUP(C166,DB!$C$4:$K$952,8,FALSE),"")</f>
        <v/>
      </c>
      <c r="Q166" s="78" t="str">
        <f>IFERROR(VLOOKUP(C166,DB!$C$4:$L$952,10,FALSE),"")</f>
        <v/>
      </c>
      <c r="R166" s="79"/>
    </row>
    <row r="167" spans="2:18">
      <c r="B167" s="64" t="str">
        <f>IFERROR(HYPERLINK(C167&amp;".xlsx",VLOOKUP(C167,DB!$C$4:$N$952,12,FALSE)),"")</f>
        <v/>
      </c>
      <c r="C167" s="82" t="str" cm="1">
        <f t="array" ref="C167">IFERROR(INDEX(DB!$C$4:$C$174,SMALL(IF(ISNUMBER(SEARCH("financial",DB!$K$4:$K$174))=TRUE,ROW(DB!$C$4:$C$174)),ROW(163:163))-3,0),"")</f>
        <v/>
      </c>
      <c r="D167" t="str">
        <f>IFERROR(VLOOKUP(C167,DB!$C$4:$I$952,2,FALSE),"")</f>
        <v/>
      </c>
      <c r="E167" s="70" t="str">
        <f>IFERROR(VLOOKUP(C167,DB!$C$4:$I$952,3,FALSE),"")</f>
        <v/>
      </c>
      <c r="F167" s="71" t="str">
        <f>IFERROR(VLOOKUP(C167,DB!$C$4:$I$952,7,FALSE),"")</f>
        <v/>
      </c>
      <c r="G167" s="72" t="str">
        <f>IFERROR(VLOOKUP(C167,DB!$C$4:$H$952,4,FALSE)/1000000,"")</f>
        <v/>
      </c>
      <c r="H167" s="72"/>
      <c r="I167" s="72" t="str">
        <f t="shared" si="9"/>
        <v/>
      </c>
      <c r="J167" s="73" t="str">
        <f t="shared" si="10"/>
        <v/>
      </c>
      <c r="K167" s="73" t="str">
        <f t="shared" si="11"/>
        <v/>
      </c>
      <c r="L167" s="74"/>
      <c r="M167" s="74"/>
      <c r="N167" s="75" t="str">
        <f>IFERROR(VLOOKUP(C167,DB!$C$4:$H$49,6,FALSE),"")</f>
        <v/>
      </c>
      <c r="O167" s="76"/>
      <c r="P167" s="77" t="str">
        <f>IFERROR(VLOOKUP(C167,DB!$C$4:$K$952,8,FALSE),"")</f>
        <v/>
      </c>
      <c r="Q167" s="78" t="str">
        <f>IFERROR(VLOOKUP(C167,DB!$C$4:$L$952,10,FALSE),"")</f>
        <v/>
      </c>
      <c r="R167" s="79"/>
    </row>
    <row r="168" spans="2:18">
      <c r="B168" s="64" t="str">
        <f>IFERROR(HYPERLINK(C168&amp;".xlsx",VLOOKUP(C168,DB!$C$4:$N$952,12,FALSE)),"")</f>
        <v/>
      </c>
      <c r="C168" s="82" t="str" cm="1">
        <f t="array" ref="C168">IFERROR(INDEX(DB!$C$4:$C$174,SMALL(IF(ISNUMBER(SEARCH("financial",DB!$K$4:$K$174))=TRUE,ROW(DB!$C$4:$C$174)),ROW(164:164))-3,0),"")</f>
        <v/>
      </c>
      <c r="D168" t="str">
        <f>IFERROR(VLOOKUP(C168,DB!$C$4:$I$952,2,FALSE),"")</f>
        <v/>
      </c>
      <c r="E168" s="70" t="str">
        <f>IFERROR(VLOOKUP(C168,DB!$C$4:$I$952,3,FALSE),"")</f>
        <v/>
      </c>
      <c r="F168" s="71" t="str">
        <f>IFERROR(VLOOKUP(C168,DB!$C$4:$I$952,7,FALSE),"")</f>
        <v/>
      </c>
      <c r="G168" s="72" t="str">
        <f>IFERROR(VLOOKUP(C168,DB!$C$4:$H$952,4,FALSE)/1000000,"")</f>
        <v/>
      </c>
      <c r="H168" s="72"/>
      <c r="I168" s="72" t="str">
        <f t="shared" si="9"/>
        <v/>
      </c>
      <c r="J168" s="73" t="str">
        <f t="shared" si="10"/>
        <v/>
      </c>
      <c r="K168" s="73" t="str">
        <f t="shared" si="11"/>
        <v/>
      </c>
      <c r="L168" s="74"/>
      <c r="M168" s="74"/>
      <c r="N168" s="75" t="str">
        <f>IFERROR(VLOOKUP(C168,DB!$C$4:$H$49,6,FALSE),"")</f>
        <v/>
      </c>
      <c r="O168" s="76"/>
      <c r="P168" s="77" t="str">
        <f>IFERROR(VLOOKUP(C168,DB!$C$4:$K$952,8,FALSE),"")</f>
        <v/>
      </c>
      <c r="Q168" s="78" t="str">
        <f>IFERROR(VLOOKUP(C168,DB!$C$4:$L$952,10,FALSE),"")</f>
        <v/>
      </c>
      <c r="R168" s="79"/>
    </row>
    <row r="169" spans="2:18">
      <c r="B169" s="64" t="str">
        <f>IFERROR(HYPERLINK(C169&amp;".xlsx",VLOOKUP(C169,DB!$C$4:$N$952,12,FALSE)),"")</f>
        <v/>
      </c>
      <c r="C169" s="82" t="str" cm="1">
        <f t="array" ref="C169">IFERROR(INDEX(DB!$C$4:$C$174,SMALL(IF(ISNUMBER(SEARCH("financial",DB!$K$4:$K$174))=TRUE,ROW(DB!$C$4:$C$174)),ROW(165:165))-3,0),"")</f>
        <v/>
      </c>
      <c r="D169" t="str">
        <f>IFERROR(VLOOKUP(C169,DB!$C$4:$I$952,2,FALSE),"")</f>
        <v/>
      </c>
      <c r="E169" s="70" t="str">
        <f>IFERROR(VLOOKUP(C169,DB!$C$4:$I$952,3,FALSE),"")</f>
        <v/>
      </c>
      <c r="F169" s="71" t="str">
        <f>IFERROR(VLOOKUP(C169,DB!$C$4:$I$952,7,FALSE),"")</f>
        <v/>
      </c>
      <c r="G169" s="72" t="str">
        <f>IFERROR(VLOOKUP(C169,DB!$C$4:$H$952,4,FALSE)/1000000,"")</f>
        <v/>
      </c>
      <c r="H169" s="72"/>
      <c r="I169" s="72" t="str">
        <f t="shared" si="9"/>
        <v/>
      </c>
      <c r="J169" s="73" t="str">
        <f t="shared" si="10"/>
        <v/>
      </c>
      <c r="K169" s="73" t="str">
        <f t="shared" si="11"/>
        <v/>
      </c>
      <c r="L169" s="74"/>
      <c r="M169" s="74"/>
      <c r="N169" s="75" t="str">
        <f>IFERROR(VLOOKUP(C169,DB!$C$4:$H$49,6,FALSE),"")</f>
        <v/>
      </c>
      <c r="O169" s="76"/>
      <c r="P169" s="77" t="str">
        <f>IFERROR(VLOOKUP(C169,DB!$C$4:$K$952,8,FALSE),"")</f>
        <v/>
      </c>
      <c r="Q169" s="78" t="str">
        <f>IFERROR(VLOOKUP(C169,DB!$C$4:$L$952,10,FALSE),"")</f>
        <v/>
      </c>
      <c r="R169" s="79"/>
    </row>
    <row r="170" spans="2:18">
      <c r="B170" s="64" t="str">
        <f>IFERROR(HYPERLINK(C170&amp;".xlsx",VLOOKUP(C170,DB!$C$4:$N$952,12,FALSE)),"")</f>
        <v/>
      </c>
      <c r="C170" s="82" t="str" cm="1">
        <f t="array" ref="C170">IFERROR(INDEX(DB!$C$4:$C$174,SMALL(IF(ISNUMBER(SEARCH("financial",DB!$K$4:$K$174))=TRUE,ROW(DB!$C$4:$C$174)),ROW(166:166))-3,0),"")</f>
        <v/>
      </c>
      <c r="D170" t="str">
        <f>IFERROR(VLOOKUP(C170,DB!$C$4:$I$952,2,FALSE),"")</f>
        <v/>
      </c>
      <c r="E170" s="70" t="str">
        <f>IFERROR(VLOOKUP(C170,DB!$C$4:$I$952,3,FALSE),"")</f>
        <v/>
      </c>
      <c r="F170" s="71" t="str">
        <f>IFERROR(VLOOKUP(C170,DB!$C$4:$I$952,7,FALSE),"")</f>
        <v/>
      </c>
      <c r="G170" s="72" t="str">
        <f>IFERROR(VLOOKUP(C170,DB!$C$4:$H$952,4,FALSE)/1000000,"")</f>
        <v/>
      </c>
      <c r="H170" s="72"/>
      <c r="I170" s="72" t="str">
        <f t="shared" si="9"/>
        <v/>
      </c>
      <c r="J170" s="73" t="str">
        <f t="shared" si="10"/>
        <v/>
      </c>
      <c r="K170" s="73" t="str">
        <f t="shared" si="11"/>
        <v/>
      </c>
      <c r="L170" s="74"/>
      <c r="M170" s="74"/>
      <c r="N170" s="75" t="str">
        <f>IFERROR(VLOOKUP(C170,DB!$C$4:$H$49,6,FALSE),"")</f>
        <v/>
      </c>
      <c r="O170" s="76"/>
      <c r="P170" s="77" t="str">
        <f>IFERROR(VLOOKUP(C170,DB!$C$4:$K$952,8,FALSE),"")</f>
        <v/>
      </c>
      <c r="Q170" s="78" t="str">
        <f>IFERROR(VLOOKUP(C170,DB!$C$4:$L$952,10,FALSE),"")</f>
        <v/>
      </c>
      <c r="R170" s="79"/>
    </row>
    <row r="171" spans="2:18">
      <c r="B171" s="64" t="str">
        <f>IFERROR(HYPERLINK(C171&amp;".xlsx",VLOOKUP(C171,DB!$C$4:$N$952,12,FALSE)),"")</f>
        <v/>
      </c>
      <c r="C171" s="82" t="str" cm="1">
        <f t="array" ref="C171">IFERROR(INDEX(DB!$C$4:$C$174,SMALL(IF(ISNUMBER(SEARCH("financial",DB!$K$4:$K$174))=TRUE,ROW(DB!$C$4:$C$174)),ROW(167:167))-3,0),"")</f>
        <v/>
      </c>
      <c r="D171" t="str">
        <f>IFERROR(VLOOKUP(C171,DB!$C$4:$I$952,2,FALSE),"")</f>
        <v/>
      </c>
      <c r="E171" s="70" t="str">
        <f>IFERROR(VLOOKUP(C171,DB!$C$4:$I$952,3,FALSE),"")</f>
        <v/>
      </c>
      <c r="F171" s="71" t="str">
        <f>IFERROR(VLOOKUP(C171,DB!$C$4:$I$952,7,FALSE),"")</f>
        <v/>
      </c>
      <c r="G171" s="72" t="str">
        <f>IFERROR(VLOOKUP(C171,DB!$C$4:$H$952,4,FALSE)/1000000,"")</f>
        <v/>
      </c>
      <c r="H171" s="72"/>
      <c r="I171" s="72" t="str">
        <f t="shared" si="9"/>
        <v/>
      </c>
      <c r="J171" s="73" t="str">
        <f t="shared" si="10"/>
        <v/>
      </c>
      <c r="K171" s="73" t="str">
        <f t="shared" si="11"/>
        <v/>
      </c>
      <c r="L171" s="74"/>
      <c r="M171" s="74"/>
      <c r="N171" s="75" t="str">
        <f>IFERROR(VLOOKUP(C171,DB!$C$4:$H$49,6,FALSE),"")</f>
        <v/>
      </c>
      <c r="O171" s="76"/>
      <c r="P171" s="77" t="str">
        <f>IFERROR(VLOOKUP(C171,DB!$C$4:$K$952,8,FALSE),"")</f>
        <v/>
      </c>
      <c r="Q171" s="78" t="str">
        <f>IFERROR(VLOOKUP(C171,DB!$C$4:$L$952,10,FALSE),"")</f>
        <v/>
      </c>
      <c r="R171" s="79"/>
    </row>
    <row r="172" spans="2:18">
      <c r="B172" s="64" t="str">
        <f>IFERROR(HYPERLINK(C172&amp;".xlsx",VLOOKUP(C172,DB!$C$4:$N$952,12,FALSE)),"")</f>
        <v/>
      </c>
      <c r="C172" s="82" t="str" cm="1">
        <f t="array" ref="C172">IFERROR(INDEX(DB!$C$4:$C$174,SMALL(IF(ISNUMBER(SEARCH("financial",DB!$K$4:$K$174))=TRUE,ROW(DB!$C$4:$C$174)),ROW(168:168))-3,0),"")</f>
        <v/>
      </c>
      <c r="D172" t="str">
        <f>IFERROR(VLOOKUP(C172,DB!$C$4:$I$952,2,FALSE),"")</f>
        <v/>
      </c>
      <c r="E172" s="70" t="str">
        <f>IFERROR(VLOOKUP(C172,DB!$C$4:$I$952,3,FALSE),"")</f>
        <v/>
      </c>
      <c r="F172" s="71" t="str">
        <f>IFERROR(VLOOKUP(C172,DB!$C$4:$I$952,7,FALSE),"")</f>
        <v/>
      </c>
      <c r="G172" s="72" t="str">
        <f>IFERROR(VLOOKUP(C172,DB!$C$4:$H$952,4,FALSE)/1000000,"")</f>
        <v/>
      </c>
      <c r="H172" s="72"/>
      <c r="I172" s="72" t="str">
        <f t="shared" si="9"/>
        <v/>
      </c>
      <c r="J172" s="73" t="str">
        <f t="shared" si="10"/>
        <v/>
      </c>
      <c r="K172" s="73" t="str">
        <f t="shared" si="11"/>
        <v/>
      </c>
      <c r="L172" s="74"/>
      <c r="M172" s="74"/>
      <c r="N172" s="75" t="str">
        <f>IFERROR(VLOOKUP(C172,DB!$C$4:$H$49,6,FALSE),"")</f>
        <v/>
      </c>
      <c r="O172" s="76"/>
      <c r="P172" s="77" t="str">
        <f>IFERROR(VLOOKUP(C172,DB!$C$4:$K$952,8,FALSE),"")</f>
        <v/>
      </c>
      <c r="Q172" s="78" t="str">
        <f>IFERROR(VLOOKUP(C172,DB!$C$4:$L$952,10,FALSE),"")</f>
        <v/>
      </c>
      <c r="R172" s="79"/>
    </row>
    <row r="173" spans="2:18">
      <c r="B173" s="64" t="str">
        <f>IFERROR(HYPERLINK(C173&amp;".xlsx",VLOOKUP(C173,DB!$C$4:$N$952,12,FALSE)),"")</f>
        <v/>
      </c>
      <c r="C173" s="82" t="str" cm="1">
        <f t="array" ref="C173">IFERROR(INDEX(DB!$C$4:$C$174,SMALL(IF(ISNUMBER(SEARCH("financial",DB!$K$4:$K$174))=TRUE,ROW(DB!$C$4:$C$174)),ROW(169:169))-3,0),"")</f>
        <v/>
      </c>
      <c r="D173" t="str">
        <f>IFERROR(VLOOKUP(C173,DB!$C$4:$I$952,2,FALSE),"")</f>
        <v/>
      </c>
      <c r="E173" s="70" t="str">
        <f>IFERROR(VLOOKUP(C173,DB!$C$4:$I$952,3,FALSE),"")</f>
        <v/>
      </c>
      <c r="F173" s="71" t="str">
        <f>IFERROR(VLOOKUP(C173,DB!$C$4:$I$952,7,FALSE),"")</f>
        <v/>
      </c>
      <c r="G173" s="72" t="str">
        <f>IFERROR(VLOOKUP(C173,DB!$C$4:$H$952,4,FALSE)/1000000,"")</f>
        <v/>
      </c>
      <c r="H173" s="72"/>
      <c r="I173" s="72" t="str">
        <f t="shared" si="9"/>
        <v/>
      </c>
      <c r="J173" s="73" t="str">
        <f t="shared" si="10"/>
        <v/>
      </c>
      <c r="K173" s="73" t="str">
        <f t="shared" si="11"/>
        <v/>
      </c>
      <c r="L173" s="74"/>
      <c r="M173" s="74"/>
      <c r="N173" s="75" t="str">
        <f>IFERROR(VLOOKUP(C173,DB!$C$4:$H$49,6,FALSE),"")</f>
        <v/>
      </c>
      <c r="O173" s="76"/>
      <c r="P173" s="77" t="str">
        <f>IFERROR(VLOOKUP(C173,DB!$C$4:$K$952,8,FALSE),"")</f>
        <v/>
      </c>
      <c r="Q173" s="78" t="str">
        <f>IFERROR(VLOOKUP(C173,DB!$C$4:$L$952,10,FALSE),"")</f>
        <v/>
      </c>
      <c r="R173" s="79"/>
    </row>
    <row r="174" spans="2:18">
      <c r="B174" s="64" t="str">
        <f>IFERROR(HYPERLINK(C174&amp;".xlsx",VLOOKUP(C174,DB!$C$4:$N$952,12,FALSE)),"")</f>
        <v/>
      </c>
      <c r="C174" s="82" t="str" cm="1">
        <f t="array" ref="C174">IFERROR(INDEX(DB!$C$4:$C$174,SMALL(IF(ISNUMBER(SEARCH("financial",DB!$K$4:$K$174))=TRUE,ROW(DB!$C$4:$C$174)),ROW(170:170))-3,0),"")</f>
        <v/>
      </c>
      <c r="D174" t="str">
        <f>IFERROR(VLOOKUP(C174,DB!$C$4:$I$952,2,FALSE),"")</f>
        <v/>
      </c>
      <c r="E174" s="70" t="str">
        <f>IFERROR(VLOOKUP(C174,DB!$C$4:$I$952,3,FALSE),"")</f>
        <v/>
      </c>
      <c r="F174" s="71" t="str">
        <f>IFERROR(VLOOKUP(C174,DB!$C$4:$I$952,7,FALSE),"")</f>
        <v/>
      </c>
      <c r="G174" s="72" t="str">
        <f>IFERROR(VLOOKUP(C174,DB!$C$4:$H$952,4,FALSE)/1000000,"")</f>
        <v/>
      </c>
      <c r="H174" s="72"/>
      <c r="I174" s="72" t="str">
        <f t="shared" si="9"/>
        <v/>
      </c>
      <c r="J174" s="73" t="str">
        <f t="shared" si="10"/>
        <v/>
      </c>
      <c r="K174" s="73" t="str">
        <f t="shared" si="11"/>
        <v/>
      </c>
      <c r="L174" s="74"/>
      <c r="M174" s="74"/>
      <c r="N174" s="75" t="str">
        <f>IFERROR(VLOOKUP(C174,DB!$C$4:$H$49,6,FALSE),"")</f>
        <v/>
      </c>
      <c r="O174" s="76"/>
      <c r="P174" s="77" t="str">
        <f>IFERROR(VLOOKUP(C174,DB!$C$4:$K$952,8,FALSE),"")</f>
        <v/>
      </c>
      <c r="Q174" s="78" t="str">
        <f>IFERROR(VLOOKUP(C174,DB!$C$4:$L$952,10,FALSE),"")</f>
        <v/>
      </c>
      <c r="R174" s="79"/>
    </row>
    <row r="175" spans="2:18">
      <c r="B175" s="64" t="str">
        <f>IFERROR(HYPERLINK(C175&amp;".xlsx",VLOOKUP(C175,DB!$C$4:$N$952,12,FALSE)),"")</f>
        <v/>
      </c>
      <c r="C175" s="82" t="str" cm="1">
        <f t="array" ref="C175">IFERROR(INDEX(DB!$C$4:$C$174,SMALL(IF(ISNUMBER(SEARCH("financial",DB!$K$4:$K$174))=TRUE,ROW(DB!$C$4:$C$174)),ROW(171:171))-3,0),"")</f>
        <v/>
      </c>
      <c r="D175" t="str">
        <f>IFERROR(VLOOKUP(C175,DB!$C$4:$I$952,2,FALSE),"")</f>
        <v/>
      </c>
      <c r="E175" s="70" t="str">
        <f>IFERROR(VLOOKUP(C175,DB!$C$4:$I$952,3,FALSE),"")</f>
        <v/>
      </c>
      <c r="F175" s="71" t="str">
        <f>IFERROR(VLOOKUP(C175,DB!$C$4:$I$952,7,FALSE),"")</f>
        <v/>
      </c>
      <c r="G175" s="72" t="str">
        <f>IFERROR(VLOOKUP(C175,DB!$C$4:$H$952,4,FALSE)/1000000,"")</f>
        <v/>
      </c>
      <c r="H175" s="72"/>
      <c r="I175" s="72" t="str">
        <f t="shared" si="9"/>
        <v/>
      </c>
      <c r="J175" s="73" t="str">
        <f t="shared" si="10"/>
        <v/>
      </c>
      <c r="K175" s="73" t="str">
        <f t="shared" si="11"/>
        <v/>
      </c>
      <c r="L175" s="74"/>
      <c r="M175" s="74"/>
      <c r="N175" s="75" t="str">
        <f>IFERROR(VLOOKUP(C175,DB!$C$4:$H$49,6,FALSE),"")</f>
        <v/>
      </c>
      <c r="O175" s="76"/>
      <c r="P175" s="77" t="str">
        <f>IFERROR(VLOOKUP(C175,DB!$C$4:$K$952,8,FALSE),"")</f>
        <v/>
      </c>
      <c r="Q175" s="78" t="str">
        <f>IFERROR(VLOOKUP(C175,DB!$C$4:$L$952,10,FALSE),"")</f>
        <v/>
      </c>
      <c r="R175" s="79"/>
    </row>
    <row r="176" spans="2:18">
      <c r="B176" s="64" t="str">
        <f>IFERROR(HYPERLINK(C176&amp;".xlsx",VLOOKUP(C176,DB!$C$4:$N$952,12,FALSE)),"")</f>
        <v/>
      </c>
      <c r="C176" s="82" t="str" cm="1">
        <f t="array" ref="C176">IFERROR(INDEX(DB!$C$4:$C$174,SMALL(IF(ISNUMBER(SEARCH("financial",DB!$K$4:$K$174))=TRUE,ROW(DB!$C$4:$C$174)),ROW(172:172))-3,0),"")</f>
        <v/>
      </c>
      <c r="D176" t="str">
        <f>IFERROR(VLOOKUP(C176,DB!$C$4:$I$952,2,FALSE),"")</f>
        <v/>
      </c>
      <c r="E176" s="70" t="str">
        <f>IFERROR(VLOOKUP(C176,DB!$C$4:$I$952,3,FALSE),"")</f>
        <v/>
      </c>
      <c r="F176" s="71" t="str">
        <f>IFERROR(VLOOKUP(C176,DB!$C$4:$I$952,7,FALSE),"")</f>
        <v/>
      </c>
      <c r="G176" s="72" t="str">
        <f>IFERROR(VLOOKUP(C176,DB!$C$4:$H$952,4,FALSE)/1000000,"")</f>
        <v/>
      </c>
      <c r="H176" s="72"/>
      <c r="I176" s="72" t="str">
        <f t="shared" si="9"/>
        <v/>
      </c>
      <c r="J176" s="73" t="str">
        <f t="shared" si="10"/>
        <v/>
      </c>
      <c r="K176" s="73" t="str">
        <f t="shared" si="11"/>
        <v/>
      </c>
      <c r="L176" s="74"/>
      <c r="M176" s="74"/>
      <c r="N176" s="75" t="str">
        <f>IFERROR(VLOOKUP(C176,DB!$C$4:$H$49,6,FALSE),"")</f>
        <v/>
      </c>
      <c r="O176" s="76"/>
      <c r="P176" s="77" t="str">
        <f>IFERROR(VLOOKUP(C176,DB!$C$4:$K$952,8,FALSE),"")</f>
        <v/>
      </c>
      <c r="Q176" s="78" t="str">
        <f>IFERROR(VLOOKUP(C176,DB!$C$4:$L$952,10,FALSE),"")</f>
        <v/>
      </c>
      <c r="R176" s="79"/>
    </row>
    <row r="177" spans="2:18">
      <c r="B177" s="64" t="str">
        <f>IFERROR(HYPERLINK(C177&amp;".xlsx",VLOOKUP(C177,DB!$C$4:$N$952,12,FALSE)),"")</f>
        <v/>
      </c>
      <c r="C177" s="82" t="str" cm="1">
        <f t="array" ref="C177">IFERROR(INDEX(DB!$C$4:$C$174,SMALL(IF(ISNUMBER(SEARCH("financial",DB!$K$4:$K$174))=TRUE,ROW(DB!$C$4:$C$174)),ROW(173:173))-3,0),"")</f>
        <v/>
      </c>
      <c r="D177" t="str">
        <f>IFERROR(VLOOKUP(C177,DB!$C$4:$I$952,2,FALSE),"")</f>
        <v/>
      </c>
      <c r="E177" s="70" t="str">
        <f>IFERROR(VLOOKUP(C177,DB!$C$4:$I$952,3,FALSE),"")</f>
        <v/>
      </c>
      <c r="F177" s="71" t="str">
        <f>IFERROR(VLOOKUP(C177,DB!$C$4:$I$952,7,FALSE),"")</f>
        <v/>
      </c>
      <c r="G177" s="72" t="str">
        <f>IFERROR(VLOOKUP(C177,DB!$C$4:$H$952,4,FALSE)/1000000,"")</f>
        <v/>
      </c>
      <c r="H177" s="72"/>
      <c r="I177" s="72" t="str">
        <f t="shared" si="9"/>
        <v/>
      </c>
      <c r="J177" s="73" t="str">
        <f t="shared" si="10"/>
        <v/>
      </c>
      <c r="K177" s="73" t="str">
        <f t="shared" si="11"/>
        <v/>
      </c>
      <c r="L177" s="74"/>
      <c r="M177" s="74"/>
      <c r="N177" s="75" t="str">
        <f>IFERROR(VLOOKUP(C177,DB!$C$4:$H$49,6,FALSE),"")</f>
        <v/>
      </c>
      <c r="O177" s="76"/>
      <c r="P177" s="77" t="str">
        <f>IFERROR(VLOOKUP(C177,DB!$C$4:$K$952,8,FALSE),"")</f>
        <v/>
      </c>
      <c r="Q177" s="78" t="str">
        <f>IFERROR(VLOOKUP(C177,DB!$C$4:$L$952,10,FALSE),"")</f>
        <v/>
      </c>
      <c r="R177" s="79"/>
    </row>
    <row r="178" spans="2:18">
      <c r="B178" s="64" t="str">
        <f>IFERROR(HYPERLINK(C178&amp;".xlsx",VLOOKUP(C178,DB!$C$4:$N$952,12,FALSE)),"")</f>
        <v/>
      </c>
      <c r="C178" s="82" t="str" cm="1">
        <f t="array" ref="C178">IFERROR(INDEX(DB!$C$4:$C$174,SMALL(IF(ISNUMBER(SEARCH("financial",DB!$K$4:$K$174))=TRUE,ROW(DB!$C$4:$C$174)),ROW(174:174))-3,0),"")</f>
        <v/>
      </c>
      <c r="D178" t="str">
        <f>IFERROR(VLOOKUP(C178,DB!$C$4:$I$952,2,FALSE),"")</f>
        <v/>
      </c>
      <c r="E178" s="70" t="str">
        <f>IFERROR(VLOOKUP(C178,DB!$C$4:$I$952,3,FALSE),"")</f>
        <v/>
      </c>
      <c r="F178" s="71" t="str">
        <f>IFERROR(VLOOKUP(C178,DB!$C$4:$I$952,7,FALSE),"")</f>
        <v/>
      </c>
      <c r="G178" s="72" t="str">
        <f>IFERROR(VLOOKUP(C178,DB!$C$4:$H$952,4,FALSE)/1000000,"")</f>
        <v/>
      </c>
      <c r="H178" s="72"/>
      <c r="I178" s="72" t="str">
        <f t="shared" si="9"/>
        <v/>
      </c>
      <c r="J178" s="73" t="str">
        <f t="shared" si="10"/>
        <v/>
      </c>
      <c r="K178" s="73" t="str">
        <f t="shared" si="11"/>
        <v/>
      </c>
      <c r="L178" s="74"/>
      <c r="M178" s="74"/>
      <c r="N178" s="75" t="str">
        <f>IFERROR(VLOOKUP(C178,DB!$C$4:$H$49,6,FALSE),"")</f>
        <v/>
      </c>
      <c r="O178" s="76"/>
      <c r="P178" s="77" t="str">
        <f>IFERROR(VLOOKUP(C178,DB!$C$4:$K$952,8,FALSE),"")</f>
        <v/>
      </c>
      <c r="Q178" s="78" t="str">
        <f>IFERROR(VLOOKUP(C178,DB!$C$4:$L$952,10,FALSE),"")</f>
        <v/>
      </c>
      <c r="R178" s="79"/>
    </row>
    <row r="179" spans="2:18">
      <c r="B179" s="64" t="str">
        <f>IFERROR(HYPERLINK(C179&amp;".xlsx",VLOOKUP(C179,DB!$C$4:$N$952,12,FALSE)),"")</f>
        <v/>
      </c>
      <c r="C179" s="82" t="str" cm="1">
        <f t="array" ref="C179">IFERROR(INDEX(DB!$C$4:$C$174,SMALL(IF(ISNUMBER(SEARCH("financial",DB!$K$4:$K$174))=TRUE,ROW(DB!$C$4:$C$174)),ROW(175:175))-3,0),"")</f>
        <v/>
      </c>
      <c r="D179" t="str">
        <f>IFERROR(VLOOKUP(C179,DB!$C$4:$I$952,2,FALSE),"")</f>
        <v/>
      </c>
      <c r="E179" s="70" t="str">
        <f>IFERROR(VLOOKUP(C179,DB!$C$4:$I$952,3,FALSE),"")</f>
        <v/>
      </c>
      <c r="F179" s="71" t="str">
        <f>IFERROR(VLOOKUP(C179,DB!$C$4:$I$952,7,FALSE),"")</f>
        <v/>
      </c>
      <c r="G179" s="72" t="str">
        <f>IFERROR(VLOOKUP(C179,DB!$C$4:$H$952,4,FALSE)/1000000,"")</f>
        <v/>
      </c>
      <c r="H179" s="72"/>
      <c r="I179" s="72" t="str">
        <f t="shared" si="9"/>
        <v/>
      </c>
      <c r="J179" s="73" t="str">
        <f t="shared" si="10"/>
        <v/>
      </c>
      <c r="K179" s="73" t="str">
        <f t="shared" si="11"/>
        <v/>
      </c>
      <c r="L179" s="74"/>
      <c r="M179" s="74"/>
      <c r="N179" s="75" t="str">
        <f>IFERROR(VLOOKUP(C179,DB!$C$4:$H$49,6,FALSE),"")</f>
        <v/>
      </c>
      <c r="O179" s="76"/>
      <c r="P179" s="77" t="str">
        <f>IFERROR(VLOOKUP(C179,DB!$C$4:$K$952,8,FALSE),"")</f>
        <v/>
      </c>
      <c r="Q179" s="78" t="str">
        <f>IFERROR(VLOOKUP(C179,DB!$C$4:$L$952,10,FALSE),"")</f>
        <v/>
      </c>
      <c r="R179" s="79"/>
    </row>
    <row r="180" spans="2:18">
      <c r="B180" s="64" t="str">
        <f>IFERROR(HYPERLINK(C180&amp;".xlsx",VLOOKUP(C180,DB!$C$4:$N$952,12,FALSE)),"")</f>
        <v/>
      </c>
      <c r="C180" s="82" t="str" cm="1">
        <f t="array" ref="C180">IFERROR(INDEX(DB!$C$4:$C$174,SMALL(IF(ISNUMBER(SEARCH("financial",DB!$K$4:$K$174))=TRUE,ROW(DB!$C$4:$C$174)),ROW(176:176))-3,0),"")</f>
        <v/>
      </c>
      <c r="D180" t="str">
        <f>IFERROR(VLOOKUP(C180,DB!$C$4:$I$952,2,FALSE),"")</f>
        <v/>
      </c>
      <c r="E180" s="70" t="str">
        <f>IFERROR(VLOOKUP(C180,DB!$C$4:$I$952,3,FALSE),"")</f>
        <v/>
      </c>
      <c r="F180" s="71" t="str">
        <f>IFERROR(VLOOKUP(C180,DB!$C$4:$I$952,7,FALSE),"")</f>
        <v/>
      </c>
      <c r="G180" s="72" t="str">
        <f>IFERROR(VLOOKUP(C180,DB!$C$4:$H$952,4,FALSE)/1000000,"")</f>
        <v/>
      </c>
      <c r="H180" s="72"/>
      <c r="I180" s="72" t="str">
        <f t="shared" si="9"/>
        <v/>
      </c>
      <c r="J180" s="73" t="str">
        <f t="shared" si="10"/>
        <v/>
      </c>
      <c r="K180" s="73" t="str">
        <f t="shared" si="11"/>
        <v/>
      </c>
      <c r="L180" s="74"/>
      <c r="M180" s="74"/>
      <c r="N180" s="75" t="str">
        <f>IFERROR(VLOOKUP(C180,DB!$C$4:$H$49,6,FALSE),"")</f>
        <v/>
      </c>
      <c r="O180" s="76"/>
      <c r="P180" s="77" t="str">
        <f>IFERROR(VLOOKUP(C180,DB!$C$4:$K$952,8,FALSE),"")</f>
        <v/>
      </c>
      <c r="Q180" s="78" t="str">
        <f>IFERROR(VLOOKUP(C180,DB!$C$4:$L$952,10,FALSE),"")</f>
        <v/>
      </c>
      <c r="R180" s="79"/>
    </row>
    <row r="181" spans="2:18">
      <c r="B181" s="64" t="str">
        <f>IFERROR(HYPERLINK(C181&amp;".xlsx",VLOOKUP(C181,DB!$C$4:$N$952,12,FALSE)),"")</f>
        <v/>
      </c>
      <c r="C181" s="82" t="str" cm="1">
        <f t="array" ref="C181">IFERROR(INDEX(DB!$C$4:$C$174,SMALL(IF(ISNUMBER(SEARCH("financial",DB!$K$4:$K$174))=TRUE,ROW(DB!$C$4:$C$174)),ROW(177:177))-3,0),"")</f>
        <v/>
      </c>
      <c r="D181" t="str">
        <f>IFERROR(VLOOKUP(C181,DB!$C$4:$I$952,2,FALSE),"")</f>
        <v/>
      </c>
      <c r="E181" s="70" t="str">
        <f>IFERROR(VLOOKUP(C181,DB!$C$4:$I$952,3,FALSE),"")</f>
        <v/>
      </c>
      <c r="F181" s="71" t="str">
        <f>IFERROR(VLOOKUP(C181,DB!$C$4:$I$952,7,FALSE),"")</f>
        <v/>
      </c>
      <c r="G181" s="72" t="str">
        <f>IFERROR(VLOOKUP(C181,DB!$C$4:$H$952,4,FALSE)/1000000,"")</f>
        <v/>
      </c>
      <c r="H181" s="72"/>
      <c r="I181" s="72" t="str">
        <f t="shared" si="9"/>
        <v/>
      </c>
      <c r="J181" s="73" t="str">
        <f t="shared" si="10"/>
        <v/>
      </c>
      <c r="K181" s="73" t="str">
        <f t="shared" si="11"/>
        <v/>
      </c>
      <c r="L181" s="74"/>
      <c r="M181" s="74"/>
      <c r="N181" s="75" t="str">
        <f>IFERROR(VLOOKUP(C181,DB!$C$4:$H$49,6,FALSE),"")</f>
        <v/>
      </c>
      <c r="O181" s="76"/>
      <c r="P181" s="77" t="str">
        <f>IFERROR(VLOOKUP(C181,DB!$C$4:$K$952,8,FALSE),"")</f>
        <v/>
      </c>
      <c r="Q181" s="78" t="str">
        <f>IFERROR(VLOOKUP(C181,DB!$C$4:$L$952,10,FALSE),"")</f>
        <v/>
      </c>
      <c r="R181" s="79"/>
    </row>
    <row r="182" spans="2:18">
      <c r="B182" s="64" t="str">
        <f>IFERROR(HYPERLINK(C182&amp;".xlsx",VLOOKUP(C182,DB!$C$4:$N$952,12,FALSE)),"")</f>
        <v/>
      </c>
      <c r="C182" s="82" t="str" cm="1">
        <f t="array" ref="C182">IFERROR(INDEX(DB!$C$4:$C$174,SMALL(IF(ISNUMBER(SEARCH("financial",DB!$K$4:$K$174))=TRUE,ROW(DB!$C$4:$C$174)),ROW(178:178))-3,0),"")</f>
        <v/>
      </c>
      <c r="D182" t="str">
        <f>IFERROR(VLOOKUP(C182,DB!$C$4:$I$952,2,FALSE),"")</f>
        <v/>
      </c>
      <c r="E182" s="70" t="str">
        <f>IFERROR(VLOOKUP(C182,DB!$C$4:$I$952,3,FALSE),"")</f>
        <v/>
      </c>
      <c r="F182" s="71" t="str">
        <f>IFERROR(VLOOKUP(C182,DB!$C$4:$I$952,7,FALSE),"")</f>
        <v/>
      </c>
      <c r="G182" s="72" t="str">
        <f>IFERROR(VLOOKUP(C182,DB!$C$4:$H$952,4,FALSE)/1000000,"")</f>
        <v/>
      </c>
      <c r="H182" s="72"/>
      <c r="I182" s="72" t="str">
        <f t="shared" si="9"/>
        <v/>
      </c>
      <c r="J182" s="73" t="str">
        <f t="shared" si="10"/>
        <v/>
      </c>
      <c r="K182" s="73" t="str">
        <f t="shared" si="11"/>
        <v/>
      </c>
      <c r="L182" s="74"/>
      <c r="M182" s="74"/>
      <c r="N182" s="75" t="str">
        <f>IFERROR(VLOOKUP(C182,DB!$C$4:$H$49,6,FALSE),"")</f>
        <v/>
      </c>
      <c r="O182" s="76"/>
      <c r="P182" s="77" t="str">
        <f>IFERROR(VLOOKUP(C182,DB!$C$4:$K$952,8,FALSE),"")</f>
        <v/>
      </c>
      <c r="Q182" s="78" t="str">
        <f>IFERROR(VLOOKUP(C182,DB!$C$4:$L$952,10,FALSE),"")</f>
        <v/>
      </c>
      <c r="R182" s="79"/>
    </row>
    <row r="183" spans="2:18">
      <c r="B183" s="64" t="str">
        <f>IFERROR(HYPERLINK(C183&amp;".xlsx",VLOOKUP(C183,DB!$C$4:$N$952,12,FALSE)),"")</f>
        <v/>
      </c>
      <c r="C183" s="82" t="str" cm="1">
        <f t="array" ref="C183">IFERROR(INDEX(DB!$C$4:$C$174,SMALL(IF(ISNUMBER(SEARCH("financial",DB!$K$4:$K$174))=TRUE,ROW(DB!$C$4:$C$174)),ROW(179:179))-3,0),"")</f>
        <v/>
      </c>
      <c r="D183" t="str">
        <f>IFERROR(VLOOKUP(C183,DB!$C$4:$I$952,2,FALSE),"")</f>
        <v/>
      </c>
      <c r="E183" s="70" t="str">
        <f>IFERROR(VLOOKUP(C183,DB!$C$4:$I$952,3,FALSE),"")</f>
        <v/>
      </c>
      <c r="F183" s="71" t="str">
        <f>IFERROR(VLOOKUP(C183,DB!$C$4:$I$952,7,FALSE),"")</f>
        <v/>
      </c>
      <c r="G183" s="72" t="str">
        <f>IFERROR(VLOOKUP(C183,DB!$C$4:$H$952,4,FALSE)/1000000,"")</f>
        <v/>
      </c>
      <c r="H183" s="72"/>
      <c r="I183" s="72" t="str">
        <f t="shared" si="9"/>
        <v/>
      </c>
      <c r="J183" s="73" t="str">
        <f t="shared" si="10"/>
        <v/>
      </c>
      <c r="K183" s="73" t="str">
        <f t="shared" si="11"/>
        <v/>
      </c>
      <c r="L183" s="74"/>
      <c r="M183" s="74"/>
      <c r="N183" s="75" t="str">
        <f>IFERROR(VLOOKUP(C183,DB!$C$4:$H$49,6,FALSE),"")</f>
        <v/>
      </c>
      <c r="O183" s="76"/>
      <c r="P183" s="77" t="str">
        <f>IFERROR(VLOOKUP(C183,DB!$C$4:$K$952,8,FALSE),"")</f>
        <v/>
      </c>
      <c r="Q183" s="78" t="str">
        <f>IFERROR(VLOOKUP(C183,DB!$C$4:$L$952,10,FALSE),"")</f>
        <v/>
      </c>
      <c r="R183" s="79"/>
    </row>
    <row r="184" spans="2:18">
      <c r="B184" s="64" t="str">
        <f>IFERROR(HYPERLINK(C184&amp;".xlsx",VLOOKUP(C184,DB!$C$4:$N$952,12,FALSE)),"")</f>
        <v/>
      </c>
      <c r="C184" s="82" t="str" cm="1">
        <f t="array" ref="C184">IFERROR(INDEX(DB!$C$4:$C$174,SMALL(IF(ISNUMBER(SEARCH("financial",DB!$K$4:$K$174))=TRUE,ROW(DB!$C$4:$C$174)),ROW(180:180))-3,0),"")</f>
        <v/>
      </c>
      <c r="D184" t="str">
        <f>IFERROR(VLOOKUP(C184,DB!$C$4:$I$952,2,FALSE),"")</f>
        <v/>
      </c>
      <c r="E184" s="70" t="str">
        <f>IFERROR(VLOOKUP(C184,DB!$C$4:$I$952,3,FALSE),"")</f>
        <v/>
      </c>
      <c r="F184" s="71" t="str">
        <f>IFERROR(VLOOKUP(C184,DB!$C$4:$I$952,7,FALSE),"")</f>
        <v/>
      </c>
      <c r="G184" s="72" t="str">
        <f>IFERROR(VLOOKUP(C184,DB!$C$4:$H$952,4,FALSE)/1000000,"")</f>
        <v/>
      </c>
      <c r="H184" s="72"/>
      <c r="I184" s="72" t="str">
        <f t="shared" si="9"/>
        <v/>
      </c>
      <c r="J184" s="73" t="str">
        <f t="shared" si="10"/>
        <v/>
      </c>
      <c r="K184" s="73" t="str">
        <f t="shared" si="11"/>
        <v/>
      </c>
      <c r="L184" s="74"/>
      <c r="M184" s="74"/>
      <c r="N184" s="75" t="str">
        <f>IFERROR(VLOOKUP(C184,DB!$C$4:$H$49,6,FALSE),"")</f>
        <v/>
      </c>
      <c r="O184" s="76"/>
      <c r="P184" s="77" t="str">
        <f>IFERROR(VLOOKUP(C184,DB!$C$4:$K$952,8,FALSE),"")</f>
        <v/>
      </c>
      <c r="Q184" s="78" t="str">
        <f>IFERROR(VLOOKUP(C184,DB!$C$4:$L$952,10,FALSE),"")</f>
        <v/>
      </c>
      <c r="R184" s="79"/>
    </row>
    <row r="185" spans="2:18">
      <c r="B185" s="64" t="str">
        <f>IFERROR(HYPERLINK(C185&amp;".xlsx",VLOOKUP(C185,DB!$C$4:$N$952,12,FALSE)),"")</f>
        <v/>
      </c>
      <c r="C185" s="82" t="str" cm="1">
        <f t="array" ref="C185">IFERROR(INDEX(DB!$C$4:$C$174,SMALL(IF(ISNUMBER(SEARCH("financial",DB!$K$4:$K$174))=TRUE,ROW(DB!$C$4:$C$174)),ROW(181:181))-3,0),"")</f>
        <v/>
      </c>
      <c r="D185" t="str">
        <f>IFERROR(VLOOKUP(C185,DB!$C$4:$I$952,2,FALSE),"")</f>
        <v/>
      </c>
      <c r="E185" s="70" t="str">
        <f>IFERROR(VLOOKUP(C185,DB!$C$4:$I$952,3,FALSE),"")</f>
        <v/>
      </c>
      <c r="F185" s="71" t="str">
        <f>IFERROR(VLOOKUP(C185,DB!$C$4:$I$952,7,FALSE),"")</f>
        <v/>
      </c>
      <c r="G185" s="72" t="str">
        <f>IFERROR(VLOOKUP(C185,DB!$C$4:$H$952,4,FALSE)/1000000,"")</f>
        <v/>
      </c>
      <c r="H185" s="72"/>
      <c r="I185" s="72" t="str">
        <f t="shared" si="9"/>
        <v/>
      </c>
      <c r="J185" s="73" t="str">
        <f t="shared" si="10"/>
        <v/>
      </c>
      <c r="K185" s="73" t="str">
        <f t="shared" si="11"/>
        <v/>
      </c>
      <c r="L185" s="74"/>
      <c r="M185" s="74"/>
      <c r="N185" s="75" t="str">
        <f>IFERROR(VLOOKUP(C185,DB!$C$4:$H$49,6,FALSE),"")</f>
        <v/>
      </c>
      <c r="O185" s="76"/>
      <c r="P185" s="77" t="str">
        <f>IFERROR(VLOOKUP(C185,DB!$C$4:$K$952,8,FALSE),"")</f>
        <v/>
      </c>
      <c r="Q185" s="78" t="str">
        <f>IFERROR(VLOOKUP(C185,DB!$C$4:$L$952,10,FALSE),"")</f>
        <v/>
      </c>
      <c r="R185" s="79"/>
    </row>
    <row r="186" spans="2:18">
      <c r="B186" s="64" t="str">
        <f>IFERROR(HYPERLINK(C186&amp;".xlsx",VLOOKUP(C186,DB!$C$4:$N$952,12,FALSE)),"")</f>
        <v/>
      </c>
      <c r="C186" s="82" t="str" cm="1">
        <f t="array" ref="C186">IFERROR(INDEX(DB!$C$4:$C$174,SMALL(IF(ISNUMBER(SEARCH("financial",DB!$K$4:$K$174))=TRUE,ROW(DB!$C$4:$C$174)),ROW(182:182))-3,0),"")</f>
        <v/>
      </c>
      <c r="D186" t="str">
        <f>IFERROR(VLOOKUP(C186,DB!$C$4:$I$952,2,FALSE),"")</f>
        <v/>
      </c>
      <c r="E186" s="70" t="str">
        <f>IFERROR(VLOOKUP(C186,DB!$C$4:$I$952,3,FALSE),"")</f>
        <v/>
      </c>
      <c r="F186" s="71" t="str">
        <f>IFERROR(VLOOKUP(C186,DB!$C$4:$I$952,7,FALSE),"")</f>
        <v/>
      </c>
      <c r="G186" s="72" t="str">
        <f>IFERROR(VLOOKUP(C186,DB!$C$4:$H$952,4,FALSE)/1000000,"")</f>
        <v/>
      </c>
      <c r="H186" s="72"/>
      <c r="I186" s="72" t="str">
        <f t="shared" si="9"/>
        <v/>
      </c>
      <c r="J186" s="73" t="str">
        <f t="shared" si="10"/>
        <v/>
      </c>
      <c r="K186" s="73" t="str">
        <f t="shared" si="11"/>
        <v/>
      </c>
      <c r="L186" s="74"/>
      <c r="M186" s="74"/>
      <c r="N186" s="75" t="str">
        <f>IFERROR(VLOOKUP(C186,DB!$C$4:$H$49,6,FALSE),"")</f>
        <v/>
      </c>
      <c r="O186" s="76"/>
      <c r="P186" s="77" t="str">
        <f>IFERROR(VLOOKUP(C186,DB!$C$4:$K$952,8,FALSE),"")</f>
        <v/>
      </c>
      <c r="Q186" s="78" t="str">
        <f>IFERROR(VLOOKUP(C186,DB!$C$4:$L$952,10,FALSE),"")</f>
        <v/>
      </c>
      <c r="R186" s="79"/>
    </row>
    <row r="187" spans="2:18">
      <c r="B187" s="64" t="str">
        <f>IFERROR(HYPERLINK(C187&amp;".xlsx",VLOOKUP(C187,DB!$C$4:$N$952,12,FALSE)),"")</f>
        <v/>
      </c>
      <c r="C187" s="82" t="str" cm="1">
        <f t="array" ref="C187">IFERROR(INDEX(DB!$C$4:$C$174,SMALL(IF(ISNUMBER(SEARCH("financial",DB!$K$4:$K$174))=TRUE,ROW(DB!$C$4:$C$174)),ROW(183:183))-3,0),"")</f>
        <v/>
      </c>
      <c r="D187" t="str">
        <f>IFERROR(VLOOKUP(C187,DB!$C$4:$I$952,2,FALSE),"")</f>
        <v/>
      </c>
      <c r="E187" s="70" t="str">
        <f>IFERROR(VLOOKUP(C187,DB!$C$4:$I$952,3,FALSE),"")</f>
        <v/>
      </c>
      <c r="F187" s="71" t="str">
        <f>IFERROR(VLOOKUP(C187,DB!$C$4:$I$952,7,FALSE),"")</f>
        <v/>
      </c>
      <c r="G187" s="72" t="str">
        <f>IFERROR(VLOOKUP(C187,DB!$C$4:$H$952,4,FALSE)/1000000,"")</f>
        <v/>
      </c>
      <c r="H187" s="72"/>
      <c r="I187" s="72" t="str">
        <f t="shared" si="9"/>
        <v/>
      </c>
      <c r="J187" s="73" t="str">
        <f t="shared" si="10"/>
        <v/>
      </c>
      <c r="K187" s="73" t="str">
        <f t="shared" si="11"/>
        <v/>
      </c>
      <c r="L187" s="74"/>
      <c r="M187" s="74"/>
      <c r="N187" s="75" t="str">
        <f>IFERROR(VLOOKUP(C187,DB!$C$4:$H$49,6,FALSE),"")</f>
        <v/>
      </c>
      <c r="O187" s="76"/>
      <c r="P187" s="77" t="str">
        <f>IFERROR(VLOOKUP(C187,DB!$C$4:$K$952,8,FALSE),"")</f>
        <v/>
      </c>
      <c r="Q187" s="78" t="str">
        <f>IFERROR(VLOOKUP(C187,DB!$C$4:$L$952,10,FALSE),"")</f>
        <v/>
      </c>
      <c r="R187" s="79"/>
    </row>
    <row r="188" spans="2:18">
      <c r="B188" s="64" t="str">
        <f>IFERROR(HYPERLINK(C188&amp;".xlsx",VLOOKUP(C188,DB!$C$4:$N$952,12,FALSE)),"")</f>
        <v/>
      </c>
      <c r="C188" s="82" t="str" cm="1">
        <f t="array" ref="C188">IFERROR(INDEX(DB!$C$4:$C$174,SMALL(IF(ISNUMBER(SEARCH("financial",DB!$K$4:$K$174))=TRUE,ROW(DB!$C$4:$C$174)),ROW(184:184))-3,0),"")</f>
        <v/>
      </c>
      <c r="D188" t="str">
        <f>IFERROR(VLOOKUP(C188,DB!$C$4:$I$952,2,FALSE),"")</f>
        <v/>
      </c>
      <c r="E188" s="70" t="str">
        <f>IFERROR(VLOOKUP(C188,DB!$C$4:$I$952,3,FALSE),"")</f>
        <v/>
      </c>
      <c r="F188" s="71" t="str">
        <f>IFERROR(VLOOKUP(C188,DB!$C$4:$I$952,7,FALSE),"")</f>
        <v/>
      </c>
      <c r="G188" s="72" t="str">
        <f>IFERROR(VLOOKUP(C188,DB!$C$4:$H$952,4,FALSE)/1000000,"")</f>
        <v/>
      </c>
      <c r="H188" s="72"/>
      <c r="I188" s="72" t="str">
        <f t="shared" si="9"/>
        <v/>
      </c>
      <c r="J188" s="73" t="str">
        <f t="shared" si="10"/>
        <v/>
      </c>
      <c r="K188" s="73" t="str">
        <f t="shared" si="11"/>
        <v/>
      </c>
      <c r="L188" s="74"/>
      <c r="M188" s="74"/>
      <c r="N188" s="75" t="str">
        <f>IFERROR(VLOOKUP(C188,DB!$C$4:$H$49,6,FALSE),"")</f>
        <v/>
      </c>
      <c r="O188" s="76"/>
      <c r="P188" s="77" t="str">
        <f>IFERROR(VLOOKUP(C188,DB!$C$4:$K$952,8,FALSE),"")</f>
        <v/>
      </c>
      <c r="Q188" s="78" t="str">
        <f>IFERROR(VLOOKUP(C188,DB!$C$4:$L$952,10,FALSE),"")</f>
        <v/>
      </c>
      <c r="R188" s="79"/>
    </row>
    <row r="189" spans="2:18">
      <c r="B189" s="64" t="str">
        <f>IFERROR(HYPERLINK(C189&amp;".xlsx",VLOOKUP(C189,DB!$C$4:$N$952,12,FALSE)),"")</f>
        <v/>
      </c>
      <c r="C189" s="82" t="str" cm="1">
        <f t="array" ref="C189">IFERROR(INDEX(DB!$C$4:$C$174,SMALL(IF(ISNUMBER(SEARCH("financial",DB!$K$4:$K$174))=TRUE,ROW(DB!$C$4:$C$174)),ROW(185:185))-3,0),"")</f>
        <v/>
      </c>
      <c r="D189" t="str">
        <f>IFERROR(VLOOKUP(C189,DB!$C$4:$I$952,2,FALSE),"")</f>
        <v/>
      </c>
      <c r="E189" s="70" t="str">
        <f>IFERROR(VLOOKUP(C189,DB!$C$4:$I$952,3,FALSE),"")</f>
        <v/>
      </c>
      <c r="F189" s="71" t="str">
        <f>IFERROR(VLOOKUP(C189,DB!$C$4:$I$952,7,FALSE),"")</f>
        <v/>
      </c>
      <c r="G189" s="72" t="str">
        <f>IFERROR(VLOOKUP(C189,DB!$C$4:$H$952,4,FALSE)/1000000,"")</f>
        <v/>
      </c>
      <c r="H189" s="72"/>
      <c r="I189" s="72" t="str">
        <f t="shared" si="9"/>
        <v/>
      </c>
      <c r="J189" s="73" t="str">
        <f t="shared" si="10"/>
        <v/>
      </c>
      <c r="K189" s="73" t="str">
        <f t="shared" si="11"/>
        <v/>
      </c>
      <c r="L189" s="74"/>
      <c r="M189" s="74"/>
      <c r="N189" s="75" t="str">
        <f>IFERROR(VLOOKUP(C189,DB!$C$4:$H$49,6,FALSE),"")</f>
        <v/>
      </c>
      <c r="O189" s="76"/>
      <c r="P189" s="77" t="str">
        <f>IFERROR(VLOOKUP(C189,DB!$C$4:$K$952,8,FALSE),"")</f>
        <v/>
      </c>
      <c r="Q189" s="78" t="str">
        <f>IFERROR(VLOOKUP(C189,DB!$C$4:$L$952,10,FALSE),"")</f>
        <v/>
      </c>
      <c r="R189" s="79"/>
    </row>
    <row r="190" spans="2:18">
      <c r="B190" s="64" t="str">
        <f>IFERROR(HYPERLINK(C190&amp;".xlsx",VLOOKUP(C190,DB!$C$4:$N$952,12,FALSE)),"")</f>
        <v/>
      </c>
      <c r="C190" s="82" t="str" cm="1">
        <f t="array" ref="C190">IFERROR(INDEX(DB!$C$4:$C$174,SMALL(IF(ISNUMBER(SEARCH("financial",DB!$K$4:$K$174))=TRUE,ROW(DB!$C$4:$C$174)),ROW(186:186))-3,0),"")</f>
        <v/>
      </c>
      <c r="D190" t="str">
        <f>IFERROR(VLOOKUP(C190,DB!$C$4:$I$952,2,FALSE),"")</f>
        <v/>
      </c>
      <c r="E190" s="70" t="str">
        <f>IFERROR(VLOOKUP(C190,DB!$C$4:$I$952,3,FALSE),"")</f>
        <v/>
      </c>
      <c r="F190" s="71" t="str">
        <f>IFERROR(VLOOKUP(C190,DB!$C$4:$I$952,7,FALSE),"")</f>
        <v/>
      </c>
      <c r="G190" s="72" t="str">
        <f>IFERROR(VLOOKUP(C190,DB!$C$4:$H$952,4,FALSE)/1000000,"")</f>
        <v/>
      </c>
      <c r="H190" s="72"/>
      <c r="I190" s="72" t="str">
        <f t="shared" si="9"/>
        <v/>
      </c>
      <c r="J190" s="73" t="str">
        <f t="shared" si="10"/>
        <v/>
      </c>
      <c r="K190" s="73" t="str">
        <f t="shared" si="11"/>
        <v/>
      </c>
      <c r="L190" s="74"/>
      <c r="M190" s="74"/>
      <c r="N190" s="75" t="str">
        <f>IFERROR(VLOOKUP(C190,DB!$C$4:$H$49,6,FALSE),"")</f>
        <v/>
      </c>
      <c r="O190" s="76"/>
      <c r="P190" s="77" t="str">
        <f>IFERROR(VLOOKUP(C190,DB!$C$4:$K$952,8,FALSE),"")</f>
        <v/>
      </c>
      <c r="Q190" s="78" t="str">
        <f>IFERROR(VLOOKUP(C190,DB!$C$4:$L$952,10,FALSE),"")</f>
        <v/>
      </c>
      <c r="R190" s="79"/>
    </row>
    <row r="191" spans="2:18">
      <c r="B191" s="64" t="str">
        <f>IFERROR(HYPERLINK(C191&amp;".xlsx",VLOOKUP(C191,DB!$C$4:$N$952,12,FALSE)),"")</f>
        <v/>
      </c>
      <c r="C191" s="82" t="str" cm="1">
        <f t="array" ref="C191">IFERROR(INDEX(DB!$C$4:$C$174,SMALL(IF(ISNUMBER(SEARCH("financial",DB!$K$4:$K$174))=TRUE,ROW(DB!$C$4:$C$174)),ROW(187:187))-3,0),"")</f>
        <v/>
      </c>
      <c r="D191" t="str">
        <f>IFERROR(VLOOKUP(C191,DB!$C$4:$I$952,2,FALSE),"")</f>
        <v/>
      </c>
      <c r="E191" s="70" t="str">
        <f>IFERROR(VLOOKUP(C191,DB!$C$4:$I$952,3,FALSE),"")</f>
        <v/>
      </c>
      <c r="F191" s="71" t="str">
        <f>IFERROR(VLOOKUP(C191,DB!$C$4:$I$952,7,FALSE),"")</f>
        <v/>
      </c>
      <c r="G191" s="72" t="str">
        <f>IFERROR(VLOOKUP(C191,DB!$C$4:$H$952,4,FALSE)/1000000,"")</f>
        <v/>
      </c>
      <c r="H191" s="72"/>
      <c r="I191" s="72" t="str">
        <f t="shared" si="9"/>
        <v/>
      </c>
      <c r="J191" s="73" t="str">
        <f t="shared" si="10"/>
        <v/>
      </c>
      <c r="K191" s="73" t="str">
        <f t="shared" si="11"/>
        <v/>
      </c>
      <c r="L191" s="74"/>
      <c r="M191" s="74"/>
      <c r="N191" s="75" t="str">
        <f>IFERROR(VLOOKUP(C191,DB!$C$4:$H$49,6,FALSE),"")</f>
        <v/>
      </c>
      <c r="O191" s="76"/>
      <c r="P191" s="77" t="str">
        <f>IFERROR(VLOOKUP(C191,DB!$C$4:$K$952,8,FALSE),"")</f>
        <v/>
      </c>
      <c r="Q191" s="78" t="str">
        <f>IFERROR(VLOOKUP(C191,DB!$C$4:$L$952,10,FALSE),"")</f>
        <v/>
      </c>
      <c r="R191" s="79"/>
    </row>
    <row r="192" spans="2:18">
      <c r="B192" s="64" t="str">
        <f>IFERROR(HYPERLINK(C192&amp;".xlsx",VLOOKUP(C192,DB!$C$4:$N$952,12,FALSE)),"")</f>
        <v/>
      </c>
      <c r="C192" s="82" t="str" cm="1">
        <f t="array" ref="C192">IFERROR(INDEX(DB!$C$4:$C$174,SMALL(IF(ISNUMBER(SEARCH("financial",DB!$K$4:$K$174))=TRUE,ROW(DB!$C$4:$C$174)),ROW(188:188))-3,0),"")</f>
        <v/>
      </c>
      <c r="D192" t="str">
        <f>IFERROR(VLOOKUP(C192,DB!$C$4:$I$952,2,FALSE),"")</f>
        <v/>
      </c>
      <c r="E192" s="70" t="str">
        <f>IFERROR(VLOOKUP(C192,DB!$C$4:$I$952,3,FALSE),"")</f>
        <v/>
      </c>
      <c r="F192" s="71" t="str">
        <f>IFERROR(VLOOKUP(C192,DB!$C$4:$I$952,7,FALSE),"")</f>
        <v/>
      </c>
      <c r="G192" s="72" t="str">
        <f>IFERROR(VLOOKUP(C192,DB!$C$4:$H$952,4,FALSE)/1000000,"")</f>
        <v/>
      </c>
      <c r="H192" s="72"/>
      <c r="I192" s="72" t="str">
        <f t="shared" si="9"/>
        <v/>
      </c>
      <c r="J192" s="73" t="str">
        <f t="shared" si="10"/>
        <v/>
      </c>
      <c r="K192" s="73" t="str">
        <f t="shared" si="11"/>
        <v/>
      </c>
      <c r="L192" s="74"/>
      <c r="M192" s="74"/>
      <c r="N192" s="75" t="str">
        <f>IFERROR(VLOOKUP(C192,DB!$C$4:$H$49,6,FALSE),"")</f>
        <v/>
      </c>
      <c r="O192" s="76"/>
      <c r="P192" s="77" t="str">
        <f>IFERROR(VLOOKUP(C192,DB!$C$4:$K$952,8,FALSE),"")</f>
        <v/>
      </c>
      <c r="Q192" s="78" t="str">
        <f>IFERROR(VLOOKUP(C192,DB!$C$4:$L$952,10,FALSE),"")</f>
        <v/>
      </c>
      <c r="R192" s="79"/>
    </row>
    <row r="193" spans="2:18">
      <c r="B193" s="64" t="str">
        <f>IFERROR(HYPERLINK(C193&amp;".xlsx",VLOOKUP(C193,DB!$C$4:$N$952,12,FALSE)),"")</f>
        <v/>
      </c>
      <c r="C193" s="82" t="str" cm="1">
        <f t="array" ref="C193">IFERROR(INDEX(DB!$C$4:$C$174,SMALL(IF(ISNUMBER(SEARCH("financial",DB!$K$4:$K$174))=TRUE,ROW(DB!$C$4:$C$174)),ROW(189:189))-3,0),"")</f>
        <v/>
      </c>
      <c r="D193" t="str">
        <f>IFERROR(VLOOKUP(C193,DB!$C$4:$I$952,2,FALSE),"")</f>
        <v/>
      </c>
      <c r="E193" s="70" t="str">
        <f>IFERROR(VLOOKUP(C193,DB!$C$4:$I$952,3,FALSE),"")</f>
        <v/>
      </c>
      <c r="F193" s="71" t="str">
        <f>IFERROR(VLOOKUP(C193,DB!$C$4:$I$952,7,FALSE),"")</f>
        <v/>
      </c>
      <c r="G193" s="72" t="str">
        <f>IFERROR(VLOOKUP(C193,DB!$C$4:$H$952,4,FALSE)/1000000,"")</f>
        <v/>
      </c>
      <c r="H193" s="72"/>
      <c r="I193" s="72" t="str">
        <f t="shared" si="9"/>
        <v/>
      </c>
      <c r="J193" s="73" t="str">
        <f t="shared" si="10"/>
        <v/>
      </c>
      <c r="K193" s="73" t="str">
        <f t="shared" si="11"/>
        <v/>
      </c>
      <c r="L193" s="74"/>
      <c r="M193" s="74"/>
      <c r="N193" s="75" t="str">
        <f>IFERROR(VLOOKUP(C193,DB!$C$4:$H$49,6,FALSE),"")</f>
        <v/>
      </c>
      <c r="O193" s="76"/>
      <c r="P193" s="77" t="str">
        <f>IFERROR(VLOOKUP(C193,DB!$C$4:$K$952,8,FALSE),"")</f>
        <v/>
      </c>
      <c r="Q193" s="78" t="str">
        <f>IFERROR(VLOOKUP(C193,DB!$C$4:$L$952,10,FALSE),"")</f>
        <v/>
      </c>
      <c r="R193" s="79"/>
    </row>
    <row r="194" spans="2:18">
      <c r="B194" s="64" t="str">
        <f>IFERROR(HYPERLINK(C194&amp;".xlsx",VLOOKUP(C194,DB!$C$4:$N$952,12,FALSE)),"")</f>
        <v/>
      </c>
      <c r="C194" s="82" t="str" cm="1">
        <f t="array" ref="C194">IFERROR(INDEX(DB!$C$4:$C$174,SMALL(IF(ISNUMBER(SEARCH("financial",DB!$K$4:$K$174))=TRUE,ROW(DB!$C$4:$C$174)),ROW(190:190))-3,0),"")</f>
        <v/>
      </c>
      <c r="D194" t="str">
        <f>IFERROR(VLOOKUP(C194,DB!$C$4:$I$952,2,FALSE),"")</f>
        <v/>
      </c>
      <c r="E194" s="70" t="str">
        <f>IFERROR(VLOOKUP(C194,DB!$C$4:$I$952,3,FALSE),"")</f>
        <v/>
      </c>
      <c r="F194" s="71" t="str">
        <f>IFERROR(VLOOKUP(C194,DB!$C$4:$I$952,7,FALSE),"")</f>
        <v/>
      </c>
      <c r="G194" s="72" t="str">
        <f>IFERROR(VLOOKUP(C194,DB!$C$4:$H$952,4,FALSE)/1000000,"")</f>
        <v/>
      </c>
      <c r="H194" s="72"/>
      <c r="I194" s="72" t="str">
        <f t="shared" si="9"/>
        <v/>
      </c>
      <c r="J194" s="73" t="str">
        <f t="shared" si="10"/>
        <v/>
      </c>
      <c r="K194" s="73" t="str">
        <f t="shared" si="11"/>
        <v/>
      </c>
      <c r="L194" s="74"/>
      <c r="M194" s="74"/>
      <c r="N194" s="75" t="str">
        <f>IFERROR(VLOOKUP(C194,DB!$C$4:$H$49,6,FALSE),"")</f>
        <v/>
      </c>
      <c r="O194" s="76"/>
      <c r="P194" s="77" t="str">
        <f>IFERROR(VLOOKUP(C194,DB!$C$4:$K$952,8,FALSE),"")</f>
        <v/>
      </c>
      <c r="Q194" s="78" t="str">
        <f>IFERROR(VLOOKUP(C194,DB!$C$4:$L$952,10,FALSE),"")</f>
        <v/>
      </c>
      <c r="R194" s="79"/>
    </row>
    <row r="195" spans="2:18">
      <c r="B195" s="64" t="str">
        <f>IFERROR(HYPERLINK(C195&amp;".xlsx",VLOOKUP(C195,DB!$C$4:$N$952,12,FALSE)),"")</f>
        <v/>
      </c>
      <c r="C195" s="82" t="str" cm="1">
        <f t="array" ref="C195">IFERROR(INDEX(DB!$C$4:$C$174,SMALL(IF(ISNUMBER(SEARCH("financial",DB!$K$4:$K$174))=TRUE,ROW(DB!$C$4:$C$174)),ROW(191:191))-3,0),"")</f>
        <v/>
      </c>
      <c r="D195" t="str">
        <f>IFERROR(VLOOKUP(C195,DB!$C$4:$I$952,2,FALSE),"")</f>
        <v/>
      </c>
      <c r="E195" s="70" t="str">
        <f>IFERROR(VLOOKUP(C195,DB!$C$4:$I$952,3,FALSE),"")</f>
        <v/>
      </c>
      <c r="F195" s="71" t="str">
        <f>IFERROR(VLOOKUP(C195,DB!$C$4:$I$952,7,FALSE),"")</f>
        <v/>
      </c>
      <c r="G195" s="72" t="str">
        <f>IFERROR(VLOOKUP(C195,DB!$C$4:$H$952,4,FALSE)/1000000,"")</f>
        <v/>
      </c>
      <c r="H195" s="72"/>
      <c r="I195" s="72" t="str">
        <f t="shared" si="9"/>
        <v/>
      </c>
      <c r="J195" s="73" t="str">
        <f t="shared" si="10"/>
        <v/>
      </c>
      <c r="K195" s="73" t="str">
        <f t="shared" si="11"/>
        <v/>
      </c>
      <c r="L195" s="74"/>
      <c r="M195" s="74"/>
      <c r="N195" s="75" t="str">
        <f>IFERROR(VLOOKUP(C195,DB!$C$4:$H$49,6,FALSE),"")</f>
        <v/>
      </c>
      <c r="O195" s="76"/>
      <c r="P195" s="77" t="str">
        <f>IFERROR(VLOOKUP(C195,DB!$C$4:$K$952,8,FALSE),"")</f>
        <v/>
      </c>
      <c r="Q195" s="78" t="str">
        <f>IFERROR(VLOOKUP(C195,DB!$C$4:$L$952,10,FALSE),"")</f>
        <v/>
      </c>
      <c r="R195" s="79"/>
    </row>
    <row r="196" spans="2:18">
      <c r="B196" s="64" t="str">
        <f>IFERROR(HYPERLINK(C196&amp;".xlsx",VLOOKUP(C196,DB!$C$4:$N$952,12,FALSE)),"")</f>
        <v/>
      </c>
      <c r="C196" s="82" t="str" cm="1">
        <f t="array" ref="C196">IFERROR(INDEX(DB!$C$4:$C$174,SMALL(IF(ISNUMBER(SEARCH("financial",DB!$K$4:$K$174))=TRUE,ROW(DB!$C$4:$C$174)),ROW(192:192))-3,0),"")</f>
        <v/>
      </c>
      <c r="D196" t="str">
        <f>IFERROR(VLOOKUP(C196,DB!$C$4:$I$952,2,FALSE),"")</f>
        <v/>
      </c>
      <c r="E196" s="70" t="str">
        <f>IFERROR(VLOOKUP(C196,DB!$C$4:$I$952,3,FALSE),"")</f>
        <v/>
      </c>
      <c r="F196" s="71" t="str">
        <f>IFERROR(VLOOKUP(C196,DB!$C$4:$I$952,7,FALSE),"")</f>
        <v/>
      </c>
      <c r="G196" s="72" t="str">
        <f>IFERROR(VLOOKUP(C196,DB!$C$4:$H$952,4,FALSE)/1000000,"")</f>
        <v/>
      </c>
      <c r="H196" s="72"/>
      <c r="I196" s="72" t="str">
        <f t="shared" si="9"/>
        <v/>
      </c>
      <c r="J196" s="73" t="str">
        <f t="shared" si="10"/>
        <v/>
      </c>
      <c r="K196" s="73" t="str">
        <f t="shared" si="11"/>
        <v/>
      </c>
      <c r="L196" s="74"/>
      <c r="M196" s="74"/>
      <c r="N196" s="75" t="str">
        <f>IFERROR(VLOOKUP(C196,DB!$C$4:$H$49,6,FALSE),"")</f>
        <v/>
      </c>
      <c r="O196" s="76"/>
      <c r="P196" s="77" t="str">
        <f>IFERROR(VLOOKUP(C196,DB!$C$4:$K$952,8,FALSE),"")</f>
        <v/>
      </c>
      <c r="Q196" s="78" t="str">
        <f>IFERROR(VLOOKUP(C196,DB!$C$4:$L$952,10,FALSE),"")</f>
        <v/>
      </c>
      <c r="R196" s="79"/>
    </row>
    <row r="197" spans="2:18">
      <c r="B197" s="64" t="str">
        <f>IFERROR(HYPERLINK(C197&amp;".xlsx",VLOOKUP(C197,DB!$C$4:$N$952,12,FALSE)),"")</f>
        <v/>
      </c>
      <c r="C197" s="82" t="str" cm="1">
        <f t="array" ref="C197">IFERROR(INDEX(DB!$C$4:$C$174,SMALL(IF(ISNUMBER(SEARCH("financial",DB!$K$4:$K$174))=TRUE,ROW(DB!$C$4:$C$174)),ROW(193:193))-3,0),"")</f>
        <v/>
      </c>
      <c r="D197" t="str">
        <f>IFERROR(VLOOKUP(C197,DB!$C$4:$I$952,2,FALSE),"")</f>
        <v/>
      </c>
      <c r="E197" s="70" t="str">
        <f>IFERROR(VLOOKUP(C197,DB!$C$4:$I$952,3,FALSE),"")</f>
        <v/>
      </c>
      <c r="F197" s="71" t="str">
        <f>IFERROR(VLOOKUP(C197,DB!$C$4:$I$952,7,FALSE),"")</f>
        <v/>
      </c>
      <c r="G197" s="72" t="str">
        <f>IFERROR(VLOOKUP(C197,DB!$C$4:$H$952,4,FALSE)/1000000,"")</f>
        <v/>
      </c>
      <c r="H197" s="72"/>
      <c r="I197" s="72" t="str">
        <f t="shared" si="9"/>
        <v/>
      </c>
      <c r="J197" s="73" t="str">
        <f t="shared" si="10"/>
        <v/>
      </c>
      <c r="K197" s="73" t="str">
        <f t="shared" si="11"/>
        <v/>
      </c>
      <c r="L197" s="74"/>
      <c r="M197" s="74"/>
      <c r="N197" s="75" t="str">
        <f>IFERROR(VLOOKUP(C197,DB!$C$4:$H$49,6,FALSE),"")</f>
        <v/>
      </c>
      <c r="O197" s="76"/>
      <c r="P197" s="77" t="str">
        <f>IFERROR(VLOOKUP(C197,DB!$C$4:$K$952,8,FALSE),"")</f>
        <v/>
      </c>
      <c r="Q197" s="78" t="str">
        <f>IFERROR(VLOOKUP(C197,DB!$C$4:$L$952,10,FALSE),"")</f>
        <v/>
      </c>
      <c r="R197" s="79"/>
    </row>
    <row r="198" spans="2:18">
      <c r="B198" s="64" t="str">
        <f>IFERROR(HYPERLINK(C198&amp;".xlsx",VLOOKUP(C198,DB!$C$4:$N$952,12,FALSE)),"")</f>
        <v/>
      </c>
      <c r="C198" s="82" t="str" cm="1">
        <f t="array" ref="C198">IFERROR(INDEX(DB!$C$4:$C$174,SMALL(IF(ISNUMBER(SEARCH("financial",DB!$K$4:$K$174))=TRUE,ROW(DB!$C$4:$C$174)),ROW(194:194))-3,0),"")</f>
        <v/>
      </c>
      <c r="D198" t="str">
        <f>IFERROR(VLOOKUP(C198,DB!$C$4:$I$952,2,FALSE),"")</f>
        <v/>
      </c>
      <c r="E198" s="70" t="str">
        <f>IFERROR(VLOOKUP(C198,DB!$C$4:$I$952,3,FALSE),"")</f>
        <v/>
      </c>
      <c r="F198" s="71" t="str">
        <f>IFERROR(VLOOKUP(C198,DB!$C$4:$I$952,7,FALSE),"")</f>
        <v/>
      </c>
      <c r="G198" s="72" t="str">
        <f>IFERROR(VLOOKUP(C198,DB!$C$4:$H$952,4,FALSE)/1000000,"")</f>
        <v/>
      </c>
      <c r="H198" s="72"/>
      <c r="I198" s="72" t="str">
        <f t="shared" ref="I198:I200" si="12">IFERROR(G198+H198,"")</f>
        <v/>
      </c>
      <c r="J198" s="73" t="str">
        <f t="shared" ref="J198:J200" si="13">IFERROR(I198/L198,"")</f>
        <v/>
      </c>
      <c r="K198" s="73" t="str">
        <f t="shared" ref="K198:K200" si="14">IFERROR(I198/M198,"")</f>
        <v/>
      </c>
      <c r="L198" s="74"/>
      <c r="M198" s="74"/>
      <c r="N198" s="75" t="str">
        <f>IFERROR(VLOOKUP(C198,DB!$C$4:$H$49,6,FALSE),"")</f>
        <v/>
      </c>
      <c r="O198" s="76"/>
      <c r="P198" s="77" t="str">
        <f>IFERROR(VLOOKUP(C198,DB!$C$4:$K$952,8,FALSE),"")</f>
        <v/>
      </c>
      <c r="Q198" s="78" t="str">
        <f>IFERROR(VLOOKUP(C198,DB!$C$4:$L$952,10,FALSE),"")</f>
        <v/>
      </c>
      <c r="R198" s="79"/>
    </row>
    <row r="199" spans="2:18">
      <c r="B199" s="64" t="str">
        <f>IFERROR(HYPERLINK(C199&amp;".xlsx",VLOOKUP(C199,DB!$C$4:$N$952,12,FALSE)),"")</f>
        <v/>
      </c>
      <c r="C199" s="82" t="str" cm="1">
        <f t="array" ref="C199">IFERROR(INDEX(DB!$C$4:$C$174,SMALL(IF(ISNUMBER(SEARCH("financial",DB!$K$4:$K$174))=TRUE,ROW(DB!$C$4:$C$174)),ROW(195:195))-3,0),"")</f>
        <v/>
      </c>
      <c r="D199" t="str">
        <f>IFERROR(VLOOKUP(C199,DB!$C$4:$I$952,2,FALSE),"")</f>
        <v/>
      </c>
      <c r="E199" s="70" t="str">
        <f>IFERROR(VLOOKUP(C199,DB!$C$4:$I$952,3,FALSE),"")</f>
        <v/>
      </c>
      <c r="F199" s="71" t="str">
        <f>IFERROR(VLOOKUP(C199,DB!$C$4:$I$952,7,FALSE),"")</f>
        <v/>
      </c>
      <c r="G199" s="72" t="str">
        <f>IFERROR(VLOOKUP(C199,DB!$C$4:$H$952,4,FALSE)/1000000,"")</f>
        <v/>
      </c>
      <c r="H199" s="72"/>
      <c r="I199" s="72" t="str">
        <f t="shared" si="12"/>
        <v/>
      </c>
      <c r="J199" s="73" t="str">
        <f t="shared" si="13"/>
        <v/>
      </c>
      <c r="K199" s="73" t="str">
        <f t="shared" si="14"/>
        <v/>
      </c>
      <c r="L199" s="74"/>
      <c r="M199" s="74"/>
      <c r="N199" s="75" t="str">
        <f>IFERROR(VLOOKUP(C199,DB!$C$4:$H$49,6,FALSE),"")</f>
        <v/>
      </c>
      <c r="O199" s="76"/>
      <c r="P199" s="77" t="str">
        <f>IFERROR(VLOOKUP(C199,DB!$C$4:$K$952,8,FALSE),"")</f>
        <v/>
      </c>
      <c r="Q199" s="78" t="str">
        <f>IFERROR(VLOOKUP(C199,DB!$C$4:$L$952,10,FALSE),"")</f>
        <v/>
      </c>
      <c r="R199" s="79"/>
    </row>
    <row r="200" spans="2:18">
      <c r="B200" s="64" t="str">
        <f>IFERROR(HYPERLINK(C200&amp;".xlsx",VLOOKUP(C200,DB!$C$4:$N$952,12,FALSE)),"")</f>
        <v/>
      </c>
      <c r="C200" s="82" t="str" cm="1">
        <f t="array" ref="C200">IFERROR(INDEX(DB!$C$4:$C$174,SMALL(IF(ISNUMBER(SEARCH("financial",DB!$K$4:$K$174))=TRUE,ROW(DB!$C$4:$C$174)),ROW(196:196))-3,0),"")</f>
        <v/>
      </c>
      <c r="D200" t="str">
        <f>IFERROR(VLOOKUP(C200,DB!$C$4:$I$952,2,FALSE),"")</f>
        <v/>
      </c>
      <c r="E200" s="70" t="str">
        <f>IFERROR(VLOOKUP(C200,DB!$C$4:$I$952,3,FALSE),"")</f>
        <v/>
      </c>
      <c r="F200" s="71" t="str">
        <f>IFERROR(VLOOKUP(C200,DB!$C$4:$I$952,7,FALSE),"")</f>
        <v/>
      </c>
      <c r="G200" s="72" t="str">
        <f>IFERROR(VLOOKUP(C200,DB!$C$4:$H$952,4,FALSE)/1000000,"")</f>
        <v/>
      </c>
      <c r="H200" s="72"/>
      <c r="I200" s="72" t="str">
        <f t="shared" si="12"/>
        <v/>
      </c>
      <c r="J200" s="73" t="str">
        <f t="shared" si="13"/>
        <v/>
      </c>
      <c r="K200" s="73" t="str">
        <f t="shared" si="14"/>
        <v/>
      </c>
      <c r="L200" s="74"/>
      <c r="M200" s="74"/>
      <c r="N200" s="75" t="str">
        <f>IFERROR(VLOOKUP(C200,DB!$C$4:$H$49,6,FALSE),"")</f>
        <v/>
      </c>
      <c r="O200" s="76"/>
      <c r="P200" s="77" t="str">
        <f>IFERROR(VLOOKUP(C200,DB!$C$4:$K$952,8,FALSE),"")</f>
        <v/>
      </c>
      <c r="Q200" s="78" t="str">
        <f>IFERROR(VLOOKUP(C200,DB!$C$4:$L$952,10,FALSE),"")</f>
        <v/>
      </c>
      <c r="R200" s="79"/>
    </row>
  </sheetData>
  <mergeCells count="2">
    <mergeCell ref="B2:G2"/>
    <mergeCell ref="H2:Q2"/>
  </mergeCells>
  <conditionalFormatting sqref="F5:F200">
    <cfRule type="cellIs" dxfId="1" priority="1" operator="lessThan">
      <formula>0</formula>
    </cfRule>
    <cfRule type="cellIs" dxfId="0" priority="2" operator="greaterThan">
      <formula>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7ED1C-8294-4B27-A875-D0C7B7699F97}">
  <dimension ref="B2:Q2"/>
  <sheetViews>
    <sheetView workbookViewId="0">
      <selection activeCell="H2" sqref="H2:Q2"/>
    </sheetView>
  </sheetViews>
  <sheetFormatPr defaultRowHeight="15"/>
  <sheetData>
    <row r="2" spans="2:17" ht="32.25">
      <c r="B2" s="58" t="s">
        <v>100</v>
      </c>
      <c r="C2" s="58"/>
      <c r="D2" s="58"/>
      <c r="E2" s="58"/>
      <c r="F2" s="58"/>
      <c r="G2" s="58"/>
      <c r="H2" s="81">
        <f>SUM(G5:G1048576)*1000000</f>
        <v>0</v>
      </c>
      <c r="I2" s="81"/>
      <c r="J2" s="81"/>
      <c r="K2" s="81"/>
      <c r="L2" s="81"/>
      <c r="M2" s="81"/>
      <c r="N2" s="81"/>
      <c r="O2" s="81"/>
      <c r="P2" s="81"/>
      <c r="Q2" s="81"/>
    </row>
  </sheetData>
  <mergeCells count="2">
    <mergeCell ref="B2:G2"/>
    <mergeCell ref="H2:Q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840C4-E09F-44D5-A87C-D2AEA38EEFCA}">
  <dimension ref="B2:Q2"/>
  <sheetViews>
    <sheetView workbookViewId="0">
      <selection activeCell="H2" sqref="H2:Q2"/>
    </sheetView>
  </sheetViews>
  <sheetFormatPr defaultRowHeight="15"/>
  <sheetData>
    <row r="2" spans="2:17" ht="32.25">
      <c r="B2" s="58" t="s">
        <v>99</v>
      </c>
      <c r="C2" s="58"/>
      <c r="D2" s="58"/>
      <c r="E2" s="58"/>
      <c r="F2" s="58"/>
      <c r="G2" s="58"/>
      <c r="H2" s="81">
        <f>SUM(G5:G1048576)*1000000</f>
        <v>0</v>
      </c>
      <c r="I2" s="81"/>
      <c r="J2" s="81"/>
      <c r="K2" s="81"/>
      <c r="L2" s="81"/>
      <c r="M2" s="81"/>
      <c r="N2" s="81"/>
      <c r="O2" s="81"/>
      <c r="P2" s="81"/>
      <c r="Q2" s="81"/>
    </row>
  </sheetData>
  <mergeCells count="2">
    <mergeCell ref="B2:G2"/>
    <mergeCell ref="H2:Q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ADCCC-0FA3-4B9E-AF37-F9D95BD6C6AD}">
  <dimension ref="B2:Q2"/>
  <sheetViews>
    <sheetView workbookViewId="0">
      <selection activeCell="H2" sqref="H2:Q2"/>
    </sheetView>
  </sheetViews>
  <sheetFormatPr defaultRowHeight="15"/>
  <sheetData>
    <row r="2" spans="2:17" ht="32.25">
      <c r="B2" s="58" t="s">
        <v>98</v>
      </c>
      <c r="C2" s="58"/>
      <c r="D2" s="58"/>
      <c r="E2" s="58"/>
      <c r="F2" s="58"/>
      <c r="G2" s="58"/>
      <c r="H2" s="81">
        <f>SUM(G5:G1048576)*1000000</f>
        <v>0</v>
      </c>
      <c r="I2" s="81"/>
      <c r="J2" s="81"/>
      <c r="K2" s="81"/>
      <c r="L2" s="81"/>
      <c r="M2" s="81"/>
      <c r="N2" s="81"/>
      <c r="O2" s="81"/>
      <c r="P2" s="81"/>
      <c r="Q2" s="81"/>
    </row>
  </sheetData>
  <mergeCells count="2">
    <mergeCell ref="B2:G2"/>
    <mergeCell ref="H2:Q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EB85A-BC6B-44BA-AED3-56029E0AFD0E}">
  <dimension ref="B2:Q2"/>
  <sheetViews>
    <sheetView workbookViewId="0">
      <selection activeCell="H2" sqref="H2:Q2"/>
    </sheetView>
  </sheetViews>
  <sheetFormatPr defaultRowHeight="15"/>
  <sheetData>
    <row r="2" spans="2:17" ht="32.25">
      <c r="B2" s="58" t="s">
        <v>97</v>
      </c>
      <c r="C2" s="58"/>
      <c r="D2" s="58"/>
      <c r="E2" s="58"/>
      <c r="F2" s="58"/>
      <c r="G2" s="58"/>
      <c r="H2" s="81">
        <f>SUM(G5:G1048576)*1000000</f>
        <v>0</v>
      </c>
      <c r="I2" s="81"/>
      <c r="J2" s="81"/>
      <c r="K2" s="81"/>
      <c r="L2" s="81"/>
      <c r="M2" s="81"/>
      <c r="N2" s="81"/>
      <c r="O2" s="81"/>
      <c r="P2" s="81"/>
      <c r="Q2" s="81"/>
    </row>
  </sheetData>
  <mergeCells count="2">
    <mergeCell ref="B2:G2"/>
    <mergeCell ref="H2:Q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3E1A9-D3DA-41F4-8603-05DBD9AA212A}">
  <dimension ref="B2:Q2"/>
  <sheetViews>
    <sheetView workbookViewId="0">
      <selection activeCell="H2" sqref="H2:Q2"/>
    </sheetView>
  </sheetViews>
  <sheetFormatPr defaultRowHeight="15"/>
  <sheetData>
    <row r="2" spans="2:17" ht="32.25">
      <c r="B2" s="58" t="s">
        <v>96</v>
      </c>
      <c r="C2" s="58"/>
      <c r="D2" s="58"/>
      <c r="E2" s="58"/>
      <c r="F2" s="58"/>
      <c r="G2" s="58"/>
      <c r="H2" s="81">
        <f>SUM(G5:G1048576)*1000000</f>
        <v>0</v>
      </c>
      <c r="I2" s="81"/>
      <c r="J2" s="81"/>
      <c r="K2" s="81"/>
      <c r="L2" s="81"/>
      <c r="M2" s="81"/>
      <c r="N2" s="81"/>
      <c r="O2" s="81"/>
      <c r="P2" s="81"/>
      <c r="Q2" s="81"/>
    </row>
  </sheetData>
  <mergeCells count="2">
    <mergeCell ref="B2:G2"/>
    <mergeCell ref="H2:Q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43CC4-2AAA-48E7-9E59-76FF928DADE1}">
  <dimension ref="B2:Q2"/>
  <sheetViews>
    <sheetView workbookViewId="0">
      <selection activeCell="H2" sqref="H2:Q2"/>
    </sheetView>
  </sheetViews>
  <sheetFormatPr defaultRowHeight="15"/>
  <sheetData>
    <row r="2" spans="2:17" ht="32.25">
      <c r="B2" s="58" t="s">
        <v>103</v>
      </c>
      <c r="C2" s="58"/>
      <c r="D2" s="58"/>
      <c r="E2" s="58"/>
      <c r="F2" s="58"/>
      <c r="G2" s="58"/>
      <c r="H2" s="81">
        <f>SUM(G5:G1048576)*1000000</f>
        <v>0</v>
      </c>
      <c r="I2" s="81"/>
      <c r="J2" s="81"/>
      <c r="K2" s="81"/>
      <c r="L2" s="81"/>
      <c r="M2" s="81"/>
      <c r="N2" s="81"/>
      <c r="O2" s="81"/>
      <c r="P2" s="81"/>
      <c r="Q2" s="81"/>
    </row>
  </sheetData>
  <mergeCells count="2">
    <mergeCell ref="B2:G2"/>
    <mergeCell ref="H2:Q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BDB49-2C1A-43A7-B7E0-9C2AB8A692F9}">
  <dimension ref="B2:Q2"/>
  <sheetViews>
    <sheetView workbookViewId="0">
      <selection activeCell="H2" sqref="H2:Q2"/>
    </sheetView>
  </sheetViews>
  <sheetFormatPr defaultRowHeight="15"/>
  <sheetData>
    <row r="2" spans="2:17" ht="32.25">
      <c r="B2" s="58" t="s">
        <v>95</v>
      </c>
      <c r="C2" s="58"/>
      <c r="D2" s="58"/>
      <c r="E2" s="58"/>
      <c r="F2" s="58"/>
      <c r="G2" s="58"/>
      <c r="H2" s="81">
        <f>SUM(G5:G1048576)*1000000</f>
        <v>0</v>
      </c>
      <c r="I2" s="81"/>
      <c r="J2" s="81"/>
      <c r="K2" s="81"/>
      <c r="L2" s="81"/>
      <c r="M2" s="81"/>
      <c r="N2" s="81"/>
      <c r="O2" s="81"/>
      <c r="P2" s="81"/>
      <c r="Q2" s="81"/>
    </row>
  </sheetData>
  <mergeCells count="2">
    <mergeCell ref="B2:G2"/>
    <mergeCell ref="H2:Q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CFE8D-5E1A-4447-AB6C-9F9D02701001}">
  <dimension ref="B2:Q2"/>
  <sheetViews>
    <sheetView workbookViewId="0">
      <selection activeCell="H2" sqref="H2:Q2"/>
    </sheetView>
  </sheetViews>
  <sheetFormatPr defaultRowHeight="15"/>
  <sheetData>
    <row r="2" spans="2:17" ht="32.25">
      <c r="B2" s="58" t="s">
        <v>94</v>
      </c>
      <c r="C2" s="58"/>
      <c r="D2" s="58"/>
      <c r="E2" s="58"/>
      <c r="F2" s="58"/>
      <c r="G2" s="58"/>
      <c r="H2" s="81">
        <f>SUM(G5:G1048576)*1000000</f>
        <v>0</v>
      </c>
      <c r="I2" s="81"/>
      <c r="J2" s="81"/>
      <c r="K2" s="81"/>
      <c r="L2" s="81"/>
      <c r="M2" s="81"/>
      <c r="N2" s="81"/>
      <c r="O2" s="81"/>
      <c r="P2" s="81"/>
      <c r="Q2" s="81"/>
    </row>
  </sheetData>
  <mergeCells count="2">
    <mergeCell ref="B2:G2"/>
    <mergeCell ref="H2:Q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657A5-BF82-407F-AB9A-7F197F9B08DD}">
  <dimension ref="B2:R200"/>
  <sheetViews>
    <sheetView workbookViewId="0">
      <selection activeCell="D30" sqref="D30"/>
    </sheetView>
  </sheetViews>
  <sheetFormatPr defaultRowHeight="15"/>
  <cols>
    <col min="2" max="2" width="37.5703125" bestFit="1" customWidth="1"/>
    <col min="4" max="4" width="43.42578125" bestFit="1" customWidth="1"/>
  </cols>
  <sheetData>
    <row r="2" spans="2:18" ht="32.25">
      <c r="B2" s="58" t="s">
        <v>93</v>
      </c>
      <c r="C2" s="58"/>
      <c r="D2" s="58"/>
      <c r="E2" s="58"/>
      <c r="F2" s="58"/>
      <c r="G2" s="58"/>
      <c r="H2" s="81">
        <f>SUM(G5:G1048576)*1000000</f>
        <v>471898691008.99994</v>
      </c>
      <c r="I2" s="81"/>
      <c r="J2" s="81"/>
      <c r="K2" s="81"/>
      <c r="L2" s="81"/>
      <c r="M2" s="81"/>
      <c r="N2" s="81"/>
      <c r="O2" s="81"/>
      <c r="P2" s="81"/>
      <c r="Q2" s="81"/>
    </row>
    <row r="4" spans="2:18" ht="15.75" thickBot="1">
      <c r="B4" s="67" t="s">
        <v>0</v>
      </c>
      <c r="C4" s="68" t="s">
        <v>1</v>
      </c>
      <c r="D4" s="66" t="s">
        <v>79</v>
      </c>
      <c r="E4" s="69" t="s">
        <v>2</v>
      </c>
      <c r="F4" s="69" t="s">
        <v>80</v>
      </c>
      <c r="G4" s="69" t="s">
        <v>3</v>
      </c>
      <c r="H4" s="69" t="s">
        <v>4</v>
      </c>
      <c r="I4" s="69" t="s">
        <v>5</v>
      </c>
      <c r="J4" s="69" t="s">
        <v>11</v>
      </c>
      <c r="K4" s="69" t="s">
        <v>12</v>
      </c>
      <c r="L4" s="69" t="s">
        <v>13</v>
      </c>
      <c r="M4" s="69" t="s">
        <v>14</v>
      </c>
      <c r="N4" s="69" t="s">
        <v>78</v>
      </c>
      <c r="O4" s="69" t="s">
        <v>6</v>
      </c>
      <c r="P4" s="69" t="s">
        <v>106</v>
      </c>
      <c r="Q4" s="69" t="s">
        <v>118</v>
      </c>
      <c r="R4" s="69" t="s">
        <v>7</v>
      </c>
    </row>
    <row r="5" spans="2:18">
      <c r="B5" s="64" t="str">
        <f>IFERROR(HYPERLINK(C5&amp;".xlsx",VLOOKUP(C5,DB!$C$4:$N$952,12,FALSE)),"")</f>
        <v>BITNILE HOLDINGS, INC.</v>
      </c>
      <c r="C5" s="65" t="str" cm="1">
        <f t="array" ref="C5">IFERROR(INDEX(DB!$C$4:$C$174,SMALL(IF(ISNUMBER(SEARCH("crypto",DB!$K$4:$K$174))=TRUE,ROW(DB!$C$4:$C$174)),ROW(1:1))-3,0),"")</f>
        <v>NILE</v>
      </c>
      <c r="D5" t="str">
        <f>IFERROR(VLOOKUP(C5,DB!$C$4:$I$952,2,FALSE),"")</f>
        <v>Financial Technology (Fintech) &amp; Infrastructure</v>
      </c>
      <c r="E5" s="70">
        <f>IFERROR(VLOOKUP(C5,DB!$C$4:$I$952,3,FALSE),"")</f>
        <v>0.13919999999999999</v>
      </c>
      <c r="F5" s="71">
        <f>IFERROR(VLOOKUP(C5,DB!$C$4:$I$952,7,FALSE),"")</f>
        <v>-7.1790000000000005E-4</v>
      </c>
      <c r="G5" s="72">
        <f>IFERROR(VLOOKUP(C5,DB!$C$4:$H$952,4,FALSE)/1000000,"")</f>
        <v>49.661158999999998</v>
      </c>
      <c r="H5" s="72"/>
      <c r="I5" s="72">
        <f t="shared" ref="I5" si="0">IFERROR(G5+H5,"")</f>
        <v>49.661158999999998</v>
      </c>
      <c r="J5" s="73" t="str">
        <f t="shared" ref="J5" si="1">IFERROR(I5/L5,"")</f>
        <v/>
      </c>
      <c r="K5" s="73" t="str">
        <f t="shared" ref="K5" si="2">IFERROR(I5/M5,"")</f>
        <v/>
      </c>
      <c r="L5" s="74"/>
      <c r="M5" s="74"/>
      <c r="N5" s="75">
        <f>IFERROR(VLOOKUP(C5,DB!$C$4:$H$49,6,FALSE),"")</f>
        <v>0</v>
      </c>
      <c r="O5" s="76"/>
      <c r="P5" s="77">
        <f>IFERROR(VLOOKUP(C5,DB!$C$4:$K$952,8,FALSE),"")</f>
        <v>4.0155000000000003</v>
      </c>
      <c r="Q5" s="78">
        <f>IFERROR(VLOOKUP(C5,DB!$C$4:$L$952,10,FALSE),"")</f>
        <v>2017</v>
      </c>
      <c r="R5" s="79"/>
    </row>
    <row r="6" spans="2:18">
      <c r="B6" s="64" t="str">
        <f>IFERROR(HYPERLINK(C6&amp;".xlsx",VLOOKUP(C6,DB!$C$4:$N$952,12,FALSE)),"")</f>
        <v>BLOCK, INC.</v>
      </c>
      <c r="C6" s="65" t="str" cm="1">
        <f t="array" ref="C6">IFERROR(INDEX(DB!$C$4:$C$174,SMALL(IF(ISNUMBER(SEARCH("crypto",DB!$K$4:$K$174))=TRUE,ROW(DB!$C$4:$C$174)),ROW(2:2))-3,0),"")</f>
        <v>BLOCK</v>
      </c>
      <c r="D6" t="str">
        <f>IFERROR(VLOOKUP(C6,DB!$C$4:$I$952,2,FALSE),"")</f>
        <v>Professional &amp; Commercial Services</v>
      </c>
      <c r="E6" s="70">
        <f>IFERROR(VLOOKUP(C6,DB!$C$4:$I$952,3,FALSE),"")</f>
        <v>68.180000000000007</v>
      </c>
      <c r="F6" s="71">
        <f>IFERROR(VLOOKUP(C6,DB!$C$4:$I$952,7,FALSE),"")</f>
        <v>-1.4312999999999999E-2</v>
      </c>
      <c r="G6" s="72">
        <f>IFERROR(VLOOKUP(C6,DB!$C$4:$H$952,4,FALSE)/1000000,"")</f>
        <v>40776.49</v>
      </c>
      <c r="H6" s="72"/>
      <c r="I6" s="72">
        <f t="shared" ref="I6:I69" si="3">IFERROR(G6+H6,"")</f>
        <v>40776.49</v>
      </c>
      <c r="J6" s="73" t="str">
        <f t="shared" ref="J6:J69" si="4">IFERROR(I6/L6,"")</f>
        <v/>
      </c>
      <c r="K6" s="73" t="str">
        <f t="shared" ref="K6:K69" si="5">IFERROR(I6/M6,"")</f>
        <v/>
      </c>
      <c r="L6" s="74"/>
      <c r="M6" s="74"/>
      <c r="N6" s="75">
        <f>IFERROR(VLOOKUP(C6,DB!$C$4:$H$49,6,FALSE),"")</f>
        <v>313.78280000000001</v>
      </c>
      <c r="O6" s="76"/>
      <c r="P6" s="77">
        <f>IFERROR(VLOOKUP(C6,DB!$C$4:$K$952,8,FALSE),"")</f>
        <v>0</v>
      </c>
      <c r="Q6" s="78">
        <f>IFERROR(VLOOKUP(C6,DB!$C$4:$L$952,10,FALSE),"")</f>
        <v>0</v>
      </c>
      <c r="R6" s="79"/>
    </row>
    <row r="7" spans="2:18">
      <c r="B7" s="64" t="str">
        <f>IFERROR(HYPERLINK(C7&amp;".xlsx",VLOOKUP(C7,DB!$C$4:$N$952,12,FALSE)),"")</f>
        <v>COINBASE GLOBAL, INC.</v>
      </c>
      <c r="C7" s="65" t="str" cm="1">
        <f t="array" ref="C7">IFERROR(INDEX(DB!$C$4:$C$174,SMALL(IF(ISNUMBER(SEARCH("crypto",DB!$K$4:$K$174))=TRUE,ROW(DB!$C$4:$C$174)),ROW(3:3))-3,0),"")</f>
        <v>COIN</v>
      </c>
      <c r="D7" t="str">
        <f>IFERROR(VLOOKUP(C7,DB!$C$4:$I$952,2,FALSE),"")</f>
        <v>Financial Technology (Fintech) &amp; Infrastructure</v>
      </c>
      <c r="E7" s="70">
        <f>IFERROR(VLOOKUP(C7,DB!$C$4:$I$952,3,FALSE),"")</f>
        <v>47.67</v>
      </c>
      <c r="F7" s="71">
        <f>IFERROR(VLOOKUP(C7,DB!$C$4:$I$952,7,FALSE),"")</f>
        <v>5.3015E-2</v>
      </c>
      <c r="G7" s="72">
        <f>IFERROR(VLOOKUP(C7,DB!$C$4:$H$952,4,FALSE)/1000000,"")</f>
        <v>10819.45</v>
      </c>
      <c r="H7" s="72"/>
      <c r="I7" s="72">
        <f t="shared" si="3"/>
        <v>10819.45</v>
      </c>
      <c r="J7" s="73" t="str">
        <f t="shared" si="4"/>
        <v/>
      </c>
      <c r="K7" s="73" t="str">
        <f t="shared" si="5"/>
        <v/>
      </c>
      <c r="L7" s="74"/>
      <c r="M7" s="74"/>
      <c r="N7" s="75">
        <f>IFERROR(VLOOKUP(C7,DB!$C$4:$H$49,6,FALSE),"")</f>
        <v>8.2423000000000002</v>
      </c>
      <c r="O7" s="76"/>
      <c r="P7" s="77">
        <f>IFERROR(VLOOKUP(C7,DB!$C$4:$K$952,8,FALSE),"")</f>
        <v>2.5419999999999998</v>
      </c>
      <c r="Q7" s="78">
        <f>IFERROR(VLOOKUP(C7,DB!$C$4:$L$952,10,FALSE),"")</f>
        <v>2014</v>
      </c>
      <c r="R7" s="79"/>
    </row>
    <row r="8" spans="2:18">
      <c r="B8" s="64" t="str">
        <f>IFERROR(HYPERLINK(C8&amp;".xlsx",VLOOKUP(C8,DB!$C$4:$N$952,12,FALSE)),"")</f>
        <v>CORE SCIENTIFIC, INC.</v>
      </c>
      <c r="C8" s="65" t="str" cm="1">
        <f t="array" ref="C8">IFERROR(INDEX(DB!$C$4:$C$174,SMALL(IF(ISNUMBER(SEARCH("crypto",DB!$K$4:$K$174))=TRUE,ROW(DB!$C$4:$C$174)),ROW(4:4))-3,0),"")</f>
        <v>CORZ</v>
      </c>
      <c r="D8" t="str">
        <f>IFERROR(VLOOKUP(C8,DB!$C$4:$I$952,2,FALSE),"")</f>
        <v>Financial Technology (Fintech) &amp; Infrastructure</v>
      </c>
      <c r="E8" s="70">
        <f>IFERROR(VLOOKUP(C8,DB!$C$4:$I$952,3,FALSE),"")</f>
        <v>0.14000000000000001</v>
      </c>
      <c r="F8" s="71">
        <f>IFERROR(VLOOKUP(C8,DB!$C$4:$I$952,7,FALSE),"")</f>
        <v>-3.5813000000000005E-2</v>
      </c>
      <c r="G8" s="72">
        <f>IFERROR(VLOOKUP(C8,DB!$C$4:$H$952,4,FALSE)/1000000,"")</f>
        <v>52.433920000000001</v>
      </c>
      <c r="H8" s="72"/>
      <c r="I8" s="72">
        <f t="shared" si="3"/>
        <v>52.433920000000001</v>
      </c>
      <c r="J8" s="73" t="str">
        <f t="shared" si="4"/>
        <v/>
      </c>
      <c r="K8" s="73" t="str">
        <f t="shared" si="5"/>
        <v/>
      </c>
      <c r="L8" s="74"/>
      <c r="M8" s="74"/>
      <c r="N8" s="75">
        <f>IFERROR(VLOOKUP(C8,DB!$C$4:$H$49,6,FALSE),"")</f>
        <v>83.834800000000001</v>
      </c>
      <c r="O8" s="76"/>
      <c r="P8" s="77">
        <f>IFERROR(VLOOKUP(C8,DB!$C$4:$K$952,8,FALSE),"")</f>
        <v>2.0339999999999998</v>
      </c>
      <c r="Q8" s="78">
        <f>IFERROR(VLOOKUP(C8,DB!$C$4:$L$952,10,FALSE),"")</f>
        <v>2020</v>
      </c>
      <c r="R8" s="79"/>
    </row>
    <row r="9" spans="2:18">
      <c r="B9" s="64" t="str">
        <f>IFERROR(HYPERLINK(C9&amp;".xlsx",VLOOKUP(C9,DB!$C$4:$N$952,12,FALSE)),"")</f>
        <v>GALAXY DIGITAL HOLDINGS LTD.</v>
      </c>
      <c r="C9" s="65" t="str" cm="1">
        <f t="array" ref="C9">IFERROR(INDEX(DB!$C$4:$C$174,SMALL(IF(ISNUMBER(SEARCH("crypto",DB!$K$4:$K$174))=TRUE,ROW(DB!$C$4:$C$174)),ROW(5:5))-3,0),"")</f>
        <v>GLXY</v>
      </c>
      <c r="D9" t="str">
        <f>IFERROR(VLOOKUP(C9,DB!$C$4:$I$952,2,FALSE),"")</f>
        <v>Investment Banking &amp; Investment Services</v>
      </c>
      <c r="E9" s="70">
        <f>IFERROR(VLOOKUP(C9,DB!$C$4:$I$952,3,FALSE),"")</f>
        <v>4.3</v>
      </c>
      <c r="F9" s="71">
        <f>IFERROR(VLOOKUP(C9,DB!$C$4:$I$952,7,FALSE),"")</f>
        <v>-2.0501000000000002E-2</v>
      </c>
      <c r="G9" s="72">
        <f>IFERROR(VLOOKUP(C9,DB!$C$4:$H$952,4,FALSE)/1000000,"")</f>
        <v>1452.1379999999999</v>
      </c>
      <c r="H9" s="72"/>
      <c r="I9" s="72">
        <f t="shared" si="3"/>
        <v>1452.1379999999999</v>
      </c>
      <c r="J9" s="73" t="str">
        <f t="shared" si="4"/>
        <v/>
      </c>
      <c r="K9" s="73" t="str">
        <f t="shared" si="5"/>
        <v/>
      </c>
      <c r="L9" s="74"/>
      <c r="M9" s="74"/>
      <c r="N9" s="75" t="str">
        <f>IFERROR(VLOOKUP(C9,DB!$C$4:$H$49,6,FALSE),"")</f>
        <v/>
      </c>
      <c r="O9" s="76"/>
      <c r="P9" s="77">
        <f>IFERROR(VLOOKUP(C9,DB!$C$4:$K$952,8,FALSE),"")</f>
        <v>3.3889</v>
      </c>
      <c r="Q9" s="78">
        <f>IFERROR(VLOOKUP(C9,DB!$C$4:$L$952,10,FALSE),"")</f>
        <v>2018</v>
      </c>
      <c r="R9" s="79"/>
    </row>
    <row r="10" spans="2:18">
      <c r="B10" s="64" t="str">
        <f>IFERROR(HYPERLINK(C10&amp;".xlsx",VLOOKUP(C10,DB!$C$4:$N$952,12,FALSE)),"")</f>
        <v>GREENIDGE GENERATION HOLDINGS INC.</v>
      </c>
      <c r="C10" s="65" t="str" cm="1">
        <f t="array" ref="C10">IFERROR(INDEX(DB!$C$4:$C$174,SMALL(IF(ISNUMBER(SEARCH("crypto",DB!$K$4:$K$174))=TRUE,ROW(DB!$C$4:$C$174)),ROW(6:6))-3,0),"")</f>
        <v>GREE</v>
      </c>
      <c r="D10" t="str">
        <f>IFERROR(VLOOKUP(C10,DB!$C$4:$I$952,2,FALSE),"")</f>
        <v>Financial Technology (Fintech) &amp; Infrastructure</v>
      </c>
      <c r="E10" s="70">
        <f>IFERROR(VLOOKUP(C10,DB!$C$4:$I$952,3,FALSE),"")</f>
        <v>0.58320000000000005</v>
      </c>
      <c r="F10" s="71">
        <f>IFERROR(VLOOKUP(C10,DB!$C$4:$I$952,7,FALSE),"")</f>
        <v>-6.5235000000000001E-2</v>
      </c>
      <c r="G10" s="72">
        <f>IFERROR(VLOOKUP(C10,DB!$C$4:$H$952,4,FALSE)/1000000,"")</f>
        <v>26.092030000000001</v>
      </c>
      <c r="H10" s="72"/>
      <c r="I10" s="72">
        <f t="shared" si="3"/>
        <v>26.092030000000001</v>
      </c>
      <c r="J10" s="73" t="str">
        <f t="shared" si="4"/>
        <v/>
      </c>
      <c r="K10" s="73" t="str">
        <f t="shared" si="5"/>
        <v/>
      </c>
      <c r="L10" s="74"/>
      <c r="M10" s="74"/>
      <c r="N10" s="75" t="str">
        <f>IFERROR(VLOOKUP(C10,DB!$C$4:$H$49,6,FALSE),"")</f>
        <v/>
      </c>
      <c r="O10" s="76"/>
      <c r="P10" s="77">
        <f>IFERROR(VLOOKUP(C10,DB!$C$4:$K$952,8,FALSE),"")</f>
        <v>2.3929999999999998</v>
      </c>
      <c r="Q10" s="78">
        <f>IFERROR(VLOOKUP(C10,DB!$C$4:$L$952,10,FALSE),"")</f>
        <v>2021</v>
      </c>
      <c r="R10" s="79"/>
    </row>
    <row r="11" spans="2:18">
      <c r="B11" s="64" t="str">
        <f>IFERROR(HYPERLINK(C11&amp;".xlsx",VLOOKUP(C11,DB!$C$4:$N$952,12,FALSE)),"")</f>
        <v>MARATHON DIGITAL HOLDINGS, INC.</v>
      </c>
      <c r="C11" s="65" t="str" cm="1">
        <f t="array" ref="C11">IFERROR(INDEX(DB!$C$4:$C$174,SMALL(IF(ISNUMBER(SEARCH("crypto",DB!$K$4:$K$174))=TRUE,ROW(DB!$C$4:$C$174)),ROW(7:7))-3,0),"")</f>
        <v>MARA</v>
      </c>
      <c r="D11" t="str">
        <f>IFERROR(VLOOKUP(C11,DB!$C$4:$I$952,2,FALSE),"")</f>
        <v>Financial Technology (Fintech) &amp; Infrastructure</v>
      </c>
      <c r="E11" s="70">
        <f>IFERROR(VLOOKUP(C11,DB!$C$4:$I$952,3,FALSE),"")</f>
        <v>6.91</v>
      </c>
      <c r="F11" s="71">
        <f>IFERROR(VLOOKUP(C11,DB!$C$4:$I$952,7,FALSE),"")</f>
        <v>0.112721</v>
      </c>
      <c r="G11" s="72">
        <f>IFERROR(VLOOKUP(C11,DB!$C$4:$H$952,4,FALSE)/1000000,"")</f>
        <v>807.38019999999995</v>
      </c>
      <c r="H11" s="72"/>
      <c r="I11" s="72">
        <f t="shared" si="3"/>
        <v>807.38019999999995</v>
      </c>
      <c r="J11" s="73" t="str">
        <f t="shared" si="4"/>
        <v/>
      </c>
      <c r="K11" s="73" t="str">
        <f t="shared" si="5"/>
        <v/>
      </c>
      <c r="L11" s="74"/>
      <c r="M11" s="74"/>
      <c r="N11" s="75" t="str">
        <f>IFERROR(VLOOKUP(C11,DB!$C$4:$H$49,6,FALSE),"")</f>
        <v/>
      </c>
      <c r="O11" s="76"/>
      <c r="P11" s="77">
        <f>IFERROR(VLOOKUP(C11,DB!$C$4:$K$952,8,FALSE),"")</f>
        <v>4.6303000000000001</v>
      </c>
      <c r="Q11" s="78">
        <f>IFERROR(VLOOKUP(C11,DB!$C$4:$L$952,10,FALSE),"")</f>
        <v>2010</v>
      </c>
      <c r="R11" s="79"/>
    </row>
    <row r="12" spans="2:18">
      <c r="B12" s="64" t="str">
        <f>IFERROR(HYPERLINK(C12&amp;".xlsx",VLOOKUP(C12,DB!$C$4:$N$952,12,FALSE)),"")</f>
        <v>MICROSTRATEGY INCORPORATED</v>
      </c>
      <c r="C12" s="65" t="str" cm="1">
        <f t="array" ref="C12">IFERROR(INDEX(DB!$C$4:$C$174,SMALL(IF(ISNUMBER(SEARCH("crypto",DB!$K$4:$K$174))=TRUE,ROW(DB!$C$4:$C$174)),ROW(8:8))-3,0),"")</f>
        <v>MSTR</v>
      </c>
      <c r="D12" t="str">
        <f>IFERROR(VLOOKUP(C12,DB!$C$4:$I$952,2,FALSE),"")</f>
        <v>Software &amp; IT Services</v>
      </c>
      <c r="E12" s="70">
        <f>IFERROR(VLOOKUP(C12,DB!$C$4:$I$952,3,FALSE),"")</f>
        <v>206.94</v>
      </c>
      <c r="F12" s="71">
        <f>IFERROR(VLOOKUP(C12,DB!$C$4:$I$952,7,FALSE),"")</f>
        <v>4.0003999999999998E-2</v>
      </c>
      <c r="G12" s="72">
        <f>IFERROR(VLOOKUP(C12,DB!$C$4:$H$952,4,FALSE)/1000000,"")</f>
        <v>1935.653</v>
      </c>
      <c r="H12" s="72"/>
      <c r="I12" s="72">
        <f t="shared" si="3"/>
        <v>1935.653</v>
      </c>
      <c r="J12" s="73" t="str">
        <f t="shared" si="4"/>
        <v/>
      </c>
      <c r="K12" s="73" t="str">
        <f t="shared" si="5"/>
        <v/>
      </c>
      <c r="L12" s="74"/>
      <c r="M12" s="74"/>
      <c r="N12" s="75" t="str">
        <f>IFERROR(VLOOKUP(C12,DB!$C$4:$H$49,6,FALSE),"")</f>
        <v/>
      </c>
      <c r="O12" s="76"/>
      <c r="P12" s="77">
        <f>IFERROR(VLOOKUP(C12,DB!$C$4:$K$952,8,FALSE),"")</f>
        <v>2.1280999999999999</v>
      </c>
      <c r="Q12" s="78">
        <f>IFERROR(VLOOKUP(C12,DB!$C$4:$L$952,10,FALSE),"")</f>
        <v>1989</v>
      </c>
      <c r="R12" s="79"/>
    </row>
    <row r="13" spans="2:18">
      <c r="B13" s="64" t="str">
        <f>IFERROR(HYPERLINK(C13&amp;".xlsx",VLOOKUP(C13,DB!$C$4:$N$952,12,FALSE)),"")</f>
        <v>NVIDIA CORPORATION</v>
      </c>
      <c r="C13" s="65" t="str" cm="1">
        <f t="array" ref="C13">IFERROR(INDEX(DB!$C$4:$C$174,SMALL(IF(ISNUMBER(SEARCH("crypto",DB!$K$4:$K$174))=TRUE,ROW(DB!$C$4:$C$174)),ROW(9:9))-3,0),"")</f>
        <v>NVDA</v>
      </c>
      <c r="D13" t="str">
        <f>IFERROR(VLOOKUP(C13,DB!$C$4:$I$952,2,FALSE),"")</f>
        <v>Semiconductors &amp; Semiconductor Equipment</v>
      </c>
      <c r="E13" s="70">
        <f>IFERROR(VLOOKUP(C13,DB!$C$4:$I$952,3,FALSE),"")</f>
        <v>168.76</v>
      </c>
      <c r="F13" s="71">
        <f>IFERROR(VLOOKUP(C13,DB!$C$4:$I$952,7,FALSE),"")</f>
        <v>-1.5115E-2</v>
      </c>
      <c r="G13" s="72">
        <f>IFERROR(VLOOKUP(C13,DB!$C$4:$H$952,4,FALSE)/1000000,"")</f>
        <v>415149.6</v>
      </c>
      <c r="H13" s="72"/>
      <c r="I13" s="72">
        <f t="shared" si="3"/>
        <v>415149.6</v>
      </c>
      <c r="J13" s="73" t="str">
        <f t="shared" si="4"/>
        <v/>
      </c>
      <c r="K13" s="73" t="str">
        <f t="shared" si="5"/>
        <v/>
      </c>
      <c r="L13" s="74"/>
      <c r="M13" s="74"/>
      <c r="N13" s="75" t="str">
        <f>IFERROR(VLOOKUP(C13,DB!$C$4:$H$49,6,FALSE),"")</f>
        <v/>
      </c>
      <c r="O13" s="76"/>
      <c r="P13" s="77">
        <f>IFERROR(VLOOKUP(C13,DB!$C$4:$K$952,8,FALSE),"")</f>
        <v>1.7491000000000001</v>
      </c>
      <c r="Q13" s="78">
        <f>IFERROR(VLOOKUP(C13,DB!$C$4:$L$952,10,FALSE),"")</f>
        <v>1998</v>
      </c>
      <c r="R13" s="79"/>
    </row>
    <row r="14" spans="2:18">
      <c r="B14" s="64" t="str">
        <f>IFERROR(HYPERLINK(C14&amp;".xlsx",VLOOKUP(C14,DB!$C$4:$N$952,12,FALSE)),"")</f>
        <v>RIOT BLOCKCHAIN, INC.</v>
      </c>
      <c r="C14" s="65" t="str" cm="1">
        <f t="array" ref="C14">IFERROR(INDEX(DB!$C$4:$C$174,SMALL(IF(ISNUMBER(SEARCH("crypto",DB!$K$4:$K$174))=TRUE,ROW(DB!$C$4:$C$174)),ROW(10:10))-3,0),"")</f>
        <v>RIOT</v>
      </c>
      <c r="D14" t="str">
        <f>IFERROR(VLOOKUP(C14,DB!$C$4:$I$952,2,FALSE),"")</f>
        <v>Financial Technology (Fintech) &amp; Infrastructure</v>
      </c>
      <c r="E14" s="70">
        <f>IFERROR(VLOOKUP(C14,DB!$C$4:$I$952,3,FALSE),"")</f>
        <v>4.96</v>
      </c>
      <c r="F14" s="71">
        <f>IFERROR(VLOOKUP(C14,DB!$C$4:$I$952,7,FALSE),"")</f>
        <v>8.2969000000000015E-2</v>
      </c>
      <c r="G14" s="72">
        <f>IFERROR(VLOOKUP(C14,DB!$C$4:$H$952,4,FALSE)/1000000,"")</f>
        <v>829.79269999999997</v>
      </c>
      <c r="H14" s="72"/>
      <c r="I14" s="72">
        <f t="shared" si="3"/>
        <v>829.79269999999997</v>
      </c>
      <c r="J14" s="73" t="str">
        <f t="shared" si="4"/>
        <v/>
      </c>
      <c r="K14" s="73" t="str">
        <f t="shared" si="5"/>
        <v/>
      </c>
      <c r="L14" s="74"/>
      <c r="M14" s="74"/>
      <c r="N14" s="75" t="str">
        <f>IFERROR(VLOOKUP(C14,DB!$C$4:$H$49,6,FALSE),"")</f>
        <v/>
      </c>
      <c r="O14" s="76"/>
      <c r="P14" s="77">
        <f>IFERROR(VLOOKUP(C14,DB!$C$4:$K$952,8,FALSE),"")</f>
        <v>3.8719999999999999</v>
      </c>
      <c r="Q14" s="78">
        <f>IFERROR(VLOOKUP(C14,DB!$C$4:$L$952,10,FALSE),"")</f>
        <v>2017</v>
      </c>
      <c r="R14" s="79"/>
    </row>
    <row r="15" spans="2:18">
      <c r="B15" s="64" t="str">
        <f>IFERROR(HYPERLINK(C15&amp;".xlsx",VLOOKUP(C15,DB!$C$4:$N$952,12,FALSE)),"")</f>
        <v/>
      </c>
      <c r="C15" s="65" t="str" cm="1">
        <f t="array" ref="C15">IFERROR(INDEX(DB!$C$4:$C$174,SMALL(IF(ISNUMBER(SEARCH("crypto",DB!$K$4:$K$174))=TRUE,ROW(DB!$C$4:$C$174)),ROW(11:11))-3,0),"")</f>
        <v/>
      </c>
      <c r="D15" t="str">
        <f>IFERROR(VLOOKUP(C15,DB!$C$4:$I$952,2,FALSE),"")</f>
        <v/>
      </c>
      <c r="E15" s="70" t="str">
        <f>IFERROR(VLOOKUP(C15,DB!$C$4:$I$952,3,FALSE),"")</f>
        <v/>
      </c>
      <c r="F15" s="71" t="str">
        <f>IFERROR(VLOOKUP(C15,DB!$C$4:$I$952,7,FALSE),"")</f>
        <v/>
      </c>
      <c r="G15" s="72" t="str">
        <f>IFERROR(VLOOKUP(C15,DB!$C$4:$H$952,4,FALSE)/1000000,"")</f>
        <v/>
      </c>
      <c r="H15" s="72"/>
      <c r="I15" s="72" t="str">
        <f t="shared" si="3"/>
        <v/>
      </c>
      <c r="J15" s="73" t="str">
        <f t="shared" si="4"/>
        <v/>
      </c>
      <c r="K15" s="73" t="str">
        <f t="shared" si="5"/>
        <v/>
      </c>
      <c r="L15" s="74"/>
      <c r="M15" s="74"/>
      <c r="N15" s="75" t="str">
        <f>IFERROR(VLOOKUP(C15,DB!$C$4:$H$49,6,FALSE),"")</f>
        <v/>
      </c>
      <c r="O15" s="76"/>
      <c r="P15" s="77" t="str">
        <f>IFERROR(VLOOKUP(C15,DB!$C$4:$K$952,8,FALSE),"")</f>
        <v/>
      </c>
      <c r="Q15" s="78" t="str">
        <f>IFERROR(VLOOKUP(C15,DB!$C$4:$L$952,10,FALSE),"")</f>
        <v/>
      </c>
      <c r="R15" s="79"/>
    </row>
    <row r="16" spans="2:18">
      <c r="B16" s="64" t="str">
        <f>IFERROR(HYPERLINK(C16&amp;".xlsx",VLOOKUP(C16,DB!$C$4:$N$952,12,FALSE)),"")</f>
        <v/>
      </c>
      <c r="C16" s="65" t="str" cm="1">
        <f t="array" ref="C16">IFERROR(INDEX(DB!$C$4:$C$174,SMALL(IF(ISNUMBER(SEARCH("crypto",DB!$K$4:$K$174))=TRUE,ROW(DB!$C$4:$C$174)),ROW(12:12))-3,0),"")</f>
        <v/>
      </c>
      <c r="D16" t="str">
        <f>IFERROR(VLOOKUP(C16,DB!$C$4:$I$952,2,FALSE),"")</f>
        <v/>
      </c>
      <c r="E16" s="70" t="str">
        <f>IFERROR(VLOOKUP(C16,DB!$C$4:$I$952,3,FALSE),"")</f>
        <v/>
      </c>
      <c r="F16" s="71" t="str">
        <f>IFERROR(VLOOKUP(C16,DB!$C$4:$I$952,7,FALSE),"")</f>
        <v/>
      </c>
      <c r="G16" s="72" t="str">
        <f>IFERROR(VLOOKUP(C16,DB!$C$4:$H$952,4,FALSE)/1000000,"")</f>
        <v/>
      </c>
      <c r="H16" s="72"/>
      <c r="I16" s="72" t="str">
        <f t="shared" si="3"/>
        <v/>
      </c>
      <c r="J16" s="73" t="str">
        <f t="shared" si="4"/>
        <v/>
      </c>
      <c r="K16" s="73" t="str">
        <f t="shared" si="5"/>
        <v/>
      </c>
      <c r="L16" s="74"/>
      <c r="M16" s="74"/>
      <c r="N16" s="75" t="str">
        <f>IFERROR(VLOOKUP(C16,DB!$C$4:$H$49,6,FALSE),"")</f>
        <v/>
      </c>
      <c r="O16" s="76"/>
      <c r="P16" s="77" t="str">
        <f>IFERROR(VLOOKUP(C16,DB!$C$4:$K$952,8,FALSE),"")</f>
        <v/>
      </c>
      <c r="Q16" s="78" t="str">
        <f>IFERROR(VLOOKUP(C16,DB!$C$4:$L$952,10,FALSE),"")</f>
        <v/>
      </c>
      <c r="R16" s="79"/>
    </row>
    <row r="17" spans="2:18">
      <c r="B17" s="64" t="str">
        <f>IFERROR(HYPERLINK(C17&amp;".xlsx",VLOOKUP(C17,DB!$C$4:$N$952,12,FALSE)),"")</f>
        <v/>
      </c>
      <c r="C17" s="65" t="str" cm="1">
        <f t="array" ref="C17">IFERROR(INDEX(DB!$C$4:$C$174,SMALL(IF(ISNUMBER(SEARCH("crypto",DB!$K$4:$K$174))=TRUE,ROW(DB!$C$4:$C$174)),ROW(13:13))-3,0),"")</f>
        <v/>
      </c>
      <c r="D17" t="str">
        <f>IFERROR(VLOOKUP(C17,DB!$C$4:$I$952,2,FALSE),"")</f>
        <v/>
      </c>
      <c r="E17" s="70" t="str">
        <f>IFERROR(VLOOKUP(C17,DB!$C$4:$I$952,3,FALSE),"")</f>
        <v/>
      </c>
      <c r="F17" s="71" t="str">
        <f>IFERROR(VLOOKUP(C17,DB!$C$4:$I$952,7,FALSE),"")</f>
        <v/>
      </c>
      <c r="G17" s="72" t="str">
        <f>IFERROR(VLOOKUP(C17,DB!$C$4:$H$952,4,FALSE)/1000000,"")</f>
        <v/>
      </c>
      <c r="H17" s="72"/>
      <c r="I17" s="72" t="str">
        <f t="shared" si="3"/>
        <v/>
      </c>
      <c r="J17" s="73" t="str">
        <f t="shared" si="4"/>
        <v/>
      </c>
      <c r="K17" s="73" t="str">
        <f t="shared" si="5"/>
        <v/>
      </c>
      <c r="L17" s="74"/>
      <c r="M17" s="74"/>
      <c r="N17" s="75" t="str">
        <f>IFERROR(VLOOKUP(C17,DB!$C$4:$H$49,6,FALSE),"")</f>
        <v/>
      </c>
      <c r="O17" s="76"/>
      <c r="P17" s="77" t="str">
        <f>IFERROR(VLOOKUP(C17,DB!$C$4:$K$952,8,FALSE),"")</f>
        <v/>
      </c>
      <c r="Q17" s="78" t="str">
        <f>IFERROR(VLOOKUP(C17,DB!$C$4:$L$952,10,FALSE),"")</f>
        <v/>
      </c>
      <c r="R17" s="79"/>
    </row>
    <row r="18" spans="2:18">
      <c r="B18" s="64" t="str">
        <f>IFERROR(HYPERLINK(C18&amp;".xlsx",VLOOKUP(C18,DB!$C$4:$N$952,12,FALSE)),"")</f>
        <v/>
      </c>
      <c r="C18" s="65" t="str" cm="1">
        <f t="array" ref="C18">IFERROR(INDEX(DB!$C$4:$C$174,SMALL(IF(ISNUMBER(SEARCH("crypto",DB!$K$4:$K$174))=TRUE,ROW(DB!$C$4:$C$174)),ROW(14:14))-3,0),"")</f>
        <v/>
      </c>
      <c r="D18" t="str">
        <f>IFERROR(VLOOKUP(C18,DB!$C$4:$I$952,2,FALSE),"")</f>
        <v/>
      </c>
      <c r="E18" s="70" t="str">
        <f>IFERROR(VLOOKUP(C18,DB!$C$4:$I$952,3,FALSE),"")</f>
        <v/>
      </c>
      <c r="F18" s="71" t="str">
        <f>IFERROR(VLOOKUP(C18,DB!$C$4:$I$952,7,FALSE),"")</f>
        <v/>
      </c>
      <c r="G18" s="72" t="str">
        <f>IFERROR(VLOOKUP(C18,DB!$C$4:$H$952,4,FALSE)/1000000,"")</f>
        <v/>
      </c>
      <c r="H18" s="72"/>
      <c r="I18" s="72" t="str">
        <f t="shared" si="3"/>
        <v/>
      </c>
      <c r="J18" s="73" t="str">
        <f t="shared" si="4"/>
        <v/>
      </c>
      <c r="K18" s="73" t="str">
        <f t="shared" si="5"/>
        <v/>
      </c>
      <c r="L18" s="74"/>
      <c r="M18" s="74"/>
      <c r="N18" s="75" t="str">
        <f>IFERROR(VLOOKUP(C18,DB!$C$4:$H$49,6,FALSE),"")</f>
        <v/>
      </c>
      <c r="O18" s="76"/>
      <c r="P18" s="77" t="str">
        <f>IFERROR(VLOOKUP(C18,DB!$C$4:$K$952,8,FALSE),"")</f>
        <v/>
      </c>
      <c r="Q18" s="78" t="str">
        <f>IFERROR(VLOOKUP(C18,DB!$C$4:$L$952,10,FALSE),"")</f>
        <v/>
      </c>
      <c r="R18" s="79"/>
    </row>
    <row r="19" spans="2:18">
      <c r="B19" s="64" t="str">
        <f>IFERROR(HYPERLINK(C19&amp;".xlsx",VLOOKUP(C19,DB!$C$4:$N$952,12,FALSE)),"")</f>
        <v/>
      </c>
      <c r="C19" s="65" t="str" cm="1">
        <f t="array" ref="C19">IFERROR(INDEX(DB!$C$4:$C$174,SMALL(IF(ISNUMBER(SEARCH("crypto",DB!$K$4:$K$174))=TRUE,ROW(DB!$C$4:$C$174)),ROW(15:15))-3,0),"")</f>
        <v/>
      </c>
      <c r="D19" t="str">
        <f>IFERROR(VLOOKUP(C19,DB!$C$4:$I$952,2,FALSE),"")</f>
        <v/>
      </c>
      <c r="E19" s="70" t="str">
        <f>IFERROR(VLOOKUP(C19,DB!$C$4:$I$952,3,FALSE),"")</f>
        <v/>
      </c>
      <c r="F19" s="71" t="str">
        <f>IFERROR(VLOOKUP(C19,DB!$C$4:$I$952,7,FALSE),"")</f>
        <v/>
      </c>
      <c r="G19" s="72" t="str">
        <f>IFERROR(VLOOKUP(C19,DB!$C$4:$H$952,4,FALSE)/1000000,"")</f>
        <v/>
      </c>
      <c r="H19" s="72"/>
      <c r="I19" s="72" t="str">
        <f t="shared" si="3"/>
        <v/>
      </c>
      <c r="J19" s="73" t="str">
        <f t="shared" si="4"/>
        <v/>
      </c>
      <c r="K19" s="73" t="str">
        <f t="shared" si="5"/>
        <v/>
      </c>
      <c r="L19" s="74"/>
      <c r="M19" s="74"/>
      <c r="N19" s="75" t="str">
        <f>IFERROR(VLOOKUP(C19,DB!$C$4:$H$49,6,FALSE),"")</f>
        <v/>
      </c>
      <c r="O19" s="76"/>
      <c r="P19" s="77" t="str">
        <f>IFERROR(VLOOKUP(C19,DB!$C$4:$K$952,8,FALSE),"")</f>
        <v/>
      </c>
      <c r="Q19" s="78" t="str">
        <f>IFERROR(VLOOKUP(C19,DB!$C$4:$L$952,10,FALSE),"")</f>
        <v/>
      </c>
      <c r="R19" s="79"/>
    </row>
    <row r="20" spans="2:18">
      <c r="B20" s="64" t="str">
        <f>IFERROR(HYPERLINK(C20&amp;".xlsx",VLOOKUP(C20,DB!$C$4:$N$952,12,FALSE)),"")</f>
        <v/>
      </c>
      <c r="C20" s="65" t="str" cm="1">
        <f t="array" ref="C20">IFERROR(INDEX(DB!$C$4:$C$174,SMALL(IF(ISNUMBER(SEARCH("crypto",DB!$K$4:$K$174))=TRUE,ROW(DB!$C$4:$C$174)),ROW(16:16))-3,0),"")</f>
        <v/>
      </c>
      <c r="D20" t="str">
        <f>IFERROR(VLOOKUP(C20,DB!$C$4:$I$952,2,FALSE),"")</f>
        <v/>
      </c>
      <c r="E20" s="70" t="str">
        <f>IFERROR(VLOOKUP(C20,DB!$C$4:$I$952,3,FALSE),"")</f>
        <v/>
      </c>
      <c r="F20" s="71" t="str">
        <f>IFERROR(VLOOKUP(C20,DB!$C$4:$I$952,7,FALSE),"")</f>
        <v/>
      </c>
      <c r="G20" s="72" t="str">
        <f>IFERROR(VLOOKUP(C20,DB!$C$4:$H$952,4,FALSE)/1000000,"")</f>
        <v/>
      </c>
      <c r="H20" s="72"/>
      <c r="I20" s="72" t="str">
        <f t="shared" si="3"/>
        <v/>
      </c>
      <c r="J20" s="73" t="str">
        <f t="shared" si="4"/>
        <v/>
      </c>
      <c r="K20" s="73" t="str">
        <f t="shared" si="5"/>
        <v/>
      </c>
      <c r="L20" s="74"/>
      <c r="M20" s="74"/>
      <c r="N20" s="75" t="str">
        <f>IFERROR(VLOOKUP(C20,DB!$C$4:$H$49,6,FALSE),"")</f>
        <v/>
      </c>
      <c r="O20" s="76"/>
      <c r="P20" s="77" t="str">
        <f>IFERROR(VLOOKUP(C20,DB!$C$4:$K$952,8,FALSE),"")</f>
        <v/>
      </c>
      <c r="Q20" s="78" t="str">
        <f>IFERROR(VLOOKUP(C20,DB!$C$4:$L$952,10,FALSE),"")</f>
        <v/>
      </c>
      <c r="R20" s="79"/>
    </row>
    <row r="21" spans="2:18">
      <c r="B21" s="64" t="str">
        <f>IFERROR(HYPERLINK(C21&amp;".xlsx",VLOOKUP(C21,DB!$C$4:$N$952,12,FALSE)),"")</f>
        <v/>
      </c>
      <c r="C21" s="65" t="str" cm="1">
        <f t="array" ref="C21">IFERROR(INDEX(DB!$C$4:$C$174,SMALL(IF(ISNUMBER(SEARCH("crypto",DB!$K$4:$K$174))=TRUE,ROW(DB!$C$4:$C$174)),ROW(17:17))-3,0),"")</f>
        <v/>
      </c>
      <c r="D21" t="str">
        <f>IFERROR(VLOOKUP(C21,DB!$C$4:$I$952,2,FALSE),"")</f>
        <v/>
      </c>
      <c r="E21" s="70" t="str">
        <f>IFERROR(VLOOKUP(C21,DB!$C$4:$I$952,3,FALSE),"")</f>
        <v/>
      </c>
      <c r="F21" s="71" t="str">
        <f>IFERROR(VLOOKUP(C21,DB!$C$4:$I$952,7,FALSE),"")</f>
        <v/>
      </c>
      <c r="G21" s="72" t="str">
        <f>IFERROR(VLOOKUP(C21,DB!$C$4:$H$952,4,FALSE)/1000000,"")</f>
        <v/>
      </c>
      <c r="H21" s="72"/>
      <c r="I21" s="72" t="str">
        <f t="shared" si="3"/>
        <v/>
      </c>
      <c r="J21" s="73" t="str">
        <f t="shared" si="4"/>
        <v/>
      </c>
      <c r="K21" s="73" t="str">
        <f t="shared" si="5"/>
        <v/>
      </c>
      <c r="L21" s="74"/>
      <c r="M21" s="74"/>
      <c r="N21" s="75" t="str">
        <f>IFERROR(VLOOKUP(C21,DB!$C$4:$H$49,6,FALSE),"")</f>
        <v/>
      </c>
      <c r="O21" s="76"/>
      <c r="P21" s="77" t="str">
        <f>IFERROR(VLOOKUP(C21,DB!$C$4:$K$952,8,FALSE),"")</f>
        <v/>
      </c>
      <c r="Q21" s="78" t="str">
        <f>IFERROR(VLOOKUP(C21,DB!$C$4:$L$952,10,FALSE),"")</f>
        <v/>
      </c>
      <c r="R21" s="79"/>
    </row>
    <row r="22" spans="2:18">
      <c r="B22" s="64" t="str">
        <f>IFERROR(HYPERLINK(C22&amp;".xlsx",VLOOKUP(C22,DB!$C$4:$N$952,12,FALSE)),"")</f>
        <v/>
      </c>
      <c r="C22" s="65" t="str" cm="1">
        <f t="array" ref="C22">IFERROR(INDEX(DB!$C$4:$C$174,SMALL(IF(ISNUMBER(SEARCH("crypto",DB!$K$4:$K$174))=TRUE,ROW(DB!$C$4:$C$174)),ROW(18:18))-3,0),"")</f>
        <v/>
      </c>
      <c r="D22" t="str">
        <f>IFERROR(VLOOKUP(C22,DB!$C$4:$I$952,2,FALSE),"")</f>
        <v/>
      </c>
      <c r="E22" s="70" t="str">
        <f>IFERROR(VLOOKUP(C22,DB!$C$4:$I$952,3,FALSE),"")</f>
        <v/>
      </c>
      <c r="F22" s="71" t="str">
        <f>IFERROR(VLOOKUP(C22,DB!$C$4:$I$952,7,FALSE),"")</f>
        <v/>
      </c>
      <c r="G22" s="72" t="str">
        <f>IFERROR(VLOOKUP(C22,DB!$C$4:$H$952,4,FALSE)/1000000,"")</f>
        <v/>
      </c>
      <c r="H22" s="72"/>
      <c r="I22" s="72" t="str">
        <f t="shared" si="3"/>
        <v/>
      </c>
      <c r="J22" s="73" t="str">
        <f t="shared" si="4"/>
        <v/>
      </c>
      <c r="K22" s="73" t="str">
        <f t="shared" si="5"/>
        <v/>
      </c>
      <c r="L22" s="74"/>
      <c r="M22" s="74"/>
      <c r="N22" s="75" t="str">
        <f>IFERROR(VLOOKUP(C22,DB!$C$4:$H$49,6,FALSE),"")</f>
        <v/>
      </c>
      <c r="O22" s="76"/>
      <c r="P22" s="77" t="str">
        <f>IFERROR(VLOOKUP(C22,DB!$C$4:$K$952,8,FALSE),"")</f>
        <v/>
      </c>
      <c r="Q22" s="78" t="str">
        <f>IFERROR(VLOOKUP(C22,DB!$C$4:$L$952,10,FALSE),"")</f>
        <v/>
      </c>
      <c r="R22" s="79"/>
    </row>
    <row r="23" spans="2:18">
      <c r="B23" s="64" t="str">
        <f>IFERROR(HYPERLINK(C23&amp;".xlsx",VLOOKUP(C23,DB!$C$4:$N$952,12,FALSE)),"")</f>
        <v/>
      </c>
      <c r="C23" s="65" t="str" cm="1">
        <f t="array" ref="C23">IFERROR(INDEX(DB!$C$4:$C$174,SMALL(IF(ISNUMBER(SEARCH("crypto",DB!$K$4:$K$174))=TRUE,ROW(DB!$C$4:$C$174)),ROW(19:19))-3,0),"")</f>
        <v/>
      </c>
      <c r="D23" t="str">
        <f>IFERROR(VLOOKUP(C23,DB!$C$4:$I$952,2,FALSE),"")</f>
        <v/>
      </c>
      <c r="E23" s="70" t="str">
        <f>IFERROR(VLOOKUP(C23,DB!$C$4:$I$952,3,FALSE),"")</f>
        <v/>
      </c>
      <c r="F23" s="71" t="str">
        <f>IFERROR(VLOOKUP(C23,DB!$C$4:$I$952,7,FALSE),"")</f>
        <v/>
      </c>
      <c r="G23" s="72" t="str">
        <f>IFERROR(VLOOKUP(C23,DB!$C$4:$H$952,4,FALSE)/1000000,"")</f>
        <v/>
      </c>
      <c r="H23" s="72"/>
      <c r="I23" s="72" t="str">
        <f t="shared" si="3"/>
        <v/>
      </c>
      <c r="J23" s="73" t="str">
        <f t="shared" si="4"/>
        <v/>
      </c>
      <c r="K23" s="73" t="str">
        <f t="shared" si="5"/>
        <v/>
      </c>
      <c r="L23" s="74"/>
      <c r="M23" s="74"/>
      <c r="N23" s="75" t="str">
        <f>IFERROR(VLOOKUP(C23,DB!$C$4:$H$49,6,FALSE),"")</f>
        <v/>
      </c>
      <c r="O23" s="76"/>
      <c r="P23" s="77" t="str">
        <f>IFERROR(VLOOKUP(C23,DB!$C$4:$K$952,8,FALSE),"")</f>
        <v/>
      </c>
      <c r="Q23" s="78" t="str">
        <f>IFERROR(VLOOKUP(C23,DB!$C$4:$L$952,10,FALSE),"")</f>
        <v/>
      </c>
      <c r="R23" s="79"/>
    </row>
    <row r="24" spans="2:18">
      <c r="B24" s="64" t="str">
        <f>IFERROR(HYPERLINK(C24&amp;".xlsx",VLOOKUP(C24,DB!$C$4:$N$952,12,FALSE)),"")</f>
        <v/>
      </c>
      <c r="C24" s="65" t="str" cm="1">
        <f t="array" ref="C24">IFERROR(INDEX(DB!$C$4:$C$174,SMALL(IF(ISNUMBER(SEARCH("crypto",DB!$K$4:$K$174))=TRUE,ROW(DB!$C$4:$C$174)),ROW(20:20))-3,0),"")</f>
        <v/>
      </c>
      <c r="D24" t="str">
        <f>IFERROR(VLOOKUP(C24,DB!$C$4:$I$952,2,FALSE),"")</f>
        <v/>
      </c>
      <c r="E24" s="70" t="str">
        <f>IFERROR(VLOOKUP(C24,DB!$C$4:$I$952,3,FALSE),"")</f>
        <v/>
      </c>
      <c r="F24" s="71" t="str">
        <f>IFERROR(VLOOKUP(C24,DB!$C$4:$I$952,7,FALSE),"")</f>
        <v/>
      </c>
      <c r="G24" s="72" t="str">
        <f>IFERROR(VLOOKUP(C24,DB!$C$4:$H$952,4,FALSE)/1000000,"")</f>
        <v/>
      </c>
      <c r="H24" s="72"/>
      <c r="I24" s="72" t="str">
        <f t="shared" si="3"/>
        <v/>
      </c>
      <c r="J24" s="73" t="str">
        <f t="shared" si="4"/>
        <v/>
      </c>
      <c r="K24" s="73" t="str">
        <f t="shared" si="5"/>
        <v/>
      </c>
      <c r="L24" s="74"/>
      <c r="M24" s="74"/>
      <c r="N24" s="75" t="str">
        <f>IFERROR(VLOOKUP(C24,DB!$C$4:$H$49,6,FALSE),"")</f>
        <v/>
      </c>
      <c r="O24" s="76"/>
      <c r="P24" s="77" t="str">
        <f>IFERROR(VLOOKUP(C24,DB!$C$4:$K$952,8,FALSE),"")</f>
        <v/>
      </c>
      <c r="Q24" s="78" t="str">
        <f>IFERROR(VLOOKUP(C24,DB!$C$4:$L$952,10,FALSE),"")</f>
        <v/>
      </c>
      <c r="R24" s="79"/>
    </row>
    <row r="25" spans="2:18">
      <c r="B25" s="64" t="str">
        <f>IFERROR(HYPERLINK(C25&amp;".xlsx",VLOOKUP(C25,DB!$C$4:$N$952,12,FALSE)),"")</f>
        <v/>
      </c>
      <c r="C25" s="65" t="str" cm="1">
        <f t="array" ref="C25">IFERROR(INDEX(DB!$C$4:$C$174,SMALL(IF(ISNUMBER(SEARCH("crypto",DB!$K$4:$K$174))=TRUE,ROW(DB!$C$4:$C$174)),ROW(21:21))-3,0),"")</f>
        <v/>
      </c>
      <c r="D25" t="str">
        <f>IFERROR(VLOOKUP(C25,DB!$C$4:$I$952,2,FALSE),"")</f>
        <v/>
      </c>
      <c r="E25" s="70" t="str">
        <f>IFERROR(VLOOKUP(C25,DB!$C$4:$I$952,3,FALSE),"")</f>
        <v/>
      </c>
      <c r="F25" s="71" t="str">
        <f>IFERROR(VLOOKUP(C25,DB!$C$4:$I$952,7,FALSE),"")</f>
        <v/>
      </c>
      <c r="G25" s="72" t="str">
        <f>IFERROR(VLOOKUP(C25,DB!$C$4:$H$952,4,FALSE)/1000000,"")</f>
        <v/>
      </c>
      <c r="H25" s="72"/>
      <c r="I25" s="72" t="str">
        <f t="shared" si="3"/>
        <v/>
      </c>
      <c r="J25" s="73" t="str">
        <f t="shared" si="4"/>
        <v/>
      </c>
      <c r="K25" s="73" t="str">
        <f t="shared" si="5"/>
        <v/>
      </c>
      <c r="L25" s="74"/>
      <c r="M25" s="74"/>
      <c r="N25" s="75" t="str">
        <f>IFERROR(VLOOKUP(C25,DB!$C$4:$H$49,6,FALSE),"")</f>
        <v/>
      </c>
      <c r="O25" s="76"/>
      <c r="P25" s="77" t="str">
        <f>IFERROR(VLOOKUP(C25,DB!$C$4:$K$952,8,FALSE),"")</f>
        <v/>
      </c>
      <c r="Q25" s="78" t="str">
        <f>IFERROR(VLOOKUP(C25,DB!$C$4:$L$952,10,FALSE),"")</f>
        <v/>
      </c>
      <c r="R25" s="79"/>
    </row>
    <row r="26" spans="2:18">
      <c r="B26" s="64" t="str">
        <f>IFERROR(HYPERLINK(C26&amp;".xlsx",VLOOKUP(C26,DB!$C$4:$N$952,12,FALSE)),"")</f>
        <v/>
      </c>
      <c r="C26" s="65" t="str" cm="1">
        <f t="array" ref="C26">IFERROR(INDEX(DB!$C$4:$C$174,SMALL(IF(ISNUMBER(SEARCH("crypto",DB!$K$4:$K$174))=TRUE,ROW(DB!$C$4:$C$174)),ROW(22:22))-3,0),"")</f>
        <v/>
      </c>
      <c r="D26" t="str">
        <f>IFERROR(VLOOKUP(C26,DB!$C$4:$I$952,2,FALSE),"")</f>
        <v/>
      </c>
      <c r="E26" s="70" t="str">
        <f>IFERROR(VLOOKUP(C26,DB!$C$4:$I$952,3,FALSE),"")</f>
        <v/>
      </c>
      <c r="F26" s="71" t="str">
        <f>IFERROR(VLOOKUP(C26,DB!$C$4:$I$952,7,FALSE),"")</f>
        <v/>
      </c>
      <c r="G26" s="72" t="str">
        <f>IFERROR(VLOOKUP(C26,DB!$C$4:$H$952,4,FALSE)/1000000,"")</f>
        <v/>
      </c>
      <c r="H26" s="72"/>
      <c r="I26" s="72" t="str">
        <f t="shared" si="3"/>
        <v/>
      </c>
      <c r="J26" s="73" t="str">
        <f t="shared" si="4"/>
        <v/>
      </c>
      <c r="K26" s="73" t="str">
        <f t="shared" si="5"/>
        <v/>
      </c>
      <c r="L26" s="74"/>
      <c r="M26" s="74"/>
      <c r="N26" s="75" t="str">
        <f>IFERROR(VLOOKUP(C26,DB!$C$4:$H$49,6,FALSE),"")</f>
        <v/>
      </c>
      <c r="O26" s="76"/>
      <c r="P26" s="77" t="str">
        <f>IFERROR(VLOOKUP(C26,DB!$C$4:$K$952,8,FALSE),"")</f>
        <v/>
      </c>
      <c r="Q26" s="78" t="str">
        <f>IFERROR(VLOOKUP(C26,DB!$C$4:$L$952,10,FALSE),"")</f>
        <v/>
      </c>
      <c r="R26" s="79"/>
    </row>
    <row r="27" spans="2:18">
      <c r="B27" s="64" t="str">
        <f>IFERROR(HYPERLINK(C27&amp;".xlsx",VLOOKUP(C27,DB!$C$4:$N$952,12,FALSE)),"")</f>
        <v/>
      </c>
      <c r="C27" s="65" t="str" cm="1">
        <f t="array" ref="C27">IFERROR(INDEX(DB!$C$4:$C$174,SMALL(IF(ISNUMBER(SEARCH("crypto",DB!$K$4:$K$174))=TRUE,ROW(DB!$C$4:$C$174)),ROW(23:23))-3,0),"")</f>
        <v/>
      </c>
      <c r="D27" t="str">
        <f>IFERROR(VLOOKUP(C27,DB!$C$4:$I$952,2,FALSE),"")</f>
        <v/>
      </c>
      <c r="E27" s="70" t="str">
        <f>IFERROR(VLOOKUP(C27,DB!$C$4:$I$952,3,FALSE),"")</f>
        <v/>
      </c>
      <c r="F27" s="71" t="str">
        <f>IFERROR(VLOOKUP(C27,DB!$C$4:$I$952,7,FALSE),"")</f>
        <v/>
      </c>
      <c r="G27" s="72" t="str">
        <f>IFERROR(VLOOKUP(C27,DB!$C$4:$H$952,4,FALSE)/1000000,"")</f>
        <v/>
      </c>
      <c r="H27" s="72"/>
      <c r="I27" s="72" t="str">
        <f t="shared" si="3"/>
        <v/>
      </c>
      <c r="J27" s="73" t="str">
        <f t="shared" si="4"/>
        <v/>
      </c>
      <c r="K27" s="73" t="str">
        <f t="shared" si="5"/>
        <v/>
      </c>
      <c r="L27" s="74"/>
      <c r="M27" s="74"/>
      <c r="N27" s="75" t="str">
        <f>IFERROR(VLOOKUP(C27,DB!$C$4:$H$49,6,FALSE),"")</f>
        <v/>
      </c>
      <c r="O27" s="76"/>
      <c r="P27" s="77" t="str">
        <f>IFERROR(VLOOKUP(C27,DB!$C$4:$K$952,8,FALSE),"")</f>
        <v/>
      </c>
      <c r="Q27" s="78" t="str">
        <f>IFERROR(VLOOKUP(C27,DB!$C$4:$L$952,10,FALSE),"")</f>
        <v/>
      </c>
      <c r="R27" s="79"/>
    </row>
    <row r="28" spans="2:18">
      <c r="B28" s="64" t="str">
        <f>IFERROR(HYPERLINK(C28&amp;".xlsx",VLOOKUP(C28,DB!$C$4:$N$952,12,FALSE)),"")</f>
        <v/>
      </c>
      <c r="C28" s="65" t="str" cm="1">
        <f t="array" ref="C28">IFERROR(INDEX(DB!$C$4:$C$174,SMALL(IF(ISNUMBER(SEARCH("crypto",DB!$K$4:$K$174))=TRUE,ROW(DB!$C$4:$C$174)),ROW(24:24))-3,0),"")</f>
        <v/>
      </c>
      <c r="D28" t="str">
        <f>IFERROR(VLOOKUP(C28,DB!$C$4:$I$952,2,FALSE),"")</f>
        <v/>
      </c>
      <c r="E28" s="70" t="str">
        <f>IFERROR(VLOOKUP(C28,DB!$C$4:$I$952,3,FALSE),"")</f>
        <v/>
      </c>
      <c r="F28" s="71" t="str">
        <f>IFERROR(VLOOKUP(C28,DB!$C$4:$I$952,7,FALSE),"")</f>
        <v/>
      </c>
      <c r="G28" s="72" t="str">
        <f>IFERROR(VLOOKUP(C28,DB!$C$4:$H$952,4,FALSE)/1000000,"")</f>
        <v/>
      </c>
      <c r="H28" s="72"/>
      <c r="I28" s="72" t="str">
        <f t="shared" si="3"/>
        <v/>
      </c>
      <c r="J28" s="73" t="str">
        <f t="shared" si="4"/>
        <v/>
      </c>
      <c r="K28" s="73" t="str">
        <f t="shared" si="5"/>
        <v/>
      </c>
      <c r="L28" s="74"/>
      <c r="M28" s="74"/>
      <c r="N28" s="75" t="str">
        <f>IFERROR(VLOOKUP(C28,DB!$C$4:$H$49,6,FALSE),"")</f>
        <v/>
      </c>
      <c r="O28" s="76"/>
      <c r="P28" s="77" t="str">
        <f>IFERROR(VLOOKUP(C28,DB!$C$4:$K$952,8,FALSE),"")</f>
        <v/>
      </c>
      <c r="Q28" s="78" t="str">
        <f>IFERROR(VLOOKUP(C28,DB!$C$4:$L$952,10,FALSE),"")</f>
        <v/>
      </c>
      <c r="R28" s="79"/>
    </row>
    <row r="29" spans="2:18">
      <c r="B29" s="64" t="str">
        <f>IFERROR(HYPERLINK(C29&amp;".xlsx",VLOOKUP(C29,DB!$C$4:$N$952,12,FALSE)),"")</f>
        <v/>
      </c>
      <c r="C29" s="65" t="str" cm="1">
        <f t="array" ref="C29">IFERROR(INDEX(DB!$C$4:$C$174,SMALL(IF(ISNUMBER(SEARCH("crypto",DB!$K$4:$K$174))=TRUE,ROW(DB!$C$4:$C$174)),ROW(25:25))-3,0),"")</f>
        <v/>
      </c>
      <c r="D29" t="str">
        <f>IFERROR(VLOOKUP(C29,DB!$C$4:$I$952,2,FALSE),"")</f>
        <v/>
      </c>
      <c r="E29" s="70" t="str">
        <f>IFERROR(VLOOKUP(C29,DB!$C$4:$I$952,3,FALSE),"")</f>
        <v/>
      </c>
      <c r="F29" s="71" t="str">
        <f>IFERROR(VLOOKUP(C29,DB!$C$4:$I$952,7,FALSE),"")</f>
        <v/>
      </c>
      <c r="G29" s="72" t="str">
        <f>IFERROR(VLOOKUP(C29,DB!$C$4:$H$952,4,FALSE)/1000000,"")</f>
        <v/>
      </c>
      <c r="H29" s="72"/>
      <c r="I29" s="72" t="str">
        <f t="shared" si="3"/>
        <v/>
      </c>
      <c r="J29" s="73" t="str">
        <f t="shared" si="4"/>
        <v/>
      </c>
      <c r="K29" s="73" t="str">
        <f t="shared" si="5"/>
        <v/>
      </c>
      <c r="L29" s="74"/>
      <c r="M29" s="74"/>
      <c r="N29" s="75" t="str">
        <f>IFERROR(VLOOKUP(C29,DB!$C$4:$H$49,6,FALSE),"")</f>
        <v/>
      </c>
      <c r="O29" s="76"/>
      <c r="P29" s="77" t="str">
        <f>IFERROR(VLOOKUP(C29,DB!$C$4:$K$952,8,FALSE),"")</f>
        <v/>
      </c>
      <c r="Q29" s="78" t="str">
        <f>IFERROR(VLOOKUP(C29,DB!$C$4:$L$952,10,FALSE),"")</f>
        <v/>
      </c>
      <c r="R29" s="79"/>
    </row>
    <row r="30" spans="2:18">
      <c r="B30" s="64" t="str">
        <f>IFERROR(HYPERLINK(C30&amp;".xlsx",VLOOKUP(C30,DB!$C$4:$N$952,12,FALSE)),"")</f>
        <v/>
      </c>
      <c r="C30" s="65" t="str" cm="1">
        <f t="array" ref="C30">IFERROR(INDEX(DB!$C$4:$C$174,SMALL(IF(ISNUMBER(SEARCH("crypto",DB!$K$4:$K$174))=TRUE,ROW(DB!$C$4:$C$174)),ROW(26:26))-3,0),"")</f>
        <v/>
      </c>
      <c r="D30" t="str">
        <f>IFERROR(VLOOKUP(C30,DB!$C$4:$I$952,2,FALSE),"")</f>
        <v/>
      </c>
      <c r="E30" s="70" t="str">
        <f>IFERROR(VLOOKUP(C30,DB!$C$4:$I$952,3,FALSE),"")</f>
        <v/>
      </c>
      <c r="F30" s="71" t="str">
        <f>IFERROR(VLOOKUP(C30,DB!$C$4:$I$952,7,FALSE),"")</f>
        <v/>
      </c>
      <c r="G30" s="72" t="str">
        <f>IFERROR(VLOOKUP(C30,DB!$C$4:$H$952,4,FALSE)/1000000,"")</f>
        <v/>
      </c>
      <c r="H30" s="72"/>
      <c r="I30" s="72" t="str">
        <f t="shared" si="3"/>
        <v/>
      </c>
      <c r="J30" s="73" t="str">
        <f t="shared" si="4"/>
        <v/>
      </c>
      <c r="K30" s="73" t="str">
        <f t="shared" si="5"/>
        <v/>
      </c>
      <c r="L30" s="74"/>
      <c r="M30" s="74"/>
      <c r="N30" s="75" t="str">
        <f>IFERROR(VLOOKUP(C30,DB!$C$4:$H$49,6,FALSE),"")</f>
        <v/>
      </c>
      <c r="O30" s="76"/>
      <c r="P30" s="77" t="str">
        <f>IFERROR(VLOOKUP(C30,DB!$C$4:$K$952,8,FALSE),"")</f>
        <v/>
      </c>
      <c r="Q30" s="78" t="str">
        <f>IFERROR(VLOOKUP(C30,DB!$C$4:$L$952,10,FALSE),"")</f>
        <v/>
      </c>
      <c r="R30" s="79"/>
    </row>
    <row r="31" spans="2:18">
      <c r="B31" s="64" t="str">
        <f>IFERROR(HYPERLINK(C31&amp;".xlsx",VLOOKUP(C31,DB!$C$4:$N$952,12,FALSE)),"")</f>
        <v/>
      </c>
      <c r="C31" s="65" t="str" cm="1">
        <f t="array" ref="C31">IFERROR(INDEX(DB!$C$4:$C$174,SMALL(IF(ISNUMBER(SEARCH("crypto",DB!$K$4:$K$174))=TRUE,ROW(DB!$C$4:$C$174)),ROW(27:27))-3,0),"")</f>
        <v/>
      </c>
      <c r="D31" t="str">
        <f>IFERROR(VLOOKUP(C31,DB!$C$4:$I$952,2,FALSE),"")</f>
        <v/>
      </c>
      <c r="E31" s="70" t="str">
        <f>IFERROR(VLOOKUP(C31,DB!$C$4:$I$952,3,FALSE),"")</f>
        <v/>
      </c>
      <c r="F31" s="71" t="str">
        <f>IFERROR(VLOOKUP(C31,DB!$C$4:$I$952,7,FALSE),"")</f>
        <v/>
      </c>
      <c r="G31" s="72" t="str">
        <f>IFERROR(VLOOKUP(C31,DB!$C$4:$H$952,4,FALSE)/1000000,"")</f>
        <v/>
      </c>
      <c r="H31" s="72"/>
      <c r="I31" s="72" t="str">
        <f t="shared" si="3"/>
        <v/>
      </c>
      <c r="J31" s="73" t="str">
        <f t="shared" si="4"/>
        <v/>
      </c>
      <c r="K31" s="73" t="str">
        <f t="shared" si="5"/>
        <v/>
      </c>
      <c r="L31" s="74"/>
      <c r="M31" s="74"/>
      <c r="N31" s="75" t="str">
        <f>IFERROR(VLOOKUP(C31,DB!$C$4:$H$49,6,FALSE),"")</f>
        <v/>
      </c>
      <c r="O31" s="76"/>
      <c r="P31" s="77" t="str">
        <f>IFERROR(VLOOKUP(C31,DB!$C$4:$K$952,8,FALSE),"")</f>
        <v/>
      </c>
      <c r="Q31" s="78" t="str">
        <f>IFERROR(VLOOKUP(C31,DB!$C$4:$L$952,10,FALSE),"")</f>
        <v/>
      </c>
      <c r="R31" s="79"/>
    </row>
    <row r="32" spans="2:18">
      <c r="B32" s="64" t="str">
        <f>IFERROR(HYPERLINK(C32&amp;".xlsx",VLOOKUP(C32,DB!$C$4:$N$952,12,FALSE)),"")</f>
        <v/>
      </c>
      <c r="C32" s="65" t="str" cm="1">
        <f t="array" ref="C32">IFERROR(INDEX(DB!$C$4:$C$174,SMALL(IF(ISNUMBER(SEARCH("crypto",DB!$K$4:$K$174))=TRUE,ROW(DB!$C$4:$C$174)),ROW(28:28))-3,0),"")</f>
        <v/>
      </c>
      <c r="D32" t="str">
        <f>IFERROR(VLOOKUP(C32,DB!$C$4:$I$952,2,FALSE),"")</f>
        <v/>
      </c>
      <c r="E32" s="70" t="str">
        <f>IFERROR(VLOOKUP(C32,DB!$C$4:$I$952,3,FALSE),"")</f>
        <v/>
      </c>
      <c r="F32" s="71" t="str">
        <f>IFERROR(VLOOKUP(C32,DB!$C$4:$I$952,7,FALSE),"")</f>
        <v/>
      </c>
      <c r="G32" s="72" t="str">
        <f>IFERROR(VLOOKUP(C32,DB!$C$4:$H$952,4,FALSE)/1000000,"")</f>
        <v/>
      </c>
      <c r="H32" s="72"/>
      <c r="I32" s="72" t="str">
        <f t="shared" si="3"/>
        <v/>
      </c>
      <c r="J32" s="73" t="str">
        <f t="shared" si="4"/>
        <v/>
      </c>
      <c r="K32" s="73" t="str">
        <f t="shared" si="5"/>
        <v/>
      </c>
      <c r="L32" s="74"/>
      <c r="M32" s="74"/>
      <c r="N32" s="75" t="str">
        <f>IFERROR(VLOOKUP(C32,DB!$C$4:$H$49,6,FALSE),"")</f>
        <v/>
      </c>
      <c r="O32" s="76"/>
      <c r="P32" s="77" t="str">
        <f>IFERROR(VLOOKUP(C32,DB!$C$4:$K$952,8,FALSE),"")</f>
        <v/>
      </c>
      <c r="Q32" s="78" t="str">
        <f>IFERROR(VLOOKUP(C32,DB!$C$4:$L$952,10,FALSE),"")</f>
        <v/>
      </c>
      <c r="R32" s="79"/>
    </row>
    <row r="33" spans="2:18">
      <c r="B33" s="64" t="str">
        <f>IFERROR(HYPERLINK(C33&amp;".xlsx",VLOOKUP(C33,DB!$C$4:$N$952,12,FALSE)),"")</f>
        <v/>
      </c>
      <c r="C33" s="65" t="str" cm="1">
        <f t="array" ref="C33">IFERROR(INDEX(DB!$C$4:$C$174,SMALL(IF(ISNUMBER(SEARCH("crypto",DB!$K$4:$K$174))=TRUE,ROW(DB!$C$4:$C$174)),ROW(29:29))-3,0),"")</f>
        <v/>
      </c>
      <c r="D33" t="str">
        <f>IFERROR(VLOOKUP(C33,DB!$C$4:$I$952,2,FALSE),"")</f>
        <v/>
      </c>
      <c r="E33" s="70" t="str">
        <f>IFERROR(VLOOKUP(C33,DB!$C$4:$I$952,3,FALSE),"")</f>
        <v/>
      </c>
      <c r="F33" s="71" t="str">
        <f>IFERROR(VLOOKUP(C33,DB!$C$4:$I$952,7,FALSE),"")</f>
        <v/>
      </c>
      <c r="G33" s="72" t="str">
        <f>IFERROR(VLOOKUP(C33,DB!$C$4:$H$952,4,FALSE)/1000000,"")</f>
        <v/>
      </c>
      <c r="H33" s="72"/>
      <c r="I33" s="72" t="str">
        <f t="shared" si="3"/>
        <v/>
      </c>
      <c r="J33" s="73" t="str">
        <f t="shared" si="4"/>
        <v/>
      </c>
      <c r="K33" s="73" t="str">
        <f t="shared" si="5"/>
        <v/>
      </c>
      <c r="L33" s="74"/>
      <c r="M33" s="74"/>
      <c r="N33" s="75" t="str">
        <f>IFERROR(VLOOKUP(C33,DB!$C$4:$H$49,6,FALSE),"")</f>
        <v/>
      </c>
      <c r="O33" s="76"/>
      <c r="P33" s="77" t="str">
        <f>IFERROR(VLOOKUP(C33,DB!$C$4:$K$952,8,FALSE),"")</f>
        <v/>
      </c>
      <c r="Q33" s="78" t="str">
        <f>IFERROR(VLOOKUP(C33,DB!$C$4:$L$952,10,FALSE),"")</f>
        <v/>
      </c>
      <c r="R33" s="79"/>
    </row>
    <row r="34" spans="2:18">
      <c r="B34" s="64" t="str">
        <f>IFERROR(HYPERLINK(C34&amp;".xlsx",VLOOKUP(C34,DB!$C$4:$N$952,12,FALSE)),"")</f>
        <v/>
      </c>
      <c r="C34" s="65" t="str" cm="1">
        <f t="array" ref="C34">IFERROR(INDEX(DB!$C$4:$C$174,SMALL(IF(ISNUMBER(SEARCH("crypto",DB!$K$4:$K$174))=TRUE,ROW(DB!$C$4:$C$174)),ROW(30:30))-3,0),"")</f>
        <v/>
      </c>
      <c r="D34" t="str">
        <f>IFERROR(VLOOKUP(C34,DB!$C$4:$I$952,2,FALSE),"")</f>
        <v/>
      </c>
      <c r="E34" s="70" t="str">
        <f>IFERROR(VLOOKUP(C34,DB!$C$4:$I$952,3,FALSE),"")</f>
        <v/>
      </c>
      <c r="F34" s="71" t="str">
        <f>IFERROR(VLOOKUP(C34,DB!$C$4:$I$952,7,FALSE),"")</f>
        <v/>
      </c>
      <c r="G34" s="72" t="str">
        <f>IFERROR(VLOOKUP(C34,DB!$C$4:$H$952,4,FALSE)/1000000,"")</f>
        <v/>
      </c>
      <c r="H34" s="72"/>
      <c r="I34" s="72" t="str">
        <f t="shared" si="3"/>
        <v/>
      </c>
      <c r="J34" s="73" t="str">
        <f t="shared" si="4"/>
        <v/>
      </c>
      <c r="K34" s="73" t="str">
        <f t="shared" si="5"/>
        <v/>
      </c>
      <c r="L34" s="74"/>
      <c r="M34" s="74"/>
      <c r="N34" s="75" t="str">
        <f>IFERROR(VLOOKUP(C34,DB!$C$4:$H$49,6,FALSE),"")</f>
        <v/>
      </c>
      <c r="O34" s="76"/>
      <c r="P34" s="77" t="str">
        <f>IFERROR(VLOOKUP(C34,DB!$C$4:$K$952,8,FALSE),"")</f>
        <v/>
      </c>
      <c r="Q34" s="78" t="str">
        <f>IFERROR(VLOOKUP(C34,DB!$C$4:$L$952,10,FALSE),"")</f>
        <v/>
      </c>
      <c r="R34" s="79"/>
    </row>
    <row r="35" spans="2:18">
      <c r="B35" s="64" t="str">
        <f>IFERROR(HYPERLINK(C35&amp;".xlsx",VLOOKUP(C35,DB!$C$4:$N$952,12,FALSE)),"")</f>
        <v/>
      </c>
      <c r="C35" s="65" t="str" cm="1">
        <f t="array" ref="C35">IFERROR(INDEX(DB!$C$4:$C$174,SMALL(IF(ISNUMBER(SEARCH("crypto",DB!$K$4:$K$174))=TRUE,ROW(DB!$C$4:$C$174)),ROW(31:31))-3,0),"")</f>
        <v/>
      </c>
      <c r="D35" t="str">
        <f>IFERROR(VLOOKUP(C35,DB!$C$4:$I$952,2,FALSE),"")</f>
        <v/>
      </c>
      <c r="E35" s="70" t="str">
        <f>IFERROR(VLOOKUP(C35,DB!$C$4:$I$952,3,FALSE),"")</f>
        <v/>
      </c>
      <c r="F35" s="71" t="str">
        <f>IFERROR(VLOOKUP(C35,DB!$C$4:$I$952,7,FALSE),"")</f>
        <v/>
      </c>
      <c r="G35" s="72" t="str">
        <f>IFERROR(VLOOKUP(C35,DB!$C$4:$H$952,4,FALSE)/1000000,"")</f>
        <v/>
      </c>
      <c r="H35" s="72"/>
      <c r="I35" s="72" t="str">
        <f t="shared" si="3"/>
        <v/>
      </c>
      <c r="J35" s="73" t="str">
        <f t="shared" si="4"/>
        <v/>
      </c>
      <c r="K35" s="73" t="str">
        <f t="shared" si="5"/>
        <v/>
      </c>
      <c r="L35" s="74"/>
      <c r="M35" s="74"/>
      <c r="N35" s="75" t="str">
        <f>IFERROR(VLOOKUP(C35,DB!$C$4:$H$49,6,FALSE),"")</f>
        <v/>
      </c>
      <c r="O35" s="76"/>
      <c r="P35" s="77" t="str">
        <f>IFERROR(VLOOKUP(C35,DB!$C$4:$K$952,8,FALSE),"")</f>
        <v/>
      </c>
      <c r="Q35" s="78" t="str">
        <f>IFERROR(VLOOKUP(C35,DB!$C$4:$L$952,10,FALSE),"")</f>
        <v/>
      </c>
      <c r="R35" s="79"/>
    </row>
    <row r="36" spans="2:18">
      <c r="B36" s="64" t="str">
        <f>IFERROR(HYPERLINK(C36&amp;".xlsx",VLOOKUP(C36,DB!$C$4:$N$952,12,FALSE)),"")</f>
        <v/>
      </c>
      <c r="C36" s="65" t="str" cm="1">
        <f t="array" ref="C36">IFERROR(INDEX(DB!$C$4:$C$174,SMALL(IF(ISNUMBER(SEARCH("crypto",DB!$K$4:$K$174))=TRUE,ROW(DB!$C$4:$C$174)),ROW(32:32))-3,0),"")</f>
        <v/>
      </c>
      <c r="D36" t="str">
        <f>IFERROR(VLOOKUP(C36,DB!$C$4:$I$952,2,FALSE),"")</f>
        <v/>
      </c>
      <c r="E36" s="70" t="str">
        <f>IFERROR(VLOOKUP(C36,DB!$C$4:$I$952,3,FALSE),"")</f>
        <v/>
      </c>
      <c r="F36" s="71" t="str">
        <f>IFERROR(VLOOKUP(C36,DB!$C$4:$I$952,7,FALSE),"")</f>
        <v/>
      </c>
      <c r="G36" s="72" t="str">
        <f>IFERROR(VLOOKUP(C36,DB!$C$4:$H$952,4,FALSE)/1000000,"")</f>
        <v/>
      </c>
      <c r="H36" s="72"/>
      <c r="I36" s="72" t="str">
        <f t="shared" si="3"/>
        <v/>
      </c>
      <c r="J36" s="73" t="str">
        <f t="shared" si="4"/>
        <v/>
      </c>
      <c r="K36" s="73" t="str">
        <f t="shared" si="5"/>
        <v/>
      </c>
      <c r="L36" s="74"/>
      <c r="M36" s="74"/>
      <c r="N36" s="75" t="str">
        <f>IFERROR(VLOOKUP(C36,DB!$C$4:$H$49,6,FALSE),"")</f>
        <v/>
      </c>
      <c r="O36" s="76"/>
      <c r="P36" s="77" t="str">
        <f>IFERROR(VLOOKUP(C36,DB!$C$4:$K$952,8,FALSE),"")</f>
        <v/>
      </c>
      <c r="Q36" s="78" t="str">
        <f>IFERROR(VLOOKUP(C36,DB!$C$4:$L$952,10,FALSE),"")</f>
        <v/>
      </c>
      <c r="R36" s="79"/>
    </row>
    <row r="37" spans="2:18">
      <c r="B37" s="64" t="str">
        <f>IFERROR(HYPERLINK(C37&amp;".xlsx",VLOOKUP(C37,DB!$C$4:$N$952,12,FALSE)),"")</f>
        <v/>
      </c>
      <c r="C37" s="65" t="str" cm="1">
        <f t="array" ref="C37">IFERROR(INDEX(DB!$C$4:$C$174,SMALL(IF(ISNUMBER(SEARCH("crypto",DB!$K$4:$K$174))=TRUE,ROW(DB!$C$4:$C$174)),ROW(33:33))-3,0),"")</f>
        <v/>
      </c>
      <c r="D37" t="str">
        <f>IFERROR(VLOOKUP(C37,DB!$C$4:$I$952,2,FALSE),"")</f>
        <v/>
      </c>
      <c r="E37" s="70" t="str">
        <f>IFERROR(VLOOKUP(C37,DB!$C$4:$I$952,3,FALSE),"")</f>
        <v/>
      </c>
      <c r="F37" s="71" t="str">
        <f>IFERROR(VLOOKUP(C37,DB!$C$4:$I$952,7,FALSE),"")</f>
        <v/>
      </c>
      <c r="G37" s="72" t="str">
        <f>IFERROR(VLOOKUP(C37,DB!$C$4:$H$952,4,FALSE)/1000000,"")</f>
        <v/>
      </c>
      <c r="H37" s="72"/>
      <c r="I37" s="72" t="str">
        <f t="shared" si="3"/>
        <v/>
      </c>
      <c r="J37" s="73" t="str">
        <f t="shared" si="4"/>
        <v/>
      </c>
      <c r="K37" s="73" t="str">
        <f t="shared" si="5"/>
        <v/>
      </c>
      <c r="L37" s="74"/>
      <c r="M37" s="74"/>
      <c r="N37" s="75" t="str">
        <f>IFERROR(VLOOKUP(C37,DB!$C$4:$H$49,6,FALSE),"")</f>
        <v/>
      </c>
      <c r="O37" s="76"/>
      <c r="P37" s="77" t="str">
        <f>IFERROR(VLOOKUP(C37,DB!$C$4:$K$952,8,FALSE),"")</f>
        <v/>
      </c>
      <c r="Q37" s="78" t="str">
        <f>IFERROR(VLOOKUP(C37,DB!$C$4:$L$952,10,FALSE),"")</f>
        <v/>
      </c>
      <c r="R37" s="79"/>
    </row>
    <row r="38" spans="2:18">
      <c r="B38" s="64" t="str">
        <f>IFERROR(HYPERLINK(C38&amp;".xlsx",VLOOKUP(C38,DB!$C$4:$N$952,12,FALSE)),"")</f>
        <v/>
      </c>
      <c r="C38" s="65" t="str" cm="1">
        <f t="array" ref="C38">IFERROR(INDEX(DB!$C$4:$C$174,SMALL(IF(ISNUMBER(SEARCH("crypto",DB!$K$4:$K$174))=TRUE,ROW(DB!$C$4:$C$174)),ROW(34:34))-3,0),"")</f>
        <v/>
      </c>
      <c r="D38" t="str">
        <f>IFERROR(VLOOKUP(C38,DB!$C$4:$I$952,2,FALSE),"")</f>
        <v/>
      </c>
      <c r="E38" s="70" t="str">
        <f>IFERROR(VLOOKUP(C38,DB!$C$4:$I$952,3,FALSE),"")</f>
        <v/>
      </c>
      <c r="F38" s="71" t="str">
        <f>IFERROR(VLOOKUP(C38,DB!$C$4:$I$952,7,FALSE),"")</f>
        <v/>
      </c>
      <c r="G38" s="72" t="str">
        <f>IFERROR(VLOOKUP(C38,DB!$C$4:$H$952,4,FALSE)/1000000,"")</f>
        <v/>
      </c>
      <c r="H38" s="72"/>
      <c r="I38" s="72" t="str">
        <f t="shared" si="3"/>
        <v/>
      </c>
      <c r="J38" s="73" t="str">
        <f t="shared" si="4"/>
        <v/>
      </c>
      <c r="K38" s="73" t="str">
        <f t="shared" si="5"/>
        <v/>
      </c>
      <c r="L38" s="74"/>
      <c r="M38" s="74"/>
      <c r="N38" s="75" t="str">
        <f>IFERROR(VLOOKUP(C38,DB!$C$4:$H$49,6,FALSE),"")</f>
        <v/>
      </c>
      <c r="O38" s="76"/>
      <c r="P38" s="77" t="str">
        <f>IFERROR(VLOOKUP(C38,DB!$C$4:$K$952,8,FALSE),"")</f>
        <v/>
      </c>
      <c r="Q38" s="78" t="str">
        <f>IFERROR(VLOOKUP(C38,DB!$C$4:$L$952,10,FALSE),"")</f>
        <v/>
      </c>
      <c r="R38" s="79"/>
    </row>
    <row r="39" spans="2:18">
      <c r="B39" s="64" t="str">
        <f>IFERROR(HYPERLINK(C39&amp;".xlsx",VLOOKUP(C39,DB!$C$4:$N$952,12,FALSE)),"")</f>
        <v/>
      </c>
      <c r="C39" s="65" t="str" cm="1">
        <f t="array" ref="C39">IFERROR(INDEX(DB!$C$4:$C$174,SMALL(IF(ISNUMBER(SEARCH("crypto",DB!$K$4:$K$174))=TRUE,ROW(DB!$C$4:$C$174)),ROW(35:35))-3,0),"")</f>
        <v/>
      </c>
      <c r="D39" t="str">
        <f>IFERROR(VLOOKUP(C39,DB!$C$4:$I$952,2,FALSE),"")</f>
        <v/>
      </c>
      <c r="E39" s="70" t="str">
        <f>IFERROR(VLOOKUP(C39,DB!$C$4:$I$952,3,FALSE),"")</f>
        <v/>
      </c>
      <c r="F39" s="71" t="str">
        <f>IFERROR(VLOOKUP(C39,DB!$C$4:$I$952,7,FALSE),"")</f>
        <v/>
      </c>
      <c r="G39" s="72" t="str">
        <f>IFERROR(VLOOKUP(C39,DB!$C$4:$H$952,4,FALSE)/1000000,"")</f>
        <v/>
      </c>
      <c r="H39" s="72"/>
      <c r="I39" s="72" t="str">
        <f t="shared" si="3"/>
        <v/>
      </c>
      <c r="J39" s="73" t="str">
        <f t="shared" si="4"/>
        <v/>
      </c>
      <c r="K39" s="73" t="str">
        <f t="shared" si="5"/>
        <v/>
      </c>
      <c r="L39" s="74"/>
      <c r="M39" s="74"/>
      <c r="N39" s="75" t="str">
        <f>IFERROR(VLOOKUP(C39,DB!$C$4:$H$49,6,FALSE),"")</f>
        <v/>
      </c>
      <c r="O39" s="76"/>
      <c r="P39" s="77" t="str">
        <f>IFERROR(VLOOKUP(C39,DB!$C$4:$K$952,8,FALSE),"")</f>
        <v/>
      </c>
      <c r="Q39" s="78" t="str">
        <f>IFERROR(VLOOKUP(C39,DB!$C$4:$L$952,10,FALSE),"")</f>
        <v/>
      </c>
      <c r="R39" s="79"/>
    </row>
    <row r="40" spans="2:18">
      <c r="B40" s="64" t="str">
        <f>IFERROR(HYPERLINK(C40&amp;".xlsx",VLOOKUP(C40,DB!$C$4:$N$952,12,FALSE)),"")</f>
        <v/>
      </c>
      <c r="C40" s="65" t="str" cm="1">
        <f t="array" ref="C40">IFERROR(INDEX(DB!$C$4:$C$174,SMALL(IF(ISNUMBER(SEARCH("crypto",DB!$K$4:$K$174))=TRUE,ROW(DB!$C$4:$C$174)),ROW(36:36))-3,0),"")</f>
        <v/>
      </c>
      <c r="D40" t="str">
        <f>IFERROR(VLOOKUP(C40,DB!$C$4:$I$952,2,FALSE),"")</f>
        <v/>
      </c>
      <c r="E40" s="70" t="str">
        <f>IFERROR(VLOOKUP(C40,DB!$C$4:$I$952,3,FALSE),"")</f>
        <v/>
      </c>
      <c r="F40" s="71" t="str">
        <f>IFERROR(VLOOKUP(C40,DB!$C$4:$I$952,7,FALSE),"")</f>
        <v/>
      </c>
      <c r="G40" s="72" t="str">
        <f>IFERROR(VLOOKUP(C40,DB!$C$4:$H$952,4,FALSE)/1000000,"")</f>
        <v/>
      </c>
      <c r="H40" s="72"/>
      <c r="I40" s="72" t="str">
        <f t="shared" si="3"/>
        <v/>
      </c>
      <c r="J40" s="73" t="str">
        <f t="shared" si="4"/>
        <v/>
      </c>
      <c r="K40" s="73" t="str">
        <f t="shared" si="5"/>
        <v/>
      </c>
      <c r="L40" s="74"/>
      <c r="M40" s="74"/>
      <c r="N40" s="75" t="str">
        <f>IFERROR(VLOOKUP(C40,DB!$C$4:$H$49,6,FALSE),"")</f>
        <v/>
      </c>
      <c r="O40" s="76"/>
      <c r="P40" s="77" t="str">
        <f>IFERROR(VLOOKUP(C40,DB!$C$4:$K$952,8,FALSE),"")</f>
        <v/>
      </c>
      <c r="Q40" s="78" t="str">
        <f>IFERROR(VLOOKUP(C40,DB!$C$4:$L$952,10,FALSE),"")</f>
        <v/>
      </c>
      <c r="R40" s="79"/>
    </row>
    <row r="41" spans="2:18">
      <c r="B41" s="64" t="str">
        <f>IFERROR(HYPERLINK(C41&amp;".xlsx",VLOOKUP(C41,DB!$C$4:$N$952,12,FALSE)),"")</f>
        <v/>
      </c>
      <c r="C41" s="65" t="str" cm="1">
        <f t="array" ref="C41">IFERROR(INDEX(DB!$C$4:$C$174,SMALL(IF(ISNUMBER(SEARCH("crypto",DB!$K$4:$K$174))=TRUE,ROW(DB!$C$4:$C$174)),ROW(37:37))-3,0),"")</f>
        <v/>
      </c>
      <c r="D41" t="str">
        <f>IFERROR(VLOOKUP(C41,DB!$C$4:$I$952,2,FALSE),"")</f>
        <v/>
      </c>
      <c r="E41" s="70" t="str">
        <f>IFERROR(VLOOKUP(C41,DB!$C$4:$I$952,3,FALSE),"")</f>
        <v/>
      </c>
      <c r="F41" s="71" t="str">
        <f>IFERROR(VLOOKUP(C41,DB!$C$4:$I$952,7,FALSE),"")</f>
        <v/>
      </c>
      <c r="G41" s="72" t="str">
        <f>IFERROR(VLOOKUP(C41,DB!$C$4:$H$952,4,FALSE)/1000000,"")</f>
        <v/>
      </c>
      <c r="H41" s="72"/>
      <c r="I41" s="72" t="str">
        <f t="shared" si="3"/>
        <v/>
      </c>
      <c r="J41" s="73" t="str">
        <f t="shared" si="4"/>
        <v/>
      </c>
      <c r="K41" s="73" t="str">
        <f t="shared" si="5"/>
        <v/>
      </c>
      <c r="L41" s="74"/>
      <c r="M41" s="74"/>
      <c r="N41" s="75" t="str">
        <f>IFERROR(VLOOKUP(C41,DB!$C$4:$H$49,6,FALSE),"")</f>
        <v/>
      </c>
      <c r="O41" s="76"/>
      <c r="P41" s="77" t="str">
        <f>IFERROR(VLOOKUP(C41,DB!$C$4:$K$952,8,FALSE),"")</f>
        <v/>
      </c>
      <c r="Q41" s="78" t="str">
        <f>IFERROR(VLOOKUP(C41,DB!$C$4:$L$952,10,FALSE),"")</f>
        <v/>
      </c>
      <c r="R41" s="79"/>
    </row>
    <row r="42" spans="2:18">
      <c r="B42" s="64" t="str">
        <f>IFERROR(HYPERLINK(C42&amp;".xlsx",VLOOKUP(C42,DB!$C$4:$N$952,12,FALSE)),"")</f>
        <v/>
      </c>
      <c r="C42" s="65" t="str" cm="1">
        <f t="array" ref="C42">IFERROR(INDEX(DB!$C$4:$C$174,SMALL(IF(ISNUMBER(SEARCH("crypto",DB!$K$4:$K$174))=TRUE,ROW(DB!$C$4:$C$174)),ROW(38:38))-3,0),"")</f>
        <v/>
      </c>
      <c r="D42" t="str">
        <f>IFERROR(VLOOKUP(C42,DB!$C$4:$I$952,2,FALSE),"")</f>
        <v/>
      </c>
      <c r="E42" s="70" t="str">
        <f>IFERROR(VLOOKUP(C42,DB!$C$4:$I$952,3,FALSE),"")</f>
        <v/>
      </c>
      <c r="F42" s="71" t="str">
        <f>IFERROR(VLOOKUP(C42,DB!$C$4:$I$952,7,FALSE),"")</f>
        <v/>
      </c>
      <c r="G42" s="72" t="str">
        <f>IFERROR(VLOOKUP(C42,DB!$C$4:$H$952,4,FALSE)/1000000,"")</f>
        <v/>
      </c>
      <c r="H42" s="72"/>
      <c r="I42" s="72" t="str">
        <f t="shared" si="3"/>
        <v/>
      </c>
      <c r="J42" s="73" t="str">
        <f t="shared" si="4"/>
        <v/>
      </c>
      <c r="K42" s="73" t="str">
        <f t="shared" si="5"/>
        <v/>
      </c>
      <c r="L42" s="74"/>
      <c r="M42" s="74"/>
      <c r="N42" s="75" t="str">
        <f>IFERROR(VLOOKUP(C42,DB!$C$4:$H$49,6,FALSE),"")</f>
        <v/>
      </c>
      <c r="O42" s="76"/>
      <c r="P42" s="77" t="str">
        <f>IFERROR(VLOOKUP(C42,DB!$C$4:$K$952,8,FALSE),"")</f>
        <v/>
      </c>
      <c r="Q42" s="78" t="str">
        <f>IFERROR(VLOOKUP(C42,DB!$C$4:$L$952,10,FALSE),"")</f>
        <v/>
      </c>
      <c r="R42" s="79"/>
    </row>
    <row r="43" spans="2:18">
      <c r="B43" s="64" t="str">
        <f>IFERROR(HYPERLINK(C43&amp;".xlsx",VLOOKUP(C43,DB!$C$4:$N$952,12,FALSE)),"")</f>
        <v/>
      </c>
      <c r="C43" s="65" t="str" cm="1">
        <f t="array" ref="C43">IFERROR(INDEX(DB!$C$4:$C$174,SMALL(IF(ISNUMBER(SEARCH("crypto",DB!$K$4:$K$174))=TRUE,ROW(DB!$C$4:$C$174)),ROW(39:39))-3,0),"")</f>
        <v/>
      </c>
      <c r="D43" t="str">
        <f>IFERROR(VLOOKUP(C43,DB!$C$4:$I$952,2,FALSE),"")</f>
        <v/>
      </c>
      <c r="E43" s="70" t="str">
        <f>IFERROR(VLOOKUP(C43,DB!$C$4:$I$952,3,FALSE),"")</f>
        <v/>
      </c>
      <c r="F43" s="71" t="str">
        <f>IFERROR(VLOOKUP(C43,DB!$C$4:$I$952,7,FALSE),"")</f>
        <v/>
      </c>
      <c r="G43" s="72" t="str">
        <f>IFERROR(VLOOKUP(C43,DB!$C$4:$H$952,4,FALSE)/1000000,"")</f>
        <v/>
      </c>
      <c r="H43" s="72"/>
      <c r="I43" s="72" t="str">
        <f t="shared" si="3"/>
        <v/>
      </c>
      <c r="J43" s="73" t="str">
        <f t="shared" si="4"/>
        <v/>
      </c>
      <c r="K43" s="73" t="str">
        <f t="shared" si="5"/>
        <v/>
      </c>
      <c r="L43" s="74"/>
      <c r="M43" s="74"/>
      <c r="N43" s="75" t="str">
        <f>IFERROR(VLOOKUP(C43,DB!$C$4:$H$49,6,FALSE),"")</f>
        <v/>
      </c>
      <c r="O43" s="76"/>
      <c r="P43" s="77" t="str">
        <f>IFERROR(VLOOKUP(C43,DB!$C$4:$K$952,8,FALSE),"")</f>
        <v/>
      </c>
      <c r="Q43" s="78" t="str">
        <f>IFERROR(VLOOKUP(C43,DB!$C$4:$L$952,10,FALSE),"")</f>
        <v/>
      </c>
      <c r="R43" s="79"/>
    </row>
    <row r="44" spans="2:18">
      <c r="B44" s="64" t="str">
        <f>IFERROR(HYPERLINK(C44&amp;".xlsx",VLOOKUP(C44,DB!$C$4:$N$952,12,FALSE)),"")</f>
        <v/>
      </c>
      <c r="C44" s="65" t="str" cm="1">
        <f t="array" ref="C44">IFERROR(INDEX(DB!$C$4:$C$174,SMALL(IF(ISNUMBER(SEARCH("crypto",DB!$K$4:$K$174))=TRUE,ROW(DB!$C$4:$C$174)),ROW(40:40))-3,0),"")</f>
        <v/>
      </c>
      <c r="D44" t="str">
        <f>IFERROR(VLOOKUP(C44,DB!$C$4:$I$952,2,FALSE),"")</f>
        <v/>
      </c>
      <c r="E44" s="70" t="str">
        <f>IFERROR(VLOOKUP(C44,DB!$C$4:$I$952,3,FALSE),"")</f>
        <v/>
      </c>
      <c r="F44" s="71" t="str">
        <f>IFERROR(VLOOKUP(C44,DB!$C$4:$I$952,7,FALSE),"")</f>
        <v/>
      </c>
      <c r="G44" s="72" t="str">
        <f>IFERROR(VLOOKUP(C44,DB!$C$4:$H$952,4,FALSE)/1000000,"")</f>
        <v/>
      </c>
      <c r="H44" s="72"/>
      <c r="I44" s="72" t="str">
        <f t="shared" si="3"/>
        <v/>
      </c>
      <c r="J44" s="73" t="str">
        <f t="shared" si="4"/>
        <v/>
      </c>
      <c r="K44" s="73" t="str">
        <f t="shared" si="5"/>
        <v/>
      </c>
      <c r="L44" s="74"/>
      <c r="M44" s="74"/>
      <c r="N44" s="75" t="str">
        <f>IFERROR(VLOOKUP(C44,DB!$C$4:$H$49,6,FALSE),"")</f>
        <v/>
      </c>
      <c r="O44" s="76"/>
      <c r="P44" s="77" t="str">
        <f>IFERROR(VLOOKUP(C44,DB!$C$4:$K$952,8,FALSE),"")</f>
        <v/>
      </c>
      <c r="Q44" s="78" t="str">
        <f>IFERROR(VLOOKUP(C44,DB!$C$4:$L$952,10,FALSE),"")</f>
        <v/>
      </c>
      <c r="R44" s="79"/>
    </row>
    <row r="45" spans="2:18">
      <c r="B45" s="64" t="str">
        <f>IFERROR(HYPERLINK(C45&amp;".xlsx",VLOOKUP(C45,DB!$C$4:$N$952,12,FALSE)),"")</f>
        <v/>
      </c>
      <c r="C45" s="65" t="str" cm="1">
        <f t="array" ref="C45">IFERROR(INDEX(DB!$C$4:$C$174,SMALL(IF(ISNUMBER(SEARCH("crypto",DB!$K$4:$K$174))=TRUE,ROW(DB!$C$4:$C$174)),ROW(41:41))-3,0),"")</f>
        <v/>
      </c>
      <c r="D45" t="str">
        <f>IFERROR(VLOOKUP(C45,DB!$C$4:$I$952,2,FALSE),"")</f>
        <v/>
      </c>
      <c r="E45" s="70" t="str">
        <f>IFERROR(VLOOKUP(C45,DB!$C$4:$I$952,3,FALSE),"")</f>
        <v/>
      </c>
      <c r="F45" s="71" t="str">
        <f>IFERROR(VLOOKUP(C45,DB!$C$4:$I$952,7,FALSE),"")</f>
        <v/>
      </c>
      <c r="G45" s="72" t="str">
        <f>IFERROR(VLOOKUP(C45,DB!$C$4:$H$952,4,FALSE)/1000000,"")</f>
        <v/>
      </c>
      <c r="H45" s="72"/>
      <c r="I45" s="72" t="str">
        <f t="shared" si="3"/>
        <v/>
      </c>
      <c r="J45" s="73" t="str">
        <f t="shared" si="4"/>
        <v/>
      </c>
      <c r="K45" s="73" t="str">
        <f t="shared" si="5"/>
        <v/>
      </c>
      <c r="L45" s="74"/>
      <c r="M45" s="74"/>
      <c r="N45" s="75" t="str">
        <f>IFERROR(VLOOKUP(C45,DB!$C$4:$H$49,6,FALSE),"")</f>
        <v/>
      </c>
      <c r="O45" s="76"/>
      <c r="P45" s="77" t="str">
        <f>IFERROR(VLOOKUP(C45,DB!$C$4:$K$952,8,FALSE),"")</f>
        <v/>
      </c>
      <c r="Q45" s="78" t="str">
        <f>IFERROR(VLOOKUP(C45,DB!$C$4:$L$952,10,FALSE),"")</f>
        <v/>
      </c>
      <c r="R45" s="79"/>
    </row>
    <row r="46" spans="2:18">
      <c r="B46" s="64" t="str">
        <f>IFERROR(HYPERLINK(C46&amp;".xlsx",VLOOKUP(C46,DB!$C$4:$N$952,12,FALSE)),"")</f>
        <v/>
      </c>
      <c r="C46" s="65" t="str" cm="1">
        <f t="array" ref="C46">IFERROR(INDEX(DB!$C$4:$C$174,SMALL(IF(ISNUMBER(SEARCH("crypto",DB!$K$4:$K$174))=TRUE,ROW(DB!$C$4:$C$174)),ROW(42:42))-3,0),"")</f>
        <v/>
      </c>
      <c r="D46" t="str">
        <f>IFERROR(VLOOKUP(C46,DB!$C$4:$I$952,2,FALSE),"")</f>
        <v/>
      </c>
      <c r="E46" s="70" t="str">
        <f>IFERROR(VLOOKUP(C46,DB!$C$4:$I$952,3,FALSE),"")</f>
        <v/>
      </c>
      <c r="F46" s="71" t="str">
        <f>IFERROR(VLOOKUP(C46,DB!$C$4:$I$952,7,FALSE),"")</f>
        <v/>
      </c>
      <c r="G46" s="72" t="str">
        <f>IFERROR(VLOOKUP(C46,DB!$C$4:$H$952,4,FALSE)/1000000,"")</f>
        <v/>
      </c>
      <c r="H46" s="72"/>
      <c r="I46" s="72" t="str">
        <f t="shared" si="3"/>
        <v/>
      </c>
      <c r="J46" s="73" t="str">
        <f t="shared" si="4"/>
        <v/>
      </c>
      <c r="K46" s="73" t="str">
        <f t="shared" si="5"/>
        <v/>
      </c>
      <c r="L46" s="74"/>
      <c r="M46" s="74"/>
      <c r="N46" s="75" t="str">
        <f>IFERROR(VLOOKUP(C46,DB!$C$4:$H$49,6,FALSE),"")</f>
        <v/>
      </c>
      <c r="O46" s="76"/>
      <c r="P46" s="77" t="str">
        <f>IFERROR(VLOOKUP(C46,DB!$C$4:$K$952,8,FALSE),"")</f>
        <v/>
      </c>
      <c r="Q46" s="78" t="str">
        <f>IFERROR(VLOOKUP(C46,DB!$C$4:$L$952,10,FALSE),"")</f>
        <v/>
      </c>
      <c r="R46" s="79"/>
    </row>
    <row r="47" spans="2:18">
      <c r="B47" s="64" t="str">
        <f>IFERROR(HYPERLINK(C47&amp;".xlsx",VLOOKUP(C47,DB!$C$4:$N$952,12,FALSE)),"")</f>
        <v/>
      </c>
      <c r="C47" s="65" t="str" cm="1">
        <f t="array" ref="C47">IFERROR(INDEX(DB!$C$4:$C$174,SMALL(IF(ISNUMBER(SEARCH("crypto",DB!$K$4:$K$174))=TRUE,ROW(DB!$C$4:$C$174)),ROW(43:43))-3,0),"")</f>
        <v/>
      </c>
      <c r="D47" t="str">
        <f>IFERROR(VLOOKUP(C47,DB!$C$4:$I$952,2,FALSE),"")</f>
        <v/>
      </c>
      <c r="E47" s="70" t="str">
        <f>IFERROR(VLOOKUP(C47,DB!$C$4:$I$952,3,FALSE),"")</f>
        <v/>
      </c>
      <c r="F47" s="71" t="str">
        <f>IFERROR(VLOOKUP(C47,DB!$C$4:$I$952,7,FALSE),"")</f>
        <v/>
      </c>
      <c r="G47" s="72" t="str">
        <f>IFERROR(VLOOKUP(C47,DB!$C$4:$H$952,4,FALSE)/1000000,"")</f>
        <v/>
      </c>
      <c r="H47" s="72"/>
      <c r="I47" s="72" t="str">
        <f t="shared" si="3"/>
        <v/>
      </c>
      <c r="J47" s="73" t="str">
        <f t="shared" si="4"/>
        <v/>
      </c>
      <c r="K47" s="73" t="str">
        <f t="shared" si="5"/>
        <v/>
      </c>
      <c r="L47" s="74"/>
      <c r="M47" s="74"/>
      <c r="N47" s="75" t="str">
        <f>IFERROR(VLOOKUP(C47,DB!$C$4:$H$49,6,FALSE),"")</f>
        <v/>
      </c>
      <c r="O47" s="76"/>
      <c r="P47" s="77" t="str">
        <f>IFERROR(VLOOKUP(C47,DB!$C$4:$K$952,8,FALSE),"")</f>
        <v/>
      </c>
      <c r="Q47" s="78" t="str">
        <f>IFERROR(VLOOKUP(C47,DB!$C$4:$L$952,10,FALSE),"")</f>
        <v/>
      </c>
      <c r="R47" s="79"/>
    </row>
    <row r="48" spans="2:18">
      <c r="B48" s="64" t="str">
        <f>IFERROR(HYPERLINK(C48&amp;".xlsx",VLOOKUP(C48,DB!$C$4:$N$952,12,FALSE)),"")</f>
        <v/>
      </c>
      <c r="C48" s="65" t="str" cm="1">
        <f t="array" ref="C48">IFERROR(INDEX(DB!$C$4:$C$174,SMALL(IF(ISNUMBER(SEARCH("crypto",DB!$K$4:$K$174))=TRUE,ROW(DB!$C$4:$C$174)),ROW(44:44))-3,0),"")</f>
        <v/>
      </c>
      <c r="D48" t="str">
        <f>IFERROR(VLOOKUP(C48,DB!$C$4:$I$952,2,FALSE),"")</f>
        <v/>
      </c>
      <c r="E48" s="70" t="str">
        <f>IFERROR(VLOOKUP(C48,DB!$C$4:$I$952,3,FALSE),"")</f>
        <v/>
      </c>
      <c r="F48" s="71" t="str">
        <f>IFERROR(VLOOKUP(C48,DB!$C$4:$I$952,7,FALSE),"")</f>
        <v/>
      </c>
      <c r="G48" s="72" t="str">
        <f>IFERROR(VLOOKUP(C48,DB!$C$4:$H$952,4,FALSE)/1000000,"")</f>
        <v/>
      </c>
      <c r="H48" s="72"/>
      <c r="I48" s="72" t="str">
        <f t="shared" si="3"/>
        <v/>
      </c>
      <c r="J48" s="73" t="str">
        <f t="shared" si="4"/>
        <v/>
      </c>
      <c r="K48" s="73" t="str">
        <f t="shared" si="5"/>
        <v/>
      </c>
      <c r="L48" s="74"/>
      <c r="M48" s="74"/>
      <c r="N48" s="75" t="str">
        <f>IFERROR(VLOOKUP(C48,DB!$C$4:$H$49,6,FALSE),"")</f>
        <v/>
      </c>
      <c r="O48" s="76"/>
      <c r="P48" s="77" t="str">
        <f>IFERROR(VLOOKUP(C48,DB!$C$4:$K$952,8,FALSE),"")</f>
        <v/>
      </c>
      <c r="Q48" s="78" t="str">
        <f>IFERROR(VLOOKUP(C48,DB!$C$4:$L$952,10,FALSE),"")</f>
        <v/>
      </c>
      <c r="R48" s="79"/>
    </row>
    <row r="49" spans="2:18">
      <c r="B49" s="64" t="str">
        <f>IFERROR(HYPERLINK(C49&amp;".xlsx",VLOOKUP(C49,DB!$C$4:$N$952,12,FALSE)),"")</f>
        <v/>
      </c>
      <c r="C49" s="65" t="str" cm="1">
        <f t="array" ref="C49">IFERROR(INDEX(DB!$C$4:$C$174,SMALL(IF(ISNUMBER(SEARCH("crypto",DB!$K$4:$K$174))=TRUE,ROW(DB!$C$4:$C$174)),ROW(45:45))-3,0),"")</f>
        <v/>
      </c>
      <c r="D49" t="str">
        <f>IFERROR(VLOOKUP(C49,DB!$C$4:$I$952,2,FALSE),"")</f>
        <v/>
      </c>
      <c r="E49" s="70" t="str">
        <f>IFERROR(VLOOKUP(C49,DB!$C$4:$I$952,3,FALSE),"")</f>
        <v/>
      </c>
      <c r="F49" s="71" t="str">
        <f>IFERROR(VLOOKUP(C49,DB!$C$4:$I$952,7,FALSE),"")</f>
        <v/>
      </c>
      <c r="G49" s="72" t="str">
        <f>IFERROR(VLOOKUP(C49,DB!$C$4:$H$952,4,FALSE)/1000000,"")</f>
        <v/>
      </c>
      <c r="H49" s="72"/>
      <c r="I49" s="72" t="str">
        <f t="shared" si="3"/>
        <v/>
      </c>
      <c r="J49" s="73" t="str">
        <f t="shared" si="4"/>
        <v/>
      </c>
      <c r="K49" s="73" t="str">
        <f t="shared" si="5"/>
        <v/>
      </c>
      <c r="L49" s="74"/>
      <c r="M49" s="74"/>
      <c r="N49" s="75" t="str">
        <f>IFERROR(VLOOKUP(C49,DB!$C$4:$H$49,6,FALSE),"")</f>
        <v/>
      </c>
      <c r="O49" s="76"/>
      <c r="P49" s="77" t="str">
        <f>IFERROR(VLOOKUP(C49,DB!$C$4:$K$952,8,FALSE),"")</f>
        <v/>
      </c>
      <c r="Q49" s="78" t="str">
        <f>IFERROR(VLOOKUP(C49,DB!$C$4:$L$952,10,FALSE),"")</f>
        <v/>
      </c>
      <c r="R49" s="79"/>
    </row>
    <row r="50" spans="2:18">
      <c r="B50" s="64" t="str">
        <f>IFERROR(HYPERLINK(C50&amp;".xlsx",VLOOKUP(C50,DB!$C$4:$N$952,12,FALSE)),"")</f>
        <v/>
      </c>
      <c r="C50" s="65" t="str" cm="1">
        <f t="array" ref="C50">IFERROR(INDEX(DB!$C$4:$C$174,SMALL(IF(ISNUMBER(SEARCH("crypto",DB!$K$4:$K$174))=TRUE,ROW(DB!$C$4:$C$174)),ROW(46:46))-3,0),"")</f>
        <v/>
      </c>
      <c r="D50" t="str">
        <f>IFERROR(VLOOKUP(C50,DB!$C$4:$I$952,2,FALSE),"")</f>
        <v/>
      </c>
      <c r="E50" s="70" t="str">
        <f>IFERROR(VLOOKUP(C50,DB!$C$4:$I$952,3,FALSE),"")</f>
        <v/>
      </c>
      <c r="F50" s="71" t="str">
        <f>IFERROR(VLOOKUP(C50,DB!$C$4:$I$952,7,FALSE),"")</f>
        <v/>
      </c>
      <c r="G50" s="72" t="str">
        <f>IFERROR(VLOOKUP(C50,DB!$C$4:$H$952,4,FALSE)/1000000,"")</f>
        <v/>
      </c>
      <c r="H50" s="72"/>
      <c r="I50" s="72" t="str">
        <f t="shared" si="3"/>
        <v/>
      </c>
      <c r="J50" s="73" t="str">
        <f t="shared" si="4"/>
        <v/>
      </c>
      <c r="K50" s="73" t="str">
        <f t="shared" si="5"/>
        <v/>
      </c>
      <c r="L50" s="74"/>
      <c r="M50" s="74"/>
      <c r="N50" s="75" t="str">
        <f>IFERROR(VLOOKUP(C50,DB!$C$4:$H$49,6,FALSE),"")</f>
        <v/>
      </c>
      <c r="O50" s="76"/>
      <c r="P50" s="77" t="str">
        <f>IFERROR(VLOOKUP(C50,DB!$C$4:$K$952,8,FALSE),"")</f>
        <v/>
      </c>
      <c r="Q50" s="78" t="str">
        <f>IFERROR(VLOOKUP(C50,DB!$C$4:$L$952,10,FALSE),"")</f>
        <v/>
      </c>
      <c r="R50" s="79"/>
    </row>
    <row r="51" spans="2:18">
      <c r="B51" s="64" t="str">
        <f>IFERROR(HYPERLINK(C51&amp;".xlsx",VLOOKUP(C51,DB!$C$4:$N$952,12,FALSE)),"")</f>
        <v/>
      </c>
      <c r="C51" s="65" t="str" cm="1">
        <f t="array" ref="C51">IFERROR(INDEX(DB!$C$4:$C$174,SMALL(IF(ISNUMBER(SEARCH("crypto",DB!$K$4:$K$174))=TRUE,ROW(DB!$C$4:$C$174)),ROW(47:47))-3,0),"")</f>
        <v/>
      </c>
      <c r="D51" t="str">
        <f>IFERROR(VLOOKUP(C51,DB!$C$4:$I$952,2,FALSE),"")</f>
        <v/>
      </c>
      <c r="E51" s="70" t="str">
        <f>IFERROR(VLOOKUP(C51,DB!$C$4:$I$952,3,FALSE),"")</f>
        <v/>
      </c>
      <c r="F51" s="71" t="str">
        <f>IFERROR(VLOOKUP(C51,DB!$C$4:$I$952,7,FALSE),"")</f>
        <v/>
      </c>
      <c r="G51" s="72" t="str">
        <f>IFERROR(VLOOKUP(C51,DB!$C$4:$H$952,4,FALSE)/1000000,"")</f>
        <v/>
      </c>
      <c r="H51" s="72"/>
      <c r="I51" s="72" t="str">
        <f t="shared" si="3"/>
        <v/>
      </c>
      <c r="J51" s="73" t="str">
        <f t="shared" si="4"/>
        <v/>
      </c>
      <c r="K51" s="73" t="str">
        <f t="shared" si="5"/>
        <v/>
      </c>
      <c r="L51" s="74"/>
      <c r="M51" s="74"/>
      <c r="N51" s="75" t="str">
        <f>IFERROR(VLOOKUP(C51,DB!$C$4:$H$49,6,FALSE),"")</f>
        <v/>
      </c>
      <c r="O51" s="76"/>
      <c r="P51" s="77" t="str">
        <f>IFERROR(VLOOKUP(C51,DB!$C$4:$K$952,8,FALSE),"")</f>
        <v/>
      </c>
      <c r="Q51" s="78" t="str">
        <f>IFERROR(VLOOKUP(C51,DB!$C$4:$L$952,10,FALSE),"")</f>
        <v/>
      </c>
      <c r="R51" s="79"/>
    </row>
    <row r="52" spans="2:18">
      <c r="B52" s="64" t="str">
        <f>IFERROR(HYPERLINK(C52&amp;".xlsx",VLOOKUP(C52,DB!$C$4:$N$952,12,FALSE)),"")</f>
        <v/>
      </c>
      <c r="C52" s="65" t="str" cm="1">
        <f t="array" ref="C52">IFERROR(INDEX(DB!$C$4:$C$174,SMALL(IF(ISNUMBER(SEARCH("crypto",DB!$K$4:$K$174))=TRUE,ROW(DB!$C$4:$C$174)),ROW(48:48))-3,0),"")</f>
        <v/>
      </c>
      <c r="D52" t="str">
        <f>IFERROR(VLOOKUP(C52,DB!$C$4:$I$952,2,FALSE),"")</f>
        <v/>
      </c>
      <c r="E52" s="70" t="str">
        <f>IFERROR(VLOOKUP(C52,DB!$C$4:$I$952,3,FALSE),"")</f>
        <v/>
      </c>
      <c r="F52" s="71" t="str">
        <f>IFERROR(VLOOKUP(C52,DB!$C$4:$I$952,7,FALSE),"")</f>
        <v/>
      </c>
      <c r="G52" s="72" t="str">
        <f>IFERROR(VLOOKUP(C52,DB!$C$4:$H$952,4,FALSE)/1000000,"")</f>
        <v/>
      </c>
      <c r="H52" s="72"/>
      <c r="I52" s="72" t="str">
        <f t="shared" si="3"/>
        <v/>
      </c>
      <c r="J52" s="73" t="str">
        <f t="shared" si="4"/>
        <v/>
      </c>
      <c r="K52" s="73" t="str">
        <f t="shared" si="5"/>
        <v/>
      </c>
      <c r="L52" s="74"/>
      <c r="M52" s="74"/>
      <c r="N52" s="75" t="str">
        <f>IFERROR(VLOOKUP(C52,DB!$C$4:$H$49,6,FALSE),"")</f>
        <v/>
      </c>
      <c r="O52" s="76"/>
      <c r="P52" s="77" t="str">
        <f>IFERROR(VLOOKUP(C52,DB!$C$4:$K$952,8,FALSE),"")</f>
        <v/>
      </c>
      <c r="Q52" s="78" t="str">
        <f>IFERROR(VLOOKUP(C52,DB!$C$4:$L$952,10,FALSE),"")</f>
        <v/>
      </c>
      <c r="R52" s="79"/>
    </row>
    <row r="53" spans="2:18">
      <c r="B53" s="64" t="str">
        <f>IFERROR(HYPERLINK(C53&amp;".xlsx",VLOOKUP(C53,DB!$C$4:$N$952,12,FALSE)),"")</f>
        <v/>
      </c>
      <c r="C53" s="65" t="str" cm="1">
        <f t="array" ref="C53">IFERROR(INDEX(DB!$C$4:$C$174,SMALL(IF(ISNUMBER(SEARCH("crypto",DB!$K$4:$K$174))=TRUE,ROW(DB!$C$4:$C$174)),ROW(49:49))-3,0),"")</f>
        <v/>
      </c>
      <c r="D53" t="str">
        <f>IFERROR(VLOOKUP(C53,DB!$C$4:$I$952,2,FALSE),"")</f>
        <v/>
      </c>
      <c r="E53" s="70" t="str">
        <f>IFERROR(VLOOKUP(C53,DB!$C$4:$I$952,3,FALSE),"")</f>
        <v/>
      </c>
      <c r="F53" s="71" t="str">
        <f>IFERROR(VLOOKUP(C53,DB!$C$4:$I$952,7,FALSE),"")</f>
        <v/>
      </c>
      <c r="G53" s="72" t="str">
        <f>IFERROR(VLOOKUP(C53,DB!$C$4:$H$952,4,FALSE)/1000000,"")</f>
        <v/>
      </c>
      <c r="H53" s="72"/>
      <c r="I53" s="72" t="str">
        <f t="shared" si="3"/>
        <v/>
      </c>
      <c r="J53" s="73" t="str">
        <f t="shared" si="4"/>
        <v/>
      </c>
      <c r="K53" s="73" t="str">
        <f t="shared" si="5"/>
        <v/>
      </c>
      <c r="L53" s="74"/>
      <c r="M53" s="74"/>
      <c r="N53" s="75" t="str">
        <f>IFERROR(VLOOKUP(C53,DB!$C$4:$H$49,6,FALSE),"")</f>
        <v/>
      </c>
      <c r="O53" s="76"/>
      <c r="P53" s="77" t="str">
        <f>IFERROR(VLOOKUP(C53,DB!$C$4:$K$952,8,FALSE),"")</f>
        <v/>
      </c>
      <c r="Q53" s="78" t="str">
        <f>IFERROR(VLOOKUP(C53,DB!$C$4:$L$952,10,FALSE),"")</f>
        <v/>
      </c>
      <c r="R53" s="79"/>
    </row>
    <row r="54" spans="2:18">
      <c r="B54" s="64" t="str">
        <f>IFERROR(HYPERLINK(C54&amp;".xlsx",VLOOKUP(C54,DB!$C$4:$N$952,12,FALSE)),"")</f>
        <v/>
      </c>
      <c r="C54" s="65" t="str" cm="1">
        <f t="array" ref="C54">IFERROR(INDEX(DB!$C$4:$C$174,SMALL(IF(ISNUMBER(SEARCH("crypto",DB!$K$4:$K$174))=TRUE,ROW(DB!$C$4:$C$174)),ROW(50:50))-3,0),"")</f>
        <v/>
      </c>
      <c r="D54" t="str">
        <f>IFERROR(VLOOKUP(C54,DB!$C$4:$I$952,2,FALSE),"")</f>
        <v/>
      </c>
      <c r="E54" s="70" t="str">
        <f>IFERROR(VLOOKUP(C54,DB!$C$4:$I$952,3,FALSE),"")</f>
        <v/>
      </c>
      <c r="F54" s="71" t="str">
        <f>IFERROR(VLOOKUP(C54,DB!$C$4:$I$952,7,FALSE),"")</f>
        <v/>
      </c>
      <c r="G54" s="72" t="str">
        <f>IFERROR(VLOOKUP(C54,DB!$C$4:$H$952,4,FALSE)/1000000,"")</f>
        <v/>
      </c>
      <c r="H54" s="72"/>
      <c r="I54" s="72" t="str">
        <f t="shared" si="3"/>
        <v/>
      </c>
      <c r="J54" s="73" t="str">
        <f t="shared" si="4"/>
        <v/>
      </c>
      <c r="K54" s="73" t="str">
        <f t="shared" si="5"/>
        <v/>
      </c>
      <c r="L54" s="74"/>
      <c r="M54" s="74"/>
      <c r="N54" s="75" t="str">
        <f>IFERROR(VLOOKUP(C54,DB!$C$4:$H$49,6,FALSE),"")</f>
        <v/>
      </c>
      <c r="O54" s="76"/>
      <c r="P54" s="77" t="str">
        <f>IFERROR(VLOOKUP(C54,DB!$C$4:$K$952,8,FALSE),"")</f>
        <v/>
      </c>
      <c r="Q54" s="78" t="str">
        <f>IFERROR(VLOOKUP(C54,DB!$C$4:$L$952,10,FALSE),"")</f>
        <v/>
      </c>
      <c r="R54" s="79"/>
    </row>
    <row r="55" spans="2:18">
      <c r="B55" s="64" t="str">
        <f>IFERROR(HYPERLINK(C55&amp;".xlsx",VLOOKUP(C55,DB!$C$4:$N$952,12,FALSE)),"")</f>
        <v/>
      </c>
      <c r="C55" s="65" t="str" cm="1">
        <f t="array" ref="C55">IFERROR(INDEX(DB!$C$4:$C$174,SMALL(IF(ISNUMBER(SEARCH("crypto",DB!$K$4:$K$174))=TRUE,ROW(DB!$C$4:$C$174)),ROW(51:51))-3,0),"")</f>
        <v/>
      </c>
      <c r="D55" t="str">
        <f>IFERROR(VLOOKUP(C55,DB!$C$4:$I$952,2,FALSE),"")</f>
        <v/>
      </c>
      <c r="E55" s="70" t="str">
        <f>IFERROR(VLOOKUP(C55,DB!$C$4:$I$952,3,FALSE),"")</f>
        <v/>
      </c>
      <c r="F55" s="71" t="str">
        <f>IFERROR(VLOOKUP(C55,DB!$C$4:$I$952,7,FALSE),"")</f>
        <v/>
      </c>
      <c r="G55" s="72" t="str">
        <f>IFERROR(VLOOKUP(C55,DB!$C$4:$H$952,4,FALSE)/1000000,"")</f>
        <v/>
      </c>
      <c r="H55" s="72"/>
      <c r="I55" s="72" t="str">
        <f t="shared" si="3"/>
        <v/>
      </c>
      <c r="J55" s="73" t="str">
        <f t="shared" si="4"/>
        <v/>
      </c>
      <c r="K55" s="73" t="str">
        <f t="shared" si="5"/>
        <v/>
      </c>
      <c r="L55" s="74"/>
      <c r="M55" s="74"/>
      <c r="N55" s="75" t="str">
        <f>IFERROR(VLOOKUP(C55,DB!$C$4:$H$49,6,FALSE),"")</f>
        <v/>
      </c>
      <c r="O55" s="76"/>
      <c r="P55" s="77" t="str">
        <f>IFERROR(VLOOKUP(C55,DB!$C$4:$K$952,8,FALSE),"")</f>
        <v/>
      </c>
      <c r="Q55" s="78" t="str">
        <f>IFERROR(VLOOKUP(C55,DB!$C$4:$L$952,10,FALSE),"")</f>
        <v/>
      </c>
      <c r="R55" s="79"/>
    </row>
    <row r="56" spans="2:18">
      <c r="B56" s="64" t="str">
        <f>IFERROR(HYPERLINK(C56&amp;".xlsx",VLOOKUP(C56,DB!$C$4:$N$952,12,FALSE)),"")</f>
        <v/>
      </c>
      <c r="C56" s="65" t="str" cm="1">
        <f t="array" ref="C56">IFERROR(INDEX(DB!$C$4:$C$174,SMALL(IF(ISNUMBER(SEARCH("crypto",DB!$K$4:$K$174))=TRUE,ROW(DB!$C$4:$C$174)),ROW(52:52))-3,0),"")</f>
        <v/>
      </c>
      <c r="D56" t="str">
        <f>IFERROR(VLOOKUP(C56,DB!$C$4:$I$952,2,FALSE),"")</f>
        <v/>
      </c>
      <c r="E56" s="70" t="str">
        <f>IFERROR(VLOOKUP(C56,DB!$C$4:$I$952,3,FALSE),"")</f>
        <v/>
      </c>
      <c r="F56" s="71" t="str">
        <f>IFERROR(VLOOKUP(C56,DB!$C$4:$I$952,7,FALSE),"")</f>
        <v/>
      </c>
      <c r="G56" s="72" t="str">
        <f>IFERROR(VLOOKUP(C56,DB!$C$4:$H$952,4,FALSE)/1000000,"")</f>
        <v/>
      </c>
      <c r="H56" s="72"/>
      <c r="I56" s="72" t="str">
        <f t="shared" si="3"/>
        <v/>
      </c>
      <c r="J56" s="73" t="str">
        <f t="shared" si="4"/>
        <v/>
      </c>
      <c r="K56" s="73" t="str">
        <f t="shared" si="5"/>
        <v/>
      </c>
      <c r="L56" s="74"/>
      <c r="M56" s="74"/>
      <c r="N56" s="75" t="str">
        <f>IFERROR(VLOOKUP(C56,DB!$C$4:$H$49,6,FALSE),"")</f>
        <v/>
      </c>
      <c r="O56" s="76"/>
      <c r="P56" s="77" t="str">
        <f>IFERROR(VLOOKUP(C56,DB!$C$4:$K$952,8,FALSE),"")</f>
        <v/>
      </c>
      <c r="Q56" s="78" t="str">
        <f>IFERROR(VLOOKUP(C56,DB!$C$4:$L$952,10,FALSE),"")</f>
        <v/>
      </c>
      <c r="R56" s="79"/>
    </row>
    <row r="57" spans="2:18">
      <c r="B57" s="64" t="str">
        <f>IFERROR(HYPERLINK(C57&amp;".xlsx",VLOOKUP(C57,DB!$C$4:$N$952,12,FALSE)),"")</f>
        <v/>
      </c>
      <c r="C57" s="65" t="str" cm="1">
        <f t="array" ref="C57">IFERROR(INDEX(DB!$C$4:$C$174,SMALL(IF(ISNUMBER(SEARCH("crypto",DB!$K$4:$K$174))=TRUE,ROW(DB!$C$4:$C$174)),ROW(53:53))-3,0),"")</f>
        <v/>
      </c>
      <c r="D57" t="str">
        <f>IFERROR(VLOOKUP(C57,DB!$C$4:$I$952,2,FALSE),"")</f>
        <v/>
      </c>
      <c r="E57" s="70" t="str">
        <f>IFERROR(VLOOKUP(C57,DB!$C$4:$I$952,3,FALSE),"")</f>
        <v/>
      </c>
      <c r="F57" s="71" t="str">
        <f>IFERROR(VLOOKUP(C57,DB!$C$4:$I$952,7,FALSE),"")</f>
        <v/>
      </c>
      <c r="G57" s="72" t="str">
        <f>IFERROR(VLOOKUP(C57,DB!$C$4:$H$952,4,FALSE)/1000000,"")</f>
        <v/>
      </c>
      <c r="H57" s="72"/>
      <c r="I57" s="72" t="str">
        <f t="shared" si="3"/>
        <v/>
      </c>
      <c r="J57" s="73" t="str">
        <f t="shared" si="4"/>
        <v/>
      </c>
      <c r="K57" s="73" t="str">
        <f t="shared" si="5"/>
        <v/>
      </c>
      <c r="L57" s="74"/>
      <c r="M57" s="74"/>
      <c r="N57" s="75" t="str">
        <f>IFERROR(VLOOKUP(C57,DB!$C$4:$H$49,6,FALSE),"")</f>
        <v/>
      </c>
      <c r="O57" s="76"/>
      <c r="P57" s="77" t="str">
        <f>IFERROR(VLOOKUP(C57,DB!$C$4:$K$952,8,FALSE),"")</f>
        <v/>
      </c>
      <c r="Q57" s="78" t="str">
        <f>IFERROR(VLOOKUP(C57,DB!$C$4:$L$952,10,FALSE),"")</f>
        <v/>
      </c>
      <c r="R57" s="79"/>
    </row>
    <row r="58" spans="2:18">
      <c r="B58" s="64" t="str">
        <f>IFERROR(HYPERLINK(C58&amp;".xlsx",VLOOKUP(C58,DB!$C$4:$N$952,12,FALSE)),"")</f>
        <v/>
      </c>
      <c r="C58" s="65" t="str" cm="1">
        <f t="array" ref="C58">IFERROR(INDEX(DB!$C$4:$C$174,SMALL(IF(ISNUMBER(SEARCH("crypto",DB!$K$4:$K$174))=TRUE,ROW(DB!$C$4:$C$174)),ROW(54:54))-3,0),"")</f>
        <v/>
      </c>
      <c r="D58" t="str">
        <f>IFERROR(VLOOKUP(C58,DB!$C$4:$I$952,2,FALSE),"")</f>
        <v/>
      </c>
      <c r="E58" s="70" t="str">
        <f>IFERROR(VLOOKUP(C58,DB!$C$4:$I$952,3,FALSE),"")</f>
        <v/>
      </c>
      <c r="F58" s="71" t="str">
        <f>IFERROR(VLOOKUP(C58,DB!$C$4:$I$952,7,FALSE),"")</f>
        <v/>
      </c>
      <c r="G58" s="72" t="str">
        <f>IFERROR(VLOOKUP(C58,DB!$C$4:$H$952,4,FALSE)/1000000,"")</f>
        <v/>
      </c>
      <c r="H58" s="72"/>
      <c r="I58" s="72" t="str">
        <f t="shared" si="3"/>
        <v/>
      </c>
      <c r="J58" s="73" t="str">
        <f t="shared" si="4"/>
        <v/>
      </c>
      <c r="K58" s="73" t="str">
        <f t="shared" si="5"/>
        <v/>
      </c>
      <c r="L58" s="74"/>
      <c r="M58" s="74"/>
      <c r="N58" s="75" t="str">
        <f>IFERROR(VLOOKUP(C58,DB!$C$4:$H$49,6,FALSE),"")</f>
        <v/>
      </c>
      <c r="O58" s="76"/>
      <c r="P58" s="77" t="str">
        <f>IFERROR(VLOOKUP(C58,DB!$C$4:$K$952,8,FALSE),"")</f>
        <v/>
      </c>
      <c r="Q58" s="78" t="str">
        <f>IFERROR(VLOOKUP(C58,DB!$C$4:$L$952,10,FALSE),"")</f>
        <v/>
      </c>
      <c r="R58" s="79"/>
    </row>
    <row r="59" spans="2:18">
      <c r="B59" s="64" t="str">
        <f>IFERROR(HYPERLINK(C59&amp;".xlsx",VLOOKUP(C59,DB!$C$4:$N$952,12,FALSE)),"")</f>
        <v/>
      </c>
      <c r="C59" s="65" t="str" cm="1">
        <f t="array" ref="C59">IFERROR(INDEX(DB!$C$4:$C$174,SMALL(IF(ISNUMBER(SEARCH("crypto",DB!$K$4:$K$174))=TRUE,ROW(DB!$C$4:$C$174)),ROW(55:55))-3,0),"")</f>
        <v/>
      </c>
      <c r="D59" t="str">
        <f>IFERROR(VLOOKUP(C59,DB!$C$4:$I$952,2,FALSE),"")</f>
        <v/>
      </c>
      <c r="E59" s="70" t="str">
        <f>IFERROR(VLOOKUP(C59,DB!$C$4:$I$952,3,FALSE),"")</f>
        <v/>
      </c>
      <c r="F59" s="71" t="str">
        <f>IFERROR(VLOOKUP(C59,DB!$C$4:$I$952,7,FALSE),"")</f>
        <v/>
      </c>
      <c r="G59" s="72" t="str">
        <f>IFERROR(VLOOKUP(C59,DB!$C$4:$H$952,4,FALSE)/1000000,"")</f>
        <v/>
      </c>
      <c r="H59" s="72"/>
      <c r="I59" s="72" t="str">
        <f t="shared" si="3"/>
        <v/>
      </c>
      <c r="J59" s="73" t="str">
        <f t="shared" si="4"/>
        <v/>
      </c>
      <c r="K59" s="73" t="str">
        <f t="shared" si="5"/>
        <v/>
      </c>
      <c r="L59" s="74"/>
      <c r="M59" s="74"/>
      <c r="N59" s="75" t="str">
        <f>IFERROR(VLOOKUP(C59,DB!$C$4:$H$49,6,FALSE),"")</f>
        <v/>
      </c>
      <c r="O59" s="76"/>
      <c r="P59" s="77" t="str">
        <f>IFERROR(VLOOKUP(C59,DB!$C$4:$K$952,8,FALSE),"")</f>
        <v/>
      </c>
      <c r="Q59" s="78" t="str">
        <f>IFERROR(VLOOKUP(C59,DB!$C$4:$L$952,10,FALSE),"")</f>
        <v/>
      </c>
      <c r="R59" s="79"/>
    </row>
    <row r="60" spans="2:18">
      <c r="B60" s="64" t="str">
        <f>IFERROR(HYPERLINK(C60&amp;".xlsx",VLOOKUP(C60,DB!$C$4:$N$952,12,FALSE)),"")</f>
        <v/>
      </c>
      <c r="C60" s="65" t="str" cm="1">
        <f t="array" ref="C60">IFERROR(INDEX(DB!$C$4:$C$174,SMALL(IF(ISNUMBER(SEARCH("crypto",DB!$K$4:$K$174))=TRUE,ROW(DB!$C$4:$C$174)),ROW(56:56))-3,0),"")</f>
        <v/>
      </c>
      <c r="D60" t="str">
        <f>IFERROR(VLOOKUP(C60,DB!$C$4:$I$952,2,FALSE),"")</f>
        <v/>
      </c>
      <c r="E60" s="70" t="str">
        <f>IFERROR(VLOOKUP(C60,DB!$C$4:$I$952,3,FALSE),"")</f>
        <v/>
      </c>
      <c r="F60" s="71" t="str">
        <f>IFERROR(VLOOKUP(C60,DB!$C$4:$I$952,7,FALSE),"")</f>
        <v/>
      </c>
      <c r="G60" s="72" t="str">
        <f>IFERROR(VLOOKUP(C60,DB!$C$4:$H$952,4,FALSE)/1000000,"")</f>
        <v/>
      </c>
      <c r="H60" s="72"/>
      <c r="I60" s="72" t="str">
        <f t="shared" si="3"/>
        <v/>
      </c>
      <c r="J60" s="73" t="str">
        <f t="shared" si="4"/>
        <v/>
      </c>
      <c r="K60" s="73" t="str">
        <f t="shared" si="5"/>
        <v/>
      </c>
      <c r="L60" s="74"/>
      <c r="M60" s="74"/>
      <c r="N60" s="75" t="str">
        <f>IFERROR(VLOOKUP(C60,DB!$C$4:$H$49,6,FALSE),"")</f>
        <v/>
      </c>
      <c r="O60" s="76"/>
      <c r="P60" s="77" t="str">
        <f>IFERROR(VLOOKUP(C60,DB!$C$4:$K$952,8,FALSE),"")</f>
        <v/>
      </c>
      <c r="Q60" s="78" t="str">
        <f>IFERROR(VLOOKUP(C60,DB!$C$4:$L$952,10,FALSE),"")</f>
        <v/>
      </c>
      <c r="R60" s="79"/>
    </row>
    <row r="61" spans="2:18">
      <c r="B61" s="64" t="str">
        <f>IFERROR(HYPERLINK(C61&amp;".xlsx",VLOOKUP(C61,DB!$C$4:$N$952,12,FALSE)),"")</f>
        <v/>
      </c>
      <c r="C61" s="65" t="str" cm="1">
        <f t="array" ref="C61">IFERROR(INDEX(DB!$C$4:$C$174,SMALL(IF(ISNUMBER(SEARCH("crypto",DB!$K$4:$K$174))=TRUE,ROW(DB!$C$4:$C$174)),ROW(57:57))-3,0),"")</f>
        <v/>
      </c>
      <c r="D61" t="str">
        <f>IFERROR(VLOOKUP(C61,DB!$C$4:$I$952,2,FALSE),"")</f>
        <v/>
      </c>
      <c r="E61" s="70" t="str">
        <f>IFERROR(VLOOKUP(C61,DB!$C$4:$I$952,3,FALSE),"")</f>
        <v/>
      </c>
      <c r="F61" s="71" t="str">
        <f>IFERROR(VLOOKUP(C61,DB!$C$4:$I$952,7,FALSE),"")</f>
        <v/>
      </c>
      <c r="G61" s="72" t="str">
        <f>IFERROR(VLOOKUP(C61,DB!$C$4:$H$952,4,FALSE)/1000000,"")</f>
        <v/>
      </c>
      <c r="H61" s="72"/>
      <c r="I61" s="72" t="str">
        <f t="shared" si="3"/>
        <v/>
      </c>
      <c r="J61" s="73" t="str">
        <f t="shared" si="4"/>
        <v/>
      </c>
      <c r="K61" s="73" t="str">
        <f t="shared" si="5"/>
        <v/>
      </c>
      <c r="L61" s="74"/>
      <c r="M61" s="74"/>
      <c r="N61" s="75" t="str">
        <f>IFERROR(VLOOKUP(C61,DB!$C$4:$H$49,6,FALSE),"")</f>
        <v/>
      </c>
      <c r="O61" s="76"/>
      <c r="P61" s="77" t="str">
        <f>IFERROR(VLOOKUP(C61,DB!$C$4:$K$952,8,FALSE),"")</f>
        <v/>
      </c>
      <c r="Q61" s="78" t="str">
        <f>IFERROR(VLOOKUP(C61,DB!$C$4:$L$952,10,FALSE),"")</f>
        <v/>
      </c>
      <c r="R61" s="79"/>
    </row>
    <row r="62" spans="2:18">
      <c r="B62" s="64" t="str">
        <f>IFERROR(HYPERLINK(C62&amp;".xlsx",VLOOKUP(C62,DB!$C$4:$N$952,12,FALSE)),"")</f>
        <v/>
      </c>
      <c r="C62" s="65" t="str" cm="1">
        <f t="array" ref="C62">IFERROR(INDEX(DB!$C$4:$C$174,SMALL(IF(ISNUMBER(SEARCH("crypto",DB!$K$4:$K$174))=TRUE,ROW(DB!$C$4:$C$174)),ROW(58:58))-3,0),"")</f>
        <v/>
      </c>
      <c r="D62" t="str">
        <f>IFERROR(VLOOKUP(C62,DB!$C$4:$I$952,2,FALSE),"")</f>
        <v/>
      </c>
      <c r="E62" s="70" t="str">
        <f>IFERROR(VLOOKUP(C62,DB!$C$4:$I$952,3,FALSE),"")</f>
        <v/>
      </c>
      <c r="F62" s="71" t="str">
        <f>IFERROR(VLOOKUP(C62,DB!$C$4:$I$952,7,FALSE),"")</f>
        <v/>
      </c>
      <c r="G62" s="72" t="str">
        <f>IFERROR(VLOOKUP(C62,DB!$C$4:$H$952,4,FALSE)/1000000,"")</f>
        <v/>
      </c>
      <c r="H62" s="72"/>
      <c r="I62" s="72" t="str">
        <f t="shared" si="3"/>
        <v/>
      </c>
      <c r="J62" s="73" t="str">
        <f t="shared" si="4"/>
        <v/>
      </c>
      <c r="K62" s="73" t="str">
        <f t="shared" si="5"/>
        <v/>
      </c>
      <c r="L62" s="74"/>
      <c r="M62" s="74"/>
      <c r="N62" s="75" t="str">
        <f>IFERROR(VLOOKUP(C62,DB!$C$4:$H$49,6,FALSE),"")</f>
        <v/>
      </c>
      <c r="O62" s="76"/>
      <c r="P62" s="77" t="str">
        <f>IFERROR(VLOOKUP(C62,DB!$C$4:$K$952,8,FALSE),"")</f>
        <v/>
      </c>
      <c r="Q62" s="78" t="str">
        <f>IFERROR(VLOOKUP(C62,DB!$C$4:$L$952,10,FALSE),"")</f>
        <v/>
      </c>
      <c r="R62" s="79"/>
    </row>
    <row r="63" spans="2:18">
      <c r="B63" s="64" t="str">
        <f>IFERROR(HYPERLINK(C63&amp;".xlsx",VLOOKUP(C63,DB!$C$4:$N$952,12,FALSE)),"")</f>
        <v/>
      </c>
      <c r="C63" s="65" t="str" cm="1">
        <f t="array" ref="C63">IFERROR(INDEX(DB!$C$4:$C$174,SMALL(IF(ISNUMBER(SEARCH("crypto",DB!$K$4:$K$174))=TRUE,ROW(DB!$C$4:$C$174)),ROW(59:59))-3,0),"")</f>
        <v/>
      </c>
      <c r="D63" t="str">
        <f>IFERROR(VLOOKUP(C63,DB!$C$4:$I$952,2,FALSE),"")</f>
        <v/>
      </c>
      <c r="E63" s="70" t="str">
        <f>IFERROR(VLOOKUP(C63,DB!$C$4:$I$952,3,FALSE),"")</f>
        <v/>
      </c>
      <c r="F63" s="71" t="str">
        <f>IFERROR(VLOOKUP(C63,DB!$C$4:$I$952,7,FALSE),"")</f>
        <v/>
      </c>
      <c r="G63" s="72" t="str">
        <f>IFERROR(VLOOKUP(C63,DB!$C$4:$H$952,4,FALSE)/1000000,"")</f>
        <v/>
      </c>
      <c r="H63" s="72"/>
      <c r="I63" s="72" t="str">
        <f t="shared" si="3"/>
        <v/>
      </c>
      <c r="J63" s="73" t="str">
        <f t="shared" si="4"/>
        <v/>
      </c>
      <c r="K63" s="73" t="str">
        <f t="shared" si="5"/>
        <v/>
      </c>
      <c r="L63" s="74"/>
      <c r="M63" s="74"/>
      <c r="N63" s="75" t="str">
        <f>IFERROR(VLOOKUP(C63,DB!$C$4:$H$49,6,FALSE),"")</f>
        <v/>
      </c>
      <c r="O63" s="76"/>
      <c r="P63" s="77" t="str">
        <f>IFERROR(VLOOKUP(C63,DB!$C$4:$K$952,8,FALSE),"")</f>
        <v/>
      </c>
      <c r="Q63" s="78" t="str">
        <f>IFERROR(VLOOKUP(C63,DB!$C$4:$L$952,10,FALSE),"")</f>
        <v/>
      </c>
      <c r="R63" s="79"/>
    </row>
    <row r="64" spans="2:18">
      <c r="B64" s="64" t="str">
        <f>IFERROR(HYPERLINK(C64&amp;".xlsx",VLOOKUP(C64,DB!$C$4:$N$952,12,FALSE)),"")</f>
        <v/>
      </c>
      <c r="C64" s="65" t="str" cm="1">
        <f t="array" ref="C64">IFERROR(INDEX(DB!$C$4:$C$174,SMALL(IF(ISNUMBER(SEARCH("crypto",DB!$K$4:$K$174))=TRUE,ROW(DB!$C$4:$C$174)),ROW(60:60))-3,0),"")</f>
        <v/>
      </c>
      <c r="D64" t="str">
        <f>IFERROR(VLOOKUP(C64,DB!$C$4:$I$952,2,FALSE),"")</f>
        <v/>
      </c>
      <c r="E64" s="70" t="str">
        <f>IFERROR(VLOOKUP(C64,DB!$C$4:$I$952,3,FALSE),"")</f>
        <v/>
      </c>
      <c r="F64" s="71" t="str">
        <f>IFERROR(VLOOKUP(C64,DB!$C$4:$I$952,7,FALSE),"")</f>
        <v/>
      </c>
      <c r="G64" s="72" t="str">
        <f>IFERROR(VLOOKUP(C64,DB!$C$4:$H$952,4,FALSE)/1000000,"")</f>
        <v/>
      </c>
      <c r="H64" s="72"/>
      <c r="I64" s="72" t="str">
        <f t="shared" si="3"/>
        <v/>
      </c>
      <c r="J64" s="73" t="str">
        <f t="shared" si="4"/>
        <v/>
      </c>
      <c r="K64" s="73" t="str">
        <f t="shared" si="5"/>
        <v/>
      </c>
      <c r="L64" s="74"/>
      <c r="M64" s="74"/>
      <c r="N64" s="75" t="str">
        <f>IFERROR(VLOOKUP(C64,DB!$C$4:$H$49,6,FALSE),"")</f>
        <v/>
      </c>
      <c r="O64" s="76"/>
      <c r="P64" s="77" t="str">
        <f>IFERROR(VLOOKUP(C64,DB!$C$4:$K$952,8,FALSE),"")</f>
        <v/>
      </c>
      <c r="Q64" s="78" t="str">
        <f>IFERROR(VLOOKUP(C64,DB!$C$4:$L$952,10,FALSE),"")</f>
        <v/>
      </c>
      <c r="R64" s="79"/>
    </row>
    <row r="65" spans="2:18">
      <c r="B65" s="64" t="str">
        <f>IFERROR(HYPERLINK(C65&amp;".xlsx",VLOOKUP(C65,DB!$C$4:$N$952,12,FALSE)),"")</f>
        <v/>
      </c>
      <c r="C65" s="65" t="str" cm="1">
        <f t="array" ref="C65">IFERROR(INDEX(DB!$C$4:$C$174,SMALL(IF(ISNUMBER(SEARCH("crypto",DB!$K$4:$K$174))=TRUE,ROW(DB!$C$4:$C$174)),ROW(61:61))-3,0),"")</f>
        <v/>
      </c>
      <c r="D65" t="str">
        <f>IFERROR(VLOOKUP(C65,DB!$C$4:$I$952,2,FALSE),"")</f>
        <v/>
      </c>
      <c r="E65" s="70" t="str">
        <f>IFERROR(VLOOKUP(C65,DB!$C$4:$I$952,3,FALSE),"")</f>
        <v/>
      </c>
      <c r="F65" s="71" t="str">
        <f>IFERROR(VLOOKUP(C65,DB!$C$4:$I$952,7,FALSE),"")</f>
        <v/>
      </c>
      <c r="G65" s="72" t="str">
        <f>IFERROR(VLOOKUP(C65,DB!$C$4:$H$952,4,FALSE)/1000000,"")</f>
        <v/>
      </c>
      <c r="H65" s="72"/>
      <c r="I65" s="72" t="str">
        <f t="shared" si="3"/>
        <v/>
      </c>
      <c r="J65" s="73" t="str">
        <f t="shared" si="4"/>
        <v/>
      </c>
      <c r="K65" s="73" t="str">
        <f t="shared" si="5"/>
        <v/>
      </c>
      <c r="L65" s="74"/>
      <c r="M65" s="74"/>
      <c r="N65" s="75" t="str">
        <f>IFERROR(VLOOKUP(C65,DB!$C$4:$H$49,6,FALSE),"")</f>
        <v/>
      </c>
      <c r="O65" s="76"/>
      <c r="P65" s="77" t="str">
        <f>IFERROR(VLOOKUP(C65,DB!$C$4:$K$952,8,FALSE),"")</f>
        <v/>
      </c>
      <c r="Q65" s="78" t="str">
        <f>IFERROR(VLOOKUP(C65,DB!$C$4:$L$952,10,FALSE),"")</f>
        <v/>
      </c>
      <c r="R65" s="79"/>
    </row>
    <row r="66" spans="2:18">
      <c r="B66" s="64" t="str">
        <f>IFERROR(HYPERLINK(C66&amp;".xlsx",VLOOKUP(C66,DB!$C$4:$N$952,12,FALSE)),"")</f>
        <v/>
      </c>
      <c r="C66" s="65" t="str" cm="1">
        <f t="array" ref="C66">IFERROR(INDEX(DB!$C$4:$C$174,SMALL(IF(ISNUMBER(SEARCH("crypto",DB!$K$4:$K$174))=TRUE,ROW(DB!$C$4:$C$174)),ROW(62:62))-3,0),"")</f>
        <v/>
      </c>
      <c r="D66" t="str">
        <f>IFERROR(VLOOKUP(C66,DB!$C$4:$I$952,2,FALSE),"")</f>
        <v/>
      </c>
      <c r="E66" s="70" t="str">
        <f>IFERROR(VLOOKUP(C66,DB!$C$4:$I$952,3,FALSE),"")</f>
        <v/>
      </c>
      <c r="F66" s="71" t="str">
        <f>IFERROR(VLOOKUP(C66,DB!$C$4:$I$952,7,FALSE),"")</f>
        <v/>
      </c>
      <c r="G66" s="72" t="str">
        <f>IFERROR(VLOOKUP(C66,DB!$C$4:$H$952,4,FALSE)/1000000,"")</f>
        <v/>
      </c>
      <c r="H66" s="72"/>
      <c r="I66" s="72" t="str">
        <f t="shared" si="3"/>
        <v/>
      </c>
      <c r="J66" s="73" t="str">
        <f t="shared" si="4"/>
        <v/>
      </c>
      <c r="K66" s="73" t="str">
        <f t="shared" si="5"/>
        <v/>
      </c>
      <c r="L66" s="74"/>
      <c r="M66" s="74"/>
      <c r="N66" s="75" t="str">
        <f>IFERROR(VLOOKUP(C66,DB!$C$4:$H$49,6,FALSE),"")</f>
        <v/>
      </c>
      <c r="O66" s="76"/>
      <c r="P66" s="77" t="str">
        <f>IFERROR(VLOOKUP(C66,DB!$C$4:$K$952,8,FALSE),"")</f>
        <v/>
      </c>
      <c r="Q66" s="78" t="str">
        <f>IFERROR(VLOOKUP(C66,DB!$C$4:$L$952,10,FALSE),"")</f>
        <v/>
      </c>
      <c r="R66" s="79"/>
    </row>
    <row r="67" spans="2:18">
      <c r="B67" s="64" t="str">
        <f>IFERROR(HYPERLINK(C67&amp;".xlsx",VLOOKUP(C67,DB!$C$4:$N$952,12,FALSE)),"")</f>
        <v/>
      </c>
      <c r="C67" s="65" t="str" cm="1">
        <f t="array" ref="C67">IFERROR(INDEX(DB!$C$4:$C$174,SMALL(IF(ISNUMBER(SEARCH("crypto",DB!$K$4:$K$174))=TRUE,ROW(DB!$C$4:$C$174)),ROW(63:63))-3,0),"")</f>
        <v/>
      </c>
      <c r="D67" t="str">
        <f>IFERROR(VLOOKUP(C67,DB!$C$4:$I$952,2,FALSE),"")</f>
        <v/>
      </c>
      <c r="E67" s="70" t="str">
        <f>IFERROR(VLOOKUP(C67,DB!$C$4:$I$952,3,FALSE),"")</f>
        <v/>
      </c>
      <c r="F67" s="71" t="str">
        <f>IFERROR(VLOOKUP(C67,DB!$C$4:$I$952,7,FALSE),"")</f>
        <v/>
      </c>
      <c r="G67" s="72" t="str">
        <f>IFERROR(VLOOKUP(C67,DB!$C$4:$H$952,4,FALSE)/1000000,"")</f>
        <v/>
      </c>
      <c r="H67" s="72"/>
      <c r="I67" s="72" t="str">
        <f t="shared" si="3"/>
        <v/>
      </c>
      <c r="J67" s="73" t="str">
        <f t="shared" si="4"/>
        <v/>
      </c>
      <c r="K67" s="73" t="str">
        <f t="shared" si="5"/>
        <v/>
      </c>
      <c r="L67" s="74"/>
      <c r="M67" s="74"/>
      <c r="N67" s="75" t="str">
        <f>IFERROR(VLOOKUP(C67,DB!$C$4:$H$49,6,FALSE),"")</f>
        <v/>
      </c>
      <c r="O67" s="76"/>
      <c r="P67" s="77" t="str">
        <f>IFERROR(VLOOKUP(C67,DB!$C$4:$K$952,8,FALSE),"")</f>
        <v/>
      </c>
      <c r="Q67" s="78" t="str">
        <f>IFERROR(VLOOKUP(C67,DB!$C$4:$L$952,10,FALSE),"")</f>
        <v/>
      </c>
      <c r="R67" s="79"/>
    </row>
    <row r="68" spans="2:18">
      <c r="B68" s="64" t="str">
        <f>IFERROR(HYPERLINK(C68&amp;".xlsx",VLOOKUP(C68,DB!$C$4:$N$952,12,FALSE)),"")</f>
        <v/>
      </c>
      <c r="C68" s="65" t="str" cm="1">
        <f t="array" ref="C68">IFERROR(INDEX(DB!$C$4:$C$174,SMALL(IF(ISNUMBER(SEARCH("crypto",DB!$K$4:$K$174))=TRUE,ROW(DB!$C$4:$C$174)),ROW(64:64))-3,0),"")</f>
        <v/>
      </c>
      <c r="D68" t="str">
        <f>IFERROR(VLOOKUP(C68,DB!$C$4:$I$952,2,FALSE),"")</f>
        <v/>
      </c>
      <c r="E68" s="70" t="str">
        <f>IFERROR(VLOOKUP(C68,DB!$C$4:$I$952,3,FALSE),"")</f>
        <v/>
      </c>
      <c r="F68" s="71" t="str">
        <f>IFERROR(VLOOKUP(C68,DB!$C$4:$I$952,7,FALSE),"")</f>
        <v/>
      </c>
      <c r="G68" s="72" t="str">
        <f>IFERROR(VLOOKUP(C68,DB!$C$4:$H$952,4,FALSE)/1000000,"")</f>
        <v/>
      </c>
      <c r="H68" s="72"/>
      <c r="I68" s="72" t="str">
        <f t="shared" si="3"/>
        <v/>
      </c>
      <c r="J68" s="73" t="str">
        <f t="shared" si="4"/>
        <v/>
      </c>
      <c r="K68" s="73" t="str">
        <f t="shared" si="5"/>
        <v/>
      </c>
      <c r="L68" s="74"/>
      <c r="M68" s="74"/>
      <c r="N68" s="75" t="str">
        <f>IFERROR(VLOOKUP(C68,DB!$C$4:$H$49,6,FALSE),"")</f>
        <v/>
      </c>
      <c r="O68" s="76"/>
      <c r="P68" s="77" t="str">
        <f>IFERROR(VLOOKUP(C68,DB!$C$4:$K$952,8,FALSE),"")</f>
        <v/>
      </c>
      <c r="Q68" s="78" t="str">
        <f>IFERROR(VLOOKUP(C68,DB!$C$4:$L$952,10,FALSE),"")</f>
        <v/>
      </c>
      <c r="R68" s="79"/>
    </row>
    <row r="69" spans="2:18">
      <c r="B69" s="64" t="str">
        <f>IFERROR(HYPERLINK(C69&amp;".xlsx",VLOOKUP(C69,DB!$C$4:$N$952,12,FALSE)),"")</f>
        <v/>
      </c>
      <c r="C69" s="65" t="str" cm="1">
        <f t="array" ref="C69">IFERROR(INDEX(DB!$C$4:$C$174,SMALL(IF(ISNUMBER(SEARCH("crypto",DB!$K$4:$K$174))=TRUE,ROW(DB!$C$4:$C$174)),ROW(65:65))-3,0),"")</f>
        <v/>
      </c>
      <c r="D69" t="str">
        <f>IFERROR(VLOOKUP(C69,DB!$C$4:$I$952,2,FALSE),"")</f>
        <v/>
      </c>
      <c r="E69" s="70" t="str">
        <f>IFERROR(VLOOKUP(C69,DB!$C$4:$I$952,3,FALSE),"")</f>
        <v/>
      </c>
      <c r="F69" s="71" t="str">
        <f>IFERROR(VLOOKUP(C69,DB!$C$4:$I$952,7,FALSE),"")</f>
        <v/>
      </c>
      <c r="G69" s="72" t="str">
        <f>IFERROR(VLOOKUP(C69,DB!$C$4:$H$952,4,FALSE)/1000000,"")</f>
        <v/>
      </c>
      <c r="H69" s="72"/>
      <c r="I69" s="72" t="str">
        <f t="shared" si="3"/>
        <v/>
      </c>
      <c r="J69" s="73" t="str">
        <f t="shared" si="4"/>
        <v/>
      </c>
      <c r="K69" s="73" t="str">
        <f t="shared" si="5"/>
        <v/>
      </c>
      <c r="L69" s="74"/>
      <c r="M69" s="74"/>
      <c r="N69" s="75" t="str">
        <f>IFERROR(VLOOKUP(C69,DB!$C$4:$H$49,6,FALSE),"")</f>
        <v/>
      </c>
      <c r="O69" s="76"/>
      <c r="P69" s="77" t="str">
        <f>IFERROR(VLOOKUP(C69,DB!$C$4:$K$952,8,FALSE),"")</f>
        <v/>
      </c>
      <c r="Q69" s="78" t="str">
        <f>IFERROR(VLOOKUP(C69,DB!$C$4:$L$952,10,FALSE),"")</f>
        <v/>
      </c>
      <c r="R69" s="79"/>
    </row>
    <row r="70" spans="2:18">
      <c r="B70" s="64" t="str">
        <f>IFERROR(HYPERLINK(C70&amp;".xlsx",VLOOKUP(C70,DB!$C$4:$N$952,12,FALSE)),"")</f>
        <v/>
      </c>
      <c r="C70" s="65" t="str" cm="1">
        <f t="array" ref="C70">IFERROR(INDEX(DB!$C$4:$C$174,SMALL(IF(ISNUMBER(SEARCH("crypto",DB!$K$4:$K$174))=TRUE,ROW(DB!$C$4:$C$174)),ROW(66:66))-3,0),"")</f>
        <v/>
      </c>
      <c r="D70" t="str">
        <f>IFERROR(VLOOKUP(C70,DB!$C$4:$I$952,2,FALSE),"")</f>
        <v/>
      </c>
      <c r="E70" s="70" t="str">
        <f>IFERROR(VLOOKUP(C70,DB!$C$4:$I$952,3,FALSE),"")</f>
        <v/>
      </c>
      <c r="F70" s="71" t="str">
        <f>IFERROR(VLOOKUP(C70,DB!$C$4:$I$952,7,FALSE),"")</f>
        <v/>
      </c>
      <c r="G70" s="72" t="str">
        <f>IFERROR(VLOOKUP(C70,DB!$C$4:$H$952,4,FALSE)/1000000,"")</f>
        <v/>
      </c>
      <c r="H70" s="72"/>
      <c r="I70" s="72" t="str">
        <f t="shared" ref="I70:I133" si="6">IFERROR(G70+H70,"")</f>
        <v/>
      </c>
      <c r="J70" s="73" t="str">
        <f t="shared" ref="J70:J133" si="7">IFERROR(I70/L70,"")</f>
        <v/>
      </c>
      <c r="K70" s="73" t="str">
        <f t="shared" ref="K70:K133" si="8">IFERROR(I70/M70,"")</f>
        <v/>
      </c>
      <c r="L70" s="74"/>
      <c r="M70" s="74"/>
      <c r="N70" s="75" t="str">
        <f>IFERROR(VLOOKUP(C70,DB!$C$4:$H$49,6,FALSE),"")</f>
        <v/>
      </c>
      <c r="O70" s="76"/>
      <c r="P70" s="77" t="str">
        <f>IFERROR(VLOOKUP(C70,DB!$C$4:$K$952,8,FALSE),"")</f>
        <v/>
      </c>
      <c r="Q70" s="78" t="str">
        <f>IFERROR(VLOOKUP(C70,DB!$C$4:$L$952,10,FALSE),"")</f>
        <v/>
      </c>
      <c r="R70" s="79"/>
    </row>
    <row r="71" spans="2:18">
      <c r="B71" s="64" t="str">
        <f>IFERROR(HYPERLINK(C71&amp;".xlsx",VLOOKUP(C71,DB!$C$4:$N$952,12,FALSE)),"")</f>
        <v/>
      </c>
      <c r="C71" s="65" t="str" cm="1">
        <f t="array" ref="C71">IFERROR(INDEX(DB!$C$4:$C$174,SMALL(IF(ISNUMBER(SEARCH("crypto",DB!$K$4:$K$174))=TRUE,ROW(DB!$C$4:$C$174)),ROW(67:67))-3,0),"")</f>
        <v/>
      </c>
      <c r="D71" t="str">
        <f>IFERROR(VLOOKUP(C71,DB!$C$4:$I$952,2,FALSE),"")</f>
        <v/>
      </c>
      <c r="E71" s="70" t="str">
        <f>IFERROR(VLOOKUP(C71,DB!$C$4:$I$952,3,FALSE),"")</f>
        <v/>
      </c>
      <c r="F71" s="71" t="str">
        <f>IFERROR(VLOOKUP(C71,DB!$C$4:$I$952,7,FALSE),"")</f>
        <v/>
      </c>
      <c r="G71" s="72" t="str">
        <f>IFERROR(VLOOKUP(C71,DB!$C$4:$H$952,4,FALSE)/1000000,"")</f>
        <v/>
      </c>
      <c r="H71" s="72"/>
      <c r="I71" s="72" t="str">
        <f t="shared" si="6"/>
        <v/>
      </c>
      <c r="J71" s="73" t="str">
        <f t="shared" si="7"/>
        <v/>
      </c>
      <c r="K71" s="73" t="str">
        <f t="shared" si="8"/>
        <v/>
      </c>
      <c r="L71" s="74"/>
      <c r="M71" s="74"/>
      <c r="N71" s="75" t="str">
        <f>IFERROR(VLOOKUP(C71,DB!$C$4:$H$49,6,FALSE),"")</f>
        <v/>
      </c>
      <c r="O71" s="76"/>
      <c r="P71" s="77" t="str">
        <f>IFERROR(VLOOKUP(C71,DB!$C$4:$K$952,8,FALSE),"")</f>
        <v/>
      </c>
      <c r="Q71" s="78" t="str">
        <f>IFERROR(VLOOKUP(C71,DB!$C$4:$L$952,10,FALSE),"")</f>
        <v/>
      </c>
      <c r="R71" s="79"/>
    </row>
    <row r="72" spans="2:18">
      <c r="B72" s="64" t="str">
        <f>IFERROR(HYPERLINK(C72&amp;".xlsx",VLOOKUP(C72,DB!$C$4:$N$952,12,FALSE)),"")</f>
        <v/>
      </c>
      <c r="C72" s="65" t="str" cm="1">
        <f t="array" ref="C72">IFERROR(INDEX(DB!$C$4:$C$174,SMALL(IF(ISNUMBER(SEARCH("crypto",DB!$K$4:$K$174))=TRUE,ROW(DB!$C$4:$C$174)),ROW(68:68))-3,0),"")</f>
        <v/>
      </c>
      <c r="D72" t="str">
        <f>IFERROR(VLOOKUP(C72,DB!$C$4:$I$952,2,FALSE),"")</f>
        <v/>
      </c>
      <c r="E72" s="70" t="str">
        <f>IFERROR(VLOOKUP(C72,DB!$C$4:$I$952,3,FALSE),"")</f>
        <v/>
      </c>
      <c r="F72" s="71" t="str">
        <f>IFERROR(VLOOKUP(C72,DB!$C$4:$I$952,7,FALSE),"")</f>
        <v/>
      </c>
      <c r="G72" s="72" t="str">
        <f>IFERROR(VLOOKUP(C72,DB!$C$4:$H$952,4,FALSE)/1000000,"")</f>
        <v/>
      </c>
      <c r="H72" s="72"/>
      <c r="I72" s="72" t="str">
        <f t="shared" si="6"/>
        <v/>
      </c>
      <c r="J72" s="73" t="str">
        <f t="shared" si="7"/>
        <v/>
      </c>
      <c r="K72" s="73" t="str">
        <f t="shared" si="8"/>
        <v/>
      </c>
      <c r="L72" s="74"/>
      <c r="M72" s="74"/>
      <c r="N72" s="75" t="str">
        <f>IFERROR(VLOOKUP(C72,DB!$C$4:$H$49,6,FALSE),"")</f>
        <v/>
      </c>
      <c r="O72" s="76"/>
      <c r="P72" s="77" t="str">
        <f>IFERROR(VLOOKUP(C72,DB!$C$4:$K$952,8,FALSE),"")</f>
        <v/>
      </c>
      <c r="Q72" s="78" t="str">
        <f>IFERROR(VLOOKUP(C72,DB!$C$4:$L$952,10,FALSE),"")</f>
        <v/>
      </c>
      <c r="R72" s="79"/>
    </row>
    <row r="73" spans="2:18">
      <c r="B73" s="64" t="str">
        <f>IFERROR(HYPERLINK(C73&amp;".xlsx",VLOOKUP(C73,DB!$C$4:$N$952,12,FALSE)),"")</f>
        <v/>
      </c>
      <c r="C73" s="65" t="str" cm="1">
        <f t="array" ref="C73">IFERROR(INDEX(DB!$C$4:$C$174,SMALL(IF(ISNUMBER(SEARCH("crypto",DB!$K$4:$K$174))=TRUE,ROW(DB!$C$4:$C$174)),ROW(69:69))-3,0),"")</f>
        <v/>
      </c>
      <c r="D73" t="str">
        <f>IFERROR(VLOOKUP(C73,DB!$C$4:$I$952,2,FALSE),"")</f>
        <v/>
      </c>
      <c r="E73" s="70" t="str">
        <f>IFERROR(VLOOKUP(C73,DB!$C$4:$I$952,3,FALSE),"")</f>
        <v/>
      </c>
      <c r="F73" s="71" t="str">
        <f>IFERROR(VLOOKUP(C73,DB!$C$4:$I$952,7,FALSE),"")</f>
        <v/>
      </c>
      <c r="G73" s="72" t="str">
        <f>IFERROR(VLOOKUP(C73,DB!$C$4:$H$952,4,FALSE)/1000000,"")</f>
        <v/>
      </c>
      <c r="H73" s="72"/>
      <c r="I73" s="72" t="str">
        <f t="shared" si="6"/>
        <v/>
      </c>
      <c r="J73" s="73" t="str">
        <f t="shared" si="7"/>
        <v/>
      </c>
      <c r="K73" s="73" t="str">
        <f t="shared" si="8"/>
        <v/>
      </c>
      <c r="L73" s="74"/>
      <c r="M73" s="74"/>
      <c r="N73" s="75" t="str">
        <f>IFERROR(VLOOKUP(C73,DB!$C$4:$H$49,6,FALSE),"")</f>
        <v/>
      </c>
      <c r="O73" s="76"/>
      <c r="P73" s="77" t="str">
        <f>IFERROR(VLOOKUP(C73,DB!$C$4:$K$952,8,FALSE),"")</f>
        <v/>
      </c>
      <c r="Q73" s="78" t="str">
        <f>IFERROR(VLOOKUP(C73,DB!$C$4:$L$952,10,FALSE),"")</f>
        <v/>
      </c>
      <c r="R73" s="79"/>
    </row>
    <row r="74" spans="2:18">
      <c r="B74" s="64" t="str">
        <f>IFERROR(HYPERLINK(C74&amp;".xlsx",VLOOKUP(C74,DB!$C$4:$N$952,12,FALSE)),"")</f>
        <v/>
      </c>
      <c r="C74" s="65" t="str" cm="1">
        <f t="array" ref="C74">IFERROR(INDEX(DB!$C$4:$C$174,SMALL(IF(ISNUMBER(SEARCH("crypto",DB!$K$4:$K$174))=TRUE,ROW(DB!$C$4:$C$174)),ROW(70:70))-3,0),"")</f>
        <v/>
      </c>
      <c r="D74" t="str">
        <f>IFERROR(VLOOKUP(C74,DB!$C$4:$I$952,2,FALSE),"")</f>
        <v/>
      </c>
      <c r="E74" s="70" t="str">
        <f>IFERROR(VLOOKUP(C74,DB!$C$4:$I$952,3,FALSE),"")</f>
        <v/>
      </c>
      <c r="F74" s="71" t="str">
        <f>IFERROR(VLOOKUP(C74,DB!$C$4:$I$952,7,FALSE),"")</f>
        <v/>
      </c>
      <c r="G74" s="72" t="str">
        <f>IFERROR(VLOOKUP(C74,DB!$C$4:$H$952,4,FALSE)/1000000,"")</f>
        <v/>
      </c>
      <c r="H74" s="72"/>
      <c r="I74" s="72" t="str">
        <f t="shared" si="6"/>
        <v/>
      </c>
      <c r="J74" s="73" t="str">
        <f t="shared" si="7"/>
        <v/>
      </c>
      <c r="K74" s="73" t="str">
        <f t="shared" si="8"/>
        <v/>
      </c>
      <c r="L74" s="74"/>
      <c r="M74" s="74"/>
      <c r="N74" s="75" t="str">
        <f>IFERROR(VLOOKUP(C74,DB!$C$4:$H$49,6,FALSE),"")</f>
        <v/>
      </c>
      <c r="O74" s="76"/>
      <c r="P74" s="77" t="str">
        <f>IFERROR(VLOOKUP(C74,DB!$C$4:$K$952,8,FALSE),"")</f>
        <v/>
      </c>
      <c r="Q74" s="78" t="str">
        <f>IFERROR(VLOOKUP(C74,DB!$C$4:$L$952,10,FALSE),"")</f>
        <v/>
      </c>
      <c r="R74" s="79"/>
    </row>
    <row r="75" spans="2:18">
      <c r="B75" s="64" t="str">
        <f>IFERROR(HYPERLINK(C75&amp;".xlsx",VLOOKUP(C75,DB!$C$4:$N$952,12,FALSE)),"")</f>
        <v/>
      </c>
      <c r="C75" s="65" t="str" cm="1">
        <f t="array" ref="C75">IFERROR(INDEX(DB!$C$4:$C$174,SMALL(IF(ISNUMBER(SEARCH("crypto",DB!$K$4:$K$174))=TRUE,ROW(DB!$C$4:$C$174)),ROW(71:71))-3,0),"")</f>
        <v/>
      </c>
      <c r="D75" t="str">
        <f>IFERROR(VLOOKUP(C75,DB!$C$4:$I$952,2,FALSE),"")</f>
        <v/>
      </c>
      <c r="E75" s="70" t="str">
        <f>IFERROR(VLOOKUP(C75,DB!$C$4:$I$952,3,FALSE),"")</f>
        <v/>
      </c>
      <c r="F75" s="71" t="str">
        <f>IFERROR(VLOOKUP(C75,DB!$C$4:$I$952,7,FALSE),"")</f>
        <v/>
      </c>
      <c r="G75" s="72" t="str">
        <f>IFERROR(VLOOKUP(C75,DB!$C$4:$H$952,4,FALSE)/1000000,"")</f>
        <v/>
      </c>
      <c r="H75" s="72"/>
      <c r="I75" s="72" t="str">
        <f t="shared" si="6"/>
        <v/>
      </c>
      <c r="J75" s="73" t="str">
        <f t="shared" si="7"/>
        <v/>
      </c>
      <c r="K75" s="73" t="str">
        <f t="shared" si="8"/>
        <v/>
      </c>
      <c r="L75" s="74"/>
      <c r="M75" s="74"/>
      <c r="N75" s="75" t="str">
        <f>IFERROR(VLOOKUP(C75,DB!$C$4:$H$49,6,FALSE),"")</f>
        <v/>
      </c>
      <c r="O75" s="76"/>
      <c r="P75" s="77" t="str">
        <f>IFERROR(VLOOKUP(C75,DB!$C$4:$K$952,8,FALSE),"")</f>
        <v/>
      </c>
      <c r="Q75" s="78" t="str">
        <f>IFERROR(VLOOKUP(C75,DB!$C$4:$L$952,10,FALSE),"")</f>
        <v/>
      </c>
      <c r="R75" s="79"/>
    </row>
    <row r="76" spans="2:18">
      <c r="B76" s="64" t="str">
        <f>IFERROR(HYPERLINK(C76&amp;".xlsx",VLOOKUP(C76,DB!$C$4:$N$952,12,FALSE)),"")</f>
        <v/>
      </c>
      <c r="C76" s="65" t="str" cm="1">
        <f t="array" ref="C76">IFERROR(INDEX(DB!$C$4:$C$174,SMALL(IF(ISNUMBER(SEARCH("crypto",DB!$K$4:$K$174))=TRUE,ROW(DB!$C$4:$C$174)),ROW(72:72))-3,0),"")</f>
        <v/>
      </c>
      <c r="D76" t="str">
        <f>IFERROR(VLOOKUP(C76,DB!$C$4:$I$952,2,FALSE),"")</f>
        <v/>
      </c>
      <c r="E76" s="70" t="str">
        <f>IFERROR(VLOOKUP(C76,DB!$C$4:$I$952,3,FALSE),"")</f>
        <v/>
      </c>
      <c r="F76" s="71" t="str">
        <f>IFERROR(VLOOKUP(C76,DB!$C$4:$I$952,7,FALSE),"")</f>
        <v/>
      </c>
      <c r="G76" s="72" t="str">
        <f>IFERROR(VLOOKUP(C76,DB!$C$4:$H$952,4,FALSE)/1000000,"")</f>
        <v/>
      </c>
      <c r="H76" s="72"/>
      <c r="I76" s="72" t="str">
        <f t="shared" si="6"/>
        <v/>
      </c>
      <c r="J76" s="73" t="str">
        <f t="shared" si="7"/>
        <v/>
      </c>
      <c r="K76" s="73" t="str">
        <f t="shared" si="8"/>
        <v/>
      </c>
      <c r="L76" s="74"/>
      <c r="M76" s="74"/>
      <c r="N76" s="75" t="str">
        <f>IFERROR(VLOOKUP(C76,DB!$C$4:$H$49,6,FALSE),"")</f>
        <v/>
      </c>
      <c r="O76" s="76"/>
      <c r="P76" s="77" t="str">
        <f>IFERROR(VLOOKUP(C76,DB!$C$4:$K$952,8,FALSE),"")</f>
        <v/>
      </c>
      <c r="Q76" s="78" t="str">
        <f>IFERROR(VLOOKUP(C76,DB!$C$4:$L$952,10,FALSE),"")</f>
        <v/>
      </c>
      <c r="R76" s="79"/>
    </row>
    <row r="77" spans="2:18">
      <c r="B77" s="64" t="str">
        <f>IFERROR(HYPERLINK(C77&amp;".xlsx",VLOOKUP(C77,DB!$C$4:$N$952,12,FALSE)),"")</f>
        <v/>
      </c>
      <c r="C77" s="65" t="str" cm="1">
        <f t="array" ref="C77">IFERROR(INDEX(DB!$C$4:$C$174,SMALL(IF(ISNUMBER(SEARCH("crypto",DB!$K$4:$K$174))=TRUE,ROW(DB!$C$4:$C$174)),ROW(73:73))-3,0),"")</f>
        <v/>
      </c>
      <c r="D77" t="str">
        <f>IFERROR(VLOOKUP(C77,DB!$C$4:$I$952,2,FALSE),"")</f>
        <v/>
      </c>
      <c r="E77" s="70" t="str">
        <f>IFERROR(VLOOKUP(C77,DB!$C$4:$I$952,3,FALSE),"")</f>
        <v/>
      </c>
      <c r="F77" s="71" t="str">
        <f>IFERROR(VLOOKUP(C77,DB!$C$4:$I$952,7,FALSE),"")</f>
        <v/>
      </c>
      <c r="G77" s="72" t="str">
        <f>IFERROR(VLOOKUP(C77,DB!$C$4:$H$952,4,FALSE)/1000000,"")</f>
        <v/>
      </c>
      <c r="H77" s="72"/>
      <c r="I77" s="72" t="str">
        <f t="shared" si="6"/>
        <v/>
      </c>
      <c r="J77" s="73" t="str">
        <f t="shared" si="7"/>
        <v/>
      </c>
      <c r="K77" s="73" t="str">
        <f t="shared" si="8"/>
        <v/>
      </c>
      <c r="L77" s="74"/>
      <c r="M77" s="74"/>
      <c r="N77" s="75" t="str">
        <f>IFERROR(VLOOKUP(C77,DB!$C$4:$H$49,6,FALSE),"")</f>
        <v/>
      </c>
      <c r="O77" s="76"/>
      <c r="P77" s="77" t="str">
        <f>IFERROR(VLOOKUP(C77,DB!$C$4:$K$952,8,FALSE),"")</f>
        <v/>
      </c>
      <c r="Q77" s="78" t="str">
        <f>IFERROR(VLOOKUP(C77,DB!$C$4:$L$952,10,FALSE),"")</f>
        <v/>
      </c>
      <c r="R77" s="79"/>
    </row>
    <row r="78" spans="2:18">
      <c r="B78" s="64" t="str">
        <f>IFERROR(HYPERLINK(C78&amp;".xlsx",VLOOKUP(C78,DB!$C$4:$N$952,12,FALSE)),"")</f>
        <v/>
      </c>
      <c r="C78" s="65" t="str" cm="1">
        <f t="array" ref="C78">IFERROR(INDEX(DB!$C$4:$C$174,SMALL(IF(ISNUMBER(SEARCH("crypto",DB!$K$4:$K$174))=TRUE,ROW(DB!$C$4:$C$174)),ROW(74:74))-3,0),"")</f>
        <v/>
      </c>
      <c r="D78" t="str">
        <f>IFERROR(VLOOKUP(C78,DB!$C$4:$I$952,2,FALSE),"")</f>
        <v/>
      </c>
      <c r="E78" s="70" t="str">
        <f>IFERROR(VLOOKUP(C78,DB!$C$4:$I$952,3,FALSE),"")</f>
        <v/>
      </c>
      <c r="F78" s="71" t="str">
        <f>IFERROR(VLOOKUP(C78,DB!$C$4:$I$952,7,FALSE),"")</f>
        <v/>
      </c>
      <c r="G78" s="72" t="str">
        <f>IFERROR(VLOOKUP(C78,DB!$C$4:$H$952,4,FALSE)/1000000,"")</f>
        <v/>
      </c>
      <c r="H78" s="72"/>
      <c r="I78" s="72" t="str">
        <f t="shared" si="6"/>
        <v/>
      </c>
      <c r="J78" s="73" t="str">
        <f t="shared" si="7"/>
        <v/>
      </c>
      <c r="K78" s="73" t="str">
        <f t="shared" si="8"/>
        <v/>
      </c>
      <c r="L78" s="74"/>
      <c r="M78" s="74"/>
      <c r="N78" s="75" t="str">
        <f>IFERROR(VLOOKUP(C78,DB!$C$4:$H$49,6,FALSE),"")</f>
        <v/>
      </c>
      <c r="O78" s="76"/>
      <c r="P78" s="77" t="str">
        <f>IFERROR(VLOOKUP(C78,DB!$C$4:$K$952,8,FALSE),"")</f>
        <v/>
      </c>
      <c r="Q78" s="78" t="str">
        <f>IFERROR(VLOOKUP(C78,DB!$C$4:$L$952,10,FALSE),"")</f>
        <v/>
      </c>
      <c r="R78" s="79"/>
    </row>
    <row r="79" spans="2:18">
      <c r="B79" s="64" t="str">
        <f>IFERROR(HYPERLINK(C79&amp;".xlsx",VLOOKUP(C79,DB!$C$4:$N$952,12,FALSE)),"")</f>
        <v/>
      </c>
      <c r="C79" s="65" t="str" cm="1">
        <f t="array" ref="C79">IFERROR(INDEX(DB!$C$4:$C$174,SMALL(IF(ISNUMBER(SEARCH("crypto",DB!$K$4:$K$174))=TRUE,ROW(DB!$C$4:$C$174)),ROW(75:75))-3,0),"")</f>
        <v/>
      </c>
      <c r="D79" t="str">
        <f>IFERROR(VLOOKUP(C79,DB!$C$4:$I$952,2,FALSE),"")</f>
        <v/>
      </c>
      <c r="E79" s="70" t="str">
        <f>IFERROR(VLOOKUP(C79,DB!$C$4:$I$952,3,FALSE),"")</f>
        <v/>
      </c>
      <c r="F79" s="71" t="str">
        <f>IFERROR(VLOOKUP(C79,DB!$C$4:$I$952,7,FALSE),"")</f>
        <v/>
      </c>
      <c r="G79" s="72" t="str">
        <f>IFERROR(VLOOKUP(C79,DB!$C$4:$H$952,4,FALSE)/1000000,"")</f>
        <v/>
      </c>
      <c r="H79" s="72"/>
      <c r="I79" s="72" t="str">
        <f t="shared" si="6"/>
        <v/>
      </c>
      <c r="J79" s="73" t="str">
        <f t="shared" si="7"/>
        <v/>
      </c>
      <c r="K79" s="73" t="str">
        <f t="shared" si="8"/>
        <v/>
      </c>
      <c r="L79" s="74"/>
      <c r="M79" s="74"/>
      <c r="N79" s="75" t="str">
        <f>IFERROR(VLOOKUP(C79,DB!$C$4:$H$49,6,FALSE),"")</f>
        <v/>
      </c>
      <c r="O79" s="76"/>
      <c r="P79" s="77" t="str">
        <f>IFERROR(VLOOKUP(C79,DB!$C$4:$K$952,8,FALSE),"")</f>
        <v/>
      </c>
      <c r="Q79" s="78" t="str">
        <f>IFERROR(VLOOKUP(C79,DB!$C$4:$L$952,10,FALSE),"")</f>
        <v/>
      </c>
      <c r="R79" s="79"/>
    </row>
    <row r="80" spans="2:18">
      <c r="B80" s="64" t="str">
        <f>IFERROR(HYPERLINK(C80&amp;".xlsx",VLOOKUP(C80,DB!$C$4:$N$952,12,FALSE)),"")</f>
        <v/>
      </c>
      <c r="C80" s="65" t="str" cm="1">
        <f t="array" ref="C80">IFERROR(INDEX(DB!$C$4:$C$174,SMALL(IF(ISNUMBER(SEARCH("crypto",DB!$K$4:$K$174))=TRUE,ROW(DB!$C$4:$C$174)),ROW(76:76))-3,0),"")</f>
        <v/>
      </c>
      <c r="D80" t="str">
        <f>IFERROR(VLOOKUP(C80,DB!$C$4:$I$952,2,FALSE),"")</f>
        <v/>
      </c>
      <c r="E80" s="70" t="str">
        <f>IFERROR(VLOOKUP(C80,DB!$C$4:$I$952,3,FALSE),"")</f>
        <v/>
      </c>
      <c r="F80" s="71" t="str">
        <f>IFERROR(VLOOKUP(C80,DB!$C$4:$I$952,7,FALSE),"")</f>
        <v/>
      </c>
      <c r="G80" s="72" t="str">
        <f>IFERROR(VLOOKUP(C80,DB!$C$4:$H$952,4,FALSE)/1000000,"")</f>
        <v/>
      </c>
      <c r="H80" s="72"/>
      <c r="I80" s="72" t="str">
        <f t="shared" si="6"/>
        <v/>
      </c>
      <c r="J80" s="73" t="str">
        <f t="shared" si="7"/>
        <v/>
      </c>
      <c r="K80" s="73" t="str">
        <f t="shared" si="8"/>
        <v/>
      </c>
      <c r="L80" s="74"/>
      <c r="M80" s="74"/>
      <c r="N80" s="75" t="str">
        <f>IFERROR(VLOOKUP(C80,DB!$C$4:$H$49,6,FALSE),"")</f>
        <v/>
      </c>
      <c r="O80" s="76"/>
      <c r="P80" s="77" t="str">
        <f>IFERROR(VLOOKUP(C80,DB!$C$4:$K$952,8,FALSE),"")</f>
        <v/>
      </c>
      <c r="Q80" s="78" t="str">
        <f>IFERROR(VLOOKUP(C80,DB!$C$4:$L$952,10,FALSE),"")</f>
        <v/>
      </c>
      <c r="R80" s="79"/>
    </row>
    <row r="81" spans="2:18">
      <c r="B81" s="64" t="str">
        <f>IFERROR(HYPERLINK(C81&amp;".xlsx",VLOOKUP(C81,DB!$C$4:$N$952,12,FALSE)),"")</f>
        <v/>
      </c>
      <c r="C81" s="65" t="str" cm="1">
        <f t="array" ref="C81">IFERROR(INDEX(DB!$C$4:$C$174,SMALL(IF(ISNUMBER(SEARCH("crypto",DB!$K$4:$K$174))=TRUE,ROW(DB!$C$4:$C$174)),ROW(77:77))-3,0),"")</f>
        <v/>
      </c>
      <c r="D81" t="str">
        <f>IFERROR(VLOOKUP(C81,DB!$C$4:$I$952,2,FALSE),"")</f>
        <v/>
      </c>
      <c r="E81" s="70" t="str">
        <f>IFERROR(VLOOKUP(C81,DB!$C$4:$I$952,3,FALSE),"")</f>
        <v/>
      </c>
      <c r="F81" s="71" t="str">
        <f>IFERROR(VLOOKUP(C81,DB!$C$4:$I$952,7,FALSE),"")</f>
        <v/>
      </c>
      <c r="G81" s="72" t="str">
        <f>IFERROR(VLOOKUP(C81,DB!$C$4:$H$952,4,FALSE)/1000000,"")</f>
        <v/>
      </c>
      <c r="H81" s="72"/>
      <c r="I81" s="72" t="str">
        <f t="shared" si="6"/>
        <v/>
      </c>
      <c r="J81" s="73" t="str">
        <f t="shared" si="7"/>
        <v/>
      </c>
      <c r="K81" s="73" t="str">
        <f t="shared" si="8"/>
        <v/>
      </c>
      <c r="L81" s="74"/>
      <c r="M81" s="74"/>
      <c r="N81" s="75" t="str">
        <f>IFERROR(VLOOKUP(C81,DB!$C$4:$H$49,6,FALSE),"")</f>
        <v/>
      </c>
      <c r="O81" s="76"/>
      <c r="P81" s="77" t="str">
        <f>IFERROR(VLOOKUP(C81,DB!$C$4:$K$952,8,FALSE),"")</f>
        <v/>
      </c>
      <c r="Q81" s="78" t="str">
        <f>IFERROR(VLOOKUP(C81,DB!$C$4:$L$952,10,FALSE),"")</f>
        <v/>
      </c>
      <c r="R81" s="79"/>
    </row>
    <row r="82" spans="2:18">
      <c r="B82" s="64" t="str">
        <f>IFERROR(HYPERLINK(C82&amp;".xlsx",VLOOKUP(C82,DB!$C$4:$N$952,12,FALSE)),"")</f>
        <v/>
      </c>
      <c r="C82" s="65" t="str" cm="1">
        <f t="array" ref="C82">IFERROR(INDEX(DB!$C$4:$C$174,SMALL(IF(ISNUMBER(SEARCH("crypto",DB!$K$4:$K$174))=TRUE,ROW(DB!$C$4:$C$174)),ROW(78:78))-3,0),"")</f>
        <v/>
      </c>
      <c r="D82" t="str">
        <f>IFERROR(VLOOKUP(C82,DB!$C$4:$I$952,2,FALSE),"")</f>
        <v/>
      </c>
      <c r="E82" s="70" t="str">
        <f>IFERROR(VLOOKUP(C82,DB!$C$4:$I$952,3,FALSE),"")</f>
        <v/>
      </c>
      <c r="F82" s="71" t="str">
        <f>IFERROR(VLOOKUP(C82,DB!$C$4:$I$952,7,FALSE),"")</f>
        <v/>
      </c>
      <c r="G82" s="72" t="str">
        <f>IFERROR(VLOOKUP(C82,DB!$C$4:$H$952,4,FALSE)/1000000,"")</f>
        <v/>
      </c>
      <c r="H82" s="72"/>
      <c r="I82" s="72" t="str">
        <f t="shared" si="6"/>
        <v/>
      </c>
      <c r="J82" s="73" t="str">
        <f t="shared" si="7"/>
        <v/>
      </c>
      <c r="K82" s="73" t="str">
        <f t="shared" si="8"/>
        <v/>
      </c>
      <c r="L82" s="74"/>
      <c r="M82" s="74"/>
      <c r="N82" s="75" t="str">
        <f>IFERROR(VLOOKUP(C82,DB!$C$4:$H$49,6,FALSE),"")</f>
        <v/>
      </c>
      <c r="O82" s="76"/>
      <c r="P82" s="77" t="str">
        <f>IFERROR(VLOOKUP(C82,DB!$C$4:$K$952,8,FALSE),"")</f>
        <v/>
      </c>
      <c r="Q82" s="78" t="str">
        <f>IFERROR(VLOOKUP(C82,DB!$C$4:$L$952,10,FALSE),"")</f>
        <v/>
      </c>
      <c r="R82" s="79"/>
    </row>
    <row r="83" spans="2:18">
      <c r="B83" s="64" t="str">
        <f>IFERROR(HYPERLINK(C83&amp;".xlsx",VLOOKUP(C83,DB!$C$4:$N$952,12,FALSE)),"")</f>
        <v/>
      </c>
      <c r="C83" s="65" t="str" cm="1">
        <f t="array" ref="C83">IFERROR(INDEX(DB!$C$4:$C$174,SMALL(IF(ISNUMBER(SEARCH("crypto",DB!$K$4:$K$174))=TRUE,ROW(DB!$C$4:$C$174)),ROW(79:79))-3,0),"")</f>
        <v/>
      </c>
      <c r="D83" t="str">
        <f>IFERROR(VLOOKUP(C83,DB!$C$4:$I$952,2,FALSE),"")</f>
        <v/>
      </c>
      <c r="E83" s="70" t="str">
        <f>IFERROR(VLOOKUP(C83,DB!$C$4:$I$952,3,FALSE),"")</f>
        <v/>
      </c>
      <c r="F83" s="71" t="str">
        <f>IFERROR(VLOOKUP(C83,DB!$C$4:$I$952,7,FALSE),"")</f>
        <v/>
      </c>
      <c r="G83" s="72" t="str">
        <f>IFERROR(VLOOKUP(C83,DB!$C$4:$H$952,4,FALSE)/1000000,"")</f>
        <v/>
      </c>
      <c r="H83" s="72"/>
      <c r="I83" s="72" t="str">
        <f t="shared" si="6"/>
        <v/>
      </c>
      <c r="J83" s="73" t="str">
        <f t="shared" si="7"/>
        <v/>
      </c>
      <c r="K83" s="73" t="str">
        <f t="shared" si="8"/>
        <v/>
      </c>
      <c r="L83" s="74"/>
      <c r="M83" s="74"/>
      <c r="N83" s="75" t="str">
        <f>IFERROR(VLOOKUP(C83,DB!$C$4:$H$49,6,FALSE),"")</f>
        <v/>
      </c>
      <c r="O83" s="76"/>
      <c r="P83" s="77" t="str">
        <f>IFERROR(VLOOKUP(C83,DB!$C$4:$K$952,8,FALSE),"")</f>
        <v/>
      </c>
      <c r="Q83" s="78" t="str">
        <f>IFERROR(VLOOKUP(C83,DB!$C$4:$L$952,10,FALSE),"")</f>
        <v/>
      </c>
      <c r="R83" s="79"/>
    </row>
    <row r="84" spans="2:18">
      <c r="B84" s="64" t="str">
        <f>IFERROR(HYPERLINK(C84&amp;".xlsx",VLOOKUP(C84,DB!$C$4:$N$952,12,FALSE)),"")</f>
        <v/>
      </c>
      <c r="C84" s="65" t="str" cm="1">
        <f t="array" ref="C84">IFERROR(INDEX(DB!$C$4:$C$174,SMALL(IF(ISNUMBER(SEARCH("crypto",DB!$K$4:$K$174))=TRUE,ROW(DB!$C$4:$C$174)),ROW(80:80))-3,0),"")</f>
        <v/>
      </c>
      <c r="D84" t="str">
        <f>IFERROR(VLOOKUP(C84,DB!$C$4:$I$952,2,FALSE),"")</f>
        <v/>
      </c>
      <c r="E84" s="70" t="str">
        <f>IFERROR(VLOOKUP(C84,DB!$C$4:$I$952,3,FALSE),"")</f>
        <v/>
      </c>
      <c r="F84" s="71" t="str">
        <f>IFERROR(VLOOKUP(C84,DB!$C$4:$I$952,7,FALSE),"")</f>
        <v/>
      </c>
      <c r="G84" s="72" t="str">
        <f>IFERROR(VLOOKUP(C84,DB!$C$4:$H$952,4,FALSE)/1000000,"")</f>
        <v/>
      </c>
      <c r="H84" s="72"/>
      <c r="I84" s="72" t="str">
        <f t="shared" si="6"/>
        <v/>
      </c>
      <c r="J84" s="73" t="str">
        <f t="shared" si="7"/>
        <v/>
      </c>
      <c r="K84" s="73" t="str">
        <f t="shared" si="8"/>
        <v/>
      </c>
      <c r="L84" s="74"/>
      <c r="M84" s="74"/>
      <c r="N84" s="75" t="str">
        <f>IFERROR(VLOOKUP(C84,DB!$C$4:$H$49,6,FALSE),"")</f>
        <v/>
      </c>
      <c r="O84" s="76"/>
      <c r="P84" s="77" t="str">
        <f>IFERROR(VLOOKUP(C84,DB!$C$4:$K$952,8,FALSE),"")</f>
        <v/>
      </c>
      <c r="Q84" s="78" t="str">
        <f>IFERROR(VLOOKUP(C84,DB!$C$4:$L$952,10,FALSE),"")</f>
        <v/>
      </c>
      <c r="R84" s="79"/>
    </row>
    <row r="85" spans="2:18">
      <c r="B85" s="64" t="str">
        <f>IFERROR(HYPERLINK(C85&amp;".xlsx",VLOOKUP(C85,DB!$C$4:$N$952,12,FALSE)),"")</f>
        <v/>
      </c>
      <c r="C85" s="65" t="str" cm="1">
        <f t="array" ref="C85">IFERROR(INDEX(DB!$C$4:$C$174,SMALL(IF(ISNUMBER(SEARCH("crypto",DB!$K$4:$K$174))=TRUE,ROW(DB!$C$4:$C$174)),ROW(81:81))-3,0),"")</f>
        <v/>
      </c>
      <c r="D85" t="str">
        <f>IFERROR(VLOOKUP(C85,DB!$C$4:$I$952,2,FALSE),"")</f>
        <v/>
      </c>
      <c r="E85" s="70" t="str">
        <f>IFERROR(VLOOKUP(C85,DB!$C$4:$I$952,3,FALSE),"")</f>
        <v/>
      </c>
      <c r="F85" s="71" t="str">
        <f>IFERROR(VLOOKUP(C85,DB!$C$4:$I$952,7,FALSE),"")</f>
        <v/>
      </c>
      <c r="G85" s="72" t="str">
        <f>IFERROR(VLOOKUP(C85,DB!$C$4:$H$952,4,FALSE)/1000000,"")</f>
        <v/>
      </c>
      <c r="H85" s="72"/>
      <c r="I85" s="72" t="str">
        <f t="shared" si="6"/>
        <v/>
      </c>
      <c r="J85" s="73" t="str">
        <f t="shared" si="7"/>
        <v/>
      </c>
      <c r="K85" s="73" t="str">
        <f t="shared" si="8"/>
        <v/>
      </c>
      <c r="L85" s="74"/>
      <c r="M85" s="74"/>
      <c r="N85" s="75" t="str">
        <f>IFERROR(VLOOKUP(C85,DB!$C$4:$H$49,6,FALSE),"")</f>
        <v/>
      </c>
      <c r="O85" s="76"/>
      <c r="P85" s="77" t="str">
        <f>IFERROR(VLOOKUP(C85,DB!$C$4:$K$952,8,FALSE),"")</f>
        <v/>
      </c>
      <c r="Q85" s="78" t="str">
        <f>IFERROR(VLOOKUP(C85,DB!$C$4:$L$952,10,FALSE),"")</f>
        <v/>
      </c>
      <c r="R85" s="79"/>
    </row>
    <row r="86" spans="2:18">
      <c r="B86" s="64" t="str">
        <f>IFERROR(HYPERLINK(C86&amp;".xlsx",VLOOKUP(C86,DB!$C$4:$N$952,12,FALSE)),"")</f>
        <v/>
      </c>
      <c r="C86" s="65" t="str" cm="1">
        <f t="array" ref="C86">IFERROR(INDEX(DB!$C$4:$C$174,SMALL(IF(ISNUMBER(SEARCH("crypto",DB!$K$4:$K$174))=TRUE,ROW(DB!$C$4:$C$174)),ROW(82:82))-3,0),"")</f>
        <v/>
      </c>
      <c r="D86" t="str">
        <f>IFERROR(VLOOKUP(C86,DB!$C$4:$I$952,2,FALSE),"")</f>
        <v/>
      </c>
      <c r="E86" s="70" t="str">
        <f>IFERROR(VLOOKUP(C86,DB!$C$4:$I$952,3,FALSE),"")</f>
        <v/>
      </c>
      <c r="F86" s="71" t="str">
        <f>IFERROR(VLOOKUP(C86,DB!$C$4:$I$952,7,FALSE),"")</f>
        <v/>
      </c>
      <c r="G86" s="72" t="str">
        <f>IFERROR(VLOOKUP(C86,DB!$C$4:$H$952,4,FALSE)/1000000,"")</f>
        <v/>
      </c>
      <c r="H86" s="72"/>
      <c r="I86" s="72" t="str">
        <f t="shared" si="6"/>
        <v/>
      </c>
      <c r="J86" s="73" t="str">
        <f t="shared" si="7"/>
        <v/>
      </c>
      <c r="K86" s="73" t="str">
        <f t="shared" si="8"/>
        <v/>
      </c>
      <c r="L86" s="74"/>
      <c r="M86" s="74"/>
      <c r="N86" s="75" t="str">
        <f>IFERROR(VLOOKUP(C86,DB!$C$4:$H$49,6,FALSE),"")</f>
        <v/>
      </c>
      <c r="O86" s="76"/>
      <c r="P86" s="77" t="str">
        <f>IFERROR(VLOOKUP(C86,DB!$C$4:$K$952,8,FALSE),"")</f>
        <v/>
      </c>
      <c r="Q86" s="78" t="str">
        <f>IFERROR(VLOOKUP(C86,DB!$C$4:$L$952,10,FALSE),"")</f>
        <v/>
      </c>
      <c r="R86" s="79"/>
    </row>
    <row r="87" spans="2:18">
      <c r="B87" s="64" t="str">
        <f>IFERROR(HYPERLINK(C87&amp;".xlsx",VLOOKUP(C87,DB!$C$4:$N$952,12,FALSE)),"")</f>
        <v/>
      </c>
      <c r="C87" s="65" t="str" cm="1">
        <f t="array" ref="C87">IFERROR(INDEX(DB!$C$4:$C$174,SMALL(IF(ISNUMBER(SEARCH("crypto",DB!$K$4:$K$174))=TRUE,ROW(DB!$C$4:$C$174)),ROW(83:83))-3,0),"")</f>
        <v/>
      </c>
      <c r="D87" t="str">
        <f>IFERROR(VLOOKUP(C87,DB!$C$4:$I$952,2,FALSE),"")</f>
        <v/>
      </c>
      <c r="E87" s="70" t="str">
        <f>IFERROR(VLOOKUP(C87,DB!$C$4:$I$952,3,FALSE),"")</f>
        <v/>
      </c>
      <c r="F87" s="71" t="str">
        <f>IFERROR(VLOOKUP(C87,DB!$C$4:$I$952,7,FALSE),"")</f>
        <v/>
      </c>
      <c r="G87" s="72" t="str">
        <f>IFERROR(VLOOKUP(C87,DB!$C$4:$H$952,4,FALSE)/1000000,"")</f>
        <v/>
      </c>
      <c r="H87" s="72"/>
      <c r="I87" s="72" t="str">
        <f t="shared" si="6"/>
        <v/>
      </c>
      <c r="J87" s="73" t="str">
        <f t="shared" si="7"/>
        <v/>
      </c>
      <c r="K87" s="73" t="str">
        <f t="shared" si="8"/>
        <v/>
      </c>
      <c r="L87" s="74"/>
      <c r="M87" s="74"/>
      <c r="N87" s="75" t="str">
        <f>IFERROR(VLOOKUP(C87,DB!$C$4:$H$49,6,FALSE),"")</f>
        <v/>
      </c>
      <c r="O87" s="76"/>
      <c r="P87" s="77" t="str">
        <f>IFERROR(VLOOKUP(C87,DB!$C$4:$K$952,8,FALSE),"")</f>
        <v/>
      </c>
      <c r="Q87" s="78" t="str">
        <f>IFERROR(VLOOKUP(C87,DB!$C$4:$L$952,10,FALSE),"")</f>
        <v/>
      </c>
      <c r="R87" s="79"/>
    </row>
    <row r="88" spans="2:18">
      <c r="B88" s="64" t="str">
        <f>IFERROR(HYPERLINK(C88&amp;".xlsx",VLOOKUP(C88,DB!$C$4:$N$952,12,FALSE)),"")</f>
        <v/>
      </c>
      <c r="C88" s="65" t="str" cm="1">
        <f t="array" ref="C88">IFERROR(INDEX(DB!$C$4:$C$174,SMALL(IF(ISNUMBER(SEARCH("crypto",DB!$K$4:$K$174))=TRUE,ROW(DB!$C$4:$C$174)),ROW(84:84))-3,0),"")</f>
        <v/>
      </c>
      <c r="D88" t="str">
        <f>IFERROR(VLOOKUP(C88,DB!$C$4:$I$952,2,FALSE),"")</f>
        <v/>
      </c>
      <c r="E88" s="70" t="str">
        <f>IFERROR(VLOOKUP(C88,DB!$C$4:$I$952,3,FALSE),"")</f>
        <v/>
      </c>
      <c r="F88" s="71" t="str">
        <f>IFERROR(VLOOKUP(C88,DB!$C$4:$I$952,7,FALSE),"")</f>
        <v/>
      </c>
      <c r="G88" s="72" t="str">
        <f>IFERROR(VLOOKUP(C88,DB!$C$4:$H$952,4,FALSE)/1000000,"")</f>
        <v/>
      </c>
      <c r="H88" s="72"/>
      <c r="I88" s="72" t="str">
        <f t="shared" si="6"/>
        <v/>
      </c>
      <c r="J88" s="73" t="str">
        <f t="shared" si="7"/>
        <v/>
      </c>
      <c r="K88" s="73" t="str">
        <f t="shared" si="8"/>
        <v/>
      </c>
      <c r="L88" s="74"/>
      <c r="M88" s="74"/>
      <c r="N88" s="75" t="str">
        <f>IFERROR(VLOOKUP(C88,DB!$C$4:$H$49,6,FALSE),"")</f>
        <v/>
      </c>
      <c r="O88" s="76"/>
      <c r="P88" s="77" t="str">
        <f>IFERROR(VLOOKUP(C88,DB!$C$4:$K$952,8,FALSE),"")</f>
        <v/>
      </c>
      <c r="Q88" s="78" t="str">
        <f>IFERROR(VLOOKUP(C88,DB!$C$4:$L$952,10,FALSE),"")</f>
        <v/>
      </c>
      <c r="R88" s="79"/>
    </row>
    <row r="89" spans="2:18">
      <c r="B89" s="64" t="str">
        <f>IFERROR(HYPERLINK(C89&amp;".xlsx",VLOOKUP(C89,DB!$C$4:$N$952,12,FALSE)),"")</f>
        <v/>
      </c>
      <c r="C89" s="65" t="str" cm="1">
        <f t="array" ref="C89">IFERROR(INDEX(DB!$C$4:$C$174,SMALL(IF(ISNUMBER(SEARCH("crypto",DB!$K$4:$K$174))=TRUE,ROW(DB!$C$4:$C$174)),ROW(85:85))-3,0),"")</f>
        <v/>
      </c>
      <c r="D89" t="str">
        <f>IFERROR(VLOOKUP(C89,DB!$C$4:$I$952,2,FALSE),"")</f>
        <v/>
      </c>
      <c r="E89" s="70" t="str">
        <f>IFERROR(VLOOKUP(C89,DB!$C$4:$I$952,3,FALSE),"")</f>
        <v/>
      </c>
      <c r="F89" s="71" t="str">
        <f>IFERROR(VLOOKUP(C89,DB!$C$4:$I$952,7,FALSE),"")</f>
        <v/>
      </c>
      <c r="G89" s="72" t="str">
        <f>IFERROR(VLOOKUP(C89,DB!$C$4:$H$952,4,FALSE)/1000000,"")</f>
        <v/>
      </c>
      <c r="H89" s="72"/>
      <c r="I89" s="72" t="str">
        <f t="shared" si="6"/>
        <v/>
      </c>
      <c r="J89" s="73" t="str">
        <f t="shared" si="7"/>
        <v/>
      </c>
      <c r="K89" s="73" t="str">
        <f t="shared" si="8"/>
        <v/>
      </c>
      <c r="L89" s="74"/>
      <c r="M89" s="74"/>
      <c r="N89" s="75" t="str">
        <f>IFERROR(VLOOKUP(C89,DB!$C$4:$H$49,6,FALSE),"")</f>
        <v/>
      </c>
      <c r="O89" s="76"/>
      <c r="P89" s="77" t="str">
        <f>IFERROR(VLOOKUP(C89,DB!$C$4:$K$952,8,FALSE),"")</f>
        <v/>
      </c>
      <c r="Q89" s="78" t="str">
        <f>IFERROR(VLOOKUP(C89,DB!$C$4:$L$952,10,FALSE),"")</f>
        <v/>
      </c>
      <c r="R89" s="79"/>
    </row>
    <row r="90" spans="2:18">
      <c r="B90" s="64" t="str">
        <f>IFERROR(HYPERLINK(C90&amp;".xlsx",VLOOKUP(C90,DB!$C$4:$N$952,12,FALSE)),"")</f>
        <v/>
      </c>
      <c r="C90" s="65" t="str" cm="1">
        <f t="array" ref="C90">IFERROR(INDEX(DB!$C$4:$C$174,SMALL(IF(ISNUMBER(SEARCH("crypto",DB!$K$4:$K$174))=TRUE,ROW(DB!$C$4:$C$174)),ROW(86:86))-3,0),"")</f>
        <v/>
      </c>
      <c r="D90" t="str">
        <f>IFERROR(VLOOKUP(C90,DB!$C$4:$I$952,2,FALSE),"")</f>
        <v/>
      </c>
      <c r="E90" s="70" t="str">
        <f>IFERROR(VLOOKUP(C90,DB!$C$4:$I$952,3,FALSE),"")</f>
        <v/>
      </c>
      <c r="F90" s="71" t="str">
        <f>IFERROR(VLOOKUP(C90,DB!$C$4:$I$952,7,FALSE),"")</f>
        <v/>
      </c>
      <c r="G90" s="72" t="str">
        <f>IFERROR(VLOOKUP(C90,DB!$C$4:$H$952,4,FALSE)/1000000,"")</f>
        <v/>
      </c>
      <c r="H90" s="72"/>
      <c r="I90" s="72" t="str">
        <f t="shared" si="6"/>
        <v/>
      </c>
      <c r="J90" s="73" t="str">
        <f t="shared" si="7"/>
        <v/>
      </c>
      <c r="K90" s="73" t="str">
        <f t="shared" si="8"/>
        <v/>
      </c>
      <c r="L90" s="74"/>
      <c r="M90" s="74"/>
      <c r="N90" s="75" t="str">
        <f>IFERROR(VLOOKUP(C90,DB!$C$4:$H$49,6,FALSE),"")</f>
        <v/>
      </c>
      <c r="O90" s="76"/>
      <c r="P90" s="77" t="str">
        <f>IFERROR(VLOOKUP(C90,DB!$C$4:$K$952,8,FALSE),"")</f>
        <v/>
      </c>
      <c r="Q90" s="78" t="str">
        <f>IFERROR(VLOOKUP(C90,DB!$C$4:$L$952,10,FALSE),"")</f>
        <v/>
      </c>
      <c r="R90" s="79"/>
    </row>
    <row r="91" spans="2:18">
      <c r="B91" s="64" t="str">
        <f>IFERROR(HYPERLINK(C91&amp;".xlsx",VLOOKUP(C91,DB!$C$4:$N$952,12,FALSE)),"")</f>
        <v/>
      </c>
      <c r="C91" s="65" t="str" cm="1">
        <f t="array" ref="C91">IFERROR(INDEX(DB!$C$4:$C$174,SMALL(IF(ISNUMBER(SEARCH("crypto",DB!$K$4:$K$174))=TRUE,ROW(DB!$C$4:$C$174)),ROW(87:87))-3,0),"")</f>
        <v/>
      </c>
      <c r="D91" t="str">
        <f>IFERROR(VLOOKUP(C91,DB!$C$4:$I$952,2,FALSE),"")</f>
        <v/>
      </c>
      <c r="E91" s="70" t="str">
        <f>IFERROR(VLOOKUP(C91,DB!$C$4:$I$952,3,FALSE),"")</f>
        <v/>
      </c>
      <c r="F91" s="71" t="str">
        <f>IFERROR(VLOOKUP(C91,DB!$C$4:$I$952,7,FALSE),"")</f>
        <v/>
      </c>
      <c r="G91" s="72" t="str">
        <f>IFERROR(VLOOKUP(C91,DB!$C$4:$H$952,4,FALSE)/1000000,"")</f>
        <v/>
      </c>
      <c r="H91" s="72"/>
      <c r="I91" s="72" t="str">
        <f t="shared" si="6"/>
        <v/>
      </c>
      <c r="J91" s="73" t="str">
        <f t="shared" si="7"/>
        <v/>
      </c>
      <c r="K91" s="73" t="str">
        <f t="shared" si="8"/>
        <v/>
      </c>
      <c r="L91" s="74"/>
      <c r="M91" s="74"/>
      <c r="N91" s="75" t="str">
        <f>IFERROR(VLOOKUP(C91,DB!$C$4:$H$49,6,FALSE),"")</f>
        <v/>
      </c>
      <c r="O91" s="76"/>
      <c r="P91" s="77" t="str">
        <f>IFERROR(VLOOKUP(C91,DB!$C$4:$K$952,8,FALSE),"")</f>
        <v/>
      </c>
      <c r="Q91" s="78" t="str">
        <f>IFERROR(VLOOKUP(C91,DB!$C$4:$L$952,10,FALSE),"")</f>
        <v/>
      </c>
      <c r="R91" s="79"/>
    </row>
    <row r="92" spans="2:18">
      <c r="B92" s="64" t="str">
        <f>IFERROR(HYPERLINK(C92&amp;".xlsx",VLOOKUP(C92,DB!$C$4:$N$952,12,FALSE)),"")</f>
        <v/>
      </c>
      <c r="C92" s="65" t="str" cm="1">
        <f t="array" ref="C92">IFERROR(INDEX(DB!$C$4:$C$174,SMALL(IF(ISNUMBER(SEARCH("crypto",DB!$K$4:$K$174))=TRUE,ROW(DB!$C$4:$C$174)),ROW(88:88))-3,0),"")</f>
        <v/>
      </c>
      <c r="D92" t="str">
        <f>IFERROR(VLOOKUP(C92,DB!$C$4:$I$952,2,FALSE),"")</f>
        <v/>
      </c>
      <c r="E92" s="70" t="str">
        <f>IFERROR(VLOOKUP(C92,DB!$C$4:$I$952,3,FALSE),"")</f>
        <v/>
      </c>
      <c r="F92" s="71" t="str">
        <f>IFERROR(VLOOKUP(C92,DB!$C$4:$I$952,7,FALSE),"")</f>
        <v/>
      </c>
      <c r="G92" s="72" t="str">
        <f>IFERROR(VLOOKUP(C92,DB!$C$4:$H$952,4,FALSE)/1000000,"")</f>
        <v/>
      </c>
      <c r="H92" s="72"/>
      <c r="I92" s="72" t="str">
        <f t="shared" si="6"/>
        <v/>
      </c>
      <c r="J92" s="73" t="str">
        <f t="shared" si="7"/>
        <v/>
      </c>
      <c r="K92" s="73" t="str">
        <f t="shared" si="8"/>
        <v/>
      </c>
      <c r="L92" s="74"/>
      <c r="M92" s="74"/>
      <c r="N92" s="75" t="str">
        <f>IFERROR(VLOOKUP(C92,DB!$C$4:$H$49,6,FALSE),"")</f>
        <v/>
      </c>
      <c r="O92" s="76"/>
      <c r="P92" s="77" t="str">
        <f>IFERROR(VLOOKUP(C92,DB!$C$4:$K$952,8,FALSE),"")</f>
        <v/>
      </c>
      <c r="Q92" s="78" t="str">
        <f>IFERROR(VLOOKUP(C92,DB!$C$4:$L$952,10,FALSE),"")</f>
        <v/>
      </c>
      <c r="R92" s="79"/>
    </row>
    <row r="93" spans="2:18">
      <c r="B93" s="64" t="str">
        <f>IFERROR(HYPERLINK(C93&amp;".xlsx",VLOOKUP(C93,DB!$C$4:$N$952,12,FALSE)),"")</f>
        <v/>
      </c>
      <c r="C93" s="65" t="str" cm="1">
        <f t="array" ref="C93">IFERROR(INDEX(DB!$C$4:$C$174,SMALL(IF(ISNUMBER(SEARCH("crypto",DB!$K$4:$K$174))=TRUE,ROW(DB!$C$4:$C$174)),ROW(89:89))-3,0),"")</f>
        <v/>
      </c>
      <c r="D93" t="str">
        <f>IFERROR(VLOOKUP(C93,DB!$C$4:$I$952,2,FALSE),"")</f>
        <v/>
      </c>
      <c r="E93" s="70" t="str">
        <f>IFERROR(VLOOKUP(C93,DB!$C$4:$I$952,3,FALSE),"")</f>
        <v/>
      </c>
      <c r="F93" s="71" t="str">
        <f>IFERROR(VLOOKUP(C93,DB!$C$4:$I$952,7,FALSE),"")</f>
        <v/>
      </c>
      <c r="G93" s="72" t="str">
        <f>IFERROR(VLOOKUP(C93,DB!$C$4:$H$952,4,FALSE)/1000000,"")</f>
        <v/>
      </c>
      <c r="H93" s="72"/>
      <c r="I93" s="72" t="str">
        <f t="shared" si="6"/>
        <v/>
      </c>
      <c r="J93" s="73" t="str">
        <f t="shared" si="7"/>
        <v/>
      </c>
      <c r="K93" s="73" t="str">
        <f t="shared" si="8"/>
        <v/>
      </c>
      <c r="L93" s="74"/>
      <c r="M93" s="74"/>
      <c r="N93" s="75" t="str">
        <f>IFERROR(VLOOKUP(C93,DB!$C$4:$H$49,6,FALSE),"")</f>
        <v/>
      </c>
      <c r="O93" s="76"/>
      <c r="P93" s="77" t="str">
        <f>IFERROR(VLOOKUP(C93,DB!$C$4:$K$952,8,FALSE),"")</f>
        <v/>
      </c>
      <c r="Q93" s="78" t="str">
        <f>IFERROR(VLOOKUP(C93,DB!$C$4:$L$952,10,FALSE),"")</f>
        <v/>
      </c>
      <c r="R93" s="79"/>
    </row>
    <row r="94" spans="2:18">
      <c r="B94" s="64" t="str">
        <f>IFERROR(HYPERLINK(C94&amp;".xlsx",VLOOKUP(C94,DB!$C$4:$N$952,12,FALSE)),"")</f>
        <v/>
      </c>
      <c r="C94" s="65" t="str" cm="1">
        <f t="array" ref="C94">IFERROR(INDEX(DB!$C$4:$C$174,SMALL(IF(ISNUMBER(SEARCH("crypto",DB!$K$4:$K$174))=TRUE,ROW(DB!$C$4:$C$174)),ROW(90:90))-3,0),"")</f>
        <v/>
      </c>
      <c r="D94" t="str">
        <f>IFERROR(VLOOKUP(C94,DB!$C$4:$I$952,2,FALSE),"")</f>
        <v/>
      </c>
      <c r="E94" s="70" t="str">
        <f>IFERROR(VLOOKUP(C94,DB!$C$4:$I$952,3,FALSE),"")</f>
        <v/>
      </c>
      <c r="F94" s="71" t="str">
        <f>IFERROR(VLOOKUP(C94,DB!$C$4:$I$952,7,FALSE),"")</f>
        <v/>
      </c>
      <c r="G94" s="72" t="str">
        <f>IFERROR(VLOOKUP(C94,DB!$C$4:$H$952,4,FALSE)/1000000,"")</f>
        <v/>
      </c>
      <c r="H94" s="72"/>
      <c r="I94" s="72" t="str">
        <f t="shared" si="6"/>
        <v/>
      </c>
      <c r="J94" s="73" t="str">
        <f t="shared" si="7"/>
        <v/>
      </c>
      <c r="K94" s="73" t="str">
        <f t="shared" si="8"/>
        <v/>
      </c>
      <c r="L94" s="74"/>
      <c r="M94" s="74"/>
      <c r="N94" s="75" t="str">
        <f>IFERROR(VLOOKUP(C94,DB!$C$4:$H$49,6,FALSE),"")</f>
        <v/>
      </c>
      <c r="O94" s="76"/>
      <c r="P94" s="77" t="str">
        <f>IFERROR(VLOOKUP(C94,DB!$C$4:$K$952,8,FALSE),"")</f>
        <v/>
      </c>
      <c r="Q94" s="78" t="str">
        <f>IFERROR(VLOOKUP(C94,DB!$C$4:$L$952,10,FALSE),"")</f>
        <v/>
      </c>
      <c r="R94" s="79"/>
    </row>
    <row r="95" spans="2:18">
      <c r="B95" s="64" t="str">
        <f>IFERROR(HYPERLINK(C95&amp;".xlsx",VLOOKUP(C95,DB!$C$4:$N$952,12,FALSE)),"")</f>
        <v/>
      </c>
      <c r="C95" s="65" t="str" cm="1">
        <f t="array" ref="C95">IFERROR(INDEX(DB!$C$4:$C$174,SMALL(IF(ISNUMBER(SEARCH("crypto",DB!$K$4:$K$174))=TRUE,ROW(DB!$C$4:$C$174)),ROW(91:91))-3,0),"")</f>
        <v/>
      </c>
      <c r="D95" t="str">
        <f>IFERROR(VLOOKUP(C95,DB!$C$4:$I$952,2,FALSE),"")</f>
        <v/>
      </c>
      <c r="E95" s="70" t="str">
        <f>IFERROR(VLOOKUP(C95,DB!$C$4:$I$952,3,FALSE),"")</f>
        <v/>
      </c>
      <c r="F95" s="71" t="str">
        <f>IFERROR(VLOOKUP(C95,DB!$C$4:$I$952,7,FALSE),"")</f>
        <v/>
      </c>
      <c r="G95" s="72" t="str">
        <f>IFERROR(VLOOKUP(C95,DB!$C$4:$H$952,4,FALSE)/1000000,"")</f>
        <v/>
      </c>
      <c r="H95" s="72"/>
      <c r="I95" s="72" t="str">
        <f t="shared" si="6"/>
        <v/>
      </c>
      <c r="J95" s="73" t="str">
        <f t="shared" si="7"/>
        <v/>
      </c>
      <c r="K95" s="73" t="str">
        <f t="shared" si="8"/>
        <v/>
      </c>
      <c r="L95" s="74"/>
      <c r="M95" s="74"/>
      <c r="N95" s="75" t="str">
        <f>IFERROR(VLOOKUP(C95,DB!$C$4:$H$49,6,FALSE),"")</f>
        <v/>
      </c>
      <c r="O95" s="76"/>
      <c r="P95" s="77" t="str">
        <f>IFERROR(VLOOKUP(C95,DB!$C$4:$K$952,8,FALSE),"")</f>
        <v/>
      </c>
      <c r="Q95" s="78" t="str">
        <f>IFERROR(VLOOKUP(C95,DB!$C$4:$L$952,10,FALSE),"")</f>
        <v/>
      </c>
      <c r="R95" s="79"/>
    </row>
    <row r="96" spans="2:18">
      <c r="B96" s="64" t="str">
        <f>IFERROR(HYPERLINK(C96&amp;".xlsx",VLOOKUP(C96,DB!$C$4:$N$952,12,FALSE)),"")</f>
        <v/>
      </c>
      <c r="C96" s="65" t="str" cm="1">
        <f t="array" ref="C96">IFERROR(INDEX(DB!$C$4:$C$174,SMALL(IF(ISNUMBER(SEARCH("crypto",DB!$K$4:$K$174))=TRUE,ROW(DB!$C$4:$C$174)),ROW(92:92))-3,0),"")</f>
        <v/>
      </c>
      <c r="D96" t="str">
        <f>IFERROR(VLOOKUP(C96,DB!$C$4:$I$952,2,FALSE),"")</f>
        <v/>
      </c>
      <c r="E96" s="70" t="str">
        <f>IFERROR(VLOOKUP(C96,DB!$C$4:$I$952,3,FALSE),"")</f>
        <v/>
      </c>
      <c r="F96" s="71" t="str">
        <f>IFERROR(VLOOKUP(C96,DB!$C$4:$I$952,7,FALSE),"")</f>
        <v/>
      </c>
      <c r="G96" s="72" t="str">
        <f>IFERROR(VLOOKUP(C96,DB!$C$4:$H$952,4,FALSE)/1000000,"")</f>
        <v/>
      </c>
      <c r="H96" s="72"/>
      <c r="I96" s="72" t="str">
        <f t="shared" si="6"/>
        <v/>
      </c>
      <c r="J96" s="73" t="str">
        <f t="shared" si="7"/>
        <v/>
      </c>
      <c r="K96" s="73" t="str">
        <f t="shared" si="8"/>
        <v/>
      </c>
      <c r="L96" s="74"/>
      <c r="M96" s="74"/>
      <c r="N96" s="75" t="str">
        <f>IFERROR(VLOOKUP(C96,DB!$C$4:$H$49,6,FALSE),"")</f>
        <v/>
      </c>
      <c r="O96" s="76"/>
      <c r="P96" s="77" t="str">
        <f>IFERROR(VLOOKUP(C96,DB!$C$4:$K$952,8,FALSE),"")</f>
        <v/>
      </c>
      <c r="Q96" s="78" t="str">
        <f>IFERROR(VLOOKUP(C96,DB!$C$4:$L$952,10,FALSE),"")</f>
        <v/>
      </c>
      <c r="R96" s="79"/>
    </row>
    <row r="97" spans="2:18">
      <c r="B97" s="64" t="str">
        <f>IFERROR(HYPERLINK(C97&amp;".xlsx",VLOOKUP(C97,DB!$C$4:$N$952,12,FALSE)),"")</f>
        <v/>
      </c>
      <c r="C97" s="65" t="str" cm="1">
        <f t="array" ref="C97">IFERROR(INDEX(DB!$C$4:$C$174,SMALL(IF(ISNUMBER(SEARCH("crypto",DB!$K$4:$K$174))=TRUE,ROW(DB!$C$4:$C$174)),ROW(93:93))-3,0),"")</f>
        <v/>
      </c>
      <c r="D97" t="str">
        <f>IFERROR(VLOOKUP(C97,DB!$C$4:$I$952,2,FALSE),"")</f>
        <v/>
      </c>
      <c r="E97" s="70" t="str">
        <f>IFERROR(VLOOKUP(C97,DB!$C$4:$I$952,3,FALSE),"")</f>
        <v/>
      </c>
      <c r="F97" s="71" t="str">
        <f>IFERROR(VLOOKUP(C97,DB!$C$4:$I$952,7,FALSE),"")</f>
        <v/>
      </c>
      <c r="G97" s="72" t="str">
        <f>IFERROR(VLOOKUP(C97,DB!$C$4:$H$952,4,FALSE)/1000000,"")</f>
        <v/>
      </c>
      <c r="H97" s="72"/>
      <c r="I97" s="72" t="str">
        <f t="shared" si="6"/>
        <v/>
      </c>
      <c r="J97" s="73" t="str">
        <f t="shared" si="7"/>
        <v/>
      </c>
      <c r="K97" s="73" t="str">
        <f t="shared" si="8"/>
        <v/>
      </c>
      <c r="L97" s="74"/>
      <c r="M97" s="74"/>
      <c r="N97" s="75" t="str">
        <f>IFERROR(VLOOKUP(C97,DB!$C$4:$H$49,6,FALSE),"")</f>
        <v/>
      </c>
      <c r="O97" s="76"/>
      <c r="P97" s="77" t="str">
        <f>IFERROR(VLOOKUP(C97,DB!$C$4:$K$952,8,FALSE),"")</f>
        <v/>
      </c>
      <c r="Q97" s="78" t="str">
        <f>IFERROR(VLOOKUP(C97,DB!$C$4:$L$952,10,FALSE),"")</f>
        <v/>
      </c>
      <c r="R97" s="79"/>
    </row>
    <row r="98" spans="2:18">
      <c r="B98" s="64" t="str">
        <f>IFERROR(HYPERLINK(C98&amp;".xlsx",VLOOKUP(C98,DB!$C$4:$N$952,12,FALSE)),"")</f>
        <v/>
      </c>
      <c r="C98" s="65" t="str" cm="1">
        <f t="array" ref="C98">IFERROR(INDEX(DB!$C$4:$C$174,SMALL(IF(ISNUMBER(SEARCH("crypto",DB!$K$4:$K$174))=TRUE,ROW(DB!$C$4:$C$174)),ROW(94:94))-3,0),"")</f>
        <v/>
      </c>
      <c r="D98" t="str">
        <f>IFERROR(VLOOKUP(C98,DB!$C$4:$I$952,2,FALSE),"")</f>
        <v/>
      </c>
      <c r="E98" s="70" t="str">
        <f>IFERROR(VLOOKUP(C98,DB!$C$4:$I$952,3,FALSE),"")</f>
        <v/>
      </c>
      <c r="F98" s="71" t="str">
        <f>IFERROR(VLOOKUP(C98,DB!$C$4:$I$952,7,FALSE),"")</f>
        <v/>
      </c>
      <c r="G98" s="72" t="str">
        <f>IFERROR(VLOOKUP(C98,DB!$C$4:$H$952,4,FALSE)/1000000,"")</f>
        <v/>
      </c>
      <c r="H98" s="72"/>
      <c r="I98" s="72" t="str">
        <f t="shared" si="6"/>
        <v/>
      </c>
      <c r="J98" s="73" t="str">
        <f t="shared" si="7"/>
        <v/>
      </c>
      <c r="K98" s="73" t="str">
        <f t="shared" si="8"/>
        <v/>
      </c>
      <c r="L98" s="74"/>
      <c r="M98" s="74"/>
      <c r="N98" s="75" t="str">
        <f>IFERROR(VLOOKUP(C98,DB!$C$4:$H$49,6,FALSE),"")</f>
        <v/>
      </c>
      <c r="O98" s="76"/>
      <c r="P98" s="77" t="str">
        <f>IFERROR(VLOOKUP(C98,DB!$C$4:$K$952,8,FALSE),"")</f>
        <v/>
      </c>
      <c r="Q98" s="78" t="str">
        <f>IFERROR(VLOOKUP(C98,DB!$C$4:$L$952,10,FALSE),"")</f>
        <v/>
      </c>
      <c r="R98" s="79"/>
    </row>
    <row r="99" spans="2:18">
      <c r="B99" s="64" t="str">
        <f>IFERROR(HYPERLINK(C99&amp;".xlsx",VLOOKUP(C99,DB!$C$4:$N$952,12,FALSE)),"")</f>
        <v/>
      </c>
      <c r="C99" s="65" t="str" cm="1">
        <f t="array" ref="C99">IFERROR(INDEX(DB!$C$4:$C$174,SMALL(IF(ISNUMBER(SEARCH("crypto",DB!$K$4:$K$174))=TRUE,ROW(DB!$C$4:$C$174)),ROW(95:95))-3,0),"")</f>
        <v/>
      </c>
      <c r="D99" t="str">
        <f>IFERROR(VLOOKUP(C99,DB!$C$4:$I$952,2,FALSE),"")</f>
        <v/>
      </c>
      <c r="E99" s="70" t="str">
        <f>IFERROR(VLOOKUP(C99,DB!$C$4:$I$952,3,FALSE),"")</f>
        <v/>
      </c>
      <c r="F99" s="71" t="str">
        <f>IFERROR(VLOOKUP(C99,DB!$C$4:$I$952,7,FALSE),"")</f>
        <v/>
      </c>
      <c r="G99" s="72" t="str">
        <f>IFERROR(VLOOKUP(C99,DB!$C$4:$H$952,4,FALSE)/1000000,"")</f>
        <v/>
      </c>
      <c r="H99" s="72"/>
      <c r="I99" s="72" t="str">
        <f t="shared" si="6"/>
        <v/>
      </c>
      <c r="J99" s="73" t="str">
        <f t="shared" si="7"/>
        <v/>
      </c>
      <c r="K99" s="73" t="str">
        <f t="shared" si="8"/>
        <v/>
      </c>
      <c r="L99" s="74"/>
      <c r="M99" s="74"/>
      <c r="N99" s="75" t="str">
        <f>IFERROR(VLOOKUP(C99,DB!$C$4:$H$49,6,FALSE),"")</f>
        <v/>
      </c>
      <c r="O99" s="76"/>
      <c r="P99" s="77" t="str">
        <f>IFERROR(VLOOKUP(C99,DB!$C$4:$K$952,8,FALSE),"")</f>
        <v/>
      </c>
      <c r="Q99" s="78" t="str">
        <f>IFERROR(VLOOKUP(C99,DB!$C$4:$L$952,10,FALSE),"")</f>
        <v/>
      </c>
      <c r="R99" s="79"/>
    </row>
    <row r="100" spans="2:18">
      <c r="B100" s="64" t="str">
        <f>IFERROR(HYPERLINK(C100&amp;".xlsx",VLOOKUP(C100,DB!$C$4:$N$952,12,FALSE)),"")</f>
        <v/>
      </c>
      <c r="C100" s="65" t="str" cm="1">
        <f t="array" ref="C100">IFERROR(INDEX(DB!$C$4:$C$174,SMALL(IF(ISNUMBER(SEARCH("crypto",DB!$K$4:$K$174))=TRUE,ROW(DB!$C$4:$C$174)),ROW(96:96))-3,0),"")</f>
        <v/>
      </c>
      <c r="D100" t="str">
        <f>IFERROR(VLOOKUP(C100,DB!$C$4:$I$952,2,FALSE),"")</f>
        <v/>
      </c>
      <c r="E100" s="70" t="str">
        <f>IFERROR(VLOOKUP(C100,DB!$C$4:$I$952,3,FALSE),"")</f>
        <v/>
      </c>
      <c r="F100" s="71" t="str">
        <f>IFERROR(VLOOKUP(C100,DB!$C$4:$I$952,7,FALSE),"")</f>
        <v/>
      </c>
      <c r="G100" s="72" t="str">
        <f>IFERROR(VLOOKUP(C100,DB!$C$4:$H$952,4,FALSE)/1000000,"")</f>
        <v/>
      </c>
      <c r="H100" s="72"/>
      <c r="I100" s="72" t="str">
        <f t="shared" si="6"/>
        <v/>
      </c>
      <c r="J100" s="73" t="str">
        <f t="shared" si="7"/>
        <v/>
      </c>
      <c r="K100" s="73" t="str">
        <f t="shared" si="8"/>
        <v/>
      </c>
      <c r="L100" s="74"/>
      <c r="M100" s="74"/>
      <c r="N100" s="75" t="str">
        <f>IFERROR(VLOOKUP(C100,DB!$C$4:$H$49,6,FALSE),"")</f>
        <v/>
      </c>
      <c r="O100" s="76"/>
      <c r="P100" s="77" t="str">
        <f>IFERROR(VLOOKUP(C100,DB!$C$4:$K$952,8,FALSE),"")</f>
        <v/>
      </c>
      <c r="Q100" s="78" t="str">
        <f>IFERROR(VLOOKUP(C100,DB!$C$4:$L$952,10,FALSE),"")</f>
        <v/>
      </c>
      <c r="R100" s="79"/>
    </row>
    <row r="101" spans="2:18">
      <c r="B101" s="64" t="str">
        <f>IFERROR(HYPERLINK(C101&amp;".xlsx",VLOOKUP(C101,DB!$C$4:$N$952,12,FALSE)),"")</f>
        <v/>
      </c>
      <c r="C101" s="65" t="str" cm="1">
        <f t="array" ref="C101">IFERROR(INDEX(DB!$C$4:$C$174,SMALL(IF(ISNUMBER(SEARCH("crypto",DB!$K$4:$K$174))=TRUE,ROW(DB!$C$4:$C$174)),ROW(97:97))-3,0),"")</f>
        <v/>
      </c>
      <c r="D101" t="str">
        <f>IFERROR(VLOOKUP(C101,DB!$C$4:$I$952,2,FALSE),"")</f>
        <v/>
      </c>
      <c r="E101" s="70" t="str">
        <f>IFERROR(VLOOKUP(C101,DB!$C$4:$I$952,3,FALSE),"")</f>
        <v/>
      </c>
      <c r="F101" s="71" t="str">
        <f>IFERROR(VLOOKUP(C101,DB!$C$4:$I$952,7,FALSE),"")</f>
        <v/>
      </c>
      <c r="G101" s="72" t="str">
        <f>IFERROR(VLOOKUP(C101,DB!$C$4:$H$952,4,FALSE)/1000000,"")</f>
        <v/>
      </c>
      <c r="H101" s="72"/>
      <c r="I101" s="72" t="str">
        <f t="shared" si="6"/>
        <v/>
      </c>
      <c r="J101" s="73" t="str">
        <f t="shared" si="7"/>
        <v/>
      </c>
      <c r="K101" s="73" t="str">
        <f t="shared" si="8"/>
        <v/>
      </c>
      <c r="L101" s="74"/>
      <c r="M101" s="74"/>
      <c r="N101" s="75" t="str">
        <f>IFERROR(VLOOKUP(C101,DB!$C$4:$H$49,6,FALSE),"")</f>
        <v/>
      </c>
      <c r="O101" s="76"/>
      <c r="P101" s="77" t="str">
        <f>IFERROR(VLOOKUP(C101,DB!$C$4:$K$952,8,FALSE),"")</f>
        <v/>
      </c>
      <c r="Q101" s="78" t="str">
        <f>IFERROR(VLOOKUP(C101,DB!$C$4:$L$952,10,FALSE),"")</f>
        <v/>
      </c>
      <c r="R101" s="79"/>
    </row>
    <row r="102" spans="2:18">
      <c r="B102" s="64" t="str">
        <f>IFERROR(HYPERLINK(C102&amp;".xlsx",VLOOKUP(C102,DB!$C$4:$N$952,12,FALSE)),"")</f>
        <v/>
      </c>
      <c r="C102" s="65" t="str" cm="1">
        <f t="array" ref="C102">IFERROR(INDEX(DB!$C$4:$C$174,SMALL(IF(ISNUMBER(SEARCH("crypto",DB!$K$4:$K$174))=TRUE,ROW(DB!$C$4:$C$174)),ROW(98:98))-3,0),"")</f>
        <v/>
      </c>
      <c r="D102" t="str">
        <f>IFERROR(VLOOKUP(C102,DB!$C$4:$I$952,2,FALSE),"")</f>
        <v/>
      </c>
      <c r="E102" s="70" t="str">
        <f>IFERROR(VLOOKUP(C102,DB!$C$4:$I$952,3,FALSE),"")</f>
        <v/>
      </c>
      <c r="F102" s="71" t="str">
        <f>IFERROR(VLOOKUP(C102,DB!$C$4:$I$952,7,FALSE),"")</f>
        <v/>
      </c>
      <c r="G102" s="72" t="str">
        <f>IFERROR(VLOOKUP(C102,DB!$C$4:$H$952,4,FALSE)/1000000,"")</f>
        <v/>
      </c>
      <c r="H102" s="72"/>
      <c r="I102" s="72" t="str">
        <f t="shared" si="6"/>
        <v/>
      </c>
      <c r="J102" s="73" t="str">
        <f t="shared" si="7"/>
        <v/>
      </c>
      <c r="K102" s="73" t="str">
        <f t="shared" si="8"/>
        <v/>
      </c>
      <c r="L102" s="74"/>
      <c r="M102" s="74"/>
      <c r="N102" s="75" t="str">
        <f>IFERROR(VLOOKUP(C102,DB!$C$4:$H$49,6,FALSE),"")</f>
        <v/>
      </c>
      <c r="O102" s="76"/>
      <c r="P102" s="77" t="str">
        <f>IFERROR(VLOOKUP(C102,DB!$C$4:$K$952,8,FALSE),"")</f>
        <v/>
      </c>
      <c r="Q102" s="78" t="str">
        <f>IFERROR(VLOOKUP(C102,DB!$C$4:$L$952,10,FALSE),"")</f>
        <v/>
      </c>
      <c r="R102" s="79"/>
    </row>
    <row r="103" spans="2:18">
      <c r="B103" s="64" t="str">
        <f>IFERROR(HYPERLINK(C103&amp;".xlsx",VLOOKUP(C103,DB!$C$4:$N$952,12,FALSE)),"")</f>
        <v/>
      </c>
      <c r="C103" s="65" t="str" cm="1">
        <f t="array" ref="C103">IFERROR(INDEX(DB!$C$4:$C$174,SMALL(IF(ISNUMBER(SEARCH("crypto",DB!$K$4:$K$174))=TRUE,ROW(DB!$C$4:$C$174)),ROW(99:99))-3,0),"")</f>
        <v/>
      </c>
      <c r="D103" t="str">
        <f>IFERROR(VLOOKUP(C103,DB!$C$4:$I$952,2,FALSE),"")</f>
        <v/>
      </c>
      <c r="E103" s="70" t="str">
        <f>IFERROR(VLOOKUP(C103,DB!$C$4:$I$952,3,FALSE),"")</f>
        <v/>
      </c>
      <c r="F103" s="71" t="str">
        <f>IFERROR(VLOOKUP(C103,DB!$C$4:$I$952,7,FALSE),"")</f>
        <v/>
      </c>
      <c r="G103" s="72" t="str">
        <f>IFERROR(VLOOKUP(C103,DB!$C$4:$H$952,4,FALSE)/1000000,"")</f>
        <v/>
      </c>
      <c r="H103" s="72"/>
      <c r="I103" s="72" t="str">
        <f t="shared" si="6"/>
        <v/>
      </c>
      <c r="J103" s="73" t="str">
        <f t="shared" si="7"/>
        <v/>
      </c>
      <c r="K103" s="73" t="str">
        <f t="shared" si="8"/>
        <v/>
      </c>
      <c r="L103" s="74"/>
      <c r="M103" s="74"/>
      <c r="N103" s="75" t="str">
        <f>IFERROR(VLOOKUP(C103,DB!$C$4:$H$49,6,FALSE),"")</f>
        <v/>
      </c>
      <c r="O103" s="76"/>
      <c r="P103" s="77" t="str">
        <f>IFERROR(VLOOKUP(C103,DB!$C$4:$K$952,8,FALSE),"")</f>
        <v/>
      </c>
      <c r="Q103" s="78" t="str">
        <f>IFERROR(VLOOKUP(C103,DB!$C$4:$L$952,10,FALSE),"")</f>
        <v/>
      </c>
      <c r="R103" s="79"/>
    </row>
    <row r="104" spans="2:18">
      <c r="B104" s="64" t="str">
        <f>IFERROR(HYPERLINK(C104&amp;".xlsx",VLOOKUP(C104,DB!$C$4:$N$952,12,FALSE)),"")</f>
        <v/>
      </c>
      <c r="C104" s="65" t="str" cm="1">
        <f t="array" ref="C104">IFERROR(INDEX(DB!$C$4:$C$174,SMALL(IF(ISNUMBER(SEARCH("crypto",DB!$K$4:$K$174))=TRUE,ROW(DB!$C$4:$C$174)),ROW(100:100))-3,0),"")</f>
        <v/>
      </c>
      <c r="D104" t="str">
        <f>IFERROR(VLOOKUP(C104,DB!$C$4:$I$952,2,FALSE),"")</f>
        <v/>
      </c>
      <c r="E104" s="70" t="str">
        <f>IFERROR(VLOOKUP(C104,DB!$C$4:$I$952,3,FALSE),"")</f>
        <v/>
      </c>
      <c r="F104" s="71" t="str">
        <f>IFERROR(VLOOKUP(C104,DB!$C$4:$I$952,7,FALSE),"")</f>
        <v/>
      </c>
      <c r="G104" s="72" t="str">
        <f>IFERROR(VLOOKUP(C104,DB!$C$4:$H$952,4,FALSE)/1000000,"")</f>
        <v/>
      </c>
      <c r="H104" s="72"/>
      <c r="I104" s="72" t="str">
        <f t="shared" si="6"/>
        <v/>
      </c>
      <c r="J104" s="73" t="str">
        <f t="shared" si="7"/>
        <v/>
      </c>
      <c r="K104" s="73" t="str">
        <f t="shared" si="8"/>
        <v/>
      </c>
      <c r="L104" s="74"/>
      <c r="M104" s="74"/>
      <c r="N104" s="75" t="str">
        <f>IFERROR(VLOOKUP(C104,DB!$C$4:$H$49,6,FALSE),"")</f>
        <v/>
      </c>
      <c r="O104" s="76"/>
      <c r="P104" s="77" t="str">
        <f>IFERROR(VLOOKUP(C104,DB!$C$4:$K$952,8,FALSE),"")</f>
        <v/>
      </c>
      <c r="Q104" s="78" t="str">
        <f>IFERROR(VLOOKUP(C104,DB!$C$4:$L$952,10,FALSE),"")</f>
        <v/>
      </c>
      <c r="R104" s="79"/>
    </row>
    <row r="105" spans="2:18">
      <c r="B105" s="64" t="str">
        <f>IFERROR(HYPERLINK(C105&amp;".xlsx",VLOOKUP(C105,DB!$C$4:$N$952,12,FALSE)),"")</f>
        <v/>
      </c>
      <c r="C105" s="65" t="str" cm="1">
        <f t="array" ref="C105">IFERROR(INDEX(DB!$C$4:$C$174,SMALL(IF(ISNUMBER(SEARCH("crypto",DB!$K$4:$K$174))=TRUE,ROW(DB!$C$4:$C$174)),ROW(101:101))-3,0),"")</f>
        <v/>
      </c>
      <c r="D105" t="str">
        <f>IFERROR(VLOOKUP(C105,DB!$C$4:$I$952,2,FALSE),"")</f>
        <v/>
      </c>
      <c r="E105" s="70" t="str">
        <f>IFERROR(VLOOKUP(C105,DB!$C$4:$I$952,3,FALSE),"")</f>
        <v/>
      </c>
      <c r="F105" s="71" t="str">
        <f>IFERROR(VLOOKUP(C105,DB!$C$4:$I$952,7,FALSE),"")</f>
        <v/>
      </c>
      <c r="G105" s="72" t="str">
        <f>IFERROR(VLOOKUP(C105,DB!$C$4:$H$952,4,FALSE)/1000000,"")</f>
        <v/>
      </c>
      <c r="H105" s="72"/>
      <c r="I105" s="72" t="str">
        <f t="shared" si="6"/>
        <v/>
      </c>
      <c r="J105" s="73" t="str">
        <f t="shared" si="7"/>
        <v/>
      </c>
      <c r="K105" s="73" t="str">
        <f t="shared" si="8"/>
        <v/>
      </c>
      <c r="L105" s="74"/>
      <c r="M105" s="74"/>
      <c r="N105" s="75" t="str">
        <f>IFERROR(VLOOKUP(C105,DB!$C$4:$H$49,6,FALSE),"")</f>
        <v/>
      </c>
      <c r="O105" s="76"/>
      <c r="P105" s="77" t="str">
        <f>IFERROR(VLOOKUP(C105,DB!$C$4:$K$952,8,FALSE),"")</f>
        <v/>
      </c>
      <c r="Q105" s="78" t="str">
        <f>IFERROR(VLOOKUP(C105,DB!$C$4:$L$952,10,FALSE),"")</f>
        <v/>
      </c>
      <c r="R105" s="79"/>
    </row>
    <row r="106" spans="2:18">
      <c r="B106" s="64" t="str">
        <f>IFERROR(HYPERLINK(C106&amp;".xlsx",VLOOKUP(C106,DB!$C$4:$N$952,12,FALSE)),"")</f>
        <v/>
      </c>
      <c r="C106" s="65" t="str" cm="1">
        <f t="array" ref="C106">IFERROR(INDEX(DB!$C$4:$C$174,SMALL(IF(ISNUMBER(SEARCH("crypto",DB!$K$4:$K$174))=TRUE,ROW(DB!$C$4:$C$174)),ROW(102:102))-3,0),"")</f>
        <v/>
      </c>
      <c r="D106" t="str">
        <f>IFERROR(VLOOKUP(C106,DB!$C$4:$I$952,2,FALSE),"")</f>
        <v/>
      </c>
      <c r="E106" s="70" t="str">
        <f>IFERROR(VLOOKUP(C106,DB!$C$4:$I$952,3,FALSE),"")</f>
        <v/>
      </c>
      <c r="F106" s="71" t="str">
        <f>IFERROR(VLOOKUP(C106,DB!$C$4:$I$952,7,FALSE),"")</f>
        <v/>
      </c>
      <c r="G106" s="72" t="str">
        <f>IFERROR(VLOOKUP(C106,DB!$C$4:$H$952,4,FALSE)/1000000,"")</f>
        <v/>
      </c>
      <c r="H106" s="72"/>
      <c r="I106" s="72" t="str">
        <f t="shared" si="6"/>
        <v/>
      </c>
      <c r="J106" s="73" t="str">
        <f t="shared" si="7"/>
        <v/>
      </c>
      <c r="K106" s="73" t="str">
        <f t="shared" si="8"/>
        <v/>
      </c>
      <c r="L106" s="74"/>
      <c r="M106" s="74"/>
      <c r="N106" s="75" t="str">
        <f>IFERROR(VLOOKUP(C106,DB!$C$4:$H$49,6,FALSE),"")</f>
        <v/>
      </c>
      <c r="O106" s="76"/>
      <c r="P106" s="77" t="str">
        <f>IFERROR(VLOOKUP(C106,DB!$C$4:$K$952,8,FALSE),"")</f>
        <v/>
      </c>
      <c r="Q106" s="78" t="str">
        <f>IFERROR(VLOOKUP(C106,DB!$C$4:$L$952,10,FALSE),"")</f>
        <v/>
      </c>
      <c r="R106" s="79"/>
    </row>
    <row r="107" spans="2:18">
      <c r="B107" s="64" t="str">
        <f>IFERROR(HYPERLINK(C107&amp;".xlsx",VLOOKUP(C107,DB!$C$4:$N$952,12,FALSE)),"")</f>
        <v/>
      </c>
      <c r="C107" s="65" t="str" cm="1">
        <f t="array" ref="C107">IFERROR(INDEX(DB!$C$4:$C$174,SMALL(IF(ISNUMBER(SEARCH("crypto",DB!$K$4:$K$174))=TRUE,ROW(DB!$C$4:$C$174)),ROW(103:103))-3,0),"")</f>
        <v/>
      </c>
      <c r="D107" t="str">
        <f>IFERROR(VLOOKUP(C107,DB!$C$4:$I$952,2,FALSE),"")</f>
        <v/>
      </c>
      <c r="E107" s="70" t="str">
        <f>IFERROR(VLOOKUP(C107,DB!$C$4:$I$952,3,FALSE),"")</f>
        <v/>
      </c>
      <c r="F107" s="71" t="str">
        <f>IFERROR(VLOOKUP(C107,DB!$C$4:$I$952,7,FALSE),"")</f>
        <v/>
      </c>
      <c r="G107" s="72" t="str">
        <f>IFERROR(VLOOKUP(C107,DB!$C$4:$H$952,4,FALSE)/1000000,"")</f>
        <v/>
      </c>
      <c r="H107" s="72"/>
      <c r="I107" s="72" t="str">
        <f t="shared" si="6"/>
        <v/>
      </c>
      <c r="J107" s="73" t="str">
        <f t="shared" si="7"/>
        <v/>
      </c>
      <c r="K107" s="73" t="str">
        <f t="shared" si="8"/>
        <v/>
      </c>
      <c r="L107" s="74"/>
      <c r="M107" s="74"/>
      <c r="N107" s="75" t="str">
        <f>IFERROR(VLOOKUP(C107,DB!$C$4:$H$49,6,FALSE),"")</f>
        <v/>
      </c>
      <c r="O107" s="76"/>
      <c r="P107" s="77" t="str">
        <f>IFERROR(VLOOKUP(C107,DB!$C$4:$K$952,8,FALSE),"")</f>
        <v/>
      </c>
      <c r="Q107" s="78" t="str">
        <f>IFERROR(VLOOKUP(C107,DB!$C$4:$L$952,10,FALSE),"")</f>
        <v/>
      </c>
      <c r="R107" s="79"/>
    </row>
    <row r="108" spans="2:18">
      <c r="B108" s="64" t="str">
        <f>IFERROR(HYPERLINK(C108&amp;".xlsx",VLOOKUP(C108,DB!$C$4:$N$952,12,FALSE)),"")</f>
        <v/>
      </c>
      <c r="C108" s="65" t="str" cm="1">
        <f t="array" ref="C108">IFERROR(INDEX(DB!$C$4:$C$174,SMALL(IF(ISNUMBER(SEARCH("crypto",DB!$K$4:$K$174))=TRUE,ROW(DB!$C$4:$C$174)),ROW(104:104))-3,0),"")</f>
        <v/>
      </c>
      <c r="D108" t="str">
        <f>IFERROR(VLOOKUP(C108,DB!$C$4:$I$952,2,FALSE),"")</f>
        <v/>
      </c>
      <c r="E108" s="70" t="str">
        <f>IFERROR(VLOOKUP(C108,DB!$C$4:$I$952,3,FALSE),"")</f>
        <v/>
      </c>
      <c r="F108" s="71" t="str">
        <f>IFERROR(VLOOKUP(C108,DB!$C$4:$I$952,7,FALSE),"")</f>
        <v/>
      </c>
      <c r="G108" s="72" t="str">
        <f>IFERROR(VLOOKUP(C108,DB!$C$4:$H$952,4,FALSE)/1000000,"")</f>
        <v/>
      </c>
      <c r="H108" s="72"/>
      <c r="I108" s="72" t="str">
        <f t="shared" si="6"/>
        <v/>
      </c>
      <c r="J108" s="73" t="str">
        <f t="shared" si="7"/>
        <v/>
      </c>
      <c r="K108" s="73" t="str">
        <f t="shared" si="8"/>
        <v/>
      </c>
      <c r="L108" s="74"/>
      <c r="M108" s="74"/>
      <c r="N108" s="75" t="str">
        <f>IFERROR(VLOOKUP(C108,DB!$C$4:$H$49,6,FALSE),"")</f>
        <v/>
      </c>
      <c r="O108" s="76"/>
      <c r="P108" s="77" t="str">
        <f>IFERROR(VLOOKUP(C108,DB!$C$4:$K$952,8,FALSE),"")</f>
        <v/>
      </c>
      <c r="Q108" s="78" t="str">
        <f>IFERROR(VLOOKUP(C108,DB!$C$4:$L$952,10,FALSE),"")</f>
        <v/>
      </c>
      <c r="R108" s="79"/>
    </row>
    <row r="109" spans="2:18">
      <c r="B109" s="64" t="str">
        <f>IFERROR(HYPERLINK(C109&amp;".xlsx",VLOOKUP(C109,DB!$C$4:$N$952,12,FALSE)),"")</f>
        <v/>
      </c>
      <c r="C109" s="65" t="str" cm="1">
        <f t="array" ref="C109">IFERROR(INDEX(DB!$C$4:$C$174,SMALL(IF(ISNUMBER(SEARCH("crypto",DB!$K$4:$K$174))=TRUE,ROW(DB!$C$4:$C$174)),ROW(105:105))-3,0),"")</f>
        <v/>
      </c>
      <c r="D109" t="str">
        <f>IFERROR(VLOOKUP(C109,DB!$C$4:$I$952,2,FALSE),"")</f>
        <v/>
      </c>
      <c r="E109" s="70" t="str">
        <f>IFERROR(VLOOKUP(C109,DB!$C$4:$I$952,3,FALSE),"")</f>
        <v/>
      </c>
      <c r="F109" s="71" t="str">
        <f>IFERROR(VLOOKUP(C109,DB!$C$4:$I$952,7,FALSE),"")</f>
        <v/>
      </c>
      <c r="G109" s="72" t="str">
        <f>IFERROR(VLOOKUP(C109,DB!$C$4:$H$952,4,FALSE)/1000000,"")</f>
        <v/>
      </c>
      <c r="H109" s="72"/>
      <c r="I109" s="72" t="str">
        <f t="shared" si="6"/>
        <v/>
      </c>
      <c r="J109" s="73" t="str">
        <f t="shared" si="7"/>
        <v/>
      </c>
      <c r="K109" s="73" t="str">
        <f t="shared" si="8"/>
        <v/>
      </c>
      <c r="L109" s="74"/>
      <c r="M109" s="74"/>
      <c r="N109" s="75" t="str">
        <f>IFERROR(VLOOKUP(C109,DB!$C$4:$H$49,6,FALSE),"")</f>
        <v/>
      </c>
      <c r="O109" s="76"/>
      <c r="P109" s="77" t="str">
        <f>IFERROR(VLOOKUP(C109,DB!$C$4:$K$952,8,FALSE),"")</f>
        <v/>
      </c>
      <c r="Q109" s="78" t="str">
        <f>IFERROR(VLOOKUP(C109,DB!$C$4:$L$952,10,FALSE),"")</f>
        <v/>
      </c>
      <c r="R109" s="79"/>
    </row>
    <row r="110" spans="2:18">
      <c r="B110" s="64" t="str">
        <f>IFERROR(HYPERLINK(C110&amp;".xlsx",VLOOKUP(C110,DB!$C$4:$N$952,12,FALSE)),"")</f>
        <v/>
      </c>
      <c r="C110" s="65" t="str" cm="1">
        <f t="array" ref="C110">IFERROR(INDEX(DB!$C$4:$C$174,SMALL(IF(ISNUMBER(SEARCH("crypto",DB!$K$4:$K$174))=TRUE,ROW(DB!$C$4:$C$174)),ROW(106:106))-3,0),"")</f>
        <v/>
      </c>
      <c r="D110" t="str">
        <f>IFERROR(VLOOKUP(C110,DB!$C$4:$I$952,2,FALSE),"")</f>
        <v/>
      </c>
      <c r="E110" s="70" t="str">
        <f>IFERROR(VLOOKUP(C110,DB!$C$4:$I$952,3,FALSE),"")</f>
        <v/>
      </c>
      <c r="F110" s="71" t="str">
        <f>IFERROR(VLOOKUP(C110,DB!$C$4:$I$952,7,FALSE),"")</f>
        <v/>
      </c>
      <c r="G110" s="72" t="str">
        <f>IFERROR(VLOOKUP(C110,DB!$C$4:$H$952,4,FALSE)/1000000,"")</f>
        <v/>
      </c>
      <c r="H110" s="72"/>
      <c r="I110" s="72" t="str">
        <f t="shared" si="6"/>
        <v/>
      </c>
      <c r="J110" s="73" t="str">
        <f t="shared" si="7"/>
        <v/>
      </c>
      <c r="K110" s="73" t="str">
        <f t="shared" si="8"/>
        <v/>
      </c>
      <c r="L110" s="74"/>
      <c r="M110" s="74"/>
      <c r="N110" s="75" t="str">
        <f>IFERROR(VLOOKUP(C110,DB!$C$4:$H$49,6,FALSE),"")</f>
        <v/>
      </c>
      <c r="O110" s="76"/>
      <c r="P110" s="77" t="str">
        <f>IFERROR(VLOOKUP(C110,DB!$C$4:$K$952,8,FALSE),"")</f>
        <v/>
      </c>
      <c r="Q110" s="78" t="str">
        <f>IFERROR(VLOOKUP(C110,DB!$C$4:$L$952,10,FALSE),"")</f>
        <v/>
      </c>
      <c r="R110" s="79"/>
    </row>
    <row r="111" spans="2:18">
      <c r="B111" s="64" t="str">
        <f>IFERROR(HYPERLINK(C111&amp;".xlsx",VLOOKUP(C111,DB!$C$4:$N$952,12,FALSE)),"")</f>
        <v/>
      </c>
      <c r="C111" s="65" t="str" cm="1">
        <f t="array" ref="C111">IFERROR(INDEX(DB!$C$4:$C$174,SMALL(IF(ISNUMBER(SEARCH("crypto",DB!$K$4:$K$174))=TRUE,ROW(DB!$C$4:$C$174)),ROW(107:107))-3,0),"")</f>
        <v/>
      </c>
      <c r="D111" t="str">
        <f>IFERROR(VLOOKUP(C111,DB!$C$4:$I$952,2,FALSE),"")</f>
        <v/>
      </c>
      <c r="E111" s="70" t="str">
        <f>IFERROR(VLOOKUP(C111,DB!$C$4:$I$952,3,FALSE),"")</f>
        <v/>
      </c>
      <c r="F111" s="71" t="str">
        <f>IFERROR(VLOOKUP(C111,DB!$C$4:$I$952,7,FALSE),"")</f>
        <v/>
      </c>
      <c r="G111" s="72" t="str">
        <f>IFERROR(VLOOKUP(C111,DB!$C$4:$H$952,4,FALSE)/1000000,"")</f>
        <v/>
      </c>
      <c r="H111" s="72"/>
      <c r="I111" s="72" t="str">
        <f t="shared" si="6"/>
        <v/>
      </c>
      <c r="J111" s="73" t="str">
        <f t="shared" si="7"/>
        <v/>
      </c>
      <c r="K111" s="73" t="str">
        <f t="shared" si="8"/>
        <v/>
      </c>
      <c r="L111" s="74"/>
      <c r="M111" s="74"/>
      <c r="N111" s="75" t="str">
        <f>IFERROR(VLOOKUP(C111,DB!$C$4:$H$49,6,FALSE),"")</f>
        <v/>
      </c>
      <c r="O111" s="76"/>
      <c r="P111" s="77" t="str">
        <f>IFERROR(VLOOKUP(C111,DB!$C$4:$K$952,8,FALSE),"")</f>
        <v/>
      </c>
      <c r="Q111" s="78" t="str">
        <f>IFERROR(VLOOKUP(C111,DB!$C$4:$L$952,10,FALSE),"")</f>
        <v/>
      </c>
      <c r="R111" s="79"/>
    </row>
    <row r="112" spans="2:18">
      <c r="B112" s="64" t="str">
        <f>IFERROR(HYPERLINK(C112&amp;".xlsx",VLOOKUP(C112,DB!$C$4:$N$952,12,FALSE)),"")</f>
        <v/>
      </c>
      <c r="C112" s="65" t="str" cm="1">
        <f t="array" ref="C112">IFERROR(INDEX(DB!$C$4:$C$174,SMALL(IF(ISNUMBER(SEARCH("crypto",DB!$K$4:$K$174))=TRUE,ROW(DB!$C$4:$C$174)),ROW(108:108))-3,0),"")</f>
        <v/>
      </c>
      <c r="D112" t="str">
        <f>IFERROR(VLOOKUP(C112,DB!$C$4:$I$952,2,FALSE),"")</f>
        <v/>
      </c>
      <c r="E112" s="70" t="str">
        <f>IFERROR(VLOOKUP(C112,DB!$C$4:$I$952,3,FALSE),"")</f>
        <v/>
      </c>
      <c r="F112" s="71" t="str">
        <f>IFERROR(VLOOKUP(C112,DB!$C$4:$I$952,7,FALSE),"")</f>
        <v/>
      </c>
      <c r="G112" s="72" t="str">
        <f>IFERROR(VLOOKUP(C112,DB!$C$4:$H$952,4,FALSE)/1000000,"")</f>
        <v/>
      </c>
      <c r="H112" s="72"/>
      <c r="I112" s="72" t="str">
        <f t="shared" si="6"/>
        <v/>
      </c>
      <c r="J112" s="73" t="str">
        <f t="shared" si="7"/>
        <v/>
      </c>
      <c r="K112" s="73" t="str">
        <f t="shared" si="8"/>
        <v/>
      </c>
      <c r="L112" s="74"/>
      <c r="M112" s="74"/>
      <c r="N112" s="75" t="str">
        <f>IFERROR(VLOOKUP(C112,DB!$C$4:$H$49,6,FALSE),"")</f>
        <v/>
      </c>
      <c r="O112" s="76"/>
      <c r="P112" s="77" t="str">
        <f>IFERROR(VLOOKUP(C112,DB!$C$4:$K$952,8,FALSE),"")</f>
        <v/>
      </c>
      <c r="Q112" s="78" t="str">
        <f>IFERROR(VLOOKUP(C112,DB!$C$4:$L$952,10,FALSE),"")</f>
        <v/>
      </c>
      <c r="R112" s="79"/>
    </row>
    <row r="113" spans="2:18">
      <c r="B113" s="64" t="str">
        <f>IFERROR(HYPERLINK(C113&amp;".xlsx",VLOOKUP(C113,DB!$C$4:$N$952,12,FALSE)),"")</f>
        <v/>
      </c>
      <c r="C113" s="65" t="str" cm="1">
        <f t="array" ref="C113">IFERROR(INDEX(DB!$C$4:$C$174,SMALL(IF(ISNUMBER(SEARCH("crypto",DB!$K$4:$K$174))=TRUE,ROW(DB!$C$4:$C$174)),ROW(109:109))-3,0),"")</f>
        <v/>
      </c>
      <c r="D113" t="str">
        <f>IFERROR(VLOOKUP(C113,DB!$C$4:$I$952,2,FALSE),"")</f>
        <v/>
      </c>
      <c r="E113" s="70" t="str">
        <f>IFERROR(VLOOKUP(C113,DB!$C$4:$I$952,3,FALSE),"")</f>
        <v/>
      </c>
      <c r="F113" s="71" t="str">
        <f>IFERROR(VLOOKUP(C113,DB!$C$4:$I$952,7,FALSE),"")</f>
        <v/>
      </c>
      <c r="G113" s="72" t="str">
        <f>IFERROR(VLOOKUP(C113,DB!$C$4:$H$952,4,FALSE)/1000000,"")</f>
        <v/>
      </c>
      <c r="H113" s="72"/>
      <c r="I113" s="72" t="str">
        <f t="shared" si="6"/>
        <v/>
      </c>
      <c r="J113" s="73" t="str">
        <f t="shared" si="7"/>
        <v/>
      </c>
      <c r="K113" s="73" t="str">
        <f t="shared" si="8"/>
        <v/>
      </c>
      <c r="L113" s="74"/>
      <c r="M113" s="74"/>
      <c r="N113" s="75" t="str">
        <f>IFERROR(VLOOKUP(C113,DB!$C$4:$H$49,6,FALSE),"")</f>
        <v/>
      </c>
      <c r="O113" s="76"/>
      <c r="P113" s="77" t="str">
        <f>IFERROR(VLOOKUP(C113,DB!$C$4:$K$952,8,FALSE),"")</f>
        <v/>
      </c>
      <c r="Q113" s="78" t="str">
        <f>IFERROR(VLOOKUP(C113,DB!$C$4:$L$952,10,FALSE),"")</f>
        <v/>
      </c>
      <c r="R113" s="79"/>
    </row>
    <row r="114" spans="2:18">
      <c r="B114" s="64" t="str">
        <f>IFERROR(HYPERLINK(C114&amp;".xlsx",VLOOKUP(C114,DB!$C$4:$N$952,12,FALSE)),"")</f>
        <v/>
      </c>
      <c r="C114" s="65" t="str" cm="1">
        <f t="array" ref="C114">IFERROR(INDEX(DB!$C$4:$C$174,SMALL(IF(ISNUMBER(SEARCH("crypto",DB!$K$4:$K$174))=TRUE,ROW(DB!$C$4:$C$174)),ROW(110:110))-3,0),"")</f>
        <v/>
      </c>
      <c r="D114" t="str">
        <f>IFERROR(VLOOKUP(C114,DB!$C$4:$I$952,2,FALSE),"")</f>
        <v/>
      </c>
      <c r="E114" s="70" t="str">
        <f>IFERROR(VLOOKUP(C114,DB!$C$4:$I$952,3,FALSE),"")</f>
        <v/>
      </c>
      <c r="F114" s="71" t="str">
        <f>IFERROR(VLOOKUP(C114,DB!$C$4:$I$952,7,FALSE),"")</f>
        <v/>
      </c>
      <c r="G114" s="72" t="str">
        <f>IFERROR(VLOOKUP(C114,DB!$C$4:$H$952,4,FALSE)/1000000,"")</f>
        <v/>
      </c>
      <c r="H114" s="72"/>
      <c r="I114" s="72" t="str">
        <f t="shared" si="6"/>
        <v/>
      </c>
      <c r="J114" s="73" t="str">
        <f t="shared" si="7"/>
        <v/>
      </c>
      <c r="K114" s="73" t="str">
        <f t="shared" si="8"/>
        <v/>
      </c>
      <c r="L114" s="74"/>
      <c r="M114" s="74"/>
      <c r="N114" s="75" t="str">
        <f>IFERROR(VLOOKUP(C114,DB!$C$4:$H$49,6,FALSE),"")</f>
        <v/>
      </c>
      <c r="O114" s="76"/>
      <c r="P114" s="77" t="str">
        <f>IFERROR(VLOOKUP(C114,DB!$C$4:$K$952,8,FALSE),"")</f>
        <v/>
      </c>
      <c r="Q114" s="78" t="str">
        <f>IFERROR(VLOOKUP(C114,DB!$C$4:$L$952,10,FALSE),"")</f>
        <v/>
      </c>
      <c r="R114" s="79"/>
    </row>
    <row r="115" spans="2:18">
      <c r="B115" s="64" t="str">
        <f>IFERROR(HYPERLINK(C115&amp;".xlsx",VLOOKUP(C115,DB!$C$4:$N$952,12,FALSE)),"")</f>
        <v/>
      </c>
      <c r="C115" s="65" t="str" cm="1">
        <f t="array" ref="C115">IFERROR(INDEX(DB!$C$4:$C$174,SMALL(IF(ISNUMBER(SEARCH("crypto",DB!$K$4:$K$174))=TRUE,ROW(DB!$C$4:$C$174)),ROW(111:111))-3,0),"")</f>
        <v/>
      </c>
      <c r="D115" t="str">
        <f>IFERROR(VLOOKUP(C115,DB!$C$4:$I$952,2,FALSE),"")</f>
        <v/>
      </c>
      <c r="E115" s="70" t="str">
        <f>IFERROR(VLOOKUP(C115,DB!$C$4:$I$952,3,FALSE),"")</f>
        <v/>
      </c>
      <c r="F115" s="71" t="str">
        <f>IFERROR(VLOOKUP(C115,DB!$C$4:$I$952,7,FALSE),"")</f>
        <v/>
      </c>
      <c r="G115" s="72" t="str">
        <f>IFERROR(VLOOKUP(C115,DB!$C$4:$H$952,4,FALSE)/1000000,"")</f>
        <v/>
      </c>
      <c r="H115" s="72"/>
      <c r="I115" s="72" t="str">
        <f t="shared" si="6"/>
        <v/>
      </c>
      <c r="J115" s="73" t="str">
        <f t="shared" si="7"/>
        <v/>
      </c>
      <c r="K115" s="73" t="str">
        <f t="shared" si="8"/>
        <v/>
      </c>
      <c r="L115" s="74"/>
      <c r="M115" s="74"/>
      <c r="N115" s="75" t="str">
        <f>IFERROR(VLOOKUP(C115,DB!$C$4:$H$49,6,FALSE),"")</f>
        <v/>
      </c>
      <c r="O115" s="76"/>
      <c r="P115" s="77" t="str">
        <f>IFERROR(VLOOKUP(C115,DB!$C$4:$K$952,8,FALSE),"")</f>
        <v/>
      </c>
      <c r="Q115" s="78" t="str">
        <f>IFERROR(VLOOKUP(C115,DB!$C$4:$L$952,10,FALSE),"")</f>
        <v/>
      </c>
      <c r="R115" s="79"/>
    </row>
    <row r="116" spans="2:18">
      <c r="B116" s="64" t="str">
        <f>IFERROR(HYPERLINK(C116&amp;".xlsx",VLOOKUP(C116,DB!$C$4:$N$952,12,FALSE)),"")</f>
        <v/>
      </c>
      <c r="C116" s="65" t="str" cm="1">
        <f t="array" ref="C116">IFERROR(INDEX(DB!$C$4:$C$174,SMALL(IF(ISNUMBER(SEARCH("crypto",DB!$K$4:$K$174))=TRUE,ROW(DB!$C$4:$C$174)),ROW(112:112))-3,0),"")</f>
        <v/>
      </c>
      <c r="D116" t="str">
        <f>IFERROR(VLOOKUP(C116,DB!$C$4:$I$952,2,FALSE),"")</f>
        <v/>
      </c>
      <c r="E116" s="70" t="str">
        <f>IFERROR(VLOOKUP(C116,DB!$C$4:$I$952,3,FALSE),"")</f>
        <v/>
      </c>
      <c r="F116" s="71" t="str">
        <f>IFERROR(VLOOKUP(C116,DB!$C$4:$I$952,7,FALSE),"")</f>
        <v/>
      </c>
      <c r="G116" s="72" t="str">
        <f>IFERROR(VLOOKUP(C116,DB!$C$4:$H$952,4,FALSE)/1000000,"")</f>
        <v/>
      </c>
      <c r="H116" s="72"/>
      <c r="I116" s="72" t="str">
        <f t="shared" si="6"/>
        <v/>
      </c>
      <c r="J116" s="73" t="str">
        <f t="shared" si="7"/>
        <v/>
      </c>
      <c r="K116" s="73" t="str">
        <f t="shared" si="8"/>
        <v/>
      </c>
      <c r="L116" s="74"/>
      <c r="M116" s="74"/>
      <c r="N116" s="75" t="str">
        <f>IFERROR(VLOOKUP(C116,DB!$C$4:$H$49,6,FALSE),"")</f>
        <v/>
      </c>
      <c r="O116" s="76"/>
      <c r="P116" s="77" t="str">
        <f>IFERROR(VLOOKUP(C116,DB!$C$4:$K$952,8,FALSE),"")</f>
        <v/>
      </c>
      <c r="Q116" s="78" t="str">
        <f>IFERROR(VLOOKUP(C116,DB!$C$4:$L$952,10,FALSE),"")</f>
        <v/>
      </c>
      <c r="R116" s="79"/>
    </row>
    <row r="117" spans="2:18">
      <c r="B117" s="64" t="str">
        <f>IFERROR(HYPERLINK(C117&amp;".xlsx",VLOOKUP(C117,DB!$C$4:$N$952,12,FALSE)),"")</f>
        <v/>
      </c>
      <c r="C117" s="65" t="str" cm="1">
        <f t="array" ref="C117">IFERROR(INDEX(DB!$C$4:$C$174,SMALL(IF(ISNUMBER(SEARCH("crypto",DB!$K$4:$K$174))=TRUE,ROW(DB!$C$4:$C$174)),ROW(113:113))-3,0),"")</f>
        <v/>
      </c>
      <c r="D117" t="str">
        <f>IFERROR(VLOOKUP(C117,DB!$C$4:$I$952,2,FALSE),"")</f>
        <v/>
      </c>
      <c r="E117" s="70" t="str">
        <f>IFERROR(VLOOKUP(C117,DB!$C$4:$I$952,3,FALSE),"")</f>
        <v/>
      </c>
      <c r="F117" s="71" t="str">
        <f>IFERROR(VLOOKUP(C117,DB!$C$4:$I$952,7,FALSE),"")</f>
        <v/>
      </c>
      <c r="G117" s="72" t="str">
        <f>IFERROR(VLOOKUP(C117,DB!$C$4:$H$952,4,FALSE)/1000000,"")</f>
        <v/>
      </c>
      <c r="H117" s="72"/>
      <c r="I117" s="72" t="str">
        <f t="shared" si="6"/>
        <v/>
      </c>
      <c r="J117" s="73" t="str">
        <f t="shared" si="7"/>
        <v/>
      </c>
      <c r="K117" s="73" t="str">
        <f t="shared" si="8"/>
        <v/>
      </c>
      <c r="L117" s="74"/>
      <c r="M117" s="74"/>
      <c r="N117" s="75" t="str">
        <f>IFERROR(VLOOKUP(C117,DB!$C$4:$H$49,6,FALSE),"")</f>
        <v/>
      </c>
      <c r="O117" s="76"/>
      <c r="P117" s="77" t="str">
        <f>IFERROR(VLOOKUP(C117,DB!$C$4:$K$952,8,FALSE),"")</f>
        <v/>
      </c>
      <c r="Q117" s="78" t="str">
        <f>IFERROR(VLOOKUP(C117,DB!$C$4:$L$952,10,FALSE),"")</f>
        <v/>
      </c>
      <c r="R117" s="79"/>
    </row>
    <row r="118" spans="2:18">
      <c r="B118" s="64" t="str">
        <f>IFERROR(HYPERLINK(C118&amp;".xlsx",VLOOKUP(C118,DB!$C$4:$N$952,12,FALSE)),"")</f>
        <v/>
      </c>
      <c r="C118" s="65" t="str" cm="1">
        <f t="array" ref="C118">IFERROR(INDEX(DB!$C$4:$C$174,SMALL(IF(ISNUMBER(SEARCH("crypto",DB!$K$4:$K$174))=TRUE,ROW(DB!$C$4:$C$174)),ROW(114:114))-3,0),"")</f>
        <v/>
      </c>
      <c r="D118" t="str">
        <f>IFERROR(VLOOKUP(C118,DB!$C$4:$I$952,2,FALSE),"")</f>
        <v/>
      </c>
      <c r="E118" s="70" t="str">
        <f>IFERROR(VLOOKUP(C118,DB!$C$4:$I$952,3,FALSE),"")</f>
        <v/>
      </c>
      <c r="F118" s="71" t="str">
        <f>IFERROR(VLOOKUP(C118,DB!$C$4:$I$952,7,FALSE),"")</f>
        <v/>
      </c>
      <c r="G118" s="72" t="str">
        <f>IFERROR(VLOOKUP(C118,DB!$C$4:$H$952,4,FALSE)/1000000,"")</f>
        <v/>
      </c>
      <c r="H118" s="72"/>
      <c r="I118" s="72" t="str">
        <f t="shared" si="6"/>
        <v/>
      </c>
      <c r="J118" s="73" t="str">
        <f t="shared" si="7"/>
        <v/>
      </c>
      <c r="K118" s="73" t="str">
        <f t="shared" si="8"/>
        <v/>
      </c>
      <c r="L118" s="74"/>
      <c r="M118" s="74"/>
      <c r="N118" s="75" t="str">
        <f>IFERROR(VLOOKUP(C118,DB!$C$4:$H$49,6,FALSE),"")</f>
        <v/>
      </c>
      <c r="O118" s="76"/>
      <c r="P118" s="77" t="str">
        <f>IFERROR(VLOOKUP(C118,DB!$C$4:$K$952,8,FALSE),"")</f>
        <v/>
      </c>
      <c r="Q118" s="78" t="str">
        <f>IFERROR(VLOOKUP(C118,DB!$C$4:$L$952,10,FALSE),"")</f>
        <v/>
      </c>
      <c r="R118" s="79"/>
    </row>
    <row r="119" spans="2:18">
      <c r="B119" s="64" t="str">
        <f>IFERROR(HYPERLINK(C119&amp;".xlsx",VLOOKUP(C119,DB!$C$4:$N$952,12,FALSE)),"")</f>
        <v/>
      </c>
      <c r="C119" s="65" t="str" cm="1">
        <f t="array" ref="C119">IFERROR(INDEX(DB!$C$4:$C$174,SMALL(IF(ISNUMBER(SEARCH("crypto",DB!$K$4:$K$174))=TRUE,ROW(DB!$C$4:$C$174)),ROW(115:115))-3,0),"")</f>
        <v/>
      </c>
      <c r="D119" t="str">
        <f>IFERROR(VLOOKUP(C119,DB!$C$4:$I$952,2,FALSE),"")</f>
        <v/>
      </c>
      <c r="E119" s="70" t="str">
        <f>IFERROR(VLOOKUP(C119,DB!$C$4:$I$952,3,FALSE),"")</f>
        <v/>
      </c>
      <c r="F119" s="71" t="str">
        <f>IFERROR(VLOOKUP(C119,DB!$C$4:$I$952,7,FALSE),"")</f>
        <v/>
      </c>
      <c r="G119" s="72" t="str">
        <f>IFERROR(VLOOKUP(C119,DB!$C$4:$H$952,4,FALSE)/1000000,"")</f>
        <v/>
      </c>
      <c r="H119" s="72"/>
      <c r="I119" s="72" t="str">
        <f t="shared" si="6"/>
        <v/>
      </c>
      <c r="J119" s="73" t="str">
        <f t="shared" si="7"/>
        <v/>
      </c>
      <c r="K119" s="73" t="str">
        <f t="shared" si="8"/>
        <v/>
      </c>
      <c r="L119" s="74"/>
      <c r="M119" s="74"/>
      <c r="N119" s="75" t="str">
        <f>IFERROR(VLOOKUP(C119,DB!$C$4:$H$49,6,FALSE),"")</f>
        <v/>
      </c>
      <c r="O119" s="76"/>
      <c r="P119" s="77" t="str">
        <f>IFERROR(VLOOKUP(C119,DB!$C$4:$K$952,8,FALSE),"")</f>
        <v/>
      </c>
      <c r="Q119" s="78" t="str">
        <f>IFERROR(VLOOKUP(C119,DB!$C$4:$L$952,10,FALSE),"")</f>
        <v/>
      </c>
      <c r="R119" s="79"/>
    </row>
    <row r="120" spans="2:18">
      <c r="B120" s="64" t="str">
        <f>IFERROR(HYPERLINK(C120&amp;".xlsx",VLOOKUP(C120,DB!$C$4:$N$952,12,FALSE)),"")</f>
        <v/>
      </c>
      <c r="C120" s="65" t="str" cm="1">
        <f t="array" ref="C120">IFERROR(INDEX(DB!$C$4:$C$174,SMALL(IF(ISNUMBER(SEARCH("crypto",DB!$K$4:$K$174))=TRUE,ROW(DB!$C$4:$C$174)),ROW(116:116))-3,0),"")</f>
        <v/>
      </c>
      <c r="D120" t="str">
        <f>IFERROR(VLOOKUP(C120,DB!$C$4:$I$952,2,FALSE),"")</f>
        <v/>
      </c>
      <c r="E120" s="70" t="str">
        <f>IFERROR(VLOOKUP(C120,DB!$C$4:$I$952,3,FALSE),"")</f>
        <v/>
      </c>
      <c r="F120" s="71" t="str">
        <f>IFERROR(VLOOKUP(C120,DB!$C$4:$I$952,7,FALSE),"")</f>
        <v/>
      </c>
      <c r="G120" s="72" t="str">
        <f>IFERROR(VLOOKUP(C120,DB!$C$4:$H$952,4,FALSE)/1000000,"")</f>
        <v/>
      </c>
      <c r="H120" s="72"/>
      <c r="I120" s="72" t="str">
        <f t="shared" si="6"/>
        <v/>
      </c>
      <c r="J120" s="73" t="str">
        <f t="shared" si="7"/>
        <v/>
      </c>
      <c r="K120" s="73" t="str">
        <f t="shared" si="8"/>
        <v/>
      </c>
      <c r="L120" s="74"/>
      <c r="M120" s="74"/>
      <c r="N120" s="75" t="str">
        <f>IFERROR(VLOOKUP(C120,DB!$C$4:$H$49,6,FALSE),"")</f>
        <v/>
      </c>
      <c r="O120" s="76"/>
      <c r="P120" s="77" t="str">
        <f>IFERROR(VLOOKUP(C120,DB!$C$4:$K$952,8,FALSE),"")</f>
        <v/>
      </c>
      <c r="Q120" s="78" t="str">
        <f>IFERROR(VLOOKUP(C120,DB!$C$4:$L$952,10,FALSE),"")</f>
        <v/>
      </c>
      <c r="R120" s="79"/>
    </row>
    <row r="121" spans="2:18">
      <c r="B121" s="64" t="str">
        <f>IFERROR(HYPERLINK(C121&amp;".xlsx",VLOOKUP(C121,DB!$C$4:$N$952,12,FALSE)),"")</f>
        <v/>
      </c>
      <c r="C121" s="65" t="str" cm="1">
        <f t="array" ref="C121">IFERROR(INDEX(DB!$C$4:$C$174,SMALL(IF(ISNUMBER(SEARCH("crypto",DB!$K$4:$K$174))=TRUE,ROW(DB!$C$4:$C$174)),ROW(117:117))-3,0),"")</f>
        <v/>
      </c>
      <c r="D121" t="str">
        <f>IFERROR(VLOOKUP(C121,DB!$C$4:$I$952,2,FALSE),"")</f>
        <v/>
      </c>
      <c r="E121" s="70" t="str">
        <f>IFERROR(VLOOKUP(C121,DB!$C$4:$I$952,3,FALSE),"")</f>
        <v/>
      </c>
      <c r="F121" s="71" t="str">
        <f>IFERROR(VLOOKUP(C121,DB!$C$4:$I$952,7,FALSE),"")</f>
        <v/>
      </c>
      <c r="G121" s="72" t="str">
        <f>IFERROR(VLOOKUP(C121,DB!$C$4:$H$952,4,FALSE)/1000000,"")</f>
        <v/>
      </c>
      <c r="H121" s="72"/>
      <c r="I121" s="72" t="str">
        <f t="shared" si="6"/>
        <v/>
      </c>
      <c r="J121" s="73" t="str">
        <f t="shared" si="7"/>
        <v/>
      </c>
      <c r="K121" s="73" t="str">
        <f t="shared" si="8"/>
        <v/>
      </c>
      <c r="L121" s="74"/>
      <c r="M121" s="74"/>
      <c r="N121" s="75" t="str">
        <f>IFERROR(VLOOKUP(C121,DB!$C$4:$H$49,6,FALSE),"")</f>
        <v/>
      </c>
      <c r="O121" s="76"/>
      <c r="P121" s="77" t="str">
        <f>IFERROR(VLOOKUP(C121,DB!$C$4:$K$952,8,FALSE),"")</f>
        <v/>
      </c>
      <c r="Q121" s="78" t="str">
        <f>IFERROR(VLOOKUP(C121,DB!$C$4:$L$952,10,FALSE),"")</f>
        <v/>
      </c>
      <c r="R121" s="79"/>
    </row>
    <row r="122" spans="2:18">
      <c r="B122" s="64" t="str">
        <f>IFERROR(HYPERLINK(C122&amp;".xlsx",VLOOKUP(C122,DB!$C$4:$N$952,12,FALSE)),"")</f>
        <v/>
      </c>
      <c r="C122" s="65" t="str" cm="1">
        <f t="array" ref="C122">IFERROR(INDEX(DB!$C$4:$C$174,SMALL(IF(ISNUMBER(SEARCH("crypto",DB!$K$4:$K$174))=TRUE,ROW(DB!$C$4:$C$174)),ROW(118:118))-3,0),"")</f>
        <v/>
      </c>
      <c r="D122" t="str">
        <f>IFERROR(VLOOKUP(C122,DB!$C$4:$I$952,2,FALSE),"")</f>
        <v/>
      </c>
      <c r="E122" s="70" t="str">
        <f>IFERROR(VLOOKUP(C122,DB!$C$4:$I$952,3,FALSE),"")</f>
        <v/>
      </c>
      <c r="F122" s="71" t="str">
        <f>IFERROR(VLOOKUP(C122,DB!$C$4:$I$952,7,FALSE),"")</f>
        <v/>
      </c>
      <c r="G122" s="72" t="str">
        <f>IFERROR(VLOOKUP(C122,DB!$C$4:$H$952,4,FALSE)/1000000,"")</f>
        <v/>
      </c>
      <c r="H122" s="72"/>
      <c r="I122" s="72" t="str">
        <f t="shared" si="6"/>
        <v/>
      </c>
      <c r="J122" s="73" t="str">
        <f t="shared" si="7"/>
        <v/>
      </c>
      <c r="K122" s="73" t="str">
        <f t="shared" si="8"/>
        <v/>
      </c>
      <c r="L122" s="74"/>
      <c r="M122" s="74"/>
      <c r="N122" s="75" t="str">
        <f>IFERROR(VLOOKUP(C122,DB!$C$4:$H$49,6,FALSE),"")</f>
        <v/>
      </c>
      <c r="O122" s="76"/>
      <c r="P122" s="77" t="str">
        <f>IFERROR(VLOOKUP(C122,DB!$C$4:$K$952,8,FALSE),"")</f>
        <v/>
      </c>
      <c r="Q122" s="78" t="str">
        <f>IFERROR(VLOOKUP(C122,DB!$C$4:$L$952,10,FALSE),"")</f>
        <v/>
      </c>
      <c r="R122" s="79"/>
    </row>
    <row r="123" spans="2:18">
      <c r="B123" s="64" t="str">
        <f>IFERROR(HYPERLINK(C123&amp;".xlsx",VLOOKUP(C123,DB!$C$4:$N$952,12,FALSE)),"")</f>
        <v/>
      </c>
      <c r="C123" s="65" t="str" cm="1">
        <f t="array" ref="C123">IFERROR(INDEX(DB!$C$4:$C$174,SMALL(IF(ISNUMBER(SEARCH("crypto",DB!$K$4:$K$174))=TRUE,ROW(DB!$C$4:$C$174)),ROW(119:119))-3,0),"")</f>
        <v/>
      </c>
      <c r="D123" t="str">
        <f>IFERROR(VLOOKUP(C123,DB!$C$4:$I$952,2,FALSE),"")</f>
        <v/>
      </c>
      <c r="E123" s="70" t="str">
        <f>IFERROR(VLOOKUP(C123,DB!$C$4:$I$952,3,FALSE),"")</f>
        <v/>
      </c>
      <c r="F123" s="71" t="str">
        <f>IFERROR(VLOOKUP(C123,DB!$C$4:$I$952,7,FALSE),"")</f>
        <v/>
      </c>
      <c r="G123" s="72" t="str">
        <f>IFERROR(VLOOKUP(C123,DB!$C$4:$H$952,4,FALSE)/1000000,"")</f>
        <v/>
      </c>
      <c r="H123" s="72"/>
      <c r="I123" s="72" t="str">
        <f t="shared" si="6"/>
        <v/>
      </c>
      <c r="J123" s="73" t="str">
        <f t="shared" si="7"/>
        <v/>
      </c>
      <c r="K123" s="73" t="str">
        <f t="shared" si="8"/>
        <v/>
      </c>
      <c r="L123" s="74"/>
      <c r="M123" s="74"/>
      <c r="N123" s="75" t="str">
        <f>IFERROR(VLOOKUP(C123,DB!$C$4:$H$49,6,FALSE),"")</f>
        <v/>
      </c>
      <c r="O123" s="76"/>
      <c r="P123" s="77" t="str">
        <f>IFERROR(VLOOKUP(C123,DB!$C$4:$K$952,8,FALSE),"")</f>
        <v/>
      </c>
      <c r="Q123" s="78" t="str">
        <f>IFERROR(VLOOKUP(C123,DB!$C$4:$L$952,10,FALSE),"")</f>
        <v/>
      </c>
      <c r="R123" s="79"/>
    </row>
    <row r="124" spans="2:18">
      <c r="B124" s="64" t="str">
        <f>IFERROR(HYPERLINK(C124&amp;".xlsx",VLOOKUP(C124,DB!$C$4:$N$952,12,FALSE)),"")</f>
        <v/>
      </c>
      <c r="C124" s="65" t="str" cm="1">
        <f t="array" ref="C124">IFERROR(INDEX(DB!$C$4:$C$174,SMALL(IF(ISNUMBER(SEARCH("crypto",DB!$K$4:$K$174))=TRUE,ROW(DB!$C$4:$C$174)),ROW(120:120))-3,0),"")</f>
        <v/>
      </c>
      <c r="D124" t="str">
        <f>IFERROR(VLOOKUP(C124,DB!$C$4:$I$952,2,FALSE),"")</f>
        <v/>
      </c>
      <c r="E124" s="70" t="str">
        <f>IFERROR(VLOOKUP(C124,DB!$C$4:$I$952,3,FALSE),"")</f>
        <v/>
      </c>
      <c r="F124" s="71" t="str">
        <f>IFERROR(VLOOKUP(C124,DB!$C$4:$I$952,7,FALSE),"")</f>
        <v/>
      </c>
      <c r="G124" s="72" t="str">
        <f>IFERROR(VLOOKUP(C124,DB!$C$4:$H$952,4,FALSE)/1000000,"")</f>
        <v/>
      </c>
      <c r="H124" s="72"/>
      <c r="I124" s="72" t="str">
        <f t="shared" si="6"/>
        <v/>
      </c>
      <c r="J124" s="73" t="str">
        <f t="shared" si="7"/>
        <v/>
      </c>
      <c r="K124" s="73" t="str">
        <f t="shared" si="8"/>
        <v/>
      </c>
      <c r="L124" s="74"/>
      <c r="M124" s="74"/>
      <c r="N124" s="75" t="str">
        <f>IFERROR(VLOOKUP(C124,DB!$C$4:$H$49,6,FALSE),"")</f>
        <v/>
      </c>
      <c r="O124" s="76"/>
      <c r="P124" s="77" t="str">
        <f>IFERROR(VLOOKUP(C124,DB!$C$4:$K$952,8,FALSE),"")</f>
        <v/>
      </c>
      <c r="Q124" s="78" t="str">
        <f>IFERROR(VLOOKUP(C124,DB!$C$4:$L$952,10,FALSE),"")</f>
        <v/>
      </c>
      <c r="R124" s="79"/>
    </row>
    <row r="125" spans="2:18">
      <c r="B125" s="64" t="str">
        <f>IFERROR(HYPERLINK(C125&amp;".xlsx",VLOOKUP(C125,DB!$C$4:$N$952,12,FALSE)),"")</f>
        <v/>
      </c>
      <c r="C125" s="65" t="str" cm="1">
        <f t="array" ref="C125">IFERROR(INDEX(DB!$C$4:$C$174,SMALL(IF(ISNUMBER(SEARCH("crypto",DB!$K$4:$K$174))=TRUE,ROW(DB!$C$4:$C$174)),ROW(121:121))-3,0),"")</f>
        <v/>
      </c>
      <c r="D125" t="str">
        <f>IFERROR(VLOOKUP(C125,DB!$C$4:$I$952,2,FALSE),"")</f>
        <v/>
      </c>
      <c r="E125" s="70" t="str">
        <f>IFERROR(VLOOKUP(C125,DB!$C$4:$I$952,3,FALSE),"")</f>
        <v/>
      </c>
      <c r="F125" s="71" t="str">
        <f>IFERROR(VLOOKUP(C125,DB!$C$4:$I$952,7,FALSE),"")</f>
        <v/>
      </c>
      <c r="G125" s="72" t="str">
        <f>IFERROR(VLOOKUP(C125,DB!$C$4:$H$952,4,FALSE)/1000000,"")</f>
        <v/>
      </c>
      <c r="H125" s="72"/>
      <c r="I125" s="72" t="str">
        <f t="shared" si="6"/>
        <v/>
      </c>
      <c r="J125" s="73" t="str">
        <f t="shared" si="7"/>
        <v/>
      </c>
      <c r="K125" s="73" t="str">
        <f t="shared" si="8"/>
        <v/>
      </c>
      <c r="L125" s="74"/>
      <c r="M125" s="74"/>
      <c r="N125" s="75" t="str">
        <f>IFERROR(VLOOKUP(C125,DB!$C$4:$H$49,6,FALSE),"")</f>
        <v/>
      </c>
      <c r="O125" s="76"/>
      <c r="P125" s="77" t="str">
        <f>IFERROR(VLOOKUP(C125,DB!$C$4:$K$952,8,FALSE),"")</f>
        <v/>
      </c>
      <c r="Q125" s="78" t="str">
        <f>IFERROR(VLOOKUP(C125,DB!$C$4:$L$952,10,FALSE),"")</f>
        <v/>
      </c>
      <c r="R125" s="79"/>
    </row>
    <row r="126" spans="2:18">
      <c r="B126" s="64" t="str">
        <f>IFERROR(HYPERLINK(C126&amp;".xlsx",VLOOKUP(C126,DB!$C$4:$N$952,12,FALSE)),"")</f>
        <v/>
      </c>
      <c r="C126" s="65" t="str" cm="1">
        <f t="array" ref="C126">IFERROR(INDEX(DB!$C$4:$C$174,SMALL(IF(ISNUMBER(SEARCH("crypto",DB!$K$4:$K$174))=TRUE,ROW(DB!$C$4:$C$174)),ROW(122:122))-3,0),"")</f>
        <v/>
      </c>
      <c r="D126" t="str">
        <f>IFERROR(VLOOKUP(C126,DB!$C$4:$I$952,2,FALSE),"")</f>
        <v/>
      </c>
      <c r="E126" s="70" t="str">
        <f>IFERROR(VLOOKUP(C126,DB!$C$4:$I$952,3,FALSE),"")</f>
        <v/>
      </c>
      <c r="F126" s="71" t="str">
        <f>IFERROR(VLOOKUP(C126,DB!$C$4:$I$952,7,FALSE),"")</f>
        <v/>
      </c>
      <c r="G126" s="72" t="str">
        <f>IFERROR(VLOOKUP(C126,DB!$C$4:$H$952,4,FALSE)/1000000,"")</f>
        <v/>
      </c>
      <c r="H126" s="72"/>
      <c r="I126" s="72" t="str">
        <f t="shared" si="6"/>
        <v/>
      </c>
      <c r="J126" s="73" t="str">
        <f t="shared" si="7"/>
        <v/>
      </c>
      <c r="K126" s="73" t="str">
        <f t="shared" si="8"/>
        <v/>
      </c>
      <c r="L126" s="74"/>
      <c r="M126" s="74"/>
      <c r="N126" s="75" t="str">
        <f>IFERROR(VLOOKUP(C126,DB!$C$4:$H$49,6,FALSE),"")</f>
        <v/>
      </c>
      <c r="O126" s="76"/>
      <c r="P126" s="77" t="str">
        <f>IFERROR(VLOOKUP(C126,DB!$C$4:$K$952,8,FALSE),"")</f>
        <v/>
      </c>
      <c r="Q126" s="78" t="str">
        <f>IFERROR(VLOOKUP(C126,DB!$C$4:$L$952,10,FALSE),"")</f>
        <v/>
      </c>
      <c r="R126" s="79"/>
    </row>
    <row r="127" spans="2:18">
      <c r="B127" s="64" t="str">
        <f>IFERROR(HYPERLINK(C127&amp;".xlsx",VLOOKUP(C127,DB!$C$4:$N$952,12,FALSE)),"")</f>
        <v/>
      </c>
      <c r="C127" s="65" t="str" cm="1">
        <f t="array" ref="C127">IFERROR(INDEX(DB!$C$4:$C$174,SMALL(IF(ISNUMBER(SEARCH("crypto",DB!$K$4:$K$174))=TRUE,ROW(DB!$C$4:$C$174)),ROW(123:123))-3,0),"")</f>
        <v/>
      </c>
      <c r="D127" t="str">
        <f>IFERROR(VLOOKUP(C127,DB!$C$4:$I$952,2,FALSE),"")</f>
        <v/>
      </c>
      <c r="E127" s="70" t="str">
        <f>IFERROR(VLOOKUP(C127,DB!$C$4:$I$952,3,FALSE),"")</f>
        <v/>
      </c>
      <c r="F127" s="71" t="str">
        <f>IFERROR(VLOOKUP(C127,DB!$C$4:$I$952,7,FALSE),"")</f>
        <v/>
      </c>
      <c r="G127" s="72" t="str">
        <f>IFERROR(VLOOKUP(C127,DB!$C$4:$H$952,4,FALSE)/1000000,"")</f>
        <v/>
      </c>
      <c r="H127" s="72"/>
      <c r="I127" s="72" t="str">
        <f t="shared" si="6"/>
        <v/>
      </c>
      <c r="J127" s="73" t="str">
        <f t="shared" si="7"/>
        <v/>
      </c>
      <c r="K127" s="73" t="str">
        <f t="shared" si="8"/>
        <v/>
      </c>
      <c r="L127" s="74"/>
      <c r="M127" s="74"/>
      <c r="N127" s="75" t="str">
        <f>IFERROR(VLOOKUP(C127,DB!$C$4:$H$49,6,FALSE),"")</f>
        <v/>
      </c>
      <c r="O127" s="76"/>
      <c r="P127" s="77" t="str">
        <f>IFERROR(VLOOKUP(C127,DB!$C$4:$K$952,8,FALSE),"")</f>
        <v/>
      </c>
      <c r="Q127" s="78" t="str">
        <f>IFERROR(VLOOKUP(C127,DB!$C$4:$L$952,10,FALSE),"")</f>
        <v/>
      </c>
      <c r="R127" s="79"/>
    </row>
    <row r="128" spans="2:18">
      <c r="B128" s="64" t="str">
        <f>IFERROR(HYPERLINK(C128&amp;".xlsx",VLOOKUP(C128,DB!$C$4:$N$952,12,FALSE)),"")</f>
        <v/>
      </c>
      <c r="C128" s="65" t="str" cm="1">
        <f t="array" ref="C128">IFERROR(INDEX(DB!$C$4:$C$174,SMALL(IF(ISNUMBER(SEARCH("crypto",DB!$K$4:$K$174))=TRUE,ROW(DB!$C$4:$C$174)),ROW(124:124))-3,0),"")</f>
        <v/>
      </c>
      <c r="D128" t="str">
        <f>IFERROR(VLOOKUP(C128,DB!$C$4:$I$952,2,FALSE),"")</f>
        <v/>
      </c>
      <c r="E128" s="70" t="str">
        <f>IFERROR(VLOOKUP(C128,DB!$C$4:$I$952,3,FALSE),"")</f>
        <v/>
      </c>
      <c r="F128" s="71" t="str">
        <f>IFERROR(VLOOKUP(C128,DB!$C$4:$I$952,7,FALSE),"")</f>
        <v/>
      </c>
      <c r="G128" s="72" t="str">
        <f>IFERROR(VLOOKUP(C128,DB!$C$4:$H$952,4,FALSE)/1000000,"")</f>
        <v/>
      </c>
      <c r="H128" s="72"/>
      <c r="I128" s="72" t="str">
        <f t="shared" si="6"/>
        <v/>
      </c>
      <c r="J128" s="73" t="str">
        <f t="shared" si="7"/>
        <v/>
      </c>
      <c r="K128" s="73" t="str">
        <f t="shared" si="8"/>
        <v/>
      </c>
      <c r="L128" s="74"/>
      <c r="M128" s="74"/>
      <c r="N128" s="75" t="str">
        <f>IFERROR(VLOOKUP(C128,DB!$C$4:$H$49,6,FALSE),"")</f>
        <v/>
      </c>
      <c r="O128" s="76"/>
      <c r="P128" s="77" t="str">
        <f>IFERROR(VLOOKUP(C128,DB!$C$4:$K$952,8,FALSE),"")</f>
        <v/>
      </c>
      <c r="Q128" s="78" t="str">
        <f>IFERROR(VLOOKUP(C128,DB!$C$4:$L$952,10,FALSE),"")</f>
        <v/>
      </c>
      <c r="R128" s="79"/>
    </row>
    <row r="129" spans="2:18">
      <c r="B129" s="64" t="str">
        <f>IFERROR(HYPERLINK(C129&amp;".xlsx",VLOOKUP(C129,DB!$C$4:$N$952,12,FALSE)),"")</f>
        <v/>
      </c>
      <c r="C129" s="65" t="str" cm="1">
        <f t="array" ref="C129">IFERROR(INDEX(DB!$C$4:$C$174,SMALL(IF(ISNUMBER(SEARCH("crypto",DB!$K$4:$K$174))=TRUE,ROW(DB!$C$4:$C$174)),ROW(125:125))-3,0),"")</f>
        <v/>
      </c>
      <c r="D129" t="str">
        <f>IFERROR(VLOOKUP(C129,DB!$C$4:$I$952,2,FALSE),"")</f>
        <v/>
      </c>
      <c r="E129" s="70" t="str">
        <f>IFERROR(VLOOKUP(C129,DB!$C$4:$I$952,3,FALSE),"")</f>
        <v/>
      </c>
      <c r="F129" s="71" t="str">
        <f>IFERROR(VLOOKUP(C129,DB!$C$4:$I$952,7,FALSE),"")</f>
        <v/>
      </c>
      <c r="G129" s="72" t="str">
        <f>IFERROR(VLOOKUP(C129,DB!$C$4:$H$952,4,FALSE)/1000000,"")</f>
        <v/>
      </c>
      <c r="H129" s="72"/>
      <c r="I129" s="72" t="str">
        <f t="shared" si="6"/>
        <v/>
      </c>
      <c r="J129" s="73" t="str">
        <f t="shared" si="7"/>
        <v/>
      </c>
      <c r="K129" s="73" t="str">
        <f t="shared" si="8"/>
        <v/>
      </c>
      <c r="L129" s="74"/>
      <c r="M129" s="74"/>
      <c r="N129" s="75" t="str">
        <f>IFERROR(VLOOKUP(C129,DB!$C$4:$H$49,6,FALSE),"")</f>
        <v/>
      </c>
      <c r="O129" s="76"/>
      <c r="P129" s="77" t="str">
        <f>IFERROR(VLOOKUP(C129,DB!$C$4:$K$952,8,FALSE),"")</f>
        <v/>
      </c>
      <c r="Q129" s="78" t="str">
        <f>IFERROR(VLOOKUP(C129,DB!$C$4:$L$952,10,FALSE),"")</f>
        <v/>
      </c>
      <c r="R129" s="79"/>
    </row>
    <row r="130" spans="2:18">
      <c r="B130" s="64" t="str">
        <f>IFERROR(HYPERLINK(C130&amp;".xlsx",VLOOKUP(C130,DB!$C$4:$N$952,12,FALSE)),"")</f>
        <v/>
      </c>
      <c r="C130" s="65" t="str" cm="1">
        <f t="array" ref="C130">IFERROR(INDEX(DB!$C$4:$C$174,SMALL(IF(ISNUMBER(SEARCH("crypto",DB!$K$4:$K$174))=TRUE,ROW(DB!$C$4:$C$174)),ROW(126:126))-3,0),"")</f>
        <v/>
      </c>
      <c r="D130" t="str">
        <f>IFERROR(VLOOKUP(C130,DB!$C$4:$I$952,2,FALSE),"")</f>
        <v/>
      </c>
      <c r="E130" s="70" t="str">
        <f>IFERROR(VLOOKUP(C130,DB!$C$4:$I$952,3,FALSE),"")</f>
        <v/>
      </c>
      <c r="F130" s="71" t="str">
        <f>IFERROR(VLOOKUP(C130,DB!$C$4:$I$952,7,FALSE),"")</f>
        <v/>
      </c>
      <c r="G130" s="72" t="str">
        <f>IFERROR(VLOOKUP(C130,DB!$C$4:$H$952,4,FALSE)/1000000,"")</f>
        <v/>
      </c>
      <c r="H130" s="72"/>
      <c r="I130" s="72" t="str">
        <f t="shared" si="6"/>
        <v/>
      </c>
      <c r="J130" s="73" t="str">
        <f t="shared" si="7"/>
        <v/>
      </c>
      <c r="K130" s="73" t="str">
        <f t="shared" si="8"/>
        <v/>
      </c>
      <c r="L130" s="74"/>
      <c r="M130" s="74"/>
      <c r="N130" s="75" t="str">
        <f>IFERROR(VLOOKUP(C130,DB!$C$4:$H$49,6,FALSE),"")</f>
        <v/>
      </c>
      <c r="O130" s="76"/>
      <c r="P130" s="77" t="str">
        <f>IFERROR(VLOOKUP(C130,DB!$C$4:$K$952,8,FALSE),"")</f>
        <v/>
      </c>
      <c r="Q130" s="78" t="str">
        <f>IFERROR(VLOOKUP(C130,DB!$C$4:$L$952,10,FALSE),"")</f>
        <v/>
      </c>
      <c r="R130" s="79"/>
    </row>
    <row r="131" spans="2:18">
      <c r="B131" s="64" t="str">
        <f>IFERROR(HYPERLINK(C131&amp;".xlsx",VLOOKUP(C131,DB!$C$4:$N$952,12,FALSE)),"")</f>
        <v/>
      </c>
      <c r="C131" s="65" t="str" cm="1">
        <f t="array" ref="C131">IFERROR(INDEX(DB!$C$4:$C$174,SMALL(IF(ISNUMBER(SEARCH("crypto",DB!$K$4:$K$174))=TRUE,ROW(DB!$C$4:$C$174)),ROW(127:127))-3,0),"")</f>
        <v/>
      </c>
      <c r="D131" t="str">
        <f>IFERROR(VLOOKUP(C131,DB!$C$4:$I$952,2,FALSE),"")</f>
        <v/>
      </c>
      <c r="E131" s="70" t="str">
        <f>IFERROR(VLOOKUP(C131,DB!$C$4:$I$952,3,FALSE),"")</f>
        <v/>
      </c>
      <c r="F131" s="71" t="str">
        <f>IFERROR(VLOOKUP(C131,DB!$C$4:$I$952,7,FALSE),"")</f>
        <v/>
      </c>
      <c r="G131" s="72" t="str">
        <f>IFERROR(VLOOKUP(C131,DB!$C$4:$H$952,4,FALSE)/1000000,"")</f>
        <v/>
      </c>
      <c r="H131" s="72"/>
      <c r="I131" s="72" t="str">
        <f t="shared" si="6"/>
        <v/>
      </c>
      <c r="J131" s="73" t="str">
        <f t="shared" si="7"/>
        <v/>
      </c>
      <c r="K131" s="73" t="str">
        <f t="shared" si="8"/>
        <v/>
      </c>
      <c r="L131" s="74"/>
      <c r="M131" s="74"/>
      <c r="N131" s="75" t="str">
        <f>IFERROR(VLOOKUP(C131,DB!$C$4:$H$49,6,FALSE),"")</f>
        <v/>
      </c>
      <c r="O131" s="76"/>
      <c r="P131" s="77" t="str">
        <f>IFERROR(VLOOKUP(C131,DB!$C$4:$K$952,8,FALSE),"")</f>
        <v/>
      </c>
      <c r="Q131" s="78" t="str">
        <f>IFERROR(VLOOKUP(C131,DB!$C$4:$L$952,10,FALSE),"")</f>
        <v/>
      </c>
      <c r="R131" s="79"/>
    </row>
    <row r="132" spans="2:18">
      <c r="B132" s="64" t="str">
        <f>IFERROR(HYPERLINK(C132&amp;".xlsx",VLOOKUP(C132,DB!$C$4:$N$952,12,FALSE)),"")</f>
        <v/>
      </c>
      <c r="C132" s="65" t="str" cm="1">
        <f t="array" ref="C132">IFERROR(INDEX(DB!$C$4:$C$174,SMALL(IF(ISNUMBER(SEARCH("crypto",DB!$K$4:$K$174))=TRUE,ROW(DB!$C$4:$C$174)),ROW(128:128))-3,0),"")</f>
        <v/>
      </c>
      <c r="D132" t="str">
        <f>IFERROR(VLOOKUP(C132,DB!$C$4:$I$952,2,FALSE),"")</f>
        <v/>
      </c>
      <c r="E132" s="70" t="str">
        <f>IFERROR(VLOOKUP(C132,DB!$C$4:$I$952,3,FALSE),"")</f>
        <v/>
      </c>
      <c r="F132" s="71" t="str">
        <f>IFERROR(VLOOKUP(C132,DB!$C$4:$I$952,7,FALSE),"")</f>
        <v/>
      </c>
      <c r="G132" s="72" t="str">
        <f>IFERROR(VLOOKUP(C132,DB!$C$4:$H$952,4,FALSE)/1000000,"")</f>
        <v/>
      </c>
      <c r="H132" s="72"/>
      <c r="I132" s="72" t="str">
        <f t="shared" si="6"/>
        <v/>
      </c>
      <c r="J132" s="73" t="str">
        <f t="shared" si="7"/>
        <v/>
      </c>
      <c r="K132" s="73" t="str">
        <f t="shared" si="8"/>
        <v/>
      </c>
      <c r="L132" s="74"/>
      <c r="M132" s="74"/>
      <c r="N132" s="75" t="str">
        <f>IFERROR(VLOOKUP(C132,DB!$C$4:$H$49,6,FALSE),"")</f>
        <v/>
      </c>
      <c r="O132" s="76"/>
      <c r="P132" s="77" t="str">
        <f>IFERROR(VLOOKUP(C132,DB!$C$4:$K$952,8,FALSE),"")</f>
        <v/>
      </c>
      <c r="Q132" s="78" t="str">
        <f>IFERROR(VLOOKUP(C132,DB!$C$4:$L$952,10,FALSE),"")</f>
        <v/>
      </c>
      <c r="R132" s="79"/>
    </row>
    <row r="133" spans="2:18">
      <c r="B133" s="64" t="str">
        <f>IFERROR(HYPERLINK(C133&amp;".xlsx",VLOOKUP(C133,DB!$C$4:$N$952,12,FALSE)),"")</f>
        <v/>
      </c>
      <c r="C133" s="65" t="str" cm="1">
        <f t="array" ref="C133">IFERROR(INDEX(DB!$C$4:$C$174,SMALL(IF(ISNUMBER(SEARCH("crypto",DB!$K$4:$K$174))=TRUE,ROW(DB!$C$4:$C$174)),ROW(129:129))-3,0),"")</f>
        <v/>
      </c>
      <c r="D133" t="str">
        <f>IFERROR(VLOOKUP(C133,DB!$C$4:$I$952,2,FALSE),"")</f>
        <v/>
      </c>
      <c r="E133" s="70" t="str">
        <f>IFERROR(VLOOKUP(C133,DB!$C$4:$I$952,3,FALSE),"")</f>
        <v/>
      </c>
      <c r="F133" s="71" t="str">
        <f>IFERROR(VLOOKUP(C133,DB!$C$4:$I$952,7,FALSE),"")</f>
        <v/>
      </c>
      <c r="G133" s="72" t="str">
        <f>IFERROR(VLOOKUP(C133,DB!$C$4:$H$952,4,FALSE)/1000000,"")</f>
        <v/>
      </c>
      <c r="H133" s="72"/>
      <c r="I133" s="72" t="str">
        <f t="shared" si="6"/>
        <v/>
      </c>
      <c r="J133" s="73" t="str">
        <f t="shared" si="7"/>
        <v/>
      </c>
      <c r="K133" s="73" t="str">
        <f t="shared" si="8"/>
        <v/>
      </c>
      <c r="L133" s="74"/>
      <c r="M133" s="74"/>
      <c r="N133" s="75" t="str">
        <f>IFERROR(VLOOKUP(C133,DB!$C$4:$H$49,6,FALSE),"")</f>
        <v/>
      </c>
      <c r="O133" s="76"/>
      <c r="P133" s="77" t="str">
        <f>IFERROR(VLOOKUP(C133,DB!$C$4:$K$952,8,FALSE),"")</f>
        <v/>
      </c>
      <c r="Q133" s="78" t="str">
        <f>IFERROR(VLOOKUP(C133,DB!$C$4:$L$952,10,FALSE),"")</f>
        <v/>
      </c>
      <c r="R133" s="79"/>
    </row>
    <row r="134" spans="2:18">
      <c r="B134" s="64" t="str">
        <f>IFERROR(HYPERLINK(C134&amp;".xlsx",VLOOKUP(C134,DB!$C$4:$N$952,12,FALSE)),"")</f>
        <v/>
      </c>
      <c r="C134" s="65" t="str" cm="1">
        <f t="array" ref="C134">IFERROR(INDEX(DB!$C$4:$C$174,SMALL(IF(ISNUMBER(SEARCH("crypto",DB!$K$4:$K$174))=TRUE,ROW(DB!$C$4:$C$174)),ROW(130:130))-3,0),"")</f>
        <v/>
      </c>
      <c r="D134" t="str">
        <f>IFERROR(VLOOKUP(C134,DB!$C$4:$I$952,2,FALSE),"")</f>
        <v/>
      </c>
      <c r="E134" s="70" t="str">
        <f>IFERROR(VLOOKUP(C134,DB!$C$4:$I$952,3,FALSE),"")</f>
        <v/>
      </c>
      <c r="F134" s="71" t="str">
        <f>IFERROR(VLOOKUP(C134,DB!$C$4:$I$952,7,FALSE),"")</f>
        <v/>
      </c>
      <c r="G134" s="72" t="str">
        <f>IFERROR(VLOOKUP(C134,DB!$C$4:$H$952,4,FALSE)/1000000,"")</f>
        <v/>
      </c>
      <c r="H134" s="72"/>
      <c r="I134" s="72" t="str">
        <f t="shared" ref="I134:I197" si="9">IFERROR(G134+H134,"")</f>
        <v/>
      </c>
      <c r="J134" s="73" t="str">
        <f t="shared" ref="J134:J197" si="10">IFERROR(I134/L134,"")</f>
        <v/>
      </c>
      <c r="K134" s="73" t="str">
        <f t="shared" ref="K134:K197" si="11">IFERROR(I134/M134,"")</f>
        <v/>
      </c>
      <c r="L134" s="74"/>
      <c r="M134" s="74"/>
      <c r="N134" s="75" t="str">
        <f>IFERROR(VLOOKUP(C134,DB!$C$4:$H$49,6,FALSE),"")</f>
        <v/>
      </c>
      <c r="O134" s="76"/>
      <c r="P134" s="77" t="str">
        <f>IFERROR(VLOOKUP(C134,DB!$C$4:$K$952,8,FALSE),"")</f>
        <v/>
      </c>
      <c r="Q134" s="78" t="str">
        <f>IFERROR(VLOOKUP(C134,DB!$C$4:$L$952,10,FALSE),"")</f>
        <v/>
      </c>
      <c r="R134" s="79"/>
    </row>
    <row r="135" spans="2:18">
      <c r="B135" s="64" t="str">
        <f>IFERROR(HYPERLINK(C135&amp;".xlsx",VLOOKUP(C135,DB!$C$4:$N$952,12,FALSE)),"")</f>
        <v/>
      </c>
      <c r="C135" s="65" t="str" cm="1">
        <f t="array" ref="C135">IFERROR(INDEX(DB!$C$4:$C$174,SMALL(IF(ISNUMBER(SEARCH("crypto",DB!$K$4:$K$174))=TRUE,ROW(DB!$C$4:$C$174)),ROW(131:131))-3,0),"")</f>
        <v/>
      </c>
      <c r="D135" t="str">
        <f>IFERROR(VLOOKUP(C135,DB!$C$4:$I$952,2,FALSE),"")</f>
        <v/>
      </c>
      <c r="E135" s="70" t="str">
        <f>IFERROR(VLOOKUP(C135,DB!$C$4:$I$952,3,FALSE),"")</f>
        <v/>
      </c>
      <c r="F135" s="71" t="str">
        <f>IFERROR(VLOOKUP(C135,DB!$C$4:$I$952,7,FALSE),"")</f>
        <v/>
      </c>
      <c r="G135" s="72" t="str">
        <f>IFERROR(VLOOKUP(C135,DB!$C$4:$H$952,4,FALSE)/1000000,"")</f>
        <v/>
      </c>
      <c r="H135" s="72"/>
      <c r="I135" s="72" t="str">
        <f t="shared" si="9"/>
        <v/>
      </c>
      <c r="J135" s="73" t="str">
        <f t="shared" si="10"/>
        <v/>
      </c>
      <c r="K135" s="73" t="str">
        <f t="shared" si="11"/>
        <v/>
      </c>
      <c r="L135" s="74"/>
      <c r="M135" s="74"/>
      <c r="N135" s="75" t="str">
        <f>IFERROR(VLOOKUP(C135,DB!$C$4:$H$49,6,FALSE),"")</f>
        <v/>
      </c>
      <c r="O135" s="76"/>
      <c r="P135" s="77" t="str">
        <f>IFERROR(VLOOKUP(C135,DB!$C$4:$K$952,8,FALSE),"")</f>
        <v/>
      </c>
      <c r="Q135" s="78" t="str">
        <f>IFERROR(VLOOKUP(C135,DB!$C$4:$L$952,10,FALSE),"")</f>
        <v/>
      </c>
      <c r="R135" s="79"/>
    </row>
    <row r="136" spans="2:18">
      <c r="B136" s="64" t="str">
        <f>IFERROR(HYPERLINK(C136&amp;".xlsx",VLOOKUP(C136,DB!$C$4:$N$952,12,FALSE)),"")</f>
        <v/>
      </c>
      <c r="C136" s="65" t="str" cm="1">
        <f t="array" ref="C136">IFERROR(INDEX(DB!$C$4:$C$174,SMALL(IF(ISNUMBER(SEARCH("crypto",DB!$K$4:$K$174))=TRUE,ROW(DB!$C$4:$C$174)),ROW(132:132))-3,0),"")</f>
        <v/>
      </c>
      <c r="D136" t="str">
        <f>IFERROR(VLOOKUP(C136,DB!$C$4:$I$952,2,FALSE),"")</f>
        <v/>
      </c>
      <c r="E136" s="70" t="str">
        <f>IFERROR(VLOOKUP(C136,DB!$C$4:$I$952,3,FALSE),"")</f>
        <v/>
      </c>
      <c r="F136" s="71" t="str">
        <f>IFERROR(VLOOKUP(C136,DB!$C$4:$I$952,7,FALSE),"")</f>
        <v/>
      </c>
      <c r="G136" s="72" t="str">
        <f>IFERROR(VLOOKUP(C136,DB!$C$4:$H$952,4,FALSE)/1000000,"")</f>
        <v/>
      </c>
      <c r="H136" s="72"/>
      <c r="I136" s="72" t="str">
        <f t="shared" si="9"/>
        <v/>
      </c>
      <c r="J136" s="73" t="str">
        <f t="shared" si="10"/>
        <v/>
      </c>
      <c r="K136" s="73" t="str">
        <f t="shared" si="11"/>
        <v/>
      </c>
      <c r="L136" s="74"/>
      <c r="M136" s="74"/>
      <c r="N136" s="75" t="str">
        <f>IFERROR(VLOOKUP(C136,DB!$C$4:$H$49,6,FALSE),"")</f>
        <v/>
      </c>
      <c r="O136" s="76"/>
      <c r="P136" s="77" t="str">
        <f>IFERROR(VLOOKUP(C136,DB!$C$4:$K$952,8,FALSE),"")</f>
        <v/>
      </c>
      <c r="Q136" s="78" t="str">
        <f>IFERROR(VLOOKUP(C136,DB!$C$4:$L$952,10,FALSE),"")</f>
        <v/>
      </c>
      <c r="R136" s="79"/>
    </row>
    <row r="137" spans="2:18">
      <c r="B137" s="64" t="str">
        <f>IFERROR(HYPERLINK(C137&amp;".xlsx",VLOOKUP(C137,DB!$C$4:$N$952,12,FALSE)),"")</f>
        <v/>
      </c>
      <c r="C137" s="65" t="str" cm="1">
        <f t="array" ref="C137">IFERROR(INDEX(DB!$C$4:$C$174,SMALL(IF(ISNUMBER(SEARCH("crypto",DB!$K$4:$K$174))=TRUE,ROW(DB!$C$4:$C$174)),ROW(133:133))-3,0),"")</f>
        <v/>
      </c>
      <c r="D137" t="str">
        <f>IFERROR(VLOOKUP(C137,DB!$C$4:$I$952,2,FALSE),"")</f>
        <v/>
      </c>
      <c r="E137" s="70" t="str">
        <f>IFERROR(VLOOKUP(C137,DB!$C$4:$I$952,3,FALSE),"")</f>
        <v/>
      </c>
      <c r="F137" s="71" t="str">
        <f>IFERROR(VLOOKUP(C137,DB!$C$4:$I$952,7,FALSE),"")</f>
        <v/>
      </c>
      <c r="G137" s="72" t="str">
        <f>IFERROR(VLOOKUP(C137,DB!$C$4:$H$952,4,FALSE)/1000000,"")</f>
        <v/>
      </c>
      <c r="H137" s="72"/>
      <c r="I137" s="72" t="str">
        <f t="shared" si="9"/>
        <v/>
      </c>
      <c r="J137" s="73" t="str">
        <f t="shared" si="10"/>
        <v/>
      </c>
      <c r="K137" s="73" t="str">
        <f t="shared" si="11"/>
        <v/>
      </c>
      <c r="L137" s="74"/>
      <c r="M137" s="74"/>
      <c r="N137" s="75" t="str">
        <f>IFERROR(VLOOKUP(C137,DB!$C$4:$H$49,6,FALSE),"")</f>
        <v/>
      </c>
      <c r="O137" s="76"/>
      <c r="P137" s="77" t="str">
        <f>IFERROR(VLOOKUP(C137,DB!$C$4:$K$952,8,FALSE),"")</f>
        <v/>
      </c>
      <c r="Q137" s="78" t="str">
        <f>IFERROR(VLOOKUP(C137,DB!$C$4:$L$952,10,FALSE),"")</f>
        <v/>
      </c>
      <c r="R137" s="79"/>
    </row>
    <row r="138" spans="2:18">
      <c r="B138" s="64" t="str">
        <f>IFERROR(HYPERLINK(C138&amp;".xlsx",VLOOKUP(C138,DB!$C$4:$N$952,12,FALSE)),"")</f>
        <v/>
      </c>
      <c r="C138" s="65" t="str" cm="1">
        <f t="array" ref="C138">IFERROR(INDEX(DB!$C$4:$C$174,SMALL(IF(ISNUMBER(SEARCH("crypto",DB!$K$4:$K$174))=TRUE,ROW(DB!$C$4:$C$174)),ROW(134:134))-3,0),"")</f>
        <v/>
      </c>
      <c r="D138" t="str">
        <f>IFERROR(VLOOKUP(C138,DB!$C$4:$I$952,2,FALSE),"")</f>
        <v/>
      </c>
      <c r="E138" s="70" t="str">
        <f>IFERROR(VLOOKUP(C138,DB!$C$4:$I$952,3,FALSE),"")</f>
        <v/>
      </c>
      <c r="F138" s="71" t="str">
        <f>IFERROR(VLOOKUP(C138,DB!$C$4:$I$952,7,FALSE),"")</f>
        <v/>
      </c>
      <c r="G138" s="72" t="str">
        <f>IFERROR(VLOOKUP(C138,DB!$C$4:$H$952,4,FALSE)/1000000,"")</f>
        <v/>
      </c>
      <c r="H138" s="72"/>
      <c r="I138" s="72" t="str">
        <f t="shared" si="9"/>
        <v/>
      </c>
      <c r="J138" s="73" t="str">
        <f t="shared" si="10"/>
        <v/>
      </c>
      <c r="K138" s="73" t="str">
        <f t="shared" si="11"/>
        <v/>
      </c>
      <c r="L138" s="74"/>
      <c r="M138" s="74"/>
      <c r="N138" s="75" t="str">
        <f>IFERROR(VLOOKUP(C138,DB!$C$4:$H$49,6,FALSE),"")</f>
        <v/>
      </c>
      <c r="O138" s="76"/>
      <c r="P138" s="77" t="str">
        <f>IFERROR(VLOOKUP(C138,DB!$C$4:$K$952,8,FALSE),"")</f>
        <v/>
      </c>
      <c r="Q138" s="78" t="str">
        <f>IFERROR(VLOOKUP(C138,DB!$C$4:$L$952,10,FALSE),"")</f>
        <v/>
      </c>
      <c r="R138" s="79"/>
    </row>
    <row r="139" spans="2:18">
      <c r="B139" s="64" t="str">
        <f>IFERROR(HYPERLINK(C139&amp;".xlsx",VLOOKUP(C139,DB!$C$4:$N$952,12,FALSE)),"")</f>
        <v/>
      </c>
      <c r="C139" s="65" t="str" cm="1">
        <f t="array" ref="C139">IFERROR(INDEX(DB!$C$4:$C$174,SMALL(IF(ISNUMBER(SEARCH("crypto",DB!$K$4:$K$174))=TRUE,ROW(DB!$C$4:$C$174)),ROW(135:135))-3,0),"")</f>
        <v/>
      </c>
      <c r="D139" t="str">
        <f>IFERROR(VLOOKUP(C139,DB!$C$4:$I$952,2,FALSE),"")</f>
        <v/>
      </c>
      <c r="E139" s="70" t="str">
        <f>IFERROR(VLOOKUP(C139,DB!$C$4:$I$952,3,FALSE),"")</f>
        <v/>
      </c>
      <c r="F139" s="71" t="str">
        <f>IFERROR(VLOOKUP(C139,DB!$C$4:$I$952,7,FALSE),"")</f>
        <v/>
      </c>
      <c r="G139" s="72" t="str">
        <f>IFERROR(VLOOKUP(C139,DB!$C$4:$H$952,4,FALSE)/1000000,"")</f>
        <v/>
      </c>
      <c r="H139" s="72"/>
      <c r="I139" s="72" t="str">
        <f t="shared" si="9"/>
        <v/>
      </c>
      <c r="J139" s="73" t="str">
        <f t="shared" si="10"/>
        <v/>
      </c>
      <c r="K139" s="73" t="str">
        <f t="shared" si="11"/>
        <v/>
      </c>
      <c r="L139" s="74"/>
      <c r="M139" s="74"/>
      <c r="N139" s="75" t="str">
        <f>IFERROR(VLOOKUP(C139,DB!$C$4:$H$49,6,FALSE),"")</f>
        <v/>
      </c>
      <c r="O139" s="76"/>
      <c r="P139" s="77" t="str">
        <f>IFERROR(VLOOKUP(C139,DB!$C$4:$K$952,8,FALSE),"")</f>
        <v/>
      </c>
      <c r="Q139" s="78" t="str">
        <f>IFERROR(VLOOKUP(C139,DB!$C$4:$L$952,10,FALSE),"")</f>
        <v/>
      </c>
      <c r="R139" s="79"/>
    </row>
    <row r="140" spans="2:18">
      <c r="B140" s="64" t="str">
        <f>IFERROR(HYPERLINK(C140&amp;".xlsx",VLOOKUP(C140,DB!$C$4:$N$952,12,FALSE)),"")</f>
        <v/>
      </c>
      <c r="C140" s="65" t="str" cm="1">
        <f t="array" ref="C140">IFERROR(INDEX(DB!$C$4:$C$174,SMALL(IF(ISNUMBER(SEARCH("crypto",DB!$K$4:$K$174))=TRUE,ROW(DB!$C$4:$C$174)),ROW(136:136))-3,0),"")</f>
        <v/>
      </c>
      <c r="D140" t="str">
        <f>IFERROR(VLOOKUP(C140,DB!$C$4:$I$952,2,FALSE),"")</f>
        <v/>
      </c>
      <c r="E140" s="70" t="str">
        <f>IFERROR(VLOOKUP(C140,DB!$C$4:$I$952,3,FALSE),"")</f>
        <v/>
      </c>
      <c r="F140" s="71" t="str">
        <f>IFERROR(VLOOKUP(C140,DB!$C$4:$I$952,7,FALSE),"")</f>
        <v/>
      </c>
      <c r="G140" s="72" t="str">
        <f>IFERROR(VLOOKUP(C140,DB!$C$4:$H$952,4,FALSE)/1000000,"")</f>
        <v/>
      </c>
      <c r="H140" s="72"/>
      <c r="I140" s="72" t="str">
        <f t="shared" si="9"/>
        <v/>
      </c>
      <c r="J140" s="73" t="str">
        <f t="shared" si="10"/>
        <v/>
      </c>
      <c r="K140" s="73" t="str">
        <f t="shared" si="11"/>
        <v/>
      </c>
      <c r="L140" s="74"/>
      <c r="M140" s="74"/>
      <c r="N140" s="75" t="str">
        <f>IFERROR(VLOOKUP(C140,DB!$C$4:$H$49,6,FALSE),"")</f>
        <v/>
      </c>
      <c r="O140" s="76"/>
      <c r="P140" s="77" t="str">
        <f>IFERROR(VLOOKUP(C140,DB!$C$4:$K$952,8,FALSE),"")</f>
        <v/>
      </c>
      <c r="Q140" s="78" t="str">
        <f>IFERROR(VLOOKUP(C140,DB!$C$4:$L$952,10,FALSE),"")</f>
        <v/>
      </c>
      <c r="R140" s="79"/>
    </row>
    <row r="141" spans="2:18">
      <c r="B141" s="64" t="str">
        <f>IFERROR(HYPERLINK(C141&amp;".xlsx",VLOOKUP(C141,DB!$C$4:$N$952,12,FALSE)),"")</f>
        <v/>
      </c>
      <c r="C141" s="65" t="str" cm="1">
        <f t="array" ref="C141">IFERROR(INDEX(DB!$C$4:$C$174,SMALL(IF(ISNUMBER(SEARCH("crypto",DB!$K$4:$K$174))=TRUE,ROW(DB!$C$4:$C$174)),ROW(137:137))-3,0),"")</f>
        <v/>
      </c>
      <c r="D141" t="str">
        <f>IFERROR(VLOOKUP(C141,DB!$C$4:$I$952,2,FALSE),"")</f>
        <v/>
      </c>
      <c r="E141" s="70" t="str">
        <f>IFERROR(VLOOKUP(C141,DB!$C$4:$I$952,3,FALSE),"")</f>
        <v/>
      </c>
      <c r="F141" s="71" t="str">
        <f>IFERROR(VLOOKUP(C141,DB!$C$4:$I$952,7,FALSE),"")</f>
        <v/>
      </c>
      <c r="G141" s="72" t="str">
        <f>IFERROR(VLOOKUP(C141,DB!$C$4:$H$952,4,FALSE)/1000000,"")</f>
        <v/>
      </c>
      <c r="H141" s="72"/>
      <c r="I141" s="72" t="str">
        <f t="shared" si="9"/>
        <v/>
      </c>
      <c r="J141" s="73" t="str">
        <f t="shared" si="10"/>
        <v/>
      </c>
      <c r="K141" s="73" t="str">
        <f t="shared" si="11"/>
        <v/>
      </c>
      <c r="L141" s="74"/>
      <c r="M141" s="74"/>
      <c r="N141" s="75" t="str">
        <f>IFERROR(VLOOKUP(C141,DB!$C$4:$H$49,6,FALSE),"")</f>
        <v/>
      </c>
      <c r="O141" s="76"/>
      <c r="P141" s="77" t="str">
        <f>IFERROR(VLOOKUP(C141,DB!$C$4:$K$952,8,FALSE),"")</f>
        <v/>
      </c>
      <c r="Q141" s="78" t="str">
        <f>IFERROR(VLOOKUP(C141,DB!$C$4:$L$952,10,FALSE),"")</f>
        <v/>
      </c>
      <c r="R141" s="79"/>
    </row>
    <row r="142" spans="2:18">
      <c r="B142" s="64" t="str">
        <f>IFERROR(HYPERLINK(C142&amp;".xlsx",VLOOKUP(C142,DB!$C$4:$N$952,12,FALSE)),"")</f>
        <v/>
      </c>
      <c r="C142" s="65" t="str" cm="1">
        <f t="array" ref="C142">IFERROR(INDEX(DB!$C$4:$C$174,SMALL(IF(ISNUMBER(SEARCH("crypto",DB!$K$4:$K$174))=TRUE,ROW(DB!$C$4:$C$174)),ROW(138:138))-3,0),"")</f>
        <v/>
      </c>
      <c r="D142" t="str">
        <f>IFERROR(VLOOKUP(C142,DB!$C$4:$I$952,2,FALSE),"")</f>
        <v/>
      </c>
      <c r="E142" s="70" t="str">
        <f>IFERROR(VLOOKUP(C142,DB!$C$4:$I$952,3,FALSE),"")</f>
        <v/>
      </c>
      <c r="F142" s="71" t="str">
        <f>IFERROR(VLOOKUP(C142,DB!$C$4:$I$952,7,FALSE),"")</f>
        <v/>
      </c>
      <c r="G142" s="72" t="str">
        <f>IFERROR(VLOOKUP(C142,DB!$C$4:$H$952,4,FALSE)/1000000,"")</f>
        <v/>
      </c>
      <c r="H142" s="72"/>
      <c r="I142" s="72" t="str">
        <f t="shared" si="9"/>
        <v/>
      </c>
      <c r="J142" s="73" t="str">
        <f t="shared" si="10"/>
        <v/>
      </c>
      <c r="K142" s="73" t="str">
        <f t="shared" si="11"/>
        <v/>
      </c>
      <c r="L142" s="74"/>
      <c r="M142" s="74"/>
      <c r="N142" s="75" t="str">
        <f>IFERROR(VLOOKUP(C142,DB!$C$4:$H$49,6,FALSE),"")</f>
        <v/>
      </c>
      <c r="O142" s="76"/>
      <c r="P142" s="77" t="str">
        <f>IFERROR(VLOOKUP(C142,DB!$C$4:$K$952,8,FALSE),"")</f>
        <v/>
      </c>
      <c r="Q142" s="78" t="str">
        <f>IFERROR(VLOOKUP(C142,DB!$C$4:$L$952,10,FALSE),"")</f>
        <v/>
      </c>
      <c r="R142" s="79"/>
    </row>
    <row r="143" spans="2:18">
      <c r="B143" s="64" t="str">
        <f>IFERROR(HYPERLINK(C143&amp;".xlsx",VLOOKUP(C143,DB!$C$4:$N$952,12,FALSE)),"")</f>
        <v/>
      </c>
      <c r="C143" s="65" t="str" cm="1">
        <f t="array" ref="C143">IFERROR(INDEX(DB!$C$4:$C$174,SMALL(IF(ISNUMBER(SEARCH("crypto",DB!$K$4:$K$174))=TRUE,ROW(DB!$C$4:$C$174)),ROW(139:139))-3,0),"")</f>
        <v/>
      </c>
      <c r="D143" t="str">
        <f>IFERROR(VLOOKUP(C143,DB!$C$4:$I$952,2,FALSE),"")</f>
        <v/>
      </c>
      <c r="E143" s="70" t="str">
        <f>IFERROR(VLOOKUP(C143,DB!$C$4:$I$952,3,FALSE),"")</f>
        <v/>
      </c>
      <c r="F143" s="71" t="str">
        <f>IFERROR(VLOOKUP(C143,DB!$C$4:$I$952,7,FALSE),"")</f>
        <v/>
      </c>
      <c r="G143" s="72" t="str">
        <f>IFERROR(VLOOKUP(C143,DB!$C$4:$H$952,4,FALSE)/1000000,"")</f>
        <v/>
      </c>
      <c r="H143" s="72"/>
      <c r="I143" s="72" t="str">
        <f t="shared" si="9"/>
        <v/>
      </c>
      <c r="J143" s="73" t="str">
        <f t="shared" si="10"/>
        <v/>
      </c>
      <c r="K143" s="73" t="str">
        <f t="shared" si="11"/>
        <v/>
      </c>
      <c r="L143" s="74"/>
      <c r="M143" s="74"/>
      <c r="N143" s="75" t="str">
        <f>IFERROR(VLOOKUP(C143,DB!$C$4:$H$49,6,FALSE),"")</f>
        <v/>
      </c>
      <c r="O143" s="76"/>
      <c r="P143" s="77" t="str">
        <f>IFERROR(VLOOKUP(C143,DB!$C$4:$K$952,8,FALSE),"")</f>
        <v/>
      </c>
      <c r="Q143" s="78" t="str">
        <f>IFERROR(VLOOKUP(C143,DB!$C$4:$L$952,10,FALSE),"")</f>
        <v/>
      </c>
      <c r="R143" s="79"/>
    </row>
    <row r="144" spans="2:18">
      <c r="B144" s="64" t="str">
        <f>IFERROR(HYPERLINK(C144&amp;".xlsx",VLOOKUP(C144,DB!$C$4:$N$952,12,FALSE)),"")</f>
        <v/>
      </c>
      <c r="C144" s="65" t="str" cm="1">
        <f t="array" ref="C144">IFERROR(INDEX(DB!$C$4:$C$174,SMALL(IF(ISNUMBER(SEARCH("crypto",DB!$K$4:$K$174))=TRUE,ROW(DB!$C$4:$C$174)),ROW(140:140))-3,0),"")</f>
        <v/>
      </c>
      <c r="D144" t="str">
        <f>IFERROR(VLOOKUP(C144,DB!$C$4:$I$952,2,FALSE),"")</f>
        <v/>
      </c>
      <c r="E144" s="70" t="str">
        <f>IFERROR(VLOOKUP(C144,DB!$C$4:$I$952,3,FALSE),"")</f>
        <v/>
      </c>
      <c r="F144" s="71" t="str">
        <f>IFERROR(VLOOKUP(C144,DB!$C$4:$I$952,7,FALSE),"")</f>
        <v/>
      </c>
      <c r="G144" s="72" t="str">
        <f>IFERROR(VLOOKUP(C144,DB!$C$4:$H$952,4,FALSE)/1000000,"")</f>
        <v/>
      </c>
      <c r="H144" s="72"/>
      <c r="I144" s="72" t="str">
        <f t="shared" si="9"/>
        <v/>
      </c>
      <c r="J144" s="73" t="str">
        <f t="shared" si="10"/>
        <v/>
      </c>
      <c r="K144" s="73" t="str">
        <f t="shared" si="11"/>
        <v/>
      </c>
      <c r="L144" s="74"/>
      <c r="M144" s="74"/>
      <c r="N144" s="75" t="str">
        <f>IFERROR(VLOOKUP(C144,DB!$C$4:$H$49,6,FALSE),"")</f>
        <v/>
      </c>
      <c r="O144" s="76"/>
      <c r="P144" s="77" t="str">
        <f>IFERROR(VLOOKUP(C144,DB!$C$4:$K$952,8,FALSE),"")</f>
        <v/>
      </c>
      <c r="Q144" s="78" t="str">
        <f>IFERROR(VLOOKUP(C144,DB!$C$4:$L$952,10,FALSE),"")</f>
        <v/>
      </c>
      <c r="R144" s="79"/>
    </row>
    <row r="145" spans="2:18">
      <c r="B145" s="64" t="str">
        <f>IFERROR(HYPERLINK(C145&amp;".xlsx",VLOOKUP(C145,DB!$C$4:$N$952,12,FALSE)),"")</f>
        <v/>
      </c>
      <c r="C145" s="65" t="str" cm="1">
        <f t="array" ref="C145">IFERROR(INDEX(DB!$C$4:$C$174,SMALL(IF(ISNUMBER(SEARCH("crypto",DB!$K$4:$K$174))=TRUE,ROW(DB!$C$4:$C$174)),ROW(141:141))-3,0),"")</f>
        <v/>
      </c>
      <c r="D145" t="str">
        <f>IFERROR(VLOOKUP(C145,DB!$C$4:$I$952,2,FALSE),"")</f>
        <v/>
      </c>
      <c r="E145" s="70" t="str">
        <f>IFERROR(VLOOKUP(C145,DB!$C$4:$I$952,3,FALSE),"")</f>
        <v/>
      </c>
      <c r="F145" s="71" t="str">
        <f>IFERROR(VLOOKUP(C145,DB!$C$4:$I$952,7,FALSE),"")</f>
        <v/>
      </c>
      <c r="G145" s="72" t="str">
        <f>IFERROR(VLOOKUP(C145,DB!$C$4:$H$952,4,FALSE)/1000000,"")</f>
        <v/>
      </c>
      <c r="H145" s="72"/>
      <c r="I145" s="72" t="str">
        <f t="shared" si="9"/>
        <v/>
      </c>
      <c r="J145" s="73" t="str">
        <f t="shared" si="10"/>
        <v/>
      </c>
      <c r="K145" s="73" t="str">
        <f t="shared" si="11"/>
        <v/>
      </c>
      <c r="L145" s="74"/>
      <c r="M145" s="74"/>
      <c r="N145" s="75" t="str">
        <f>IFERROR(VLOOKUP(C145,DB!$C$4:$H$49,6,FALSE),"")</f>
        <v/>
      </c>
      <c r="O145" s="76"/>
      <c r="P145" s="77" t="str">
        <f>IFERROR(VLOOKUP(C145,DB!$C$4:$K$952,8,FALSE),"")</f>
        <v/>
      </c>
      <c r="Q145" s="78" t="str">
        <f>IFERROR(VLOOKUP(C145,DB!$C$4:$L$952,10,FALSE),"")</f>
        <v/>
      </c>
      <c r="R145" s="79"/>
    </row>
    <row r="146" spans="2:18">
      <c r="B146" s="64" t="str">
        <f>IFERROR(HYPERLINK(C146&amp;".xlsx",VLOOKUP(C146,DB!$C$4:$N$952,12,FALSE)),"")</f>
        <v/>
      </c>
      <c r="C146" s="65" t="str" cm="1">
        <f t="array" ref="C146">IFERROR(INDEX(DB!$C$4:$C$174,SMALL(IF(ISNUMBER(SEARCH("crypto",DB!$K$4:$K$174))=TRUE,ROW(DB!$C$4:$C$174)),ROW(142:142))-3,0),"")</f>
        <v/>
      </c>
      <c r="D146" t="str">
        <f>IFERROR(VLOOKUP(C146,DB!$C$4:$I$952,2,FALSE),"")</f>
        <v/>
      </c>
      <c r="E146" s="70" t="str">
        <f>IFERROR(VLOOKUP(C146,DB!$C$4:$I$952,3,FALSE),"")</f>
        <v/>
      </c>
      <c r="F146" s="71" t="str">
        <f>IFERROR(VLOOKUP(C146,DB!$C$4:$I$952,7,FALSE),"")</f>
        <v/>
      </c>
      <c r="G146" s="72" t="str">
        <f>IFERROR(VLOOKUP(C146,DB!$C$4:$H$952,4,FALSE)/1000000,"")</f>
        <v/>
      </c>
      <c r="H146" s="72"/>
      <c r="I146" s="72" t="str">
        <f t="shared" si="9"/>
        <v/>
      </c>
      <c r="J146" s="73" t="str">
        <f t="shared" si="10"/>
        <v/>
      </c>
      <c r="K146" s="73" t="str">
        <f t="shared" si="11"/>
        <v/>
      </c>
      <c r="L146" s="74"/>
      <c r="M146" s="74"/>
      <c r="N146" s="75" t="str">
        <f>IFERROR(VLOOKUP(C146,DB!$C$4:$H$49,6,FALSE),"")</f>
        <v/>
      </c>
      <c r="O146" s="76"/>
      <c r="P146" s="77" t="str">
        <f>IFERROR(VLOOKUP(C146,DB!$C$4:$K$952,8,FALSE),"")</f>
        <v/>
      </c>
      <c r="Q146" s="78" t="str">
        <f>IFERROR(VLOOKUP(C146,DB!$C$4:$L$952,10,FALSE),"")</f>
        <v/>
      </c>
      <c r="R146" s="79"/>
    </row>
    <row r="147" spans="2:18">
      <c r="B147" s="64" t="str">
        <f>IFERROR(HYPERLINK(C147&amp;".xlsx",VLOOKUP(C147,DB!$C$4:$N$952,12,FALSE)),"")</f>
        <v/>
      </c>
      <c r="C147" s="65" t="str" cm="1">
        <f t="array" ref="C147">IFERROR(INDEX(DB!$C$4:$C$174,SMALL(IF(ISNUMBER(SEARCH("crypto",DB!$K$4:$K$174))=TRUE,ROW(DB!$C$4:$C$174)),ROW(143:143))-3,0),"")</f>
        <v/>
      </c>
      <c r="D147" t="str">
        <f>IFERROR(VLOOKUP(C147,DB!$C$4:$I$952,2,FALSE),"")</f>
        <v/>
      </c>
      <c r="E147" s="70" t="str">
        <f>IFERROR(VLOOKUP(C147,DB!$C$4:$I$952,3,FALSE),"")</f>
        <v/>
      </c>
      <c r="F147" s="71" t="str">
        <f>IFERROR(VLOOKUP(C147,DB!$C$4:$I$952,7,FALSE),"")</f>
        <v/>
      </c>
      <c r="G147" s="72" t="str">
        <f>IFERROR(VLOOKUP(C147,DB!$C$4:$H$952,4,FALSE)/1000000,"")</f>
        <v/>
      </c>
      <c r="H147" s="72"/>
      <c r="I147" s="72" t="str">
        <f t="shared" si="9"/>
        <v/>
      </c>
      <c r="J147" s="73" t="str">
        <f t="shared" si="10"/>
        <v/>
      </c>
      <c r="K147" s="73" t="str">
        <f t="shared" si="11"/>
        <v/>
      </c>
      <c r="L147" s="74"/>
      <c r="M147" s="74"/>
      <c r="N147" s="75" t="str">
        <f>IFERROR(VLOOKUP(C147,DB!$C$4:$H$49,6,FALSE),"")</f>
        <v/>
      </c>
      <c r="O147" s="76"/>
      <c r="P147" s="77" t="str">
        <f>IFERROR(VLOOKUP(C147,DB!$C$4:$K$952,8,FALSE),"")</f>
        <v/>
      </c>
      <c r="Q147" s="78" t="str">
        <f>IFERROR(VLOOKUP(C147,DB!$C$4:$L$952,10,FALSE),"")</f>
        <v/>
      </c>
      <c r="R147" s="79"/>
    </row>
    <row r="148" spans="2:18">
      <c r="B148" s="64" t="str">
        <f>IFERROR(HYPERLINK(C148&amp;".xlsx",VLOOKUP(C148,DB!$C$4:$N$952,12,FALSE)),"")</f>
        <v/>
      </c>
      <c r="C148" s="65" t="str" cm="1">
        <f t="array" ref="C148">IFERROR(INDEX(DB!$C$4:$C$174,SMALL(IF(ISNUMBER(SEARCH("crypto",DB!$K$4:$K$174))=TRUE,ROW(DB!$C$4:$C$174)),ROW(144:144))-3,0),"")</f>
        <v/>
      </c>
      <c r="D148" t="str">
        <f>IFERROR(VLOOKUP(C148,DB!$C$4:$I$952,2,FALSE),"")</f>
        <v/>
      </c>
      <c r="E148" s="70" t="str">
        <f>IFERROR(VLOOKUP(C148,DB!$C$4:$I$952,3,FALSE),"")</f>
        <v/>
      </c>
      <c r="F148" s="71" t="str">
        <f>IFERROR(VLOOKUP(C148,DB!$C$4:$I$952,7,FALSE),"")</f>
        <v/>
      </c>
      <c r="G148" s="72" t="str">
        <f>IFERROR(VLOOKUP(C148,DB!$C$4:$H$952,4,FALSE)/1000000,"")</f>
        <v/>
      </c>
      <c r="H148" s="72"/>
      <c r="I148" s="72" t="str">
        <f t="shared" si="9"/>
        <v/>
      </c>
      <c r="J148" s="73" t="str">
        <f t="shared" si="10"/>
        <v/>
      </c>
      <c r="K148" s="73" t="str">
        <f t="shared" si="11"/>
        <v/>
      </c>
      <c r="L148" s="74"/>
      <c r="M148" s="74"/>
      <c r="N148" s="75" t="str">
        <f>IFERROR(VLOOKUP(C148,DB!$C$4:$H$49,6,FALSE),"")</f>
        <v/>
      </c>
      <c r="O148" s="76"/>
      <c r="P148" s="77" t="str">
        <f>IFERROR(VLOOKUP(C148,DB!$C$4:$K$952,8,FALSE),"")</f>
        <v/>
      </c>
      <c r="Q148" s="78" t="str">
        <f>IFERROR(VLOOKUP(C148,DB!$C$4:$L$952,10,FALSE),"")</f>
        <v/>
      </c>
      <c r="R148" s="79"/>
    </row>
    <row r="149" spans="2:18">
      <c r="B149" s="64" t="str">
        <f>IFERROR(HYPERLINK(C149&amp;".xlsx",VLOOKUP(C149,DB!$C$4:$N$952,12,FALSE)),"")</f>
        <v/>
      </c>
      <c r="C149" s="65" t="str" cm="1">
        <f t="array" ref="C149">IFERROR(INDEX(DB!$C$4:$C$174,SMALL(IF(ISNUMBER(SEARCH("crypto",DB!$K$4:$K$174))=TRUE,ROW(DB!$C$4:$C$174)),ROW(145:145))-3,0),"")</f>
        <v/>
      </c>
      <c r="D149" t="str">
        <f>IFERROR(VLOOKUP(C149,DB!$C$4:$I$952,2,FALSE),"")</f>
        <v/>
      </c>
      <c r="E149" s="70" t="str">
        <f>IFERROR(VLOOKUP(C149,DB!$C$4:$I$952,3,FALSE),"")</f>
        <v/>
      </c>
      <c r="F149" s="71" t="str">
        <f>IFERROR(VLOOKUP(C149,DB!$C$4:$I$952,7,FALSE),"")</f>
        <v/>
      </c>
      <c r="G149" s="72" t="str">
        <f>IFERROR(VLOOKUP(C149,DB!$C$4:$H$952,4,FALSE)/1000000,"")</f>
        <v/>
      </c>
      <c r="H149" s="72"/>
      <c r="I149" s="72" t="str">
        <f t="shared" si="9"/>
        <v/>
      </c>
      <c r="J149" s="73" t="str">
        <f t="shared" si="10"/>
        <v/>
      </c>
      <c r="K149" s="73" t="str">
        <f t="shared" si="11"/>
        <v/>
      </c>
      <c r="L149" s="74"/>
      <c r="M149" s="74"/>
      <c r="N149" s="75" t="str">
        <f>IFERROR(VLOOKUP(C149,DB!$C$4:$H$49,6,FALSE),"")</f>
        <v/>
      </c>
      <c r="O149" s="76"/>
      <c r="P149" s="77" t="str">
        <f>IFERROR(VLOOKUP(C149,DB!$C$4:$K$952,8,FALSE),"")</f>
        <v/>
      </c>
      <c r="Q149" s="78" t="str">
        <f>IFERROR(VLOOKUP(C149,DB!$C$4:$L$952,10,FALSE),"")</f>
        <v/>
      </c>
      <c r="R149" s="79"/>
    </row>
    <row r="150" spans="2:18">
      <c r="B150" s="64" t="str">
        <f>IFERROR(HYPERLINK(C150&amp;".xlsx",VLOOKUP(C150,DB!$C$4:$N$952,12,FALSE)),"")</f>
        <v/>
      </c>
      <c r="C150" s="65" t="str" cm="1">
        <f t="array" ref="C150">IFERROR(INDEX(DB!$C$4:$C$174,SMALL(IF(ISNUMBER(SEARCH("crypto",DB!$K$4:$K$174))=TRUE,ROW(DB!$C$4:$C$174)),ROW(146:146))-3,0),"")</f>
        <v/>
      </c>
      <c r="D150" t="str">
        <f>IFERROR(VLOOKUP(C150,DB!$C$4:$I$952,2,FALSE),"")</f>
        <v/>
      </c>
      <c r="E150" s="70" t="str">
        <f>IFERROR(VLOOKUP(C150,DB!$C$4:$I$952,3,FALSE),"")</f>
        <v/>
      </c>
      <c r="F150" s="71" t="str">
        <f>IFERROR(VLOOKUP(C150,DB!$C$4:$I$952,7,FALSE),"")</f>
        <v/>
      </c>
      <c r="G150" s="72" t="str">
        <f>IFERROR(VLOOKUP(C150,DB!$C$4:$H$952,4,FALSE)/1000000,"")</f>
        <v/>
      </c>
      <c r="H150" s="72"/>
      <c r="I150" s="72" t="str">
        <f t="shared" si="9"/>
        <v/>
      </c>
      <c r="J150" s="73" t="str">
        <f t="shared" si="10"/>
        <v/>
      </c>
      <c r="K150" s="73" t="str">
        <f t="shared" si="11"/>
        <v/>
      </c>
      <c r="L150" s="74"/>
      <c r="M150" s="74"/>
      <c r="N150" s="75" t="str">
        <f>IFERROR(VLOOKUP(C150,DB!$C$4:$H$49,6,FALSE),"")</f>
        <v/>
      </c>
      <c r="O150" s="76"/>
      <c r="P150" s="77" t="str">
        <f>IFERROR(VLOOKUP(C150,DB!$C$4:$K$952,8,FALSE),"")</f>
        <v/>
      </c>
      <c r="Q150" s="78" t="str">
        <f>IFERROR(VLOOKUP(C150,DB!$C$4:$L$952,10,FALSE),"")</f>
        <v/>
      </c>
      <c r="R150" s="79"/>
    </row>
    <row r="151" spans="2:18">
      <c r="B151" s="64" t="str">
        <f>IFERROR(HYPERLINK(C151&amp;".xlsx",VLOOKUP(C151,DB!$C$4:$N$952,12,FALSE)),"")</f>
        <v/>
      </c>
      <c r="C151" s="65" t="str" cm="1">
        <f t="array" ref="C151">IFERROR(INDEX(DB!$C$4:$C$174,SMALL(IF(ISNUMBER(SEARCH("crypto",DB!$K$4:$K$174))=TRUE,ROW(DB!$C$4:$C$174)),ROW(147:147))-3,0),"")</f>
        <v/>
      </c>
      <c r="D151" t="str">
        <f>IFERROR(VLOOKUP(C151,DB!$C$4:$I$952,2,FALSE),"")</f>
        <v/>
      </c>
      <c r="E151" s="70" t="str">
        <f>IFERROR(VLOOKUP(C151,DB!$C$4:$I$952,3,FALSE),"")</f>
        <v/>
      </c>
      <c r="F151" s="71" t="str">
        <f>IFERROR(VLOOKUP(C151,DB!$C$4:$I$952,7,FALSE),"")</f>
        <v/>
      </c>
      <c r="G151" s="72" t="str">
        <f>IFERROR(VLOOKUP(C151,DB!$C$4:$H$952,4,FALSE)/1000000,"")</f>
        <v/>
      </c>
      <c r="H151" s="72"/>
      <c r="I151" s="72" t="str">
        <f t="shared" si="9"/>
        <v/>
      </c>
      <c r="J151" s="73" t="str">
        <f t="shared" si="10"/>
        <v/>
      </c>
      <c r="K151" s="73" t="str">
        <f t="shared" si="11"/>
        <v/>
      </c>
      <c r="L151" s="74"/>
      <c r="M151" s="74"/>
      <c r="N151" s="75" t="str">
        <f>IFERROR(VLOOKUP(C151,DB!$C$4:$H$49,6,FALSE),"")</f>
        <v/>
      </c>
      <c r="O151" s="76"/>
      <c r="P151" s="77" t="str">
        <f>IFERROR(VLOOKUP(C151,DB!$C$4:$K$952,8,FALSE),"")</f>
        <v/>
      </c>
      <c r="Q151" s="78" t="str">
        <f>IFERROR(VLOOKUP(C151,DB!$C$4:$L$952,10,FALSE),"")</f>
        <v/>
      </c>
      <c r="R151" s="79"/>
    </row>
    <row r="152" spans="2:18">
      <c r="B152" s="64" t="str">
        <f>IFERROR(HYPERLINK(C152&amp;".xlsx",VLOOKUP(C152,DB!$C$4:$N$952,12,FALSE)),"")</f>
        <v/>
      </c>
      <c r="C152" s="65" t="str" cm="1">
        <f t="array" ref="C152">IFERROR(INDEX(DB!$C$4:$C$174,SMALL(IF(ISNUMBER(SEARCH("crypto",DB!$K$4:$K$174))=TRUE,ROW(DB!$C$4:$C$174)),ROW(148:148))-3,0),"")</f>
        <v/>
      </c>
      <c r="D152" t="str">
        <f>IFERROR(VLOOKUP(C152,DB!$C$4:$I$952,2,FALSE),"")</f>
        <v/>
      </c>
      <c r="E152" s="70" t="str">
        <f>IFERROR(VLOOKUP(C152,DB!$C$4:$I$952,3,FALSE),"")</f>
        <v/>
      </c>
      <c r="F152" s="71" t="str">
        <f>IFERROR(VLOOKUP(C152,DB!$C$4:$I$952,7,FALSE),"")</f>
        <v/>
      </c>
      <c r="G152" s="72" t="str">
        <f>IFERROR(VLOOKUP(C152,DB!$C$4:$H$952,4,FALSE)/1000000,"")</f>
        <v/>
      </c>
      <c r="H152" s="72"/>
      <c r="I152" s="72" t="str">
        <f t="shared" si="9"/>
        <v/>
      </c>
      <c r="J152" s="73" t="str">
        <f t="shared" si="10"/>
        <v/>
      </c>
      <c r="K152" s="73" t="str">
        <f t="shared" si="11"/>
        <v/>
      </c>
      <c r="L152" s="74"/>
      <c r="M152" s="74"/>
      <c r="N152" s="75" t="str">
        <f>IFERROR(VLOOKUP(C152,DB!$C$4:$H$49,6,FALSE),"")</f>
        <v/>
      </c>
      <c r="O152" s="76"/>
      <c r="P152" s="77" t="str">
        <f>IFERROR(VLOOKUP(C152,DB!$C$4:$K$952,8,FALSE),"")</f>
        <v/>
      </c>
      <c r="Q152" s="78" t="str">
        <f>IFERROR(VLOOKUP(C152,DB!$C$4:$L$952,10,FALSE),"")</f>
        <v/>
      </c>
      <c r="R152" s="79"/>
    </row>
    <row r="153" spans="2:18">
      <c r="B153" s="64" t="str">
        <f>IFERROR(HYPERLINK(C153&amp;".xlsx",VLOOKUP(C153,DB!$C$4:$N$952,12,FALSE)),"")</f>
        <v/>
      </c>
      <c r="C153" s="65" t="str" cm="1">
        <f t="array" ref="C153">IFERROR(INDEX(DB!$C$4:$C$174,SMALL(IF(ISNUMBER(SEARCH("crypto",DB!$K$4:$K$174))=TRUE,ROW(DB!$C$4:$C$174)),ROW(149:149))-3,0),"")</f>
        <v/>
      </c>
      <c r="D153" t="str">
        <f>IFERROR(VLOOKUP(C153,DB!$C$4:$I$952,2,FALSE),"")</f>
        <v/>
      </c>
      <c r="E153" s="70" t="str">
        <f>IFERROR(VLOOKUP(C153,DB!$C$4:$I$952,3,FALSE),"")</f>
        <v/>
      </c>
      <c r="F153" s="71" t="str">
        <f>IFERROR(VLOOKUP(C153,DB!$C$4:$I$952,7,FALSE),"")</f>
        <v/>
      </c>
      <c r="G153" s="72" t="str">
        <f>IFERROR(VLOOKUP(C153,DB!$C$4:$H$952,4,FALSE)/1000000,"")</f>
        <v/>
      </c>
      <c r="H153" s="72"/>
      <c r="I153" s="72" t="str">
        <f t="shared" si="9"/>
        <v/>
      </c>
      <c r="J153" s="73" t="str">
        <f t="shared" si="10"/>
        <v/>
      </c>
      <c r="K153" s="73" t="str">
        <f t="shared" si="11"/>
        <v/>
      </c>
      <c r="L153" s="74"/>
      <c r="M153" s="74"/>
      <c r="N153" s="75" t="str">
        <f>IFERROR(VLOOKUP(C153,DB!$C$4:$H$49,6,FALSE),"")</f>
        <v/>
      </c>
      <c r="O153" s="76"/>
      <c r="P153" s="77" t="str">
        <f>IFERROR(VLOOKUP(C153,DB!$C$4:$K$952,8,FALSE),"")</f>
        <v/>
      </c>
      <c r="Q153" s="78" t="str">
        <f>IFERROR(VLOOKUP(C153,DB!$C$4:$L$952,10,FALSE),"")</f>
        <v/>
      </c>
      <c r="R153" s="79"/>
    </row>
    <row r="154" spans="2:18">
      <c r="B154" s="64" t="str">
        <f>IFERROR(HYPERLINK(C154&amp;".xlsx",VLOOKUP(C154,DB!$C$4:$N$952,12,FALSE)),"")</f>
        <v/>
      </c>
      <c r="C154" s="65" t="str" cm="1">
        <f t="array" ref="C154">IFERROR(INDEX(DB!$C$4:$C$174,SMALL(IF(ISNUMBER(SEARCH("crypto",DB!$K$4:$K$174))=TRUE,ROW(DB!$C$4:$C$174)),ROW(150:150))-3,0),"")</f>
        <v/>
      </c>
      <c r="D154" t="str">
        <f>IFERROR(VLOOKUP(C154,DB!$C$4:$I$952,2,FALSE),"")</f>
        <v/>
      </c>
      <c r="E154" s="70" t="str">
        <f>IFERROR(VLOOKUP(C154,DB!$C$4:$I$952,3,FALSE),"")</f>
        <v/>
      </c>
      <c r="F154" s="71" t="str">
        <f>IFERROR(VLOOKUP(C154,DB!$C$4:$I$952,7,FALSE),"")</f>
        <v/>
      </c>
      <c r="G154" s="72" t="str">
        <f>IFERROR(VLOOKUP(C154,DB!$C$4:$H$952,4,FALSE)/1000000,"")</f>
        <v/>
      </c>
      <c r="H154" s="72"/>
      <c r="I154" s="72" t="str">
        <f t="shared" si="9"/>
        <v/>
      </c>
      <c r="J154" s="73" t="str">
        <f t="shared" si="10"/>
        <v/>
      </c>
      <c r="K154" s="73" t="str">
        <f t="shared" si="11"/>
        <v/>
      </c>
      <c r="L154" s="74"/>
      <c r="M154" s="74"/>
      <c r="N154" s="75" t="str">
        <f>IFERROR(VLOOKUP(C154,DB!$C$4:$H$49,6,FALSE),"")</f>
        <v/>
      </c>
      <c r="O154" s="76"/>
      <c r="P154" s="77" t="str">
        <f>IFERROR(VLOOKUP(C154,DB!$C$4:$K$952,8,FALSE),"")</f>
        <v/>
      </c>
      <c r="Q154" s="78" t="str">
        <f>IFERROR(VLOOKUP(C154,DB!$C$4:$L$952,10,FALSE),"")</f>
        <v/>
      </c>
      <c r="R154" s="79"/>
    </row>
    <row r="155" spans="2:18">
      <c r="B155" s="64" t="str">
        <f>IFERROR(HYPERLINK(C155&amp;".xlsx",VLOOKUP(C155,DB!$C$4:$N$952,12,FALSE)),"")</f>
        <v/>
      </c>
      <c r="C155" s="65" t="str" cm="1">
        <f t="array" ref="C155">IFERROR(INDEX(DB!$C$4:$C$174,SMALL(IF(ISNUMBER(SEARCH("crypto",DB!$K$4:$K$174))=TRUE,ROW(DB!$C$4:$C$174)),ROW(151:151))-3,0),"")</f>
        <v/>
      </c>
      <c r="D155" t="str">
        <f>IFERROR(VLOOKUP(C155,DB!$C$4:$I$952,2,FALSE),"")</f>
        <v/>
      </c>
      <c r="E155" s="70" t="str">
        <f>IFERROR(VLOOKUP(C155,DB!$C$4:$I$952,3,FALSE),"")</f>
        <v/>
      </c>
      <c r="F155" s="71" t="str">
        <f>IFERROR(VLOOKUP(C155,DB!$C$4:$I$952,7,FALSE),"")</f>
        <v/>
      </c>
      <c r="G155" s="72" t="str">
        <f>IFERROR(VLOOKUP(C155,DB!$C$4:$H$952,4,FALSE)/1000000,"")</f>
        <v/>
      </c>
      <c r="H155" s="72"/>
      <c r="I155" s="72" t="str">
        <f t="shared" si="9"/>
        <v/>
      </c>
      <c r="J155" s="73" t="str">
        <f t="shared" si="10"/>
        <v/>
      </c>
      <c r="K155" s="73" t="str">
        <f t="shared" si="11"/>
        <v/>
      </c>
      <c r="L155" s="74"/>
      <c r="M155" s="74"/>
      <c r="N155" s="75" t="str">
        <f>IFERROR(VLOOKUP(C155,DB!$C$4:$H$49,6,FALSE),"")</f>
        <v/>
      </c>
      <c r="O155" s="76"/>
      <c r="P155" s="77" t="str">
        <f>IFERROR(VLOOKUP(C155,DB!$C$4:$K$952,8,FALSE),"")</f>
        <v/>
      </c>
      <c r="Q155" s="78" t="str">
        <f>IFERROR(VLOOKUP(C155,DB!$C$4:$L$952,10,FALSE),"")</f>
        <v/>
      </c>
      <c r="R155" s="79"/>
    </row>
    <row r="156" spans="2:18">
      <c r="B156" s="64" t="str">
        <f>IFERROR(HYPERLINK(C156&amp;".xlsx",VLOOKUP(C156,DB!$C$4:$N$952,12,FALSE)),"")</f>
        <v/>
      </c>
      <c r="C156" s="65" t="str" cm="1">
        <f t="array" ref="C156">IFERROR(INDEX(DB!$C$4:$C$174,SMALL(IF(ISNUMBER(SEARCH("crypto",DB!$K$4:$K$174))=TRUE,ROW(DB!$C$4:$C$174)),ROW(152:152))-3,0),"")</f>
        <v/>
      </c>
      <c r="D156" t="str">
        <f>IFERROR(VLOOKUP(C156,DB!$C$4:$I$952,2,FALSE),"")</f>
        <v/>
      </c>
      <c r="E156" s="70" t="str">
        <f>IFERROR(VLOOKUP(C156,DB!$C$4:$I$952,3,FALSE),"")</f>
        <v/>
      </c>
      <c r="F156" s="71" t="str">
        <f>IFERROR(VLOOKUP(C156,DB!$C$4:$I$952,7,FALSE),"")</f>
        <v/>
      </c>
      <c r="G156" s="72" t="str">
        <f>IFERROR(VLOOKUP(C156,DB!$C$4:$H$952,4,FALSE)/1000000,"")</f>
        <v/>
      </c>
      <c r="H156" s="72"/>
      <c r="I156" s="72" t="str">
        <f t="shared" si="9"/>
        <v/>
      </c>
      <c r="J156" s="73" t="str">
        <f t="shared" si="10"/>
        <v/>
      </c>
      <c r="K156" s="73" t="str">
        <f t="shared" si="11"/>
        <v/>
      </c>
      <c r="L156" s="74"/>
      <c r="M156" s="74"/>
      <c r="N156" s="75" t="str">
        <f>IFERROR(VLOOKUP(C156,DB!$C$4:$H$49,6,FALSE),"")</f>
        <v/>
      </c>
      <c r="O156" s="76"/>
      <c r="P156" s="77" t="str">
        <f>IFERROR(VLOOKUP(C156,DB!$C$4:$K$952,8,FALSE),"")</f>
        <v/>
      </c>
      <c r="Q156" s="78" t="str">
        <f>IFERROR(VLOOKUP(C156,DB!$C$4:$L$952,10,FALSE),"")</f>
        <v/>
      </c>
      <c r="R156" s="79"/>
    </row>
    <row r="157" spans="2:18">
      <c r="B157" s="64" t="str">
        <f>IFERROR(HYPERLINK(C157&amp;".xlsx",VLOOKUP(C157,DB!$C$4:$N$952,12,FALSE)),"")</f>
        <v/>
      </c>
      <c r="C157" s="65" t="str" cm="1">
        <f t="array" ref="C157">IFERROR(INDEX(DB!$C$4:$C$174,SMALL(IF(ISNUMBER(SEARCH("crypto",DB!$K$4:$K$174))=TRUE,ROW(DB!$C$4:$C$174)),ROW(153:153))-3,0),"")</f>
        <v/>
      </c>
      <c r="D157" t="str">
        <f>IFERROR(VLOOKUP(C157,DB!$C$4:$I$952,2,FALSE),"")</f>
        <v/>
      </c>
      <c r="E157" s="70" t="str">
        <f>IFERROR(VLOOKUP(C157,DB!$C$4:$I$952,3,FALSE),"")</f>
        <v/>
      </c>
      <c r="F157" s="71" t="str">
        <f>IFERROR(VLOOKUP(C157,DB!$C$4:$I$952,7,FALSE),"")</f>
        <v/>
      </c>
      <c r="G157" s="72" t="str">
        <f>IFERROR(VLOOKUP(C157,DB!$C$4:$H$952,4,FALSE)/1000000,"")</f>
        <v/>
      </c>
      <c r="H157" s="72"/>
      <c r="I157" s="72" t="str">
        <f t="shared" si="9"/>
        <v/>
      </c>
      <c r="J157" s="73" t="str">
        <f t="shared" si="10"/>
        <v/>
      </c>
      <c r="K157" s="73" t="str">
        <f t="shared" si="11"/>
        <v/>
      </c>
      <c r="L157" s="74"/>
      <c r="M157" s="74"/>
      <c r="N157" s="75" t="str">
        <f>IFERROR(VLOOKUP(C157,DB!$C$4:$H$49,6,FALSE),"")</f>
        <v/>
      </c>
      <c r="O157" s="76"/>
      <c r="P157" s="77" t="str">
        <f>IFERROR(VLOOKUP(C157,DB!$C$4:$K$952,8,FALSE),"")</f>
        <v/>
      </c>
      <c r="Q157" s="78" t="str">
        <f>IFERROR(VLOOKUP(C157,DB!$C$4:$L$952,10,FALSE),"")</f>
        <v/>
      </c>
      <c r="R157" s="79"/>
    </row>
    <row r="158" spans="2:18">
      <c r="B158" s="64" t="str">
        <f>IFERROR(HYPERLINK(C158&amp;".xlsx",VLOOKUP(C158,DB!$C$4:$N$952,12,FALSE)),"")</f>
        <v/>
      </c>
      <c r="C158" s="65" t="str" cm="1">
        <f t="array" ref="C158">IFERROR(INDEX(DB!$C$4:$C$174,SMALL(IF(ISNUMBER(SEARCH("crypto",DB!$K$4:$K$174))=TRUE,ROW(DB!$C$4:$C$174)),ROW(154:154))-3,0),"")</f>
        <v/>
      </c>
      <c r="D158" t="str">
        <f>IFERROR(VLOOKUP(C158,DB!$C$4:$I$952,2,FALSE),"")</f>
        <v/>
      </c>
      <c r="E158" s="70" t="str">
        <f>IFERROR(VLOOKUP(C158,DB!$C$4:$I$952,3,FALSE),"")</f>
        <v/>
      </c>
      <c r="F158" s="71" t="str">
        <f>IFERROR(VLOOKUP(C158,DB!$C$4:$I$952,7,FALSE),"")</f>
        <v/>
      </c>
      <c r="G158" s="72" t="str">
        <f>IFERROR(VLOOKUP(C158,DB!$C$4:$H$952,4,FALSE)/1000000,"")</f>
        <v/>
      </c>
      <c r="H158" s="72"/>
      <c r="I158" s="72" t="str">
        <f t="shared" si="9"/>
        <v/>
      </c>
      <c r="J158" s="73" t="str">
        <f t="shared" si="10"/>
        <v/>
      </c>
      <c r="K158" s="73" t="str">
        <f t="shared" si="11"/>
        <v/>
      </c>
      <c r="L158" s="74"/>
      <c r="M158" s="74"/>
      <c r="N158" s="75" t="str">
        <f>IFERROR(VLOOKUP(C158,DB!$C$4:$H$49,6,FALSE),"")</f>
        <v/>
      </c>
      <c r="O158" s="76"/>
      <c r="P158" s="77" t="str">
        <f>IFERROR(VLOOKUP(C158,DB!$C$4:$K$952,8,FALSE),"")</f>
        <v/>
      </c>
      <c r="Q158" s="78" t="str">
        <f>IFERROR(VLOOKUP(C158,DB!$C$4:$L$952,10,FALSE),"")</f>
        <v/>
      </c>
      <c r="R158" s="79"/>
    </row>
    <row r="159" spans="2:18">
      <c r="B159" s="64" t="str">
        <f>IFERROR(HYPERLINK(C159&amp;".xlsx",VLOOKUP(C159,DB!$C$4:$N$952,12,FALSE)),"")</f>
        <v/>
      </c>
      <c r="C159" s="65" t="str" cm="1">
        <f t="array" ref="C159">IFERROR(INDEX(DB!$C$4:$C$174,SMALL(IF(ISNUMBER(SEARCH("crypto",DB!$K$4:$K$174))=TRUE,ROW(DB!$C$4:$C$174)),ROW(155:155))-3,0),"")</f>
        <v/>
      </c>
      <c r="D159" t="str">
        <f>IFERROR(VLOOKUP(C159,DB!$C$4:$I$952,2,FALSE),"")</f>
        <v/>
      </c>
      <c r="E159" s="70" t="str">
        <f>IFERROR(VLOOKUP(C159,DB!$C$4:$I$952,3,FALSE),"")</f>
        <v/>
      </c>
      <c r="F159" s="71" t="str">
        <f>IFERROR(VLOOKUP(C159,DB!$C$4:$I$952,7,FALSE),"")</f>
        <v/>
      </c>
      <c r="G159" s="72" t="str">
        <f>IFERROR(VLOOKUP(C159,DB!$C$4:$H$952,4,FALSE)/1000000,"")</f>
        <v/>
      </c>
      <c r="H159" s="72"/>
      <c r="I159" s="72" t="str">
        <f t="shared" si="9"/>
        <v/>
      </c>
      <c r="J159" s="73" t="str">
        <f t="shared" si="10"/>
        <v/>
      </c>
      <c r="K159" s="73" t="str">
        <f t="shared" si="11"/>
        <v/>
      </c>
      <c r="L159" s="74"/>
      <c r="M159" s="74"/>
      <c r="N159" s="75" t="str">
        <f>IFERROR(VLOOKUP(C159,DB!$C$4:$H$49,6,FALSE),"")</f>
        <v/>
      </c>
      <c r="O159" s="76"/>
      <c r="P159" s="77" t="str">
        <f>IFERROR(VLOOKUP(C159,DB!$C$4:$K$952,8,FALSE),"")</f>
        <v/>
      </c>
      <c r="Q159" s="78" t="str">
        <f>IFERROR(VLOOKUP(C159,DB!$C$4:$L$952,10,FALSE),"")</f>
        <v/>
      </c>
      <c r="R159" s="79"/>
    </row>
    <row r="160" spans="2:18">
      <c r="B160" s="64" t="str">
        <f>IFERROR(HYPERLINK(C160&amp;".xlsx",VLOOKUP(C160,DB!$C$4:$N$952,12,FALSE)),"")</f>
        <v/>
      </c>
      <c r="C160" s="65" t="str" cm="1">
        <f t="array" ref="C160">IFERROR(INDEX(DB!$C$4:$C$174,SMALL(IF(ISNUMBER(SEARCH("crypto",DB!$K$4:$K$174))=TRUE,ROW(DB!$C$4:$C$174)),ROW(156:156))-3,0),"")</f>
        <v/>
      </c>
      <c r="D160" t="str">
        <f>IFERROR(VLOOKUP(C160,DB!$C$4:$I$952,2,FALSE),"")</f>
        <v/>
      </c>
      <c r="E160" s="70" t="str">
        <f>IFERROR(VLOOKUP(C160,DB!$C$4:$I$952,3,FALSE),"")</f>
        <v/>
      </c>
      <c r="F160" s="71" t="str">
        <f>IFERROR(VLOOKUP(C160,DB!$C$4:$I$952,7,FALSE),"")</f>
        <v/>
      </c>
      <c r="G160" s="72" t="str">
        <f>IFERROR(VLOOKUP(C160,DB!$C$4:$H$952,4,FALSE)/1000000,"")</f>
        <v/>
      </c>
      <c r="H160" s="72"/>
      <c r="I160" s="72" t="str">
        <f t="shared" si="9"/>
        <v/>
      </c>
      <c r="J160" s="73" t="str">
        <f t="shared" si="10"/>
        <v/>
      </c>
      <c r="K160" s="73" t="str">
        <f t="shared" si="11"/>
        <v/>
      </c>
      <c r="L160" s="74"/>
      <c r="M160" s="74"/>
      <c r="N160" s="75" t="str">
        <f>IFERROR(VLOOKUP(C160,DB!$C$4:$H$49,6,FALSE),"")</f>
        <v/>
      </c>
      <c r="O160" s="76"/>
      <c r="P160" s="77" t="str">
        <f>IFERROR(VLOOKUP(C160,DB!$C$4:$K$952,8,FALSE),"")</f>
        <v/>
      </c>
      <c r="Q160" s="78" t="str">
        <f>IFERROR(VLOOKUP(C160,DB!$C$4:$L$952,10,FALSE),"")</f>
        <v/>
      </c>
      <c r="R160" s="79"/>
    </row>
    <row r="161" spans="2:18">
      <c r="B161" s="64" t="str">
        <f>IFERROR(HYPERLINK(C161&amp;".xlsx",VLOOKUP(C161,DB!$C$4:$N$952,12,FALSE)),"")</f>
        <v/>
      </c>
      <c r="C161" s="65" t="str" cm="1">
        <f t="array" ref="C161">IFERROR(INDEX(DB!$C$4:$C$174,SMALL(IF(ISNUMBER(SEARCH("crypto",DB!$K$4:$K$174))=TRUE,ROW(DB!$C$4:$C$174)),ROW(157:157))-3,0),"")</f>
        <v/>
      </c>
      <c r="D161" t="str">
        <f>IFERROR(VLOOKUP(C161,DB!$C$4:$I$952,2,FALSE),"")</f>
        <v/>
      </c>
      <c r="E161" s="70" t="str">
        <f>IFERROR(VLOOKUP(C161,DB!$C$4:$I$952,3,FALSE),"")</f>
        <v/>
      </c>
      <c r="F161" s="71" t="str">
        <f>IFERROR(VLOOKUP(C161,DB!$C$4:$I$952,7,FALSE),"")</f>
        <v/>
      </c>
      <c r="G161" s="72" t="str">
        <f>IFERROR(VLOOKUP(C161,DB!$C$4:$H$952,4,FALSE)/1000000,"")</f>
        <v/>
      </c>
      <c r="H161" s="72"/>
      <c r="I161" s="72" t="str">
        <f t="shared" si="9"/>
        <v/>
      </c>
      <c r="J161" s="73" t="str">
        <f t="shared" si="10"/>
        <v/>
      </c>
      <c r="K161" s="73" t="str">
        <f t="shared" si="11"/>
        <v/>
      </c>
      <c r="L161" s="74"/>
      <c r="M161" s="74"/>
      <c r="N161" s="75" t="str">
        <f>IFERROR(VLOOKUP(C161,DB!$C$4:$H$49,6,FALSE),"")</f>
        <v/>
      </c>
      <c r="O161" s="76"/>
      <c r="P161" s="77" t="str">
        <f>IFERROR(VLOOKUP(C161,DB!$C$4:$K$952,8,FALSE),"")</f>
        <v/>
      </c>
      <c r="Q161" s="78" t="str">
        <f>IFERROR(VLOOKUP(C161,DB!$C$4:$L$952,10,FALSE),"")</f>
        <v/>
      </c>
      <c r="R161" s="79"/>
    </row>
    <row r="162" spans="2:18">
      <c r="B162" s="64" t="str">
        <f>IFERROR(HYPERLINK(C162&amp;".xlsx",VLOOKUP(C162,DB!$C$4:$N$952,12,FALSE)),"")</f>
        <v/>
      </c>
      <c r="C162" s="65" t="str" cm="1">
        <f t="array" ref="C162">IFERROR(INDEX(DB!$C$4:$C$174,SMALL(IF(ISNUMBER(SEARCH("crypto",DB!$K$4:$K$174))=TRUE,ROW(DB!$C$4:$C$174)),ROW(158:158))-3,0),"")</f>
        <v/>
      </c>
      <c r="D162" t="str">
        <f>IFERROR(VLOOKUP(C162,DB!$C$4:$I$952,2,FALSE),"")</f>
        <v/>
      </c>
      <c r="E162" s="70" t="str">
        <f>IFERROR(VLOOKUP(C162,DB!$C$4:$I$952,3,FALSE),"")</f>
        <v/>
      </c>
      <c r="F162" s="71" t="str">
        <f>IFERROR(VLOOKUP(C162,DB!$C$4:$I$952,7,FALSE),"")</f>
        <v/>
      </c>
      <c r="G162" s="72" t="str">
        <f>IFERROR(VLOOKUP(C162,DB!$C$4:$H$952,4,FALSE)/1000000,"")</f>
        <v/>
      </c>
      <c r="H162" s="72"/>
      <c r="I162" s="72" t="str">
        <f t="shared" si="9"/>
        <v/>
      </c>
      <c r="J162" s="73" t="str">
        <f t="shared" si="10"/>
        <v/>
      </c>
      <c r="K162" s="73" t="str">
        <f t="shared" si="11"/>
        <v/>
      </c>
      <c r="L162" s="74"/>
      <c r="M162" s="74"/>
      <c r="N162" s="75" t="str">
        <f>IFERROR(VLOOKUP(C162,DB!$C$4:$H$49,6,FALSE),"")</f>
        <v/>
      </c>
      <c r="O162" s="76"/>
      <c r="P162" s="77" t="str">
        <f>IFERROR(VLOOKUP(C162,DB!$C$4:$K$952,8,FALSE),"")</f>
        <v/>
      </c>
      <c r="Q162" s="78" t="str">
        <f>IFERROR(VLOOKUP(C162,DB!$C$4:$L$952,10,FALSE),"")</f>
        <v/>
      </c>
      <c r="R162" s="79"/>
    </row>
    <row r="163" spans="2:18">
      <c r="B163" s="64" t="str">
        <f>IFERROR(HYPERLINK(C163&amp;".xlsx",VLOOKUP(C163,DB!$C$4:$N$952,12,FALSE)),"")</f>
        <v/>
      </c>
      <c r="C163" s="65" t="str" cm="1">
        <f t="array" ref="C163">IFERROR(INDEX(DB!$C$4:$C$174,SMALL(IF(ISNUMBER(SEARCH("crypto",DB!$K$4:$K$174))=TRUE,ROW(DB!$C$4:$C$174)),ROW(159:159))-3,0),"")</f>
        <v/>
      </c>
      <c r="D163" t="str">
        <f>IFERROR(VLOOKUP(C163,DB!$C$4:$I$952,2,FALSE),"")</f>
        <v/>
      </c>
      <c r="E163" s="70" t="str">
        <f>IFERROR(VLOOKUP(C163,DB!$C$4:$I$952,3,FALSE),"")</f>
        <v/>
      </c>
      <c r="F163" s="71" t="str">
        <f>IFERROR(VLOOKUP(C163,DB!$C$4:$I$952,7,FALSE),"")</f>
        <v/>
      </c>
      <c r="G163" s="72" t="str">
        <f>IFERROR(VLOOKUP(C163,DB!$C$4:$H$952,4,FALSE)/1000000,"")</f>
        <v/>
      </c>
      <c r="H163" s="72"/>
      <c r="I163" s="72" t="str">
        <f t="shared" si="9"/>
        <v/>
      </c>
      <c r="J163" s="73" t="str">
        <f t="shared" si="10"/>
        <v/>
      </c>
      <c r="K163" s="73" t="str">
        <f t="shared" si="11"/>
        <v/>
      </c>
      <c r="L163" s="74"/>
      <c r="M163" s="74"/>
      <c r="N163" s="75" t="str">
        <f>IFERROR(VLOOKUP(C163,DB!$C$4:$H$49,6,FALSE),"")</f>
        <v/>
      </c>
      <c r="O163" s="76"/>
      <c r="P163" s="77" t="str">
        <f>IFERROR(VLOOKUP(C163,DB!$C$4:$K$952,8,FALSE),"")</f>
        <v/>
      </c>
      <c r="Q163" s="78" t="str">
        <f>IFERROR(VLOOKUP(C163,DB!$C$4:$L$952,10,FALSE),"")</f>
        <v/>
      </c>
      <c r="R163" s="79"/>
    </row>
    <row r="164" spans="2:18">
      <c r="B164" s="64" t="str">
        <f>IFERROR(HYPERLINK(C164&amp;".xlsx",VLOOKUP(C164,DB!$C$4:$N$952,12,FALSE)),"")</f>
        <v/>
      </c>
      <c r="C164" s="65" t="str" cm="1">
        <f t="array" ref="C164">IFERROR(INDEX(DB!$C$4:$C$174,SMALL(IF(ISNUMBER(SEARCH("crypto",DB!$K$4:$K$174))=TRUE,ROW(DB!$C$4:$C$174)),ROW(160:160))-3,0),"")</f>
        <v/>
      </c>
      <c r="D164" t="str">
        <f>IFERROR(VLOOKUP(C164,DB!$C$4:$I$952,2,FALSE),"")</f>
        <v/>
      </c>
      <c r="E164" s="70" t="str">
        <f>IFERROR(VLOOKUP(C164,DB!$C$4:$I$952,3,FALSE),"")</f>
        <v/>
      </c>
      <c r="F164" s="71" t="str">
        <f>IFERROR(VLOOKUP(C164,DB!$C$4:$I$952,7,FALSE),"")</f>
        <v/>
      </c>
      <c r="G164" s="72" t="str">
        <f>IFERROR(VLOOKUP(C164,DB!$C$4:$H$952,4,FALSE)/1000000,"")</f>
        <v/>
      </c>
      <c r="H164" s="72"/>
      <c r="I164" s="72" t="str">
        <f t="shared" si="9"/>
        <v/>
      </c>
      <c r="J164" s="73" t="str">
        <f t="shared" si="10"/>
        <v/>
      </c>
      <c r="K164" s="73" t="str">
        <f t="shared" si="11"/>
        <v/>
      </c>
      <c r="L164" s="74"/>
      <c r="M164" s="74"/>
      <c r="N164" s="75" t="str">
        <f>IFERROR(VLOOKUP(C164,DB!$C$4:$H$49,6,FALSE),"")</f>
        <v/>
      </c>
      <c r="O164" s="76"/>
      <c r="P164" s="77" t="str">
        <f>IFERROR(VLOOKUP(C164,DB!$C$4:$K$952,8,FALSE),"")</f>
        <v/>
      </c>
      <c r="Q164" s="78" t="str">
        <f>IFERROR(VLOOKUP(C164,DB!$C$4:$L$952,10,FALSE),"")</f>
        <v/>
      </c>
      <c r="R164" s="79"/>
    </row>
    <row r="165" spans="2:18">
      <c r="B165" s="64" t="str">
        <f>IFERROR(HYPERLINK(C165&amp;".xlsx",VLOOKUP(C165,DB!$C$4:$N$952,12,FALSE)),"")</f>
        <v/>
      </c>
      <c r="C165" s="65" t="str" cm="1">
        <f t="array" ref="C165">IFERROR(INDEX(DB!$C$4:$C$174,SMALL(IF(ISNUMBER(SEARCH("crypto",DB!$K$4:$K$174))=TRUE,ROW(DB!$C$4:$C$174)),ROW(161:161))-3,0),"")</f>
        <v/>
      </c>
      <c r="D165" t="str">
        <f>IFERROR(VLOOKUP(C165,DB!$C$4:$I$952,2,FALSE),"")</f>
        <v/>
      </c>
      <c r="E165" s="70" t="str">
        <f>IFERROR(VLOOKUP(C165,DB!$C$4:$I$952,3,FALSE),"")</f>
        <v/>
      </c>
      <c r="F165" s="71" t="str">
        <f>IFERROR(VLOOKUP(C165,DB!$C$4:$I$952,7,FALSE),"")</f>
        <v/>
      </c>
      <c r="G165" s="72" t="str">
        <f>IFERROR(VLOOKUP(C165,DB!$C$4:$H$952,4,FALSE)/1000000,"")</f>
        <v/>
      </c>
      <c r="H165" s="72"/>
      <c r="I165" s="72" t="str">
        <f t="shared" si="9"/>
        <v/>
      </c>
      <c r="J165" s="73" t="str">
        <f t="shared" si="10"/>
        <v/>
      </c>
      <c r="K165" s="73" t="str">
        <f t="shared" si="11"/>
        <v/>
      </c>
      <c r="L165" s="74"/>
      <c r="M165" s="74"/>
      <c r="N165" s="75" t="str">
        <f>IFERROR(VLOOKUP(C165,DB!$C$4:$H$49,6,FALSE),"")</f>
        <v/>
      </c>
      <c r="O165" s="76"/>
      <c r="P165" s="77" t="str">
        <f>IFERROR(VLOOKUP(C165,DB!$C$4:$K$952,8,FALSE),"")</f>
        <v/>
      </c>
      <c r="Q165" s="78" t="str">
        <f>IFERROR(VLOOKUP(C165,DB!$C$4:$L$952,10,FALSE),"")</f>
        <v/>
      </c>
      <c r="R165" s="79"/>
    </row>
    <row r="166" spans="2:18">
      <c r="B166" s="64" t="str">
        <f>IFERROR(HYPERLINK(C166&amp;".xlsx",VLOOKUP(C166,DB!$C$4:$N$952,12,FALSE)),"")</f>
        <v/>
      </c>
      <c r="C166" s="65" t="str" cm="1">
        <f t="array" ref="C166">IFERROR(INDEX(DB!$C$4:$C$174,SMALL(IF(ISNUMBER(SEARCH("crypto",DB!$K$4:$K$174))=TRUE,ROW(DB!$C$4:$C$174)),ROW(162:162))-3,0),"")</f>
        <v/>
      </c>
      <c r="D166" t="str">
        <f>IFERROR(VLOOKUP(C166,DB!$C$4:$I$952,2,FALSE),"")</f>
        <v/>
      </c>
      <c r="E166" s="70" t="str">
        <f>IFERROR(VLOOKUP(C166,DB!$C$4:$I$952,3,FALSE),"")</f>
        <v/>
      </c>
      <c r="F166" s="71" t="str">
        <f>IFERROR(VLOOKUP(C166,DB!$C$4:$I$952,7,FALSE),"")</f>
        <v/>
      </c>
      <c r="G166" s="72" t="str">
        <f>IFERROR(VLOOKUP(C166,DB!$C$4:$H$952,4,FALSE)/1000000,"")</f>
        <v/>
      </c>
      <c r="H166" s="72"/>
      <c r="I166" s="72" t="str">
        <f t="shared" si="9"/>
        <v/>
      </c>
      <c r="J166" s="73" t="str">
        <f t="shared" si="10"/>
        <v/>
      </c>
      <c r="K166" s="73" t="str">
        <f t="shared" si="11"/>
        <v/>
      </c>
      <c r="L166" s="74"/>
      <c r="M166" s="74"/>
      <c r="N166" s="75" t="str">
        <f>IFERROR(VLOOKUP(C166,DB!$C$4:$H$49,6,FALSE),"")</f>
        <v/>
      </c>
      <c r="O166" s="76"/>
      <c r="P166" s="77" t="str">
        <f>IFERROR(VLOOKUP(C166,DB!$C$4:$K$952,8,FALSE),"")</f>
        <v/>
      </c>
      <c r="Q166" s="78" t="str">
        <f>IFERROR(VLOOKUP(C166,DB!$C$4:$L$952,10,FALSE),"")</f>
        <v/>
      </c>
      <c r="R166" s="79"/>
    </row>
    <row r="167" spans="2:18">
      <c r="B167" s="64" t="str">
        <f>IFERROR(HYPERLINK(C167&amp;".xlsx",VLOOKUP(C167,DB!$C$4:$N$952,12,FALSE)),"")</f>
        <v/>
      </c>
      <c r="C167" s="65" t="str" cm="1">
        <f t="array" ref="C167">IFERROR(INDEX(DB!$C$4:$C$174,SMALL(IF(ISNUMBER(SEARCH("crypto",DB!$K$4:$K$174))=TRUE,ROW(DB!$C$4:$C$174)),ROW(163:163))-3,0),"")</f>
        <v/>
      </c>
      <c r="D167" t="str">
        <f>IFERROR(VLOOKUP(C167,DB!$C$4:$I$952,2,FALSE),"")</f>
        <v/>
      </c>
      <c r="E167" s="70" t="str">
        <f>IFERROR(VLOOKUP(C167,DB!$C$4:$I$952,3,FALSE),"")</f>
        <v/>
      </c>
      <c r="F167" s="71" t="str">
        <f>IFERROR(VLOOKUP(C167,DB!$C$4:$I$952,7,FALSE),"")</f>
        <v/>
      </c>
      <c r="G167" s="72" t="str">
        <f>IFERROR(VLOOKUP(C167,DB!$C$4:$H$952,4,FALSE)/1000000,"")</f>
        <v/>
      </c>
      <c r="H167" s="72"/>
      <c r="I167" s="72" t="str">
        <f t="shared" si="9"/>
        <v/>
      </c>
      <c r="J167" s="73" t="str">
        <f t="shared" si="10"/>
        <v/>
      </c>
      <c r="K167" s="73" t="str">
        <f t="shared" si="11"/>
        <v/>
      </c>
      <c r="L167" s="74"/>
      <c r="M167" s="74"/>
      <c r="N167" s="75" t="str">
        <f>IFERROR(VLOOKUP(C167,DB!$C$4:$H$49,6,FALSE),"")</f>
        <v/>
      </c>
      <c r="O167" s="76"/>
      <c r="P167" s="77" t="str">
        <f>IFERROR(VLOOKUP(C167,DB!$C$4:$K$952,8,FALSE),"")</f>
        <v/>
      </c>
      <c r="Q167" s="78" t="str">
        <f>IFERROR(VLOOKUP(C167,DB!$C$4:$L$952,10,FALSE),"")</f>
        <v/>
      </c>
      <c r="R167" s="79"/>
    </row>
    <row r="168" spans="2:18">
      <c r="B168" s="64" t="str">
        <f>IFERROR(HYPERLINK(C168&amp;".xlsx",VLOOKUP(C168,DB!$C$4:$N$952,12,FALSE)),"")</f>
        <v/>
      </c>
      <c r="C168" s="65" t="str" cm="1">
        <f t="array" ref="C168">IFERROR(INDEX(DB!$C$4:$C$174,SMALL(IF(ISNUMBER(SEARCH("crypto",DB!$K$4:$K$174))=TRUE,ROW(DB!$C$4:$C$174)),ROW(164:164))-3,0),"")</f>
        <v/>
      </c>
      <c r="D168" t="str">
        <f>IFERROR(VLOOKUP(C168,DB!$C$4:$I$952,2,FALSE),"")</f>
        <v/>
      </c>
      <c r="E168" s="70" t="str">
        <f>IFERROR(VLOOKUP(C168,DB!$C$4:$I$952,3,FALSE),"")</f>
        <v/>
      </c>
      <c r="F168" s="71" t="str">
        <f>IFERROR(VLOOKUP(C168,DB!$C$4:$I$952,7,FALSE),"")</f>
        <v/>
      </c>
      <c r="G168" s="72" t="str">
        <f>IFERROR(VLOOKUP(C168,DB!$C$4:$H$952,4,FALSE)/1000000,"")</f>
        <v/>
      </c>
      <c r="H168" s="72"/>
      <c r="I168" s="72" t="str">
        <f t="shared" si="9"/>
        <v/>
      </c>
      <c r="J168" s="73" t="str">
        <f t="shared" si="10"/>
        <v/>
      </c>
      <c r="K168" s="73" t="str">
        <f t="shared" si="11"/>
        <v/>
      </c>
      <c r="L168" s="74"/>
      <c r="M168" s="74"/>
      <c r="N168" s="75" t="str">
        <f>IFERROR(VLOOKUP(C168,DB!$C$4:$H$49,6,FALSE),"")</f>
        <v/>
      </c>
      <c r="O168" s="76"/>
      <c r="P168" s="77" t="str">
        <f>IFERROR(VLOOKUP(C168,DB!$C$4:$K$952,8,FALSE),"")</f>
        <v/>
      </c>
      <c r="Q168" s="78" t="str">
        <f>IFERROR(VLOOKUP(C168,DB!$C$4:$L$952,10,FALSE),"")</f>
        <v/>
      </c>
      <c r="R168" s="79"/>
    </row>
    <row r="169" spans="2:18">
      <c r="B169" s="64" t="str">
        <f>IFERROR(HYPERLINK(C169&amp;".xlsx",VLOOKUP(C169,DB!$C$4:$N$952,12,FALSE)),"")</f>
        <v/>
      </c>
      <c r="C169" s="65" t="str" cm="1">
        <f t="array" ref="C169">IFERROR(INDEX(DB!$C$4:$C$174,SMALL(IF(ISNUMBER(SEARCH("crypto",DB!$K$4:$K$174))=TRUE,ROW(DB!$C$4:$C$174)),ROW(165:165))-3,0),"")</f>
        <v/>
      </c>
      <c r="D169" t="str">
        <f>IFERROR(VLOOKUP(C169,DB!$C$4:$I$952,2,FALSE),"")</f>
        <v/>
      </c>
      <c r="E169" s="70" t="str">
        <f>IFERROR(VLOOKUP(C169,DB!$C$4:$I$952,3,FALSE),"")</f>
        <v/>
      </c>
      <c r="F169" s="71" t="str">
        <f>IFERROR(VLOOKUP(C169,DB!$C$4:$I$952,7,FALSE),"")</f>
        <v/>
      </c>
      <c r="G169" s="72" t="str">
        <f>IFERROR(VLOOKUP(C169,DB!$C$4:$H$952,4,FALSE)/1000000,"")</f>
        <v/>
      </c>
      <c r="H169" s="72"/>
      <c r="I169" s="72" t="str">
        <f t="shared" si="9"/>
        <v/>
      </c>
      <c r="J169" s="73" t="str">
        <f t="shared" si="10"/>
        <v/>
      </c>
      <c r="K169" s="73" t="str">
        <f t="shared" si="11"/>
        <v/>
      </c>
      <c r="L169" s="74"/>
      <c r="M169" s="74"/>
      <c r="N169" s="75" t="str">
        <f>IFERROR(VLOOKUP(C169,DB!$C$4:$H$49,6,FALSE),"")</f>
        <v/>
      </c>
      <c r="O169" s="76"/>
      <c r="P169" s="77" t="str">
        <f>IFERROR(VLOOKUP(C169,DB!$C$4:$K$952,8,FALSE),"")</f>
        <v/>
      </c>
      <c r="Q169" s="78" t="str">
        <f>IFERROR(VLOOKUP(C169,DB!$C$4:$L$952,10,FALSE),"")</f>
        <v/>
      </c>
      <c r="R169" s="79"/>
    </row>
    <row r="170" spans="2:18">
      <c r="B170" s="64" t="str">
        <f>IFERROR(HYPERLINK(C170&amp;".xlsx",VLOOKUP(C170,DB!$C$4:$N$952,12,FALSE)),"")</f>
        <v/>
      </c>
      <c r="C170" s="65" t="str" cm="1">
        <f t="array" ref="C170">IFERROR(INDEX(DB!$C$4:$C$174,SMALL(IF(ISNUMBER(SEARCH("crypto",DB!$K$4:$K$174))=TRUE,ROW(DB!$C$4:$C$174)),ROW(166:166))-3,0),"")</f>
        <v/>
      </c>
      <c r="D170" t="str">
        <f>IFERROR(VLOOKUP(C170,DB!$C$4:$I$952,2,FALSE),"")</f>
        <v/>
      </c>
      <c r="E170" s="70" t="str">
        <f>IFERROR(VLOOKUP(C170,DB!$C$4:$I$952,3,FALSE),"")</f>
        <v/>
      </c>
      <c r="F170" s="71" t="str">
        <f>IFERROR(VLOOKUP(C170,DB!$C$4:$I$952,7,FALSE),"")</f>
        <v/>
      </c>
      <c r="G170" s="72" t="str">
        <f>IFERROR(VLOOKUP(C170,DB!$C$4:$H$952,4,FALSE)/1000000,"")</f>
        <v/>
      </c>
      <c r="H170" s="72"/>
      <c r="I170" s="72" t="str">
        <f t="shared" si="9"/>
        <v/>
      </c>
      <c r="J170" s="73" t="str">
        <f t="shared" si="10"/>
        <v/>
      </c>
      <c r="K170" s="73" t="str">
        <f t="shared" si="11"/>
        <v/>
      </c>
      <c r="L170" s="74"/>
      <c r="M170" s="74"/>
      <c r="N170" s="75" t="str">
        <f>IFERROR(VLOOKUP(C170,DB!$C$4:$H$49,6,FALSE),"")</f>
        <v/>
      </c>
      <c r="O170" s="76"/>
      <c r="P170" s="77" t="str">
        <f>IFERROR(VLOOKUP(C170,DB!$C$4:$K$952,8,FALSE),"")</f>
        <v/>
      </c>
      <c r="Q170" s="78" t="str">
        <f>IFERROR(VLOOKUP(C170,DB!$C$4:$L$952,10,FALSE),"")</f>
        <v/>
      </c>
      <c r="R170" s="79"/>
    </row>
    <row r="171" spans="2:18">
      <c r="B171" s="64" t="str">
        <f>IFERROR(HYPERLINK(C171&amp;".xlsx",VLOOKUP(C171,DB!$C$4:$N$952,12,FALSE)),"")</f>
        <v/>
      </c>
      <c r="C171" s="65" t="str" cm="1">
        <f t="array" ref="C171">IFERROR(INDEX(DB!$C$4:$C$174,SMALL(IF(ISNUMBER(SEARCH("crypto",DB!$K$4:$K$174))=TRUE,ROW(DB!$C$4:$C$174)),ROW(167:167))-3,0),"")</f>
        <v/>
      </c>
      <c r="D171" t="str">
        <f>IFERROR(VLOOKUP(C171,DB!$C$4:$I$952,2,FALSE),"")</f>
        <v/>
      </c>
      <c r="E171" s="70" t="str">
        <f>IFERROR(VLOOKUP(C171,DB!$C$4:$I$952,3,FALSE),"")</f>
        <v/>
      </c>
      <c r="F171" s="71" t="str">
        <f>IFERROR(VLOOKUP(C171,DB!$C$4:$I$952,7,FALSE),"")</f>
        <v/>
      </c>
      <c r="G171" s="72" t="str">
        <f>IFERROR(VLOOKUP(C171,DB!$C$4:$H$952,4,FALSE)/1000000,"")</f>
        <v/>
      </c>
      <c r="H171" s="72"/>
      <c r="I171" s="72" t="str">
        <f t="shared" si="9"/>
        <v/>
      </c>
      <c r="J171" s="73" t="str">
        <f t="shared" si="10"/>
        <v/>
      </c>
      <c r="K171" s="73" t="str">
        <f t="shared" si="11"/>
        <v/>
      </c>
      <c r="L171" s="74"/>
      <c r="M171" s="74"/>
      <c r="N171" s="75" t="str">
        <f>IFERROR(VLOOKUP(C171,DB!$C$4:$H$49,6,FALSE),"")</f>
        <v/>
      </c>
      <c r="O171" s="76"/>
      <c r="P171" s="77" t="str">
        <f>IFERROR(VLOOKUP(C171,DB!$C$4:$K$952,8,FALSE),"")</f>
        <v/>
      </c>
      <c r="Q171" s="78" t="str">
        <f>IFERROR(VLOOKUP(C171,DB!$C$4:$L$952,10,FALSE),"")</f>
        <v/>
      </c>
      <c r="R171" s="79"/>
    </row>
    <row r="172" spans="2:18">
      <c r="B172" s="64" t="str">
        <f>IFERROR(HYPERLINK(C172&amp;".xlsx",VLOOKUP(C172,DB!$C$4:$N$952,12,FALSE)),"")</f>
        <v/>
      </c>
      <c r="C172" s="65" t="str" cm="1">
        <f t="array" ref="C172">IFERROR(INDEX(DB!$C$4:$C$174,SMALL(IF(ISNUMBER(SEARCH("crypto",DB!$K$4:$K$174))=TRUE,ROW(DB!$C$4:$C$174)),ROW(168:168))-3,0),"")</f>
        <v/>
      </c>
      <c r="D172" t="str">
        <f>IFERROR(VLOOKUP(C172,DB!$C$4:$I$952,2,FALSE),"")</f>
        <v/>
      </c>
      <c r="E172" s="70" t="str">
        <f>IFERROR(VLOOKUP(C172,DB!$C$4:$I$952,3,FALSE),"")</f>
        <v/>
      </c>
      <c r="F172" s="71" t="str">
        <f>IFERROR(VLOOKUP(C172,DB!$C$4:$I$952,7,FALSE),"")</f>
        <v/>
      </c>
      <c r="G172" s="72" t="str">
        <f>IFERROR(VLOOKUP(C172,DB!$C$4:$H$952,4,FALSE)/1000000,"")</f>
        <v/>
      </c>
      <c r="H172" s="72"/>
      <c r="I172" s="72" t="str">
        <f t="shared" si="9"/>
        <v/>
      </c>
      <c r="J172" s="73" t="str">
        <f t="shared" si="10"/>
        <v/>
      </c>
      <c r="K172" s="73" t="str">
        <f t="shared" si="11"/>
        <v/>
      </c>
      <c r="L172" s="74"/>
      <c r="M172" s="74"/>
      <c r="N172" s="75" t="str">
        <f>IFERROR(VLOOKUP(C172,DB!$C$4:$H$49,6,FALSE),"")</f>
        <v/>
      </c>
      <c r="O172" s="76"/>
      <c r="P172" s="77" t="str">
        <f>IFERROR(VLOOKUP(C172,DB!$C$4:$K$952,8,FALSE),"")</f>
        <v/>
      </c>
      <c r="Q172" s="78" t="str">
        <f>IFERROR(VLOOKUP(C172,DB!$C$4:$L$952,10,FALSE),"")</f>
        <v/>
      </c>
      <c r="R172" s="79"/>
    </row>
    <row r="173" spans="2:18">
      <c r="B173" s="64" t="str">
        <f>IFERROR(HYPERLINK(C173&amp;".xlsx",VLOOKUP(C173,DB!$C$4:$N$952,12,FALSE)),"")</f>
        <v/>
      </c>
      <c r="C173" s="65" t="str" cm="1">
        <f t="array" ref="C173">IFERROR(INDEX(DB!$C$4:$C$174,SMALL(IF(ISNUMBER(SEARCH("crypto",DB!$K$4:$K$174))=TRUE,ROW(DB!$C$4:$C$174)),ROW(169:169))-3,0),"")</f>
        <v/>
      </c>
      <c r="D173" t="str">
        <f>IFERROR(VLOOKUP(C173,DB!$C$4:$I$952,2,FALSE),"")</f>
        <v/>
      </c>
      <c r="E173" s="70" t="str">
        <f>IFERROR(VLOOKUP(C173,DB!$C$4:$I$952,3,FALSE),"")</f>
        <v/>
      </c>
      <c r="F173" s="71" t="str">
        <f>IFERROR(VLOOKUP(C173,DB!$C$4:$I$952,7,FALSE),"")</f>
        <v/>
      </c>
      <c r="G173" s="72" t="str">
        <f>IFERROR(VLOOKUP(C173,DB!$C$4:$H$952,4,FALSE)/1000000,"")</f>
        <v/>
      </c>
      <c r="H173" s="72"/>
      <c r="I173" s="72" t="str">
        <f t="shared" si="9"/>
        <v/>
      </c>
      <c r="J173" s="73" t="str">
        <f t="shared" si="10"/>
        <v/>
      </c>
      <c r="K173" s="73" t="str">
        <f t="shared" si="11"/>
        <v/>
      </c>
      <c r="L173" s="74"/>
      <c r="M173" s="74"/>
      <c r="N173" s="75" t="str">
        <f>IFERROR(VLOOKUP(C173,DB!$C$4:$H$49,6,FALSE),"")</f>
        <v/>
      </c>
      <c r="O173" s="76"/>
      <c r="P173" s="77" t="str">
        <f>IFERROR(VLOOKUP(C173,DB!$C$4:$K$952,8,FALSE),"")</f>
        <v/>
      </c>
      <c r="Q173" s="78" t="str">
        <f>IFERROR(VLOOKUP(C173,DB!$C$4:$L$952,10,FALSE),"")</f>
        <v/>
      </c>
      <c r="R173" s="79"/>
    </row>
    <row r="174" spans="2:18">
      <c r="B174" s="64" t="str">
        <f>IFERROR(HYPERLINK(C174&amp;".xlsx",VLOOKUP(C174,DB!$C$4:$N$952,12,FALSE)),"")</f>
        <v/>
      </c>
      <c r="C174" s="65" t="str" cm="1">
        <f t="array" ref="C174">IFERROR(INDEX(DB!$C$4:$C$174,SMALL(IF(ISNUMBER(SEARCH("crypto",DB!$K$4:$K$174))=TRUE,ROW(DB!$C$4:$C$174)),ROW(170:170))-3,0),"")</f>
        <v/>
      </c>
      <c r="D174" t="str">
        <f>IFERROR(VLOOKUP(C174,DB!$C$4:$I$952,2,FALSE),"")</f>
        <v/>
      </c>
      <c r="E174" s="70" t="str">
        <f>IFERROR(VLOOKUP(C174,DB!$C$4:$I$952,3,FALSE),"")</f>
        <v/>
      </c>
      <c r="F174" s="71" t="str">
        <f>IFERROR(VLOOKUP(C174,DB!$C$4:$I$952,7,FALSE),"")</f>
        <v/>
      </c>
      <c r="G174" s="72" t="str">
        <f>IFERROR(VLOOKUP(C174,DB!$C$4:$H$952,4,FALSE)/1000000,"")</f>
        <v/>
      </c>
      <c r="H174" s="72"/>
      <c r="I174" s="72" t="str">
        <f t="shared" si="9"/>
        <v/>
      </c>
      <c r="J174" s="73" t="str">
        <f t="shared" si="10"/>
        <v/>
      </c>
      <c r="K174" s="73" t="str">
        <f t="shared" si="11"/>
        <v/>
      </c>
      <c r="L174" s="74"/>
      <c r="M174" s="74"/>
      <c r="N174" s="75" t="str">
        <f>IFERROR(VLOOKUP(C174,DB!$C$4:$H$49,6,FALSE),"")</f>
        <v/>
      </c>
      <c r="O174" s="76"/>
      <c r="P174" s="77" t="str">
        <f>IFERROR(VLOOKUP(C174,DB!$C$4:$K$952,8,FALSE),"")</f>
        <v/>
      </c>
      <c r="Q174" s="78" t="str">
        <f>IFERROR(VLOOKUP(C174,DB!$C$4:$L$952,10,FALSE),"")</f>
        <v/>
      </c>
      <c r="R174" s="79"/>
    </row>
    <row r="175" spans="2:18">
      <c r="B175" s="64" t="str">
        <f>IFERROR(HYPERLINK(C175&amp;".xlsx",VLOOKUP(C175,DB!$C$4:$N$952,12,FALSE)),"")</f>
        <v/>
      </c>
      <c r="C175" s="65" t="str" cm="1">
        <f t="array" ref="C175">IFERROR(INDEX(DB!$C$4:$C$174,SMALL(IF(ISNUMBER(SEARCH("crypto",DB!$K$4:$K$174))=TRUE,ROW(DB!$C$4:$C$174)),ROW(171:171))-3,0),"")</f>
        <v/>
      </c>
      <c r="D175" t="str">
        <f>IFERROR(VLOOKUP(C175,DB!$C$4:$I$952,2,FALSE),"")</f>
        <v/>
      </c>
      <c r="E175" s="70" t="str">
        <f>IFERROR(VLOOKUP(C175,DB!$C$4:$I$952,3,FALSE),"")</f>
        <v/>
      </c>
      <c r="F175" s="71" t="str">
        <f>IFERROR(VLOOKUP(C175,DB!$C$4:$I$952,7,FALSE),"")</f>
        <v/>
      </c>
      <c r="G175" s="72" t="str">
        <f>IFERROR(VLOOKUP(C175,DB!$C$4:$H$952,4,FALSE)/1000000,"")</f>
        <v/>
      </c>
      <c r="H175" s="72"/>
      <c r="I175" s="72" t="str">
        <f t="shared" si="9"/>
        <v/>
      </c>
      <c r="J175" s="73" t="str">
        <f t="shared" si="10"/>
        <v/>
      </c>
      <c r="K175" s="73" t="str">
        <f t="shared" si="11"/>
        <v/>
      </c>
      <c r="L175" s="74"/>
      <c r="M175" s="74"/>
      <c r="N175" s="75" t="str">
        <f>IFERROR(VLOOKUP(C175,DB!$C$4:$H$49,6,FALSE),"")</f>
        <v/>
      </c>
      <c r="O175" s="76"/>
      <c r="P175" s="77" t="str">
        <f>IFERROR(VLOOKUP(C175,DB!$C$4:$K$952,8,FALSE),"")</f>
        <v/>
      </c>
      <c r="Q175" s="78" t="str">
        <f>IFERROR(VLOOKUP(C175,DB!$C$4:$L$952,10,FALSE),"")</f>
        <v/>
      </c>
      <c r="R175" s="79"/>
    </row>
    <row r="176" spans="2:18">
      <c r="B176" s="64" t="str">
        <f>IFERROR(HYPERLINK(C176&amp;".xlsx",VLOOKUP(C176,DB!$C$4:$N$952,12,FALSE)),"")</f>
        <v/>
      </c>
      <c r="C176" s="65" t="str" cm="1">
        <f t="array" ref="C176">IFERROR(INDEX(DB!$C$4:$C$174,SMALL(IF(ISNUMBER(SEARCH("crypto",DB!$K$4:$K$174))=TRUE,ROW(DB!$C$4:$C$174)),ROW(172:172))-3,0),"")</f>
        <v/>
      </c>
      <c r="D176" t="str">
        <f>IFERROR(VLOOKUP(C176,DB!$C$4:$I$952,2,FALSE),"")</f>
        <v/>
      </c>
      <c r="E176" s="70" t="str">
        <f>IFERROR(VLOOKUP(C176,DB!$C$4:$I$952,3,FALSE),"")</f>
        <v/>
      </c>
      <c r="F176" s="71" t="str">
        <f>IFERROR(VLOOKUP(C176,DB!$C$4:$I$952,7,FALSE),"")</f>
        <v/>
      </c>
      <c r="G176" s="72" t="str">
        <f>IFERROR(VLOOKUP(C176,DB!$C$4:$H$952,4,FALSE)/1000000,"")</f>
        <v/>
      </c>
      <c r="H176" s="72"/>
      <c r="I176" s="72" t="str">
        <f t="shared" si="9"/>
        <v/>
      </c>
      <c r="J176" s="73" t="str">
        <f t="shared" si="10"/>
        <v/>
      </c>
      <c r="K176" s="73" t="str">
        <f t="shared" si="11"/>
        <v/>
      </c>
      <c r="L176" s="74"/>
      <c r="M176" s="74"/>
      <c r="N176" s="75" t="str">
        <f>IFERROR(VLOOKUP(C176,DB!$C$4:$H$49,6,FALSE),"")</f>
        <v/>
      </c>
      <c r="O176" s="76"/>
      <c r="P176" s="77" t="str">
        <f>IFERROR(VLOOKUP(C176,DB!$C$4:$K$952,8,FALSE),"")</f>
        <v/>
      </c>
      <c r="Q176" s="78" t="str">
        <f>IFERROR(VLOOKUP(C176,DB!$C$4:$L$952,10,FALSE),"")</f>
        <v/>
      </c>
      <c r="R176" s="79"/>
    </row>
    <row r="177" spans="2:18">
      <c r="B177" s="64" t="str">
        <f>IFERROR(HYPERLINK(C177&amp;".xlsx",VLOOKUP(C177,DB!$C$4:$N$952,12,FALSE)),"")</f>
        <v/>
      </c>
      <c r="C177" s="65" t="str" cm="1">
        <f t="array" ref="C177">IFERROR(INDEX(DB!$C$4:$C$174,SMALL(IF(ISNUMBER(SEARCH("crypto",DB!$K$4:$K$174))=TRUE,ROW(DB!$C$4:$C$174)),ROW(173:173))-3,0),"")</f>
        <v/>
      </c>
      <c r="D177" t="str">
        <f>IFERROR(VLOOKUP(C177,DB!$C$4:$I$952,2,FALSE),"")</f>
        <v/>
      </c>
      <c r="E177" s="70" t="str">
        <f>IFERROR(VLOOKUP(C177,DB!$C$4:$I$952,3,FALSE),"")</f>
        <v/>
      </c>
      <c r="F177" s="71" t="str">
        <f>IFERROR(VLOOKUP(C177,DB!$C$4:$I$952,7,FALSE),"")</f>
        <v/>
      </c>
      <c r="G177" s="72" t="str">
        <f>IFERROR(VLOOKUP(C177,DB!$C$4:$H$952,4,FALSE)/1000000,"")</f>
        <v/>
      </c>
      <c r="H177" s="72"/>
      <c r="I177" s="72" t="str">
        <f t="shared" si="9"/>
        <v/>
      </c>
      <c r="J177" s="73" t="str">
        <f t="shared" si="10"/>
        <v/>
      </c>
      <c r="K177" s="73" t="str">
        <f t="shared" si="11"/>
        <v/>
      </c>
      <c r="L177" s="74"/>
      <c r="M177" s="74"/>
      <c r="N177" s="75" t="str">
        <f>IFERROR(VLOOKUP(C177,DB!$C$4:$H$49,6,FALSE),"")</f>
        <v/>
      </c>
      <c r="O177" s="76"/>
      <c r="P177" s="77" t="str">
        <f>IFERROR(VLOOKUP(C177,DB!$C$4:$K$952,8,FALSE),"")</f>
        <v/>
      </c>
      <c r="Q177" s="78" t="str">
        <f>IFERROR(VLOOKUP(C177,DB!$C$4:$L$952,10,FALSE),"")</f>
        <v/>
      </c>
      <c r="R177" s="79"/>
    </row>
    <row r="178" spans="2:18">
      <c r="B178" s="64" t="str">
        <f>IFERROR(HYPERLINK(C178&amp;".xlsx",VLOOKUP(C178,DB!$C$4:$N$952,12,FALSE)),"")</f>
        <v/>
      </c>
      <c r="C178" s="65" t="str" cm="1">
        <f t="array" ref="C178">IFERROR(INDEX(DB!$C$4:$C$174,SMALL(IF(ISNUMBER(SEARCH("crypto",DB!$K$4:$K$174))=TRUE,ROW(DB!$C$4:$C$174)),ROW(174:174))-3,0),"")</f>
        <v/>
      </c>
      <c r="D178" t="str">
        <f>IFERROR(VLOOKUP(C178,DB!$C$4:$I$952,2,FALSE),"")</f>
        <v/>
      </c>
      <c r="E178" s="70" t="str">
        <f>IFERROR(VLOOKUP(C178,DB!$C$4:$I$952,3,FALSE),"")</f>
        <v/>
      </c>
      <c r="F178" s="71" t="str">
        <f>IFERROR(VLOOKUP(C178,DB!$C$4:$I$952,7,FALSE),"")</f>
        <v/>
      </c>
      <c r="G178" s="72" t="str">
        <f>IFERROR(VLOOKUP(C178,DB!$C$4:$H$952,4,FALSE)/1000000,"")</f>
        <v/>
      </c>
      <c r="H178" s="72"/>
      <c r="I178" s="72" t="str">
        <f t="shared" si="9"/>
        <v/>
      </c>
      <c r="J178" s="73" t="str">
        <f t="shared" si="10"/>
        <v/>
      </c>
      <c r="K178" s="73" t="str">
        <f t="shared" si="11"/>
        <v/>
      </c>
      <c r="L178" s="74"/>
      <c r="M178" s="74"/>
      <c r="N178" s="75" t="str">
        <f>IFERROR(VLOOKUP(C178,DB!$C$4:$H$49,6,FALSE),"")</f>
        <v/>
      </c>
      <c r="O178" s="76"/>
      <c r="P178" s="77" t="str">
        <f>IFERROR(VLOOKUP(C178,DB!$C$4:$K$952,8,FALSE),"")</f>
        <v/>
      </c>
      <c r="Q178" s="78" t="str">
        <f>IFERROR(VLOOKUP(C178,DB!$C$4:$L$952,10,FALSE),"")</f>
        <v/>
      </c>
      <c r="R178" s="79"/>
    </row>
    <row r="179" spans="2:18">
      <c r="B179" s="64" t="str">
        <f>IFERROR(HYPERLINK(C179&amp;".xlsx",VLOOKUP(C179,DB!$C$4:$N$952,12,FALSE)),"")</f>
        <v/>
      </c>
      <c r="C179" s="65" t="str" cm="1">
        <f t="array" ref="C179">IFERROR(INDEX(DB!$C$4:$C$174,SMALL(IF(ISNUMBER(SEARCH("crypto",DB!$K$4:$K$174))=TRUE,ROW(DB!$C$4:$C$174)),ROW(175:175))-3,0),"")</f>
        <v/>
      </c>
      <c r="D179" t="str">
        <f>IFERROR(VLOOKUP(C179,DB!$C$4:$I$952,2,FALSE),"")</f>
        <v/>
      </c>
      <c r="E179" s="70" t="str">
        <f>IFERROR(VLOOKUP(C179,DB!$C$4:$I$952,3,FALSE),"")</f>
        <v/>
      </c>
      <c r="F179" s="71" t="str">
        <f>IFERROR(VLOOKUP(C179,DB!$C$4:$I$952,7,FALSE),"")</f>
        <v/>
      </c>
      <c r="G179" s="72" t="str">
        <f>IFERROR(VLOOKUP(C179,DB!$C$4:$H$952,4,FALSE)/1000000,"")</f>
        <v/>
      </c>
      <c r="H179" s="72"/>
      <c r="I179" s="72" t="str">
        <f t="shared" si="9"/>
        <v/>
      </c>
      <c r="J179" s="73" t="str">
        <f t="shared" si="10"/>
        <v/>
      </c>
      <c r="K179" s="73" t="str">
        <f t="shared" si="11"/>
        <v/>
      </c>
      <c r="L179" s="74"/>
      <c r="M179" s="74"/>
      <c r="N179" s="75" t="str">
        <f>IFERROR(VLOOKUP(C179,DB!$C$4:$H$49,6,FALSE),"")</f>
        <v/>
      </c>
      <c r="O179" s="76"/>
      <c r="P179" s="77" t="str">
        <f>IFERROR(VLOOKUP(C179,DB!$C$4:$K$952,8,FALSE),"")</f>
        <v/>
      </c>
      <c r="Q179" s="78" t="str">
        <f>IFERROR(VLOOKUP(C179,DB!$C$4:$L$952,10,FALSE),"")</f>
        <v/>
      </c>
      <c r="R179" s="79"/>
    </row>
    <row r="180" spans="2:18">
      <c r="B180" s="64" t="str">
        <f>IFERROR(HYPERLINK(C180&amp;".xlsx",VLOOKUP(C180,DB!$C$4:$N$952,12,FALSE)),"")</f>
        <v/>
      </c>
      <c r="C180" s="65" t="str" cm="1">
        <f t="array" ref="C180">IFERROR(INDEX(DB!$C$4:$C$174,SMALL(IF(ISNUMBER(SEARCH("crypto",DB!$K$4:$K$174))=TRUE,ROW(DB!$C$4:$C$174)),ROW(176:176))-3,0),"")</f>
        <v/>
      </c>
      <c r="D180" t="str">
        <f>IFERROR(VLOOKUP(C180,DB!$C$4:$I$952,2,FALSE),"")</f>
        <v/>
      </c>
      <c r="E180" s="70" t="str">
        <f>IFERROR(VLOOKUP(C180,DB!$C$4:$I$952,3,FALSE),"")</f>
        <v/>
      </c>
      <c r="F180" s="71" t="str">
        <f>IFERROR(VLOOKUP(C180,DB!$C$4:$I$952,7,FALSE),"")</f>
        <v/>
      </c>
      <c r="G180" s="72" t="str">
        <f>IFERROR(VLOOKUP(C180,DB!$C$4:$H$952,4,FALSE)/1000000,"")</f>
        <v/>
      </c>
      <c r="H180" s="72"/>
      <c r="I180" s="72" t="str">
        <f t="shared" si="9"/>
        <v/>
      </c>
      <c r="J180" s="73" t="str">
        <f t="shared" si="10"/>
        <v/>
      </c>
      <c r="K180" s="73" t="str">
        <f t="shared" si="11"/>
        <v/>
      </c>
      <c r="L180" s="74"/>
      <c r="M180" s="74"/>
      <c r="N180" s="75" t="str">
        <f>IFERROR(VLOOKUP(C180,DB!$C$4:$H$49,6,FALSE),"")</f>
        <v/>
      </c>
      <c r="O180" s="76"/>
      <c r="P180" s="77" t="str">
        <f>IFERROR(VLOOKUP(C180,DB!$C$4:$K$952,8,FALSE),"")</f>
        <v/>
      </c>
      <c r="Q180" s="78" t="str">
        <f>IFERROR(VLOOKUP(C180,DB!$C$4:$L$952,10,FALSE),"")</f>
        <v/>
      </c>
      <c r="R180" s="79"/>
    </row>
    <row r="181" spans="2:18">
      <c r="B181" s="64" t="str">
        <f>IFERROR(HYPERLINK(C181&amp;".xlsx",VLOOKUP(C181,DB!$C$4:$N$952,12,FALSE)),"")</f>
        <v/>
      </c>
      <c r="C181" s="65" t="str" cm="1">
        <f t="array" ref="C181">IFERROR(INDEX(DB!$C$4:$C$174,SMALL(IF(ISNUMBER(SEARCH("crypto",DB!$K$4:$K$174))=TRUE,ROW(DB!$C$4:$C$174)),ROW(177:177))-3,0),"")</f>
        <v/>
      </c>
      <c r="D181" t="str">
        <f>IFERROR(VLOOKUP(C181,DB!$C$4:$I$952,2,FALSE),"")</f>
        <v/>
      </c>
      <c r="E181" s="70" t="str">
        <f>IFERROR(VLOOKUP(C181,DB!$C$4:$I$952,3,FALSE),"")</f>
        <v/>
      </c>
      <c r="F181" s="71" t="str">
        <f>IFERROR(VLOOKUP(C181,DB!$C$4:$I$952,7,FALSE),"")</f>
        <v/>
      </c>
      <c r="G181" s="72" t="str">
        <f>IFERROR(VLOOKUP(C181,DB!$C$4:$H$952,4,FALSE)/1000000,"")</f>
        <v/>
      </c>
      <c r="H181" s="72"/>
      <c r="I181" s="72" t="str">
        <f t="shared" si="9"/>
        <v/>
      </c>
      <c r="J181" s="73" t="str">
        <f t="shared" si="10"/>
        <v/>
      </c>
      <c r="K181" s="73" t="str">
        <f t="shared" si="11"/>
        <v/>
      </c>
      <c r="L181" s="74"/>
      <c r="M181" s="74"/>
      <c r="N181" s="75" t="str">
        <f>IFERROR(VLOOKUP(C181,DB!$C$4:$H$49,6,FALSE),"")</f>
        <v/>
      </c>
      <c r="O181" s="76"/>
      <c r="P181" s="77" t="str">
        <f>IFERROR(VLOOKUP(C181,DB!$C$4:$K$952,8,FALSE),"")</f>
        <v/>
      </c>
      <c r="Q181" s="78" t="str">
        <f>IFERROR(VLOOKUP(C181,DB!$C$4:$L$952,10,FALSE),"")</f>
        <v/>
      </c>
      <c r="R181" s="79"/>
    </row>
    <row r="182" spans="2:18">
      <c r="B182" s="64" t="str">
        <f>IFERROR(HYPERLINK(C182&amp;".xlsx",VLOOKUP(C182,DB!$C$4:$N$952,12,FALSE)),"")</f>
        <v/>
      </c>
      <c r="C182" s="65" t="str" cm="1">
        <f t="array" ref="C182">IFERROR(INDEX(DB!$C$4:$C$174,SMALL(IF(ISNUMBER(SEARCH("crypto",DB!$K$4:$K$174))=TRUE,ROW(DB!$C$4:$C$174)),ROW(178:178))-3,0),"")</f>
        <v/>
      </c>
      <c r="D182" t="str">
        <f>IFERROR(VLOOKUP(C182,DB!$C$4:$I$952,2,FALSE),"")</f>
        <v/>
      </c>
      <c r="E182" s="70" t="str">
        <f>IFERROR(VLOOKUP(C182,DB!$C$4:$I$952,3,FALSE),"")</f>
        <v/>
      </c>
      <c r="F182" s="71" t="str">
        <f>IFERROR(VLOOKUP(C182,DB!$C$4:$I$952,7,FALSE),"")</f>
        <v/>
      </c>
      <c r="G182" s="72" t="str">
        <f>IFERROR(VLOOKUP(C182,DB!$C$4:$H$952,4,FALSE)/1000000,"")</f>
        <v/>
      </c>
      <c r="H182" s="72"/>
      <c r="I182" s="72" t="str">
        <f t="shared" si="9"/>
        <v/>
      </c>
      <c r="J182" s="73" t="str">
        <f t="shared" si="10"/>
        <v/>
      </c>
      <c r="K182" s="73" t="str">
        <f t="shared" si="11"/>
        <v/>
      </c>
      <c r="L182" s="74"/>
      <c r="M182" s="74"/>
      <c r="N182" s="75" t="str">
        <f>IFERROR(VLOOKUP(C182,DB!$C$4:$H$49,6,FALSE),"")</f>
        <v/>
      </c>
      <c r="O182" s="76"/>
      <c r="P182" s="77" t="str">
        <f>IFERROR(VLOOKUP(C182,DB!$C$4:$K$952,8,FALSE),"")</f>
        <v/>
      </c>
      <c r="Q182" s="78" t="str">
        <f>IFERROR(VLOOKUP(C182,DB!$C$4:$L$952,10,FALSE),"")</f>
        <v/>
      </c>
      <c r="R182" s="79"/>
    </row>
    <row r="183" spans="2:18">
      <c r="B183" s="64" t="str">
        <f>IFERROR(HYPERLINK(C183&amp;".xlsx",VLOOKUP(C183,DB!$C$4:$N$952,12,FALSE)),"")</f>
        <v/>
      </c>
      <c r="C183" s="65" t="str" cm="1">
        <f t="array" ref="C183">IFERROR(INDEX(DB!$C$4:$C$174,SMALL(IF(ISNUMBER(SEARCH("crypto",DB!$K$4:$K$174))=TRUE,ROW(DB!$C$4:$C$174)),ROW(179:179))-3,0),"")</f>
        <v/>
      </c>
      <c r="D183" t="str">
        <f>IFERROR(VLOOKUP(C183,DB!$C$4:$I$952,2,FALSE),"")</f>
        <v/>
      </c>
      <c r="E183" s="70" t="str">
        <f>IFERROR(VLOOKUP(C183,DB!$C$4:$I$952,3,FALSE),"")</f>
        <v/>
      </c>
      <c r="F183" s="71" t="str">
        <f>IFERROR(VLOOKUP(C183,DB!$C$4:$I$952,7,FALSE),"")</f>
        <v/>
      </c>
      <c r="G183" s="72" t="str">
        <f>IFERROR(VLOOKUP(C183,DB!$C$4:$H$952,4,FALSE)/1000000,"")</f>
        <v/>
      </c>
      <c r="H183" s="72"/>
      <c r="I183" s="72" t="str">
        <f t="shared" si="9"/>
        <v/>
      </c>
      <c r="J183" s="73" t="str">
        <f t="shared" si="10"/>
        <v/>
      </c>
      <c r="K183" s="73" t="str">
        <f t="shared" si="11"/>
        <v/>
      </c>
      <c r="L183" s="74"/>
      <c r="M183" s="74"/>
      <c r="N183" s="75" t="str">
        <f>IFERROR(VLOOKUP(C183,DB!$C$4:$H$49,6,FALSE),"")</f>
        <v/>
      </c>
      <c r="O183" s="76"/>
      <c r="P183" s="77" t="str">
        <f>IFERROR(VLOOKUP(C183,DB!$C$4:$K$952,8,FALSE),"")</f>
        <v/>
      </c>
      <c r="Q183" s="78" t="str">
        <f>IFERROR(VLOOKUP(C183,DB!$C$4:$L$952,10,FALSE),"")</f>
        <v/>
      </c>
      <c r="R183" s="79"/>
    </row>
    <row r="184" spans="2:18">
      <c r="B184" s="64" t="str">
        <f>IFERROR(HYPERLINK(C184&amp;".xlsx",VLOOKUP(C184,DB!$C$4:$N$952,12,FALSE)),"")</f>
        <v/>
      </c>
      <c r="C184" s="65" t="str" cm="1">
        <f t="array" ref="C184">IFERROR(INDEX(DB!$C$4:$C$174,SMALL(IF(ISNUMBER(SEARCH("crypto",DB!$K$4:$K$174))=TRUE,ROW(DB!$C$4:$C$174)),ROW(180:180))-3,0),"")</f>
        <v/>
      </c>
      <c r="D184" t="str">
        <f>IFERROR(VLOOKUP(C184,DB!$C$4:$I$952,2,FALSE),"")</f>
        <v/>
      </c>
      <c r="E184" s="70" t="str">
        <f>IFERROR(VLOOKUP(C184,DB!$C$4:$I$952,3,FALSE),"")</f>
        <v/>
      </c>
      <c r="F184" s="71" t="str">
        <f>IFERROR(VLOOKUP(C184,DB!$C$4:$I$952,7,FALSE),"")</f>
        <v/>
      </c>
      <c r="G184" s="72" t="str">
        <f>IFERROR(VLOOKUP(C184,DB!$C$4:$H$952,4,FALSE)/1000000,"")</f>
        <v/>
      </c>
      <c r="H184" s="72"/>
      <c r="I184" s="72" t="str">
        <f t="shared" si="9"/>
        <v/>
      </c>
      <c r="J184" s="73" t="str">
        <f t="shared" si="10"/>
        <v/>
      </c>
      <c r="K184" s="73" t="str">
        <f t="shared" si="11"/>
        <v/>
      </c>
      <c r="L184" s="74"/>
      <c r="M184" s="74"/>
      <c r="N184" s="75" t="str">
        <f>IFERROR(VLOOKUP(C184,DB!$C$4:$H$49,6,FALSE),"")</f>
        <v/>
      </c>
      <c r="O184" s="76"/>
      <c r="P184" s="77" t="str">
        <f>IFERROR(VLOOKUP(C184,DB!$C$4:$K$952,8,FALSE),"")</f>
        <v/>
      </c>
      <c r="Q184" s="78" t="str">
        <f>IFERROR(VLOOKUP(C184,DB!$C$4:$L$952,10,FALSE),"")</f>
        <v/>
      </c>
      <c r="R184" s="79"/>
    </row>
    <row r="185" spans="2:18">
      <c r="B185" s="64" t="str">
        <f>IFERROR(HYPERLINK(C185&amp;".xlsx",VLOOKUP(C185,DB!$C$4:$N$952,12,FALSE)),"")</f>
        <v/>
      </c>
      <c r="C185" s="65" t="str" cm="1">
        <f t="array" ref="C185">IFERROR(INDEX(DB!$C$4:$C$174,SMALL(IF(ISNUMBER(SEARCH("crypto",DB!$K$4:$K$174))=TRUE,ROW(DB!$C$4:$C$174)),ROW(181:181))-3,0),"")</f>
        <v/>
      </c>
      <c r="D185" t="str">
        <f>IFERROR(VLOOKUP(C185,DB!$C$4:$I$952,2,FALSE),"")</f>
        <v/>
      </c>
      <c r="E185" s="70" t="str">
        <f>IFERROR(VLOOKUP(C185,DB!$C$4:$I$952,3,FALSE),"")</f>
        <v/>
      </c>
      <c r="F185" s="71" t="str">
        <f>IFERROR(VLOOKUP(C185,DB!$C$4:$I$952,7,FALSE),"")</f>
        <v/>
      </c>
      <c r="G185" s="72" t="str">
        <f>IFERROR(VLOOKUP(C185,DB!$C$4:$H$952,4,FALSE)/1000000,"")</f>
        <v/>
      </c>
      <c r="H185" s="72"/>
      <c r="I185" s="72" t="str">
        <f t="shared" si="9"/>
        <v/>
      </c>
      <c r="J185" s="73" t="str">
        <f t="shared" si="10"/>
        <v/>
      </c>
      <c r="K185" s="73" t="str">
        <f t="shared" si="11"/>
        <v/>
      </c>
      <c r="L185" s="74"/>
      <c r="M185" s="74"/>
      <c r="N185" s="75" t="str">
        <f>IFERROR(VLOOKUP(C185,DB!$C$4:$H$49,6,FALSE),"")</f>
        <v/>
      </c>
      <c r="O185" s="76"/>
      <c r="P185" s="77" t="str">
        <f>IFERROR(VLOOKUP(C185,DB!$C$4:$K$952,8,FALSE),"")</f>
        <v/>
      </c>
      <c r="Q185" s="78" t="str">
        <f>IFERROR(VLOOKUP(C185,DB!$C$4:$L$952,10,FALSE),"")</f>
        <v/>
      </c>
      <c r="R185" s="79"/>
    </row>
    <row r="186" spans="2:18">
      <c r="B186" s="64" t="str">
        <f>IFERROR(HYPERLINK(C186&amp;".xlsx",VLOOKUP(C186,DB!$C$4:$N$952,12,FALSE)),"")</f>
        <v/>
      </c>
      <c r="C186" s="65" t="str" cm="1">
        <f t="array" ref="C186">IFERROR(INDEX(DB!$C$4:$C$174,SMALL(IF(ISNUMBER(SEARCH("crypto",DB!$K$4:$K$174))=TRUE,ROW(DB!$C$4:$C$174)),ROW(182:182))-3,0),"")</f>
        <v/>
      </c>
      <c r="D186" t="str">
        <f>IFERROR(VLOOKUP(C186,DB!$C$4:$I$952,2,FALSE),"")</f>
        <v/>
      </c>
      <c r="E186" s="70" t="str">
        <f>IFERROR(VLOOKUP(C186,DB!$C$4:$I$952,3,FALSE),"")</f>
        <v/>
      </c>
      <c r="F186" s="71" t="str">
        <f>IFERROR(VLOOKUP(C186,DB!$C$4:$I$952,7,FALSE),"")</f>
        <v/>
      </c>
      <c r="G186" s="72" t="str">
        <f>IFERROR(VLOOKUP(C186,DB!$C$4:$H$952,4,FALSE)/1000000,"")</f>
        <v/>
      </c>
      <c r="H186" s="72"/>
      <c r="I186" s="72" t="str">
        <f t="shared" si="9"/>
        <v/>
      </c>
      <c r="J186" s="73" t="str">
        <f t="shared" si="10"/>
        <v/>
      </c>
      <c r="K186" s="73" t="str">
        <f t="shared" si="11"/>
        <v/>
      </c>
      <c r="L186" s="74"/>
      <c r="M186" s="74"/>
      <c r="N186" s="75" t="str">
        <f>IFERROR(VLOOKUP(C186,DB!$C$4:$H$49,6,FALSE),"")</f>
        <v/>
      </c>
      <c r="O186" s="76"/>
      <c r="P186" s="77" t="str">
        <f>IFERROR(VLOOKUP(C186,DB!$C$4:$K$952,8,FALSE),"")</f>
        <v/>
      </c>
      <c r="Q186" s="78" t="str">
        <f>IFERROR(VLOOKUP(C186,DB!$C$4:$L$952,10,FALSE),"")</f>
        <v/>
      </c>
      <c r="R186" s="79"/>
    </row>
    <row r="187" spans="2:18">
      <c r="B187" s="64" t="str">
        <f>IFERROR(HYPERLINK(C187&amp;".xlsx",VLOOKUP(C187,DB!$C$4:$N$952,12,FALSE)),"")</f>
        <v/>
      </c>
      <c r="C187" s="65" t="str" cm="1">
        <f t="array" ref="C187">IFERROR(INDEX(DB!$C$4:$C$174,SMALL(IF(ISNUMBER(SEARCH("crypto",DB!$K$4:$K$174))=TRUE,ROW(DB!$C$4:$C$174)),ROW(183:183))-3,0),"")</f>
        <v/>
      </c>
      <c r="D187" t="str">
        <f>IFERROR(VLOOKUP(C187,DB!$C$4:$I$952,2,FALSE),"")</f>
        <v/>
      </c>
      <c r="E187" s="70" t="str">
        <f>IFERROR(VLOOKUP(C187,DB!$C$4:$I$952,3,FALSE),"")</f>
        <v/>
      </c>
      <c r="F187" s="71" t="str">
        <f>IFERROR(VLOOKUP(C187,DB!$C$4:$I$952,7,FALSE),"")</f>
        <v/>
      </c>
      <c r="G187" s="72" t="str">
        <f>IFERROR(VLOOKUP(C187,DB!$C$4:$H$952,4,FALSE)/1000000,"")</f>
        <v/>
      </c>
      <c r="H187" s="72"/>
      <c r="I187" s="72" t="str">
        <f t="shared" si="9"/>
        <v/>
      </c>
      <c r="J187" s="73" t="str">
        <f t="shared" si="10"/>
        <v/>
      </c>
      <c r="K187" s="73" t="str">
        <f t="shared" si="11"/>
        <v/>
      </c>
      <c r="L187" s="74"/>
      <c r="M187" s="74"/>
      <c r="N187" s="75" t="str">
        <f>IFERROR(VLOOKUP(C187,DB!$C$4:$H$49,6,FALSE),"")</f>
        <v/>
      </c>
      <c r="O187" s="76"/>
      <c r="P187" s="77" t="str">
        <f>IFERROR(VLOOKUP(C187,DB!$C$4:$K$952,8,FALSE),"")</f>
        <v/>
      </c>
      <c r="Q187" s="78" t="str">
        <f>IFERROR(VLOOKUP(C187,DB!$C$4:$L$952,10,FALSE),"")</f>
        <v/>
      </c>
      <c r="R187" s="79"/>
    </row>
    <row r="188" spans="2:18">
      <c r="B188" s="64" t="str">
        <f>IFERROR(HYPERLINK(C188&amp;".xlsx",VLOOKUP(C188,DB!$C$4:$N$952,12,FALSE)),"")</f>
        <v/>
      </c>
      <c r="C188" s="65" t="str" cm="1">
        <f t="array" ref="C188">IFERROR(INDEX(DB!$C$4:$C$174,SMALL(IF(ISNUMBER(SEARCH("crypto",DB!$K$4:$K$174))=TRUE,ROW(DB!$C$4:$C$174)),ROW(184:184))-3,0),"")</f>
        <v/>
      </c>
      <c r="D188" t="str">
        <f>IFERROR(VLOOKUP(C188,DB!$C$4:$I$952,2,FALSE),"")</f>
        <v/>
      </c>
      <c r="E188" s="70" t="str">
        <f>IFERROR(VLOOKUP(C188,DB!$C$4:$I$952,3,FALSE),"")</f>
        <v/>
      </c>
      <c r="F188" s="71" t="str">
        <f>IFERROR(VLOOKUP(C188,DB!$C$4:$I$952,7,FALSE),"")</f>
        <v/>
      </c>
      <c r="G188" s="72" t="str">
        <f>IFERROR(VLOOKUP(C188,DB!$C$4:$H$952,4,FALSE)/1000000,"")</f>
        <v/>
      </c>
      <c r="H188" s="72"/>
      <c r="I188" s="72" t="str">
        <f t="shared" si="9"/>
        <v/>
      </c>
      <c r="J188" s="73" t="str">
        <f t="shared" si="10"/>
        <v/>
      </c>
      <c r="K188" s="73" t="str">
        <f t="shared" si="11"/>
        <v/>
      </c>
      <c r="L188" s="74"/>
      <c r="M188" s="74"/>
      <c r="N188" s="75" t="str">
        <f>IFERROR(VLOOKUP(C188,DB!$C$4:$H$49,6,FALSE),"")</f>
        <v/>
      </c>
      <c r="O188" s="76"/>
      <c r="P188" s="77" t="str">
        <f>IFERROR(VLOOKUP(C188,DB!$C$4:$K$952,8,FALSE),"")</f>
        <v/>
      </c>
      <c r="Q188" s="78" t="str">
        <f>IFERROR(VLOOKUP(C188,DB!$C$4:$L$952,10,FALSE),"")</f>
        <v/>
      </c>
      <c r="R188" s="79"/>
    </row>
    <row r="189" spans="2:18">
      <c r="B189" s="64" t="str">
        <f>IFERROR(HYPERLINK(C189&amp;".xlsx",VLOOKUP(C189,DB!$C$4:$N$952,12,FALSE)),"")</f>
        <v/>
      </c>
      <c r="C189" s="65" t="str" cm="1">
        <f t="array" ref="C189">IFERROR(INDEX(DB!$C$4:$C$174,SMALL(IF(ISNUMBER(SEARCH("crypto",DB!$K$4:$K$174))=TRUE,ROW(DB!$C$4:$C$174)),ROW(185:185))-3,0),"")</f>
        <v/>
      </c>
      <c r="D189" t="str">
        <f>IFERROR(VLOOKUP(C189,DB!$C$4:$I$952,2,FALSE),"")</f>
        <v/>
      </c>
      <c r="E189" s="70" t="str">
        <f>IFERROR(VLOOKUP(C189,DB!$C$4:$I$952,3,FALSE),"")</f>
        <v/>
      </c>
      <c r="F189" s="71" t="str">
        <f>IFERROR(VLOOKUP(C189,DB!$C$4:$I$952,7,FALSE),"")</f>
        <v/>
      </c>
      <c r="G189" s="72" t="str">
        <f>IFERROR(VLOOKUP(C189,DB!$C$4:$H$952,4,FALSE)/1000000,"")</f>
        <v/>
      </c>
      <c r="H189" s="72"/>
      <c r="I189" s="72" t="str">
        <f t="shared" si="9"/>
        <v/>
      </c>
      <c r="J189" s="73" t="str">
        <f t="shared" si="10"/>
        <v/>
      </c>
      <c r="K189" s="73" t="str">
        <f t="shared" si="11"/>
        <v/>
      </c>
      <c r="L189" s="74"/>
      <c r="M189" s="74"/>
      <c r="N189" s="75" t="str">
        <f>IFERROR(VLOOKUP(C189,DB!$C$4:$H$49,6,FALSE),"")</f>
        <v/>
      </c>
      <c r="O189" s="76"/>
      <c r="P189" s="77" t="str">
        <f>IFERROR(VLOOKUP(C189,DB!$C$4:$K$952,8,FALSE),"")</f>
        <v/>
      </c>
      <c r="Q189" s="78" t="str">
        <f>IFERROR(VLOOKUP(C189,DB!$C$4:$L$952,10,FALSE),"")</f>
        <v/>
      </c>
      <c r="R189" s="79"/>
    </row>
    <row r="190" spans="2:18">
      <c r="B190" s="64" t="str">
        <f>IFERROR(HYPERLINK(C190&amp;".xlsx",VLOOKUP(C190,DB!$C$4:$N$952,12,FALSE)),"")</f>
        <v/>
      </c>
      <c r="C190" s="65" t="str" cm="1">
        <f t="array" ref="C190">IFERROR(INDEX(DB!$C$4:$C$174,SMALL(IF(ISNUMBER(SEARCH("crypto",DB!$K$4:$K$174))=TRUE,ROW(DB!$C$4:$C$174)),ROW(186:186))-3,0),"")</f>
        <v/>
      </c>
      <c r="D190" t="str">
        <f>IFERROR(VLOOKUP(C190,DB!$C$4:$I$952,2,FALSE),"")</f>
        <v/>
      </c>
      <c r="E190" s="70" t="str">
        <f>IFERROR(VLOOKUP(C190,DB!$C$4:$I$952,3,FALSE),"")</f>
        <v/>
      </c>
      <c r="F190" s="71" t="str">
        <f>IFERROR(VLOOKUP(C190,DB!$C$4:$I$952,7,FALSE),"")</f>
        <v/>
      </c>
      <c r="G190" s="72" t="str">
        <f>IFERROR(VLOOKUP(C190,DB!$C$4:$H$952,4,FALSE)/1000000,"")</f>
        <v/>
      </c>
      <c r="H190" s="72"/>
      <c r="I190" s="72" t="str">
        <f t="shared" si="9"/>
        <v/>
      </c>
      <c r="J190" s="73" t="str">
        <f t="shared" si="10"/>
        <v/>
      </c>
      <c r="K190" s="73" t="str">
        <f t="shared" si="11"/>
        <v/>
      </c>
      <c r="L190" s="74"/>
      <c r="M190" s="74"/>
      <c r="N190" s="75" t="str">
        <f>IFERROR(VLOOKUP(C190,DB!$C$4:$H$49,6,FALSE),"")</f>
        <v/>
      </c>
      <c r="O190" s="76"/>
      <c r="P190" s="77" t="str">
        <f>IFERROR(VLOOKUP(C190,DB!$C$4:$K$952,8,FALSE),"")</f>
        <v/>
      </c>
      <c r="Q190" s="78" t="str">
        <f>IFERROR(VLOOKUP(C190,DB!$C$4:$L$952,10,FALSE),"")</f>
        <v/>
      </c>
      <c r="R190" s="79"/>
    </row>
    <row r="191" spans="2:18">
      <c r="B191" s="64" t="str">
        <f>IFERROR(HYPERLINK(C191&amp;".xlsx",VLOOKUP(C191,DB!$C$4:$N$952,12,FALSE)),"")</f>
        <v/>
      </c>
      <c r="C191" s="65" t="str" cm="1">
        <f t="array" ref="C191">IFERROR(INDEX(DB!$C$4:$C$174,SMALL(IF(ISNUMBER(SEARCH("crypto",DB!$K$4:$K$174))=TRUE,ROW(DB!$C$4:$C$174)),ROW(187:187))-3,0),"")</f>
        <v/>
      </c>
      <c r="D191" t="str">
        <f>IFERROR(VLOOKUP(C191,DB!$C$4:$I$952,2,FALSE),"")</f>
        <v/>
      </c>
      <c r="E191" s="70" t="str">
        <f>IFERROR(VLOOKUP(C191,DB!$C$4:$I$952,3,FALSE),"")</f>
        <v/>
      </c>
      <c r="F191" s="71" t="str">
        <f>IFERROR(VLOOKUP(C191,DB!$C$4:$I$952,7,FALSE),"")</f>
        <v/>
      </c>
      <c r="G191" s="72" t="str">
        <f>IFERROR(VLOOKUP(C191,DB!$C$4:$H$952,4,FALSE)/1000000,"")</f>
        <v/>
      </c>
      <c r="H191" s="72"/>
      <c r="I191" s="72" t="str">
        <f t="shared" si="9"/>
        <v/>
      </c>
      <c r="J191" s="73" t="str">
        <f t="shared" si="10"/>
        <v/>
      </c>
      <c r="K191" s="73" t="str">
        <f t="shared" si="11"/>
        <v/>
      </c>
      <c r="L191" s="74"/>
      <c r="M191" s="74"/>
      <c r="N191" s="75" t="str">
        <f>IFERROR(VLOOKUP(C191,DB!$C$4:$H$49,6,FALSE),"")</f>
        <v/>
      </c>
      <c r="O191" s="76"/>
      <c r="P191" s="77" t="str">
        <f>IFERROR(VLOOKUP(C191,DB!$C$4:$K$952,8,FALSE),"")</f>
        <v/>
      </c>
      <c r="Q191" s="78" t="str">
        <f>IFERROR(VLOOKUP(C191,DB!$C$4:$L$952,10,FALSE),"")</f>
        <v/>
      </c>
      <c r="R191" s="79"/>
    </row>
    <row r="192" spans="2:18">
      <c r="B192" s="64" t="str">
        <f>IFERROR(HYPERLINK(C192&amp;".xlsx",VLOOKUP(C192,DB!$C$4:$N$952,12,FALSE)),"")</f>
        <v/>
      </c>
      <c r="C192" s="65" t="str" cm="1">
        <f t="array" ref="C192">IFERROR(INDEX(DB!$C$4:$C$174,SMALL(IF(ISNUMBER(SEARCH("crypto",DB!$K$4:$K$174))=TRUE,ROW(DB!$C$4:$C$174)),ROW(188:188))-3,0),"")</f>
        <v/>
      </c>
      <c r="D192" t="str">
        <f>IFERROR(VLOOKUP(C192,DB!$C$4:$I$952,2,FALSE),"")</f>
        <v/>
      </c>
      <c r="E192" s="70" t="str">
        <f>IFERROR(VLOOKUP(C192,DB!$C$4:$I$952,3,FALSE),"")</f>
        <v/>
      </c>
      <c r="F192" s="71" t="str">
        <f>IFERROR(VLOOKUP(C192,DB!$C$4:$I$952,7,FALSE),"")</f>
        <v/>
      </c>
      <c r="G192" s="72" t="str">
        <f>IFERROR(VLOOKUP(C192,DB!$C$4:$H$952,4,FALSE)/1000000,"")</f>
        <v/>
      </c>
      <c r="H192" s="72"/>
      <c r="I192" s="72" t="str">
        <f t="shared" si="9"/>
        <v/>
      </c>
      <c r="J192" s="73" t="str">
        <f t="shared" si="10"/>
        <v/>
      </c>
      <c r="K192" s="73" t="str">
        <f t="shared" si="11"/>
        <v/>
      </c>
      <c r="L192" s="74"/>
      <c r="M192" s="74"/>
      <c r="N192" s="75" t="str">
        <f>IFERROR(VLOOKUP(C192,DB!$C$4:$H$49,6,FALSE),"")</f>
        <v/>
      </c>
      <c r="O192" s="76"/>
      <c r="P192" s="77" t="str">
        <f>IFERROR(VLOOKUP(C192,DB!$C$4:$K$952,8,FALSE),"")</f>
        <v/>
      </c>
      <c r="Q192" s="78" t="str">
        <f>IFERROR(VLOOKUP(C192,DB!$C$4:$L$952,10,FALSE),"")</f>
        <v/>
      </c>
      <c r="R192" s="79"/>
    </row>
    <row r="193" spans="2:18">
      <c r="B193" s="64" t="str">
        <f>IFERROR(HYPERLINK(C193&amp;".xlsx",VLOOKUP(C193,DB!$C$4:$N$952,12,FALSE)),"")</f>
        <v/>
      </c>
      <c r="C193" s="65" t="str" cm="1">
        <f t="array" ref="C193">IFERROR(INDEX(DB!$C$4:$C$174,SMALL(IF(ISNUMBER(SEARCH("crypto",DB!$K$4:$K$174))=TRUE,ROW(DB!$C$4:$C$174)),ROW(189:189))-3,0),"")</f>
        <v/>
      </c>
      <c r="D193" t="str">
        <f>IFERROR(VLOOKUP(C193,DB!$C$4:$I$952,2,FALSE),"")</f>
        <v/>
      </c>
      <c r="E193" s="70" t="str">
        <f>IFERROR(VLOOKUP(C193,DB!$C$4:$I$952,3,FALSE),"")</f>
        <v/>
      </c>
      <c r="F193" s="71" t="str">
        <f>IFERROR(VLOOKUP(C193,DB!$C$4:$I$952,7,FALSE),"")</f>
        <v/>
      </c>
      <c r="G193" s="72" t="str">
        <f>IFERROR(VLOOKUP(C193,DB!$C$4:$H$952,4,FALSE)/1000000,"")</f>
        <v/>
      </c>
      <c r="H193" s="72"/>
      <c r="I193" s="72" t="str">
        <f t="shared" si="9"/>
        <v/>
      </c>
      <c r="J193" s="73" t="str">
        <f t="shared" si="10"/>
        <v/>
      </c>
      <c r="K193" s="73" t="str">
        <f t="shared" si="11"/>
        <v/>
      </c>
      <c r="L193" s="74"/>
      <c r="M193" s="74"/>
      <c r="N193" s="75" t="str">
        <f>IFERROR(VLOOKUP(C193,DB!$C$4:$H$49,6,FALSE),"")</f>
        <v/>
      </c>
      <c r="O193" s="76"/>
      <c r="P193" s="77" t="str">
        <f>IFERROR(VLOOKUP(C193,DB!$C$4:$K$952,8,FALSE),"")</f>
        <v/>
      </c>
      <c r="Q193" s="78" t="str">
        <f>IFERROR(VLOOKUP(C193,DB!$C$4:$L$952,10,FALSE),"")</f>
        <v/>
      </c>
      <c r="R193" s="79"/>
    </row>
    <row r="194" spans="2:18">
      <c r="B194" s="64" t="str">
        <f>IFERROR(HYPERLINK(C194&amp;".xlsx",VLOOKUP(C194,DB!$C$4:$N$952,12,FALSE)),"")</f>
        <v/>
      </c>
      <c r="C194" s="65" t="str" cm="1">
        <f t="array" ref="C194">IFERROR(INDEX(DB!$C$4:$C$174,SMALL(IF(ISNUMBER(SEARCH("crypto",DB!$K$4:$K$174))=TRUE,ROW(DB!$C$4:$C$174)),ROW(190:190))-3,0),"")</f>
        <v/>
      </c>
      <c r="D194" t="str">
        <f>IFERROR(VLOOKUP(C194,DB!$C$4:$I$952,2,FALSE),"")</f>
        <v/>
      </c>
      <c r="E194" s="70" t="str">
        <f>IFERROR(VLOOKUP(C194,DB!$C$4:$I$952,3,FALSE),"")</f>
        <v/>
      </c>
      <c r="F194" s="71" t="str">
        <f>IFERROR(VLOOKUP(C194,DB!$C$4:$I$952,7,FALSE),"")</f>
        <v/>
      </c>
      <c r="G194" s="72" t="str">
        <f>IFERROR(VLOOKUP(C194,DB!$C$4:$H$952,4,FALSE)/1000000,"")</f>
        <v/>
      </c>
      <c r="H194" s="72"/>
      <c r="I194" s="72" t="str">
        <f t="shared" si="9"/>
        <v/>
      </c>
      <c r="J194" s="73" t="str">
        <f t="shared" si="10"/>
        <v/>
      </c>
      <c r="K194" s="73" t="str">
        <f t="shared" si="11"/>
        <v/>
      </c>
      <c r="L194" s="74"/>
      <c r="M194" s="74"/>
      <c r="N194" s="75" t="str">
        <f>IFERROR(VLOOKUP(C194,DB!$C$4:$H$49,6,FALSE),"")</f>
        <v/>
      </c>
      <c r="O194" s="76"/>
      <c r="P194" s="77" t="str">
        <f>IFERROR(VLOOKUP(C194,DB!$C$4:$K$952,8,FALSE),"")</f>
        <v/>
      </c>
      <c r="Q194" s="78" t="str">
        <f>IFERROR(VLOOKUP(C194,DB!$C$4:$L$952,10,FALSE),"")</f>
        <v/>
      </c>
      <c r="R194" s="79"/>
    </row>
    <row r="195" spans="2:18">
      <c r="B195" s="64" t="str">
        <f>IFERROR(HYPERLINK(C195&amp;".xlsx",VLOOKUP(C195,DB!$C$4:$N$952,12,FALSE)),"")</f>
        <v/>
      </c>
      <c r="C195" s="65" t="str" cm="1">
        <f t="array" ref="C195">IFERROR(INDEX(DB!$C$4:$C$174,SMALL(IF(ISNUMBER(SEARCH("crypto",DB!$K$4:$K$174))=TRUE,ROW(DB!$C$4:$C$174)),ROW(191:191))-3,0),"")</f>
        <v/>
      </c>
      <c r="D195" t="str">
        <f>IFERROR(VLOOKUP(C195,DB!$C$4:$I$952,2,FALSE),"")</f>
        <v/>
      </c>
      <c r="E195" s="70" t="str">
        <f>IFERROR(VLOOKUP(C195,DB!$C$4:$I$952,3,FALSE),"")</f>
        <v/>
      </c>
      <c r="F195" s="71" t="str">
        <f>IFERROR(VLOOKUP(C195,DB!$C$4:$I$952,7,FALSE),"")</f>
        <v/>
      </c>
      <c r="G195" s="72" t="str">
        <f>IFERROR(VLOOKUP(C195,DB!$C$4:$H$952,4,FALSE)/1000000,"")</f>
        <v/>
      </c>
      <c r="H195" s="72"/>
      <c r="I195" s="72" t="str">
        <f t="shared" si="9"/>
        <v/>
      </c>
      <c r="J195" s="73" t="str">
        <f t="shared" si="10"/>
        <v/>
      </c>
      <c r="K195" s="73" t="str">
        <f t="shared" si="11"/>
        <v/>
      </c>
      <c r="L195" s="74"/>
      <c r="M195" s="74"/>
      <c r="N195" s="75" t="str">
        <f>IFERROR(VLOOKUP(C195,DB!$C$4:$H$49,6,FALSE),"")</f>
        <v/>
      </c>
      <c r="O195" s="76"/>
      <c r="P195" s="77" t="str">
        <f>IFERROR(VLOOKUP(C195,DB!$C$4:$K$952,8,FALSE),"")</f>
        <v/>
      </c>
      <c r="Q195" s="78" t="str">
        <f>IFERROR(VLOOKUP(C195,DB!$C$4:$L$952,10,FALSE),"")</f>
        <v/>
      </c>
      <c r="R195" s="79"/>
    </row>
    <row r="196" spans="2:18">
      <c r="B196" s="64" t="str">
        <f>IFERROR(HYPERLINK(C196&amp;".xlsx",VLOOKUP(C196,DB!$C$4:$N$952,12,FALSE)),"")</f>
        <v/>
      </c>
      <c r="C196" s="65" t="str" cm="1">
        <f t="array" ref="C196">IFERROR(INDEX(DB!$C$4:$C$174,SMALL(IF(ISNUMBER(SEARCH("crypto",DB!$K$4:$K$174))=TRUE,ROW(DB!$C$4:$C$174)),ROW(192:192))-3,0),"")</f>
        <v/>
      </c>
      <c r="D196" t="str">
        <f>IFERROR(VLOOKUP(C196,DB!$C$4:$I$952,2,FALSE),"")</f>
        <v/>
      </c>
      <c r="E196" s="70" t="str">
        <f>IFERROR(VLOOKUP(C196,DB!$C$4:$I$952,3,FALSE),"")</f>
        <v/>
      </c>
      <c r="F196" s="71" t="str">
        <f>IFERROR(VLOOKUP(C196,DB!$C$4:$I$952,7,FALSE),"")</f>
        <v/>
      </c>
      <c r="G196" s="72" t="str">
        <f>IFERROR(VLOOKUP(C196,DB!$C$4:$H$952,4,FALSE)/1000000,"")</f>
        <v/>
      </c>
      <c r="H196" s="72"/>
      <c r="I196" s="72" t="str">
        <f t="shared" si="9"/>
        <v/>
      </c>
      <c r="J196" s="73" t="str">
        <f t="shared" si="10"/>
        <v/>
      </c>
      <c r="K196" s="73" t="str">
        <f t="shared" si="11"/>
        <v/>
      </c>
      <c r="L196" s="74"/>
      <c r="M196" s="74"/>
      <c r="N196" s="75" t="str">
        <f>IFERROR(VLOOKUP(C196,DB!$C$4:$H$49,6,FALSE),"")</f>
        <v/>
      </c>
      <c r="O196" s="76"/>
      <c r="P196" s="77" t="str">
        <f>IFERROR(VLOOKUP(C196,DB!$C$4:$K$952,8,FALSE),"")</f>
        <v/>
      </c>
      <c r="Q196" s="78" t="str">
        <f>IFERROR(VLOOKUP(C196,DB!$C$4:$L$952,10,FALSE),"")</f>
        <v/>
      </c>
      <c r="R196" s="79"/>
    </row>
    <row r="197" spans="2:18">
      <c r="B197" s="64" t="str">
        <f>IFERROR(HYPERLINK(C197&amp;".xlsx",VLOOKUP(C197,DB!$C$4:$N$952,12,FALSE)),"")</f>
        <v/>
      </c>
      <c r="C197" s="65" t="str" cm="1">
        <f t="array" ref="C197">IFERROR(INDEX(DB!$C$4:$C$174,SMALL(IF(ISNUMBER(SEARCH("crypto",DB!$K$4:$K$174))=TRUE,ROW(DB!$C$4:$C$174)),ROW(193:193))-3,0),"")</f>
        <v/>
      </c>
      <c r="D197" t="str">
        <f>IFERROR(VLOOKUP(C197,DB!$C$4:$I$952,2,FALSE),"")</f>
        <v/>
      </c>
      <c r="E197" s="70" t="str">
        <f>IFERROR(VLOOKUP(C197,DB!$C$4:$I$952,3,FALSE),"")</f>
        <v/>
      </c>
      <c r="F197" s="71" t="str">
        <f>IFERROR(VLOOKUP(C197,DB!$C$4:$I$952,7,FALSE),"")</f>
        <v/>
      </c>
      <c r="G197" s="72" t="str">
        <f>IFERROR(VLOOKUP(C197,DB!$C$4:$H$952,4,FALSE)/1000000,"")</f>
        <v/>
      </c>
      <c r="H197" s="72"/>
      <c r="I197" s="72" t="str">
        <f t="shared" si="9"/>
        <v/>
      </c>
      <c r="J197" s="73" t="str">
        <f t="shared" si="10"/>
        <v/>
      </c>
      <c r="K197" s="73" t="str">
        <f t="shared" si="11"/>
        <v/>
      </c>
      <c r="L197" s="74"/>
      <c r="M197" s="74"/>
      <c r="N197" s="75" t="str">
        <f>IFERROR(VLOOKUP(C197,DB!$C$4:$H$49,6,FALSE),"")</f>
        <v/>
      </c>
      <c r="O197" s="76"/>
      <c r="P197" s="77" t="str">
        <f>IFERROR(VLOOKUP(C197,DB!$C$4:$K$952,8,FALSE),"")</f>
        <v/>
      </c>
      <c r="Q197" s="78" t="str">
        <f>IFERROR(VLOOKUP(C197,DB!$C$4:$L$952,10,FALSE),"")</f>
        <v/>
      </c>
      <c r="R197" s="79"/>
    </row>
    <row r="198" spans="2:18">
      <c r="B198" s="64" t="str">
        <f>IFERROR(HYPERLINK(C198&amp;".xlsx",VLOOKUP(C198,DB!$C$4:$N$952,12,FALSE)),"")</f>
        <v/>
      </c>
      <c r="C198" s="65" t="str" cm="1">
        <f t="array" ref="C198">IFERROR(INDEX(DB!$C$4:$C$174,SMALL(IF(ISNUMBER(SEARCH("crypto",DB!$K$4:$K$174))=TRUE,ROW(DB!$C$4:$C$174)),ROW(194:194))-3,0),"")</f>
        <v/>
      </c>
      <c r="D198" t="str">
        <f>IFERROR(VLOOKUP(C198,DB!$C$4:$I$952,2,FALSE),"")</f>
        <v/>
      </c>
      <c r="E198" s="70" t="str">
        <f>IFERROR(VLOOKUP(C198,DB!$C$4:$I$952,3,FALSE),"")</f>
        <v/>
      </c>
      <c r="F198" s="71" t="str">
        <f>IFERROR(VLOOKUP(C198,DB!$C$4:$I$952,7,FALSE),"")</f>
        <v/>
      </c>
      <c r="G198" s="72" t="str">
        <f>IFERROR(VLOOKUP(C198,DB!$C$4:$H$952,4,FALSE)/1000000,"")</f>
        <v/>
      </c>
      <c r="H198" s="72"/>
      <c r="I198" s="72" t="str">
        <f t="shared" ref="I198:I200" si="12">IFERROR(G198+H198,"")</f>
        <v/>
      </c>
      <c r="J198" s="73" t="str">
        <f t="shared" ref="J198:J200" si="13">IFERROR(I198/L198,"")</f>
        <v/>
      </c>
      <c r="K198" s="73" t="str">
        <f t="shared" ref="K198:K200" si="14">IFERROR(I198/M198,"")</f>
        <v/>
      </c>
      <c r="L198" s="74"/>
      <c r="M198" s="74"/>
      <c r="N198" s="75" t="str">
        <f>IFERROR(VLOOKUP(C198,DB!$C$4:$H$49,6,FALSE),"")</f>
        <v/>
      </c>
      <c r="O198" s="76"/>
      <c r="P198" s="77" t="str">
        <f>IFERROR(VLOOKUP(C198,DB!$C$4:$K$952,8,FALSE),"")</f>
        <v/>
      </c>
      <c r="Q198" s="78" t="str">
        <f>IFERROR(VLOOKUP(C198,DB!$C$4:$L$952,10,FALSE),"")</f>
        <v/>
      </c>
      <c r="R198" s="79"/>
    </row>
    <row r="199" spans="2:18">
      <c r="B199" s="64" t="str">
        <f>IFERROR(HYPERLINK(C199&amp;".xlsx",VLOOKUP(C199,DB!$C$4:$N$952,12,FALSE)),"")</f>
        <v/>
      </c>
      <c r="C199" s="65" t="str" cm="1">
        <f t="array" ref="C199">IFERROR(INDEX(DB!$C$4:$C$174,SMALL(IF(ISNUMBER(SEARCH("crypto",DB!$K$4:$K$174))=TRUE,ROW(DB!$C$4:$C$174)),ROW(195:195))-3,0),"")</f>
        <v/>
      </c>
      <c r="D199" t="str">
        <f>IFERROR(VLOOKUP(C199,DB!$C$4:$I$952,2,FALSE),"")</f>
        <v/>
      </c>
      <c r="E199" s="70" t="str">
        <f>IFERROR(VLOOKUP(C199,DB!$C$4:$I$952,3,FALSE),"")</f>
        <v/>
      </c>
      <c r="F199" s="71" t="str">
        <f>IFERROR(VLOOKUP(C199,DB!$C$4:$I$952,7,FALSE),"")</f>
        <v/>
      </c>
      <c r="G199" s="72" t="str">
        <f>IFERROR(VLOOKUP(C199,DB!$C$4:$H$952,4,FALSE)/1000000,"")</f>
        <v/>
      </c>
      <c r="H199" s="72"/>
      <c r="I199" s="72" t="str">
        <f t="shared" si="12"/>
        <v/>
      </c>
      <c r="J199" s="73" t="str">
        <f t="shared" si="13"/>
        <v/>
      </c>
      <c r="K199" s="73" t="str">
        <f t="shared" si="14"/>
        <v/>
      </c>
      <c r="L199" s="74"/>
      <c r="M199" s="74"/>
      <c r="N199" s="75" t="str">
        <f>IFERROR(VLOOKUP(C199,DB!$C$4:$H$49,6,FALSE),"")</f>
        <v/>
      </c>
      <c r="O199" s="76"/>
      <c r="P199" s="77" t="str">
        <f>IFERROR(VLOOKUP(C199,DB!$C$4:$K$952,8,FALSE),"")</f>
        <v/>
      </c>
      <c r="Q199" s="78" t="str">
        <f>IFERROR(VLOOKUP(C199,DB!$C$4:$L$952,10,FALSE),"")</f>
        <v/>
      </c>
      <c r="R199" s="79"/>
    </row>
    <row r="200" spans="2:18">
      <c r="B200" s="64" t="str">
        <f>IFERROR(HYPERLINK(C200&amp;".xlsx",VLOOKUP(C200,DB!$C$4:$N$952,12,FALSE)),"")</f>
        <v/>
      </c>
      <c r="C200" s="65" t="str" cm="1">
        <f t="array" ref="C200">IFERROR(INDEX(DB!$C$4:$C$174,SMALL(IF(ISNUMBER(SEARCH("crypto",DB!$K$4:$K$174))=TRUE,ROW(DB!$C$4:$C$174)),ROW(196:196))-3,0),"")</f>
        <v/>
      </c>
      <c r="D200" t="str">
        <f>IFERROR(VLOOKUP(C200,DB!$C$4:$I$952,2,FALSE),"")</f>
        <v/>
      </c>
      <c r="E200" s="70" t="str">
        <f>IFERROR(VLOOKUP(C200,DB!$C$4:$I$952,3,FALSE),"")</f>
        <v/>
      </c>
      <c r="F200" s="71" t="str">
        <f>IFERROR(VLOOKUP(C200,DB!$C$4:$I$952,7,FALSE),"")</f>
        <v/>
      </c>
      <c r="G200" s="72" t="str">
        <f>IFERROR(VLOOKUP(C200,DB!$C$4:$H$952,4,FALSE)/1000000,"")</f>
        <v/>
      </c>
      <c r="H200" s="72"/>
      <c r="I200" s="72" t="str">
        <f t="shared" si="12"/>
        <v/>
      </c>
      <c r="J200" s="73" t="str">
        <f t="shared" si="13"/>
        <v/>
      </c>
      <c r="K200" s="73" t="str">
        <f t="shared" si="14"/>
        <v/>
      </c>
      <c r="L200" s="74"/>
      <c r="M200" s="74"/>
      <c r="N200" s="75" t="str">
        <f>IFERROR(VLOOKUP(C200,DB!$C$4:$H$49,6,FALSE),"")</f>
        <v/>
      </c>
      <c r="O200" s="76"/>
      <c r="P200" s="77" t="str">
        <f>IFERROR(VLOOKUP(C200,DB!$C$4:$K$952,8,FALSE),"")</f>
        <v/>
      </c>
      <c r="Q200" s="78" t="str">
        <f>IFERROR(VLOOKUP(C200,DB!$C$4:$L$952,10,FALSE),"")</f>
        <v/>
      </c>
      <c r="R200" s="79"/>
    </row>
  </sheetData>
  <mergeCells count="2">
    <mergeCell ref="B2:G2"/>
    <mergeCell ref="H2:Q2"/>
  </mergeCells>
  <conditionalFormatting sqref="F5:F200">
    <cfRule type="cellIs" dxfId="3" priority="1" operator="lessThan">
      <formula>0</formula>
    </cfRule>
    <cfRule type="cellIs" dxfId="2" priority="2" operator="greater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Universe</vt:lpstr>
      <vt:lpstr>DB</vt:lpstr>
      <vt:lpstr>Technology</vt:lpstr>
      <vt:lpstr>Healthcare</vt:lpstr>
      <vt:lpstr>Financial</vt:lpstr>
      <vt:lpstr>Realestate</vt:lpstr>
      <vt:lpstr>Energy</vt:lpstr>
      <vt:lpstr>Materials</vt:lpstr>
      <vt:lpstr>Consumer Discretionary</vt:lpstr>
      <vt:lpstr>Industrials</vt:lpstr>
      <vt:lpstr>Utilities</vt:lpstr>
      <vt:lpstr>Consumer Staple</vt:lpstr>
      <vt:lpstr>Communications</vt:lpstr>
      <vt:lpstr>Crypto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dc:creator>
  <cp:lastModifiedBy>game</cp:lastModifiedBy>
  <dcterms:created xsi:type="dcterms:W3CDTF">2022-11-23T23:35:06Z</dcterms:created>
  <dcterms:modified xsi:type="dcterms:W3CDTF">2022-12-04T03:09:23Z</dcterms:modified>
</cp:coreProperties>
</file>