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Development\DevWorkSpace\gitRepos\GrassRootsCrypto\GrassRootsCrypto.github.io\assets\documents\"/>
    </mc:Choice>
  </mc:AlternateContent>
  <xr:revisionPtr revIDLastSave="0" documentId="13_ncr:1_{1925170E-EBB0-4DDD-A77E-2BBEC3DA45C7}" xr6:coauthVersionLast="47" xr6:coauthVersionMax="47" xr10:uidLastSave="{00000000-0000-0000-0000-000000000000}"/>
  <bookViews>
    <workbookView xWindow="-108" yWindow="-108" windowWidth="46296" windowHeight="25536" xr2:uid="{00000000-000D-0000-FFFF-FFFF00000000}"/>
  </bookViews>
  <sheets>
    <sheet name="Synth Example" sheetId="1" r:id="rId1"/>
  </sheets>
  <calcPr calcId="181029"/>
</workbook>
</file>

<file path=xl/calcChain.xml><?xml version="1.0" encoding="utf-8"?>
<calcChain xmlns="http://schemas.openxmlformats.org/spreadsheetml/2006/main">
  <c r="B9" i="1" l="1"/>
  <c r="H55" i="1"/>
  <c r="B55" i="1"/>
  <c r="D54" i="1"/>
  <c r="F54" i="1" s="1"/>
  <c r="H53" i="1"/>
  <c r="G53" i="1" s="1"/>
  <c r="C53" i="1"/>
  <c r="I44" i="1"/>
  <c r="D43" i="1"/>
  <c r="F40" i="1"/>
  <c r="F42" i="1" s="1"/>
  <c r="I28" i="1"/>
  <c r="J26" i="1"/>
  <c r="I26" i="1"/>
  <c r="B19" i="1"/>
  <c r="J17" i="1"/>
  <c r="I17" i="1"/>
  <c r="B17" i="1"/>
  <c r="J15" i="1"/>
  <c r="I15" i="1"/>
  <c r="D15" i="1"/>
  <c r="C15" i="1" s="1"/>
  <c r="I10" i="1"/>
  <c r="I8" i="1"/>
  <c r="I6" i="1"/>
  <c r="B6" i="1"/>
  <c r="B8" i="1" s="1"/>
  <c r="D5" i="1"/>
  <c r="D6" i="1" s="1"/>
  <c r="D8" i="1" s="1"/>
  <c r="K4" i="1"/>
  <c r="J4" i="1"/>
  <c r="L4" i="1" s="1"/>
  <c r="I4" i="1"/>
  <c r="C4" i="1"/>
  <c r="B10" i="1" l="1"/>
  <c r="J10" i="1" s="1"/>
  <c r="K6" i="1"/>
  <c r="F55" i="1"/>
  <c r="H54" i="1"/>
  <c r="I55" i="1" s="1"/>
  <c r="I57" i="1" s="1"/>
  <c r="C8" i="1"/>
  <c r="D10" i="1"/>
  <c r="K8" i="1"/>
  <c r="K17" i="1"/>
  <c r="J6" i="1"/>
  <c r="J8" i="1"/>
  <c r="D26" i="1"/>
  <c r="D17" i="1"/>
  <c r="D19" i="1" s="1"/>
  <c r="K15" i="1"/>
  <c r="L15" i="1" s="1"/>
  <c r="D55" i="1"/>
  <c r="G55" i="1"/>
  <c r="D18" i="1" l="1"/>
  <c r="D28" i="1"/>
  <c r="K26" i="1"/>
  <c r="L26" i="1" s="1"/>
  <c r="C26" i="1"/>
  <c r="B27" i="1"/>
  <c r="D56" i="1"/>
  <c r="B56" i="1" s="1"/>
  <c r="B57" i="1" s="1"/>
  <c r="D57" i="1"/>
  <c r="C55" i="1"/>
  <c r="C10" i="1"/>
  <c r="L10" i="1" s="1"/>
  <c r="K10" i="1"/>
  <c r="C19" i="1"/>
  <c r="D21" i="1"/>
  <c r="B20" i="1"/>
  <c r="B21" i="1" s="1"/>
  <c r="O17" i="1" s="1"/>
  <c r="H56" i="1"/>
  <c r="B29" i="1" l="1"/>
  <c r="B28" i="1"/>
  <c r="C57" i="1"/>
  <c r="C21" i="1"/>
  <c r="O18" i="1"/>
  <c r="F56" i="1"/>
  <c r="F57" i="1" s="1"/>
  <c r="H57" i="1"/>
  <c r="G57" i="1" s="1"/>
  <c r="C28" i="1"/>
  <c r="D30" i="1"/>
  <c r="K28" i="1"/>
  <c r="O26" i="1"/>
  <c r="O27" i="1" s="1"/>
  <c r="F19" i="1"/>
  <c r="B30" i="1" l="1"/>
  <c r="B31" i="1" s="1"/>
  <c r="J28" i="1"/>
  <c r="D29" i="1"/>
  <c r="O15" i="1"/>
  <c r="F21" i="1"/>
  <c r="H21" i="1" s="1"/>
  <c r="I21" i="1" s="1"/>
  <c r="H19" i="1"/>
  <c r="I19" i="1" s="1"/>
  <c r="B32" i="1" l="1"/>
  <c r="B40" i="1" s="1"/>
  <c r="B36" i="1" s="1"/>
  <c r="D31" i="1"/>
  <c r="D32" i="1" s="1"/>
  <c r="K19" i="1"/>
  <c r="J19" i="1"/>
  <c r="O22" i="1"/>
  <c r="O21" i="1"/>
  <c r="O16" i="1"/>
  <c r="C30" i="1"/>
  <c r="O19" i="1"/>
  <c r="K21" i="1"/>
  <c r="J21" i="1"/>
  <c r="L21" i="1" s="1"/>
  <c r="F43" i="1"/>
  <c r="F41" i="1" s="1"/>
  <c r="F30" i="1"/>
  <c r="B35" i="1"/>
  <c r="D35" i="1" s="1"/>
  <c r="D36" i="1" s="1"/>
  <c r="B41" i="1" l="1"/>
  <c r="B42" i="1" s="1"/>
  <c r="H30" i="1"/>
  <c r="I30" i="1" s="1"/>
  <c r="F32" i="1"/>
  <c r="H32" i="1" s="1"/>
  <c r="I32" i="1" s="1"/>
  <c r="C36" i="1"/>
  <c r="C32" i="1"/>
  <c r="D40" i="1"/>
  <c r="K32" i="1" l="1"/>
  <c r="J32" i="1"/>
  <c r="L32" i="1" s="1"/>
  <c r="J30" i="1"/>
  <c r="K30" i="1"/>
  <c r="B43" i="1"/>
  <c r="B45" i="1" s="1"/>
  <c r="H40" i="1"/>
  <c r="I40" i="1" s="1"/>
  <c r="C40" i="1"/>
  <c r="D41" i="1"/>
  <c r="D42" i="1" s="1"/>
  <c r="B44" i="1" l="1"/>
  <c r="C42" i="1"/>
  <c r="D44" i="1"/>
  <c r="H42" i="1"/>
  <c r="I42" i="1" s="1"/>
  <c r="J40" i="1"/>
  <c r="L40" i="1" s="1"/>
  <c r="K40" i="1"/>
  <c r="J42" i="1" l="1"/>
  <c r="K42" i="1"/>
  <c r="K44" i="1"/>
  <c r="D46" i="1"/>
  <c r="C44" i="1"/>
  <c r="J44" i="1"/>
  <c r="B46" i="1"/>
  <c r="D45" i="1"/>
  <c r="H46" i="1" l="1"/>
  <c r="I46" i="1" s="1"/>
  <c r="C46" i="1"/>
  <c r="D47" i="1"/>
  <c r="B47" i="1" s="1"/>
  <c r="B48" i="1" s="1"/>
  <c r="L42" i="1"/>
  <c r="D48" i="1" l="1"/>
  <c r="K46" i="1"/>
  <c r="J46" i="1"/>
  <c r="C48" i="1" l="1"/>
  <c r="H48" i="1"/>
  <c r="I48" i="1" s="1"/>
  <c r="K48" i="1" l="1"/>
  <c r="J48" i="1"/>
  <c r="L48" i="1" s="1"/>
  <c r="M48" i="1" s="1"/>
</calcChain>
</file>

<file path=xl/sharedStrings.xml><?xml version="1.0" encoding="utf-8"?>
<sst xmlns="http://schemas.openxmlformats.org/spreadsheetml/2006/main" count="117" uniqueCount="61">
  <si>
    <t>Input</t>
  </si>
  <si>
    <t>Output</t>
  </si>
  <si>
    <t>Synth</t>
  </si>
  <si>
    <t xml:space="preserve"> y =(x*X*Y)/(x+X)^2</t>
  </si>
  <si>
    <t>1. Normal Swap</t>
  </si>
  <si>
    <t>RUNE</t>
  </si>
  <si>
    <t>Price</t>
  </si>
  <si>
    <t>ASSET</t>
  </si>
  <si>
    <t>Synth Depth Mult</t>
  </si>
  <si>
    <t>Synths</t>
  </si>
  <si>
    <t>liquidityUnits</t>
  </si>
  <si>
    <t>synthUnits</t>
  </si>
  <si>
    <t>poolUnits</t>
  </si>
  <si>
    <t>LP-RUNE</t>
  </si>
  <si>
    <t>LP-ASSET</t>
  </si>
  <si>
    <t>LP-Value</t>
  </si>
  <si>
    <t>Start Balance</t>
  </si>
  <si>
    <t>TRADE  (Rune in, Asset Out)</t>
  </si>
  <si>
    <t>End Balance</t>
  </si>
  <si>
    <t>MINT</t>
  </si>
  <si>
    <t>ARB (Asset in, Rune Out)</t>
  </si>
  <si>
    <t>synthAmount = (r * R * A)/(r + R)^2</t>
  </si>
  <si>
    <t>2. RUNE-&gt;Synth Mint</t>
  </si>
  <si>
    <t>(S*L)/(2*A-S)</t>
  </si>
  <si>
    <t>synthAmount = (r * R * 2 * A * 2)/(r + (R * 2))^2</t>
  </si>
  <si>
    <t>price</t>
  </si>
  <si>
    <t>Total Synths</t>
  </si>
  <si>
    <t>TRADE</t>
  </si>
  <si>
    <t>Synth Units</t>
  </si>
  <si>
    <t>Asset Depth</t>
  </si>
  <si>
    <t>MINT (Rune in, Synth Out)</t>
  </si>
  <si>
    <t>Rune Depth</t>
  </si>
  <si>
    <t>Pool Units</t>
  </si>
  <si>
    <t>Rune Value of Synth</t>
  </si>
  <si>
    <t>runeCollateralOfSynth</t>
  </si>
  <si>
    <t>3. ASSET-&gt;Synth Mint</t>
  </si>
  <si>
    <t>Synth Value To Redeem</t>
  </si>
  <si>
    <t>TRADE (Asset in, Rune Out)</t>
  </si>
  <si>
    <t>Asset Output</t>
  </si>
  <si>
    <t>rune = (s*A* R)/(s+A)^2</t>
  </si>
  <si>
    <t>rune = (s*A*2* R*2)/(s+(A*2))^2</t>
  </si>
  <si>
    <t>ARB (Rune in Asset Out)</t>
  </si>
  <si>
    <t>Gains</t>
  </si>
  <si>
    <t>In</t>
  </si>
  <si>
    <t>Out</t>
  </si>
  <si>
    <t>Interest Rate</t>
  </si>
  <si>
    <t>Approx Term</t>
  </si>
  <si>
    <t>Synth Vault Gains</t>
  </si>
  <si>
    <t>6 months</t>
  </si>
  <si>
    <t>Liquidity Pool Gains</t>
  </si>
  <si>
    <t>4. Synth -&gt; Asset Redeem</t>
  </si>
  <si>
    <t>Overall Pool Gain</t>
  </si>
  <si>
    <t>LP GAINS (Pool Growth)</t>
  </si>
  <si>
    <t>BURN / Redeem (Synth in, Rune Out)</t>
  </si>
  <si>
    <t>TRADE (Rune in, Asset Out)</t>
  </si>
  <si>
    <t>5. Synth -&gt; Synth Swap</t>
  </si>
  <si>
    <t>BTC Pool</t>
  </si>
  <si>
    <t>ETH Pool</t>
  </si>
  <si>
    <t>START</t>
  </si>
  <si>
    <t>BURN</t>
  </si>
  <si>
    <t>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</si>
</sst>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"/>
  </numFmts>
  <fonts count="6"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mo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79393"/>
        <bgColor rgb="FF97939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" fontId="1" fillId="2" borderId="1" xfId="0" applyNumberFormat="1" applyFont="1" applyFill="1" applyBorder="1"/>
    <xf numFmtId="4" fontId="1" fillId="3" borderId="1" xfId="0" applyNumberFormat="1" applyFont="1" applyFill="1" applyBorder="1"/>
    <xf numFmtId="4" fontId="1" fillId="4" borderId="1" xfId="0" applyNumberFormat="1" applyFont="1" applyFill="1" applyBorder="1"/>
    <xf numFmtId="0" fontId="2" fillId="0" borderId="0" xfId="0" applyFont="1"/>
    <xf numFmtId="0" fontId="3" fillId="5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4" fontId="1" fillId="6" borderId="1" xfId="0" applyNumberFormat="1" applyFont="1" applyFill="1" applyBorder="1"/>
    <xf numFmtId="4" fontId="1" fillId="0" borderId="0" xfId="0" applyNumberFormat="1" applyFont="1"/>
    <xf numFmtId="0" fontId="3" fillId="0" borderId="0" xfId="0" applyFont="1"/>
    <xf numFmtId="10" fontId="1" fillId="0" borderId="0" xfId="0" applyNumberFormat="1" applyFont="1"/>
    <xf numFmtId="4" fontId="1" fillId="7" borderId="1" xfId="0" applyNumberFormat="1" applyFont="1" applyFill="1" applyBorder="1"/>
    <xf numFmtId="4" fontId="1" fillId="8" borderId="1" xfId="0" applyNumberFormat="1" applyFont="1" applyFill="1" applyBorder="1"/>
    <xf numFmtId="164" fontId="1" fillId="0" borderId="0" xfId="0" applyNumberFormat="1" applyFont="1"/>
    <xf numFmtId="0" fontId="4" fillId="0" borderId="0" xfId="0" applyFont="1"/>
    <xf numFmtId="4" fontId="2" fillId="0" borderId="0" xfId="0" applyNumberFormat="1" applyFont="1"/>
    <xf numFmtId="0" fontId="2" fillId="7" borderId="1" xfId="0" applyFont="1" applyFill="1" applyBorder="1"/>
    <xf numFmtId="165" fontId="2" fillId="0" borderId="0" xfId="0" applyNumberFormat="1" applyFont="1"/>
    <xf numFmtId="2" fontId="2" fillId="0" borderId="0" xfId="0" applyNumberFormat="1" applyFont="1"/>
    <xf numFmtId="10" fontId="5" fillId="0" borderId="0" xfId="0" applyNumberFormat="1" applyFont="1"/>
    <xf numFmtId="2" fontId="1" fillId="0" borderId="0" xfId="0" applyNumberFormat="1" applyFont="1"/>
    <xf numFmtId="0" fontId="1" fillId="5" borderId="2" xfId="0" applyFont="1" applyFill="1" applyBorder="1"/>
    <xf numFmtId="0" fontId="3" fillId="5" borderId="3" xfId="0" applyFont="1" applyFill="1" applyBorder="1"/>
    <xf numFmtId="0" fontId="3" fillId="5" borderId="2" xfId="0" applyFont="1" applyFill="1" applyBorder="1"/>
    <xf numFmtId="4" fontId="1" fillId="6" borderId="2" xfId="0" applyNumberFormat="1" applyFont="1" applyFill="1" applyBorder="1"/>
    <xf numFmtId="4" fontId="1" fillId="6" borderId="3" xfId="0" applyNumberFormat="1" applyFont="1" applyFill="1" applyBorder="1"/>
    <xf numFmtId="4" fontId="1" fillId="0" borderId="4" xfId="0" applyNumberFormat="1" applyFont="1" applyBorder="1"/>
    <xf numFmtId="4" fontId="1" fillId="4" borderId="2" xfId="0" applyNumberFormat="1" applyFont="1" applyFill="1" applyBorder="1"/>
    <xf numFmtId="4" fontId="1" fillId="3" borderId="3" xfId="0" applyNumberFormat="1" applyFont="1" applyFill="1" applyBorder="1"/>
    <xf numFmtId="4" fontId="1" fillId="2" borderId="2" xfId="0" applyNumberFormat="1" applyFont="1" applyFill="1" applyBorder="1"/>
    <xf numFmtId="10" fontId="1" fillId="0" borderId="4" xfId="0" applyNumberFormat="1" applyFont="1" applyBorder="1"/>
    <xf numFmtId="4" fontId="1" fillId="8" borderId="2" xfId="0" applyNumberFormat="1" applyFont="1" applyFill="1" applyBorder="1"/>
    <xf numFmtId="4" fontId="1" fillId="8" borderId="3" xfId="0" applyNumberFormat="1" applyFont="1" applyFill="1" applyBorder="1"/>
    <xf numFmtId="4" fontId="1" fillId="3" borderId="2" xfId="0" applyNumberFormat="1" applyFont="1" applyFill="1" applyBorder="1"/>
    <xf numFmtId="4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12" sqref="D12"/>
    </sheetView>
  </sheetViews>
  <sheetFormatPr defaultColWidth="12.59765625" defaultRowHeight="15" customHeight="1"/>
  <cols>
    <col min="1" max="1" width="30.59765625" customWidth="1"/>
    <col min="2" max="2" width="12.59765625" customWidth="1"/>
    <col min="3" max="3" width="9.8984375" customWidth="1"/>
    <col min="4" max="4" width="12.59765625" customWidth="1"/>
    <col min="5" max="6" width="14.19921875" customWidth="1"/>
    <col min="7" max="7" width="11.3984375" customWidth="1"/>
    <col min="8" max="8" width="9.19921875" customWidth="1"/>
    <col min="9" max="12" width="12.59765625" customWidth="1"/>
    <col min="13" max="13" width="14.19921875" customWidth="1"/>
    <col min="14" max="14" width="19.5" customWidth="1"/>
    <col min="15" max="16" width="12.59765625" customWidth="1"/>
  </cols>
  <sheetData>
    <row r="1" spans="1:26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6"/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7" t="s">
        <v>16</v>
      </c>
      <c r="B4" s="8">
        <v>1000</v>
      </c>
      <c r="C4" s="8">
        <f>D4/B4</f>
        <v>1</v>
      </c>
      <c r="D4" s="8">
        <v>1000</v>
      </c>
      <c r="E4" s="4"/>
      <c r="F4" s="9"/>
      <c r="G4" s="7">
        <v>1000</v>
      </c>
      <c r="H4" s="7">
        <v>0</v>
      </c>
      <c r="I4" s="7">
        <f>G4+H4</f>
        <v>1000</v>
      </c>
      <c r="J4" s="9">
        <f>(G4/I4)*B4</f>
        <v>1000</v>
      </c>
      <c r="K4" s="9">
        <f>(G4/I4)*D4</f>
        <v>1000</v>
      </c>
      <c r="L4" s="9">
        <f>J4+K4/C4</f>
        <v>2000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0" t="s">
        <v>17</v>
      </c>
      <c r="B5" s="1">
        <v>10</v>
      </c>
      <c r="C5" s="9"/>
      <c r="D5" s="2">
        <f>(B5*D4*E5*B4*E5)/(B5+(B4*E5))^2</f>
        <v>9.8029604940692092</v>
      </c>
      <c r="E5" s="4">
        <v>1</v>
      </c>
      <c r="F5" s="9"/>
      <c r="G5" s="11"/>
      <c r="H5" s="4"/>
      <c r="I5" s="4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7" t="s">
        <v>18</v>
      </c>
      <c r="B6" s="8">
        <f>B5+B4</f>
        <v>1010</v>
      </c>
      <c r="C6" s="8"/>
      <c r="D6" s="8">
        <f>D4-D5</f>
        <v>990.19703950593077</v>
      </c>
      <c r="E6" s="4"/>
      <c r="F6" s="9"/>
      <c r="G6" s="7">
        <v>1000</v>
      </c>
      <c r="H6" s="7">
        <v>0</v>
      </c>
      <c r="I6" s="7">
        <f>G6+H6</f>
        <v>1000</v>
      </c>
      <c r="J6" s="9">
        <f>(G6/I6)*B6</f>
        <v>1010</v>
      </c>
      <c r="K6" s="9">
        <f>(G6/I6)*D6</f>
        <v>990.19703950593077</v>
      </c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0" t="s">
        <v>19</v>
      </c>
      <c r="B7" s="12"/>
      <c r="C7" s="12"/>
      <c r="D7" s="12"/>
      <c r="E7" s="12"/>
      <c r="F7" s="9"/>
      <c r="G7" s="4"/>
      <c r="H7" s="4"/>
      <c r="I7" s="4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7" t="s">
        <v>16</v>
      </c>
      <c r="B8" s="8">
        <f>B7+B6</f>
        <v>1010</v>
      </c>
      <c r="C8" s="8">
        <f>D8/B8</f>
        <v>0.98039310842171368</v>
      </c>
      <c r="D8" s="8">
        <f>D6</f>
        <v>990.19703950593077</v>
      </c>
      <c r="E8" s="4"/>
      <c r="F8" s="9"/>
      <c r="G8" s="7">
        <v>1000</v>
      </c>
      <c r="H8" s="7">
        <v>0</v>
      </c>
      <c r="I8" s="7">
        <f>G8+H8</f>
        <v>1000</v>
      </c>
      <c r="J8" s="9">
        <f>(G8/I8)*B8</f>
        <v>1010</v>
      </c>
      <c r="K8" s="9">
        <f>(G8/I8)*D8</f>
        <v>990.19703950593077</v>
      </c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0" t="s">
        <v>20</v>
      </c>
      <c r="B9" s="2">
        <f>(D9*B8*E9*D8*E9)/(D9+(D8*E9))^2</f>
        <v>9.8990589052329874</v>
      </c>
      <c r="C9" s="9"/>
      <c r="D9" s="1">
        <v>9.9</v>
      </c>
      <c r="E9" s="4">
        <v>1</v>
      </c>
      <c r="F9" s="9"/>
      <c r="G9" s="11"/>
      <c r="H9" s="11"/>
      <c r="I9" s="4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7" t="s">
        <v>18</v>
      </c>
      <c r="B10" s="13">
        <f>B8-B9</f>
        <v>1000.100941094767</v>
      </c>
      <c r="C10" s="9">
        <f>D10/B10</f>
        <v>0.99999609880495466</v>
      </c>
      <c r="D10" s="13">
        <f>D8+D9</f>
        <v>1000.0970395059308</v>
      </c>
      <c r="E10" s="4"/>
      <c r="F10" s="9"/>
      <c r="G10" s="7">
        <v>1000</v>
      </c>
      <c r="H10" s="7">
        <v>0</v>
      </c>
      <c r="I10" s="7">
        <f>G10+H10</f>
        <v>1000</v>
      </c>
      <c r="J10" s="9">
        <f>(G10/I10)*B10</f>
        <v>1000.100941094767</v>
      </c>
      <c r="K10" s="9">
        <f>(G10/I10)*D10</f>
        <v>1000.0970395059308</v>
      </c>
      <c r="L10" s="9">
        <f>J10+K10/C10</f>
        <v>2000.201882189534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0"/>
      <c r="B11" s="9"/>
      <c r="C11" s="14"/>
      <c r="D11" s="9"/>
      <c r="E11" s="4"/>
      <c r="F11" s="9"/>
      <c r="G11" s="11"/>
      <c r="H11" s="11"/>
      <c r="I11" s="4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0"/>
      <c r="B12" s="9"/>
      <c r="C12" s="14"/>
      <c r="D12" s="9"/>
      <c r="E12" s="4"/>
      <c r="F12" s="9"/>
      <c r="G12" s="4"/>
      <c r="H12" s="4"/>
      <c r="I12" s="4"/>
      <c r="J12" s="9"/>
      <c r="K12" s="9"/>
      <c r="L12" s="9"/>
      <c r="M12" s="4"/>
      <c r="N12" s="15" t="s">
        <v>21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" t="s">
        <v>22</v>
      </c>
      <c r="B13" s="5"/>
      <c r="C13" s="5"/>
      <c r="D13" s="5"/>
      <c r="E13" s="5"/>
      <c r="F13" s="5"/>
      <c r="G13" s="5"/>
      <c r="H13" s="6" t="s">
        <v>23</v>
      </c>
      <c r="I13" s="5"/>
      <c r="J13" s="5"/>
      <c r="K13" s="5"/>
      <c r="L13" s="5"/>
      <c r="M13" s="4"/>
      <c r="N13" s="15" t="s">
        <v>24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6"/>
      <c r="B14" s="5" t="s">
        <v>5</v>
      </c>
      <c r="C14" s="5" t="s">
        <v>25</v>
      </c>
      <c r="D14" s="5" t="s">
        <v>7</v>
      </c>
      <c r="E14" s="5" t="s">
        <v>8</v>
      </c>
      <c r="F14" s="5" t="s">
        <v>9</v>
      </c>
      <c r="G14" s="5" t="s">
        <v>10</v>
      </c>
      <c r="H14" s="5" t="s">
        <v>11</v>
      </c>
      <c r="I14" s="5" t="s">
        <v>12</v>
      </c>
      <c r="J14" s="5" t="s">
        <v>13</v>
      </c>
      <c r="K14" s="5" t="s">
        <v>14</v>
      </c>
      <c r="L14" s="5" t="s">
        <v>15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7" t="s">
        <v>16</v>
      </c>
      <c r="B15" s="8">
        <v>1000</v>
      </c>
      <c r="C15" s="8">
        <f>D15/B15</f>
        <v>1</v>
      </c>
      <c r="D15" s="8">
        <f>D4</f>
        <v>1000</v>
      </c>
      <c r="E15" s="4"/>
      <c r="F15" s="9"/>
      <c r="G15" s="7">
        <v>1000</v>
      </c>
      <c r="H15" s="7">
        <v>0</v>
      </c>
      <c r="I15" s="7">
        <f>G15+H15</f>
        <v>1000</v>
      </c>
      <c r="J15" s="9">
        <f>(G15/I15)*B15</f>
        <v>1000</v>
      </c>
      <c r="K15" s="9">
        <f>(G15/I15)*D15</f>
        <v>1000</v>
      </c>
      <c r="L15" s="9">
        <f>J15+K15/C15</f>
        <v>2000</v>
      </c>
      <c r="M15" s="4"/>
      <c r="N15" s="4" t="s">
        <v>26</v>
      </c>
      <c r="O15" s="16">
        <f>F19</f>
        <v>9.9007450310635878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0" t="s">
        <v>27</v>
      </c>
      <c r="B16" s="12"/>
      <c r="C16" s="12"/>
      <c r="D16" s="12"/>
      <c r="E16" s="17"/>
      <c r="F16" s="9"/>
      <c r="G16" s="11"/>
      <c r="H16" s="4"/>
      <c r="I16" s="4"/>
      <c r="J16" s="9"/>
      <c r="K16" s="9"/>
      <c r="L16" s="9"/>
      <c r="M16" s="4"/>
      <c r="N16" s="4" t="s">
        <v>28</v>
      </c>
      <c r="O16" s="16">
        <f>(O15*G21)/(2*O17-O15)</f>
        <v>4.9501262405944511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7" t="s">
        <v>18</v>
      </c>
      <c r="B17" s="8">
        <f>B16+B15</f>
        <v>1000</v>
      </c>
      <c r="C17" s="8"/>
      <c r="D17" s="8">
        <f>D15-D16</f>
        <v>1000</v>
      </c>
      <c r="E17" s="4"/>
      <c r="F17" s="9"/>
      <c r="G17" s="7">
        <v>1000</v>
      </c>
      <c r="H17" s="7">
        <v>0</v>
      </c>
      <c r="I17" s="7">
        <f>G17+H17</f>
        <v>1000</v>
      </c>
      <c r="J17" s="9">
        <f>(G17/I17)*B17</f>
        <v>1000</v>
      </c>
      <c r="K17" s="9">
        <f>(G17/I17)*D17</f>
        <v>1000</v>
      </c>
      <c r="L17" s="9"/>
      <c r="M17" s="4"/>
      <c r="N17" s="4" t="s">
        <v>29</v>
      </c>
      <c r="O17" s="16">
        <f>B21</f>
        <v>1005.0001237593129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0" t="s">
        <v>30</v>
      </c>
      <c r="B18" s="1">
        <v>10</v>
      </c>
      <c r="C18" s="9"/>
      <c r="D18" s="3">
        <f>(B18*B17*E18*D17*E18)/(B18+(B17*E18))^2</f>
        <v>9.9007450310635878</v>
      </c>
      <c r="E18" s="4">
        <v>2</v>
      </c>
      <c r="F18" s="4"/>
      <c r="G18" s="4"/>
      <c r="H18" s="4"/>
      <c r="I18" s="4"/>
      <c r="J18" s="9"/>
      <c r="K18" s="9"/>
      <c r="L18" s="9"/>
      <c r="M18" s="4"/>
      <c r="N18" s="4" t="s">
        <v>31</v>
      </c>
      <c r="O18" s="16">
        <f>D21</f>
        <v>1005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7" t="s">
        <v>16</v>
      </c>
      <c r="B19" s="8">
        <f>B18+B17</f>
        <v>1010</v>
      </c>
      <c r="C19" s="8">
        <f>D19/B19</f>
        <v>0.99009900990099009</v>
      </c>
      <c r="D19" s="8">
        <f>D17</f>
        <v>1000</v>
      </c>
      <c r="E19" s="4"/>
      <c r="F19" s="9">
        <f>D18</f>
        <v>9.9007450310635878</v>
      </c>
      <c r="G19" s="7">
        <v>1000</v>
      </c>
      <c r="H19" s="9">
        <f>(F19*G19)/(2*D19-F19)</f>
        <v>4.9750006218750782</v>
      </c>
      <c r="I19" s="9">
        <f>G19+H19</f>
        <v>1004.9750006218751</v>
      </c>
      <c r="J19" s="9">
        <f>(G19/I19)*B19</f>
        <v>1005.0001237593129</v>
      </c>
      <c r="K19" s="9">
        <f>(G19/I19)*D19</f>
        <v>995.04962748446826</v>
      </c>
      <c r="L19" s="9"/>
      <c r="M19" s="4"/>
      <c r="N19" s="4" t="s">
        <v>32</v>
      </c>
      <c r="O19" s="16">
        <f>I21</f>
        <v>1004.9501268531883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0" t="s">
        <v>20</v>
      </c>
      <c r="B20" s="2">
        <f>(D20*B19*D19)/(D20+D19)^2</f>
        <v>4.9998762406871116</v>
      </c>
      <c r="C20" s="9"/>
      <c r="D20" s="1">
        <v>5</v>
      </c>
      <c r="E20" s="4">
        <v>1</v>
      </c>
      <c r="F20" s="9"/>
      <c r="G20" s="11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7" t="s">
        <v>18</v>
      </c>
      <c r="B21" s="13">
        <f>B19-B20</f>
        <v>1005.0001237593129</v>
      </c>
      <c r="C21" s="9">
        <f>D21/B21</f>
        <v>0.99999987685642022</v>
      </c>
      <c r="D21" s="13">
        <f>D19+D20</f>
        <v>1005</v>
      </c>
      <c r="E21" s="4"/>
      <c r="F21" s="9">
        <f>F19</f>
        <v>9.9007450310635878</v>
      </c>
      <c r="G21" s="7">
        <v>1000</v>
      </c>
      <c r="H21" s="9">
        <f>(F21*G21)/(2*D21-F21)</f>
        <v>4.9501268531882721</v>
      </c>
      <c r="I21" s="9">
        <f>G21+H21</f>
        <v>1004.9501268531883</v>
      </c>
      <c r="J21" s="9">
        <f>(G21/I21)*B21</f>
        <v>1000.0497506341744</v>
      </c>
      <c r="K21" s="9">
        <f>(G21/I21)*D21</f>
        <v>1000.0496274844681</v>
      </c>
      <c r="L21" s="9">
        <f>J21+K21/C21</f>
        <v>2000.0995012683488</v>
      </c>
      <c r="M21" s="4"/>
      <c r="N21" s="4" t="s">
        <v>33</v>
      </c>
      <c r="O21" s="18">
        <f>O15*(O18/O17)</f>
        <v>9.9007438118504023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9"/>
      <c r="C22" s="9"/>
      <c r="D22" s="9"/>
      <c r="E22" s="4"/>
      <c r="F22" s="4"/>
      <c r="G22" s="4"/>
      <c r="H22" s="4"/>
      <c r="I22" s="4"/>
      <c r="J22" s="4"/>
      <c r="K22" s="4"/>
      <c r="L22" s="4"/>
      <c r="M22" s="4"/>
      <c r="N22" s="4" t="s">
        <v>34</v>
      </c>
      <c r="O22" s="18">
        <f>(O15*O18)/(2*O17)</f>
        <v>4.9503719059252012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9"/>
      <c r="C23" s="14"/>
      <c r="D23" s="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 t="s">
        <v>35</v>
      </c>
      <c r="B24" s="5"/>
      <c r="C24" s="5"/>
      <c r="D24" s="5"/>
      <c r="E24" s="5"/>
      <c r="F24" s="5"/>
      <c r="G24" s="5"/>
      <c r="H24" s="6" t="s">
        <v>23</v>
      </c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6"/>
      <c r="B25" s="5" t="s">
        <v>5</v>
      </c>
      <c r="C25" s="5" t="s">
        <v>25</v>
      </c>
      <c r="D25" s="5" t="s">
        <v>7</v>
      </c>
      <c r="E25" s="5" t="s">
        <v>8</v>
      </c>
      <c r="F25" s="5" t="s">
        <v>9</v>
      </c>
      <c r="G25" s="5" t="s">
        <v>10</v>
      </c>
      <c r="H25" s="5" t="s">
        <v>11</v>
      </c>
      <c r="I25" s="5" t="s">
        <v>12</v>
      </c>
      <c r="J25" s="5" t="s">
        <v>13</v>
      </c>
      <c r="K25" s="5" t="s">
        <v>14</v>
      </c>
      <c r="L25" s="5" t="s">
        <v>15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7" t="s">
        <v>16</v>
      </c>
      <c r="B26" s="8">
        <v>1000</v>
      </c>
      <c r="C26" s="8">
        <f>D26/B26</f>
        <v>1</v>
      </c>
      <c r="D26" s="8">
        <f>D15</f>
        <v>1000</v>
      </c>
      <c r="E26" s="4"/>
      <c r="F26" s="9"/>
      <c r="G26" s="7">
        <v>1000</v>
      </c>
      <c r="H26" s="7">
        <v>0</v>
      </c>
      <c r="I26" s="7">
        <f>G26+H26</f>
        <v>1000</v>
      </c>
      <c r="J26" s="9">
        <f>(G26/I26)*B26</f>
        <v>1000</v>
      </c>
      <c r="K26" s="9">
        <f>(G26/I26)*D26</f>
        <v>1000</v>
      </c>
      <c r="L26" s="9">
        <f>J26+K26/C26</f>
        <v>2000</v>
      </c>
      <c r="M26" s="4"/>
      <c r="N26" s="4" t="s">
        <v>36</v>
      </c>
      <c r="O26" s="16">
        <f>D18</f>
        <v>9.9007450310635878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0" t="s">
        <v>37</v>
      </c>
      <c r="B27" s="2">
        <f>(D27*B26*D26)/(D27+D26)^2</f>
        <v>9.8990297980496962</v>
      </c>
      <c r="C27" s="9"/>
      <c r="D27" s="1">
        <v>10.1</v>
      </c>
      <c r="E27" s="4">
        <v>1</v>
      </c>
      <c r="F27" s="9"/>
      <c r="G27" s="11"/>
      <c r="H27" s="4"/>
      <c r="I27" s="4"/>
      <c r="J27" s="9"/>
      <c r="K27" s="9"/>
      <c r="L27" s="9"/>
      <c r="M27" s="4"/>
      <c r="N27" s="4" t="s">
        <v>38</v>
      </c>
      <c r="O27" s="19">
        <f>(O26*E18*O17*E18*O18)/(O26+(O18*E29))^2</f>
        <v>9.80392513131771</v>
      </c>
      <c r="P27" s="4" t="s">
        <v>39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7"/>
      <c r="B28" s="13">
        <f>B26-B27</f>
        <v>990.1009702019503</v>
      </c>
      <c r="C28" s="9">
        <f>D28/B28</f>
        <v>1.0201989801039892</v>
      </c>
      <c r="D28" s="13">
        <f>D26+D27</f>
        <v>1010.1</v>
      </c>
      <c r="E28" s="4"/>
      <c r="F28" s="9"/>
      <c r="G28" s="7">
        <v>1000</v>
      </c>
      <c r="H28" s="7">
        <v>0</v>
      </c>
      <c r="I28" s="7">
        <f>G28+H28</f>
        <v>1000</v>
      </c>
      <c r="J28" s="9">
        <f>(G28/I28)*B28</f>
        <v>990.1009702019503</v>
      </c>
      <c r="K28" s="9">
        <f>(G28/I28)*D28</f>
        <v>1010.1</v>
      </c>
      <c r="L28" s="9"/>
      <c r="M28" s="4"/>
      <c r="N28" s="4"/>
      <c r="O28" s="4"/>
      <c r="P28" s="4" t="s">
        <v>40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0" t="s">
        <v>30</v>
      </c>
      <c r="B29" s="1">
        <f>B27</f>
        <v>9.8990297980496962</v>
      </c>
      <c r="C29" s="9"/>
      <c r="D29" s="3">
        <f>(B29*E29*B28*E29*D28)/(B29+(B28*E29))^2</f>
        <v>9.9987626033691903</v>
      </c>
      <c r="E29" s="4">
        <v>2</v>
      </c>
      <c r="F29" s="4"/>
      <c r="G29" s="4"/>
      <c r="H29" s="4"/>
      <c r="I29" s="4"/>
      <c r="J29" s="9"/>
      <c r="K29" s="9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7"/>
      <c r="B30" s="8">
        <f>B28+B29</f>
        <v>1000</v>
      </c>
      <c r="C30" s="8">
        <f>D30/B30</f>
        <v>1.0101</v>
      </c>
      <c r="D30" s="8">
        <f>D28</f>
        <v>1010.1</v>
      </c>
      <c r="E30" s="4"/>
      <c r="F30" s="9">
        <f>D29</f>
        <v>9.9987626033691903</v>
      </c>
      <c r="G30" s="7">
        <v>1000</v>
      </c>
      <c r="H30" s="9">
        <f>(F30*G30)/(2*D30-F30)</f>
        <v>4.9740107693488325</v>
      </c>
      <c r="I30" s="9">
        <f>G30+H30</f>
        <v>1004.9740107693489</v>
      </c>
      <c r="J30" s="9">
        <f>(G30/I30)*B30</f>
        <v>995.05060756193973</v>
      </c>
      <c r="K30" s="9">
        <f>(G30/I30)*D30</f>
        <v>1005.1006186983153</v>
      </c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0" t="s">
        <v>41</v>
      </c>
      <c r="B31" s="1">
        <f>(D30-B30)/2</f>
        <v>5.0500000000000114</v>
      </c>
      <c r="C31" s="9"/>
      <c r="D31" s="2">
        <f>(B31*D30*B30)/(B31+B30)^2</f>
        <v>5.0498725033427343</v>
      </c>
      <c r="E31" s="4">
        <v>1</v>
      </c>
      <c r="F31" s="9"/>
      <c r="G31" s="11"/>
      <c r="H31" s="9"/>
      <c r="I31" s="9"/>
      <c r="J31" s="9"/>
      <c r="K31" s="9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7" t="s">
        <v>18</v>
      </c>
      <c r="B32" s="8">
        <f>B31+B30</f>
        <v>1005.05</v>
      </c>
      <c r="C32" s="8">
        <f>D32/B32</f>
        <v>1.0000001268560343</v>
      </c>
      <c r="D32" s="8">
        <f>D30-D31</f>
        <v>1005.0501274966573</v>
      </c>
      <c r="E32" s="4"/>
      <c r="F32" s="9">
        <f>F30</f>
        <v>9.9987626033691903</v>
      </c>
      <c r="G32" s="7">
        <v>1000</v>
      </c>
      <c r="H32" s="9">
        <f>(F32*G32)/(2*D32-F32)</f>
        <v>4.999127614979952</v>
      </c>
      <c r="I32" s="9">
        <f>G32+H32</f>
        <v>1004.9991276149799</v>
      </c>
      <c r="J32" s="9">
        <f>(G32/I32)*B32</f>
        <v>1000.0506193325169</v>
      </c>
      <c r="K32" s="9">
        <f>(G32/I32)*D32</f>
        <v>1000.0507461949727</v>
      </c>
      <c r="L32" s="9">
        <f>J32+K32/C32</f>
        <v>2000.1012386650341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0"/>
      <c r="B33" s="8"/>
      <c r="C33" s="8"/>
      <c r="D33" s="8"/>
      <c r="E33" s="4"/>
      <c r="F33" s="9"/>
      <c r="G33" s="7"/>
      <c r="H33" s="9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 t="s">
        <v>42</v>
      </c>
      <c r="B34" s="5" t="s">
        <v>43</v>
      </c>
      <c r="C34" s="5" t="s">
        <v>44</v>
      </c>
      <c r="D34" s="5" t="s">
        <v>45</v>
      </c>
      <c r="E34" s="5" t="s">
        <v>46</v>
      </c>
      <c r="F34" s="5"/>
      <c r="G34" s="5"/>
      <c r="H34" s="9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 t="s">
        <v>47</v>
      </c>
      <c r="B35" s="3">
        <f>D29</f>
        <v>9.9987626033691903</v>
      </c>
      <c r="C35" s="3">
        <v>12</v>
      </c>
      <c r="D35" s="20">
        <f>(C35-B35)/B35</f>
        <v>0.20014850597177608</v>
      </c>
      <c r="E35" s="4" t="s">
        <v>48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7" t="s">
        <v>49</v>
      </c>
      <c r="B36" s="16">
        <f>B40*2</f>
        <v>2010.1</v>
      </c>
      <c r="C36" s="16">
        <f>(B36*D36)+B36</f>
        <v>2814.7370237077339</v>
      </c>
      <c r="D36" s="20">
        <f>D35*2</f>
        <v>0.40029701194355216</v>
      </c>
      <c r="E36" s="4" t="s">
        <v>48</v>
      </c>
      <c r="F36" s="1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 t="s">
        <v>50</v>
      </c>
      <c r="B38" s="5"/>
      <c r="C38" s="5"/>
      <c r="D38" s="5"/>
      <c r="E38" s="5"/>
      <c r="F38" s="5"/>
      <c r="G38" s="5"/>
      <c r="H38" s="6" t="s">
        <v>23</v>
      </c>
      <c r="I38" s="5"/>
      <c r="J38" s="5"/>
      <c r="K38" s="5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6"/>
      <c r="B39" s="5" t="s">
        <v>5</v>
      </c>
      <c r="C39" s="5" t="s">
        <v>25</v>
      </c>
      <c r="D39" s="5" t="s">
        <v>7</v>
      </c>
      <c r="E39" s="5" t="s">
        <v>8</v>
      </c>
      <c r="F39" s="5" t="s">
        <v>9</v>
      </c>
      <c r="G39" s="5" t="s">
        <v>10</v>
      </c>
      <c r="H39" s="5" t="s">
        <v>11</v>
      </c>
      <c r="I39" s="5" t="s">
        <v>12</v>
      </c>
      <c r="J39" s="5" t="s">
        <v>13</v>
      </c>
      <c r="K39" s="5" t="s">
        <v>14</v>
      </c>
      <c r="L39" s="5" t="s">
        <v>15</v>
      </c>
      <c r="M39" s="5" t="s">
        <v>51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7" t="s">
        <v>16</v>
      </c>
      <c r="B40" s="8">
        <f>B32</f>
        <v>1005.05</v>
      </c>
      <c r="C40" s="8">
        <f>D40/B40</f>
        <v>1.0000001268560343</v>
      </c>
      <c r="D40" s="8">
        <f>D32</f>
        <v>1005.0501274966573</v>
      </c>
      <c r="E40" s="4"/>
      <c r="F40" s="9">
        <f>C35</f>
        <v>12</v>
      </c>
      <c r="G40" s="7">
        <v>1000</v>
      </c>
      <c r="H40" s="21">
        <f>(F40*G40)/(2*D40-F40)</f>
        <v>6.0057046537137602</v>
      </c>
      <c r="I40" s="9">
        <f>G40+H40</f>
        <v>1006.0057046537138</v>
      </c>
      <c r="J40" s="9">
        <f>(G40/I40)*B40</f>
        <v>999.05000076113606</v>
      </c>
      <c r="K40" s="9">
        <f>(G40/I40)*D40</f>
        <v>999.0501274966573</v>
      </c>
      <c r="L40" s="9">
        <f>J40+K40/C40</f>
        <v>1998.1000015222721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0" t="s">
        <v>52</v>
      </c>
      <c r="B41" s="1">
        <f>F41*B40</f>
        <v>402.31851185386711</v>
      </c>
      <c r="C41" s="9"/>
      <c r="D41" s="1">
        <f>F41*D40</f>
        <v>402.31856289039803</v>
      </c>
      <c r="E41" s="4"/>
      <c r="F41" s="11">
        <f>F43*2</f>
        <v>0.40029701194355216</v>
      </c>
      <c r="G41" s="11"/>
      <c r="H41" s="4"/>
      <c r="I41" s="4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7"/>
      <c r="B42" s="8">
        <f>B41+B40</f>
        <v>1407.3685118538669</v>
      </c>
      <c r="C42" s="9">
        <f>D42/B42</f>
        <v>1.0000001268560343</v>
      </c>
      <c r="D42" s="8">
        <f>D41+D40</f>
        <v>1407.3686903870553</v>
      </c>
      <c r="E42" s="4"/>
      <c r="F42" s="8">
        <f>F40</f>
        <v>12</v>
      </c>
      <c r="G42" s="7">
        <v>1000</v>
      </c>
      <c r="H42" s="21">
        <f>(F42*G42)/(2*D42-F42)</f>
        <v>4.2815285093481084</v>
      </c>
      <c r="I42" s="9">
        <f>G42+H42</f>
        <v>1004.2815285093482</v>
      </c>
      <c r="J42" s="9">
        <f>(G42/I42)*B42</f>
        <v>1401.3685126150031</v>
      </c>
      <c r="K42" s="9">
        <f>(G42/I42)*D42</f>
        <v>1401.3686903870553</v>
      </c>
      <c r="L42" s="9">
        <f>J42+K42/C42</f>
        <v>2802.7370252300061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0" t="s">
        <v>53</v>
      </c>
      <c r="B43" s="2">
        <f>(D43*E43*B42*E43*D42)/(D43+(D42*E43)^2)</f>
        <v>11.999980302242395</v>
      </c>
      <c r="C43" s="9"/>
      <c r="D43" s="3">
        <f>C35</f>
        <v>12</v>
      </c>
      <c r="E43" s="4">
        <v>2</v>
      </c>
      <c r="F43" s="11">
        <f>(D43-D29)/D29</f>
        <v>0.20014850597177608</v>
      </c>
      <c r="G43" s="11"/>
      <c r="H43" s="4"/>
      <c r="I43" s="4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0"/>
      <c r="B44" s="13">
        <f>B42-B43</f>
        <v>1395.3685315516245</v>
      </c>
      <c r="C44" s="9">
        <f>D44/B44</f>
        <v>1.0085999924493687</v>
      </c>
      <c r="D44" s="13">
        <f>D42</f>
        <v>1407.3686903870553</v>
      </c>
      <c r="E44" s="4"/>
      <c r="F44" s="9"/>
      <c r="G44" s="7">
        <v>1000</v>
      </c>
      <c r="H44" s="7">
        <v>0</v>
      </c>
      <c r="I44" s="7">
        <f>G44+H44</f>
        <v>1000</v>
      </c>
      <c r="J44" s="9">
        <f>(G44/I44)*B44</f>
        <v>1395.3685315516245</v>
      </c>
      <c r="K44" s="9">
        <f>(G44/I44)*D44</f>
        <v>1407.3686903870553</v>
      </c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0" t="s">
        <v>54</v>
      </c>
      <c r="B45" s="1">
        <f>B43</f>
        <v>11.999980302242395</v>
      </c>
      <c r="C45" s="9"/>
      <c r="D45" s="2">
        <f>(B45*B44*D44)/(B45+B44)^2</f>
        <v>11.897663530257077</v>
      </c>
      <c r="E45" s="4">
        <v>1</v>
      </c>
      <c r="F45" s="4"/>
      <c r="G45" s="4"/>
      <c r="H45" s="4"/>
      <c r="I45" s="4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0"/>
      <c r="B46" s="8">
        <f>B44+B45</f>
        <v>1407.3685118538669</v>
      </c>
      <c r="C46" s="8">
        <f>D46/B46</f>
        <v>0.99154629018849039</v>
      </c>
      <c r="D46" s="8">
        <f>D44-D45</f>
        <v>1395.4710268567983</v>
      </c>
      <c r="E46" s="4"/>
      <c r="F46" s="9">
        <v>0</v>
      </c>
      <c r="G46" s="7">
        <v>1000</v>
      </c>
      <c r="H46" s="9">
        <f>(F46*G46)/(2*D46-F46)</f>
        <v>0</v>
      </c>
      <c r="I46" s="9">
        <f>G46+H46</f>
        <v>1000</v>
      </c>
      <c r="J46" s="9">
        <f>(G46/I46)*B46</f>
        <v>1407.3685118538669</v>
      </c>
      <c r="K46" s="9">
        <f>(G46/I46)*D46</f>
        <v>1395.4710268567983</v>
      </c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0" t="s">
        <v>20</v>
      </c>
      <c r="B47" s="2">
        <f>(D47*B46*D46)/(D47+D46)^2</f>
        <v>5.9486353122956483</v>
      </c>
      <c r="C47" s="9"/>
      <c r="D47" s="1">
        <f>(B46-D46)/2</f>
        <v>5.9487424985343296</v>
      </c>
      <c r="E47" s="4">
        <v>1</v>
      </c>
      <c r="F47" s="9"/>
      <c r="G47" s="11"/>
      <c r="H47" s="9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7" t="s">
        <v>18</v>
      </c>
      <c r="B48" s="13">
        <f>B46-B47</f>
        <v>1401.4198765415713</v>
      </c>
      <c r="C48" s="9">
        <f>D48/B48</f>
        <v>0.99999992351597089</v>
      </c>
      <c r="D48" s="13">
        <f>D46+D47</f>
        <v>1401.4197693553326</v>
      </c>
      <c r="E48" s="4"/>
      <c r="F48" s="9">
        <v>0</v>
      </c>
      <c r="G48" s="7">
        <v>1000</v>
      </c>
      <c r="H48" s="9">
        <f>(F48*G48)/(2*D48-F48)</f>
        <v>0</v>
      </c>
      <c r="I48" s="9">
        <f>G48+H48</f>
        <v>1000</v>
      </c>
      <c r="J48" s="9">
        <f>(G48/I48)*B48</f>
        <v>1401.4198765415713</v>
      </c>
      <c r="K48" s="9">
        <f>(G48/I48)*D48</f>
        <v>1401.4197693553326</v>
      </c>
      <c r="L48" s="9">
        <f>J48+K48/C48</f>
        <v>2802.8397530831426</v>
      </c>
      <c r="M48" s="11">
        <f>(L48-L40)/L40</f>
        <v>0.4027524903397085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 t="s">
        <v>55</v>
      </c>
      <c r="B51" s="22"/>
      <c r="C51" s="5" t="s">
        <v>56</v>
      </c>
      <c r="D51" s="23"/>
      <c r="E51" s="6"/>
      <c r="F51" s="24" t="s">
        <v>57</v>
      </c>
      <c r="G51" s="5"/>
      <c r="H51" s="5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6"/>
      <c r="B52" s="24" t="s">
        <v>7</v>
      </c>
      <c r="C52" s="5" t="s">
        <v>25</v>
      </c>
      <c r="D52" s="23" t="s">
        <v>5</v>
      </c>
      <c r="E52" s="5" t="s">
        <v>8</v>
      </c>
      <c r="F52" s="24" t="s">
        <v>5</v>
      </c>
      <c r="G52" s="5" t="s">
        <v>25</v>
      </c>
      <c r="H52" s="5" t="s">
        <v>7</v>
      </c>
      <c r="I52" s="23" t="s">
        <v>9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0" t="s">
        <v>58</v>
      </c>
      <c r="B53" s="25">
        <v>1000</v>
      </c>
      <c r="C53" s="8">
        <f>D53/B53</f>
        <v>1</v>
      </c>
      <c r="D53" s="26">
        <v>1000</v>
      </c>
      <c r="E53" s="4"/>
      <c r="F53" s="25">
        <v>1000</v>
      </c>
      <c r="G53" s="8">
        <f>H53/F53</f>
        <v>1</v>
      </c>
      <c r="H53" s="13">
        <f>1000</f>
        <v>1000</v>
      </c>
      <c r="I53" s="27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0" t="s">
        <v>59</v>
      </c>
      <c r="B54" s="28">
        <v>10</v>
      </c>
      <c r="C54" s="9"/>
      <c r="D54" s="29">
        <f>(B54*E54*B53*E54*D53)/(B54+(E54*B53))^2</f>
        <v>9.9007450310635878</v>
      </c>
      <c r="E54" s="7">
        <v>2</v>
      </c>
      <c r="F54" s="30">
        <f>D54</f>
        <v>9.9007450310635878</v>
      </c>
      <c r="G54" s="9"/>
      <c r="H54" s="3">
        <f>(F54*E54*F53*E54*H53)/(F54+(F53*E54))^2</f>
        <v>9.8034433925799469</v>
      </c>
      <c r="I54" s="3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0"/>
      <c r="B55" s="32">
        <f>B53</f>
        <v>1000</v>
      </c>
      <c r="C55" s="9">
        <f>D55/B55</f>
        <v>0.99009925496893636</v>
      </c>
      <c r="D55" s="33">
        <f>D53-D54</f>
        <v>990.09925496893641</v>
      </c>
      <c r="E55" s="4"/>
      <c r="F55" s="25">
        <f>F53+F54</f>
        <v>1009.9007450310636</v>
      </c>
      <c r="G55" s="8">
        <f>H55/F55</f>
        <v>0.99019631871767844</v>
      </c>
      <c r="H55" s="8">
        <f>H53</f>
        <v>1000</v>
      </c>
      <c r="I55" s="27">
        <f>H54</f>
        <v>9.8034433925799469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0" t="s">
        <v>60</v>
      </c>
      <c r="B56" s="34">
        <f>(D56*B55*D55)/(D56+D55)^2</f>
        <v>4.950249990687424</v>
      </c>
      <c r="C56" s="9"/>
      <c r="D56" s="35">
        <f>(B55-D55)/2</f>
        <v>4.9503725155317966</v>
      </c>
      <c r="E56" s="4">
        <v>1</v>
      </c>
      <c r="F56" s="34">
        <f>(H56*F55*H55)/(H56+H55)^2</f>
        <v>4.9502523930181743</v>
      </c>
      <c r="G56" s="9"/>
      <c r="H56" s="1">
        <f>(F55-H55)/2</f>
        <v>4.9503725155317966</v>
      </c>
      <c r="I56" s="27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0"/>
      <c r="B57" s="32">
        <f>B55-B56</f>
        <v>995.04975000931256</v>
      </c>
      <c r="C57" s="9">
        <f>D57/B57</f>
        <v>0.99999987686560954</v>
      </c>
      <c r="D57" s="33">
        <f>D55+D56</f>
        <v>995.04962748446815</v>
      </c>
      <c r="E57" s="4"/>
      <c r="F57" s="32">
        <f>F55-F56</f>
        <v>1004.9504926380454</v>
      </c>
      <c r="G57" s="9">
        <f>H57/F57</f>
        <v>0.99999988046922272</v>
      </c>
      <c r="H57" s="13">
        <f>H55+H56</f>
        <v>1004.9503725155319</v>
      </c>
      <c r="I57" s="27">
        <f>I55</f>
        <v>9.8034433925799469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0866141732283472" right="0.70866141732283472" top="0.74803149606299213" bottom="0.74803149606299213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 Example</vt:lpstr>
    </vt:vector>
  </TitlesOfParts>
  <Company>GrassRoots Crypto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2021-06-21T00:57:11Z</dcterms:modified>
</cp:coreProperties>
</file>