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a\Projects\GrassEcon\"/>
    </mc:Choice>
  </mc:AlternateContent>
  <xr:revisionPtr revIDLastSave="0" documentId="13_ncr:1_{D4F38086-4EFF-4FC6-84BD-31CC6E3AB955}" xr6:coauthVersionLast="45" xr6:coauthVersionMax="45" xr10:uidLastSave="{00000000-0000-0000-0000-000000000000}"/>
  <bookViews>
    <workbookView xWindow="1068" yWindow="-108" windowWidth="22080" windowHeight="13176" xr2:uid="{9B82C4B2-F5F9-453E-973C-A0F2BE0F6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1" i="1"/>
  <c r="D65" i="1"/>
  <c r="B73" i="1"/>
  <c r="C73" i="1"/>
  <c r="B74" i="1"/>
  <c r="B75" i="1" s="1"/>
  <c r="C75" i="1"/>
  <c r="B76" i="1"/>
  <c r="B77" i="1" s="1"/>
  <c r="C77" i="1"/>
  <c r="B78" i="1"/>
  <c r="B79" i="1" s="1"/>
  <c r="C79" i="1"/>
  <c r="B80" i="1"/>
  <c r="B81" i="1" s="1"/>
  <c r="C81" i="1"/>
  <c r="B82" i="1"/>
  <c r="B83" i="1" s="1"/>
  <c r="C83" i="1"/>
  <c r="B84" i="1"/>
  <c r="B85" i="1" s="1"/>
  <c r="C85" i="1"/>
  <c r="B86" i="1"/>
  <c r="B87" i="1" s="1"/>
  <c r="C87" i="1"/>
  <c r="B88" i="1"/>
  <c r="B89" i="1" s="1"/>
  <c r="C89" i="1"/>
  <c r="B90" i="1"/>
  <c r="B91" i="1" s="1"/>
  <c r="C91" i="1"/>
  <c r="B92" i="1"/>
  <c r="B93" i="1" s="1"/>
  <c r="C93" i="1"/>
  <c r="B94" i="1"/>
  <c r="B95" i="1" s="1"/>
  <c r="C95" i="1"/>
  <c r="B96" i="1"/>
  <c r="B97" i="1" s="1"/>
  <c r="C97" i="1"/>
  <c r="B98" i="1"/>
  <c r="B99" i="1" s="1"/>
  <c r="C99" i="1"/>
  <c r="B100" i="1"/>
  <c r="B101" i="1" s="1"/>
  <c r="C101" i="1"/>
  <c r="B102" i="1"/>
  <c r="B103" i="1" s="1"/>
  <c r="C103" i="1"/>
  <c r="B104" i="1"/>
  <c r="B105" i="1" s="1"/>
  <c r="B106" i="1" s="1"/>
  <c r="B107" i="1" s="1"/>
  <c r="B108" i="1" s="1"/>
  <c r="B109" i="1" s="1"/>
  <c r="B110" i="1" s="1"/>
  <c r="B111" i="1" s="1"/>
  <c r="B112" i="1" s="1"/>
  <c r="C105" i="1"/>
  <c r="C107" i="1"/>
  <c r="C109" i="1"/>
  <c r="C111" i="1"/>
  <c r="C71" i="1"/>
  <c r="I71" i="1" s="1"/>
  <c r="K70" i="1"/>
  <c r="G70" i="1"/>
  <c r="J70" i="1"/>
  <c r="F70" i="1" s="1"/>
  <c r="A67" i="1"/>
  <c r="B72" i="1"/>
  <c r="B71" i="1"/>
  <c r="L11" i="1"/>
  <c r="K13" i="1"/>
  <c r="K14" i="1"/>
  <c r="K15" i="1" s="1"/>
  <c r="K12" i="1"/>
  <c r="K11" i="1"/>
  <c r="H15" i="1"/>
  <c r="C15" i="1"/>
  <c r="Q15" i="1" s="1"/>
  <c r="Q14" i="1"/>
  <c r="Q13" i="1"/>
  <c r="A38" i="1"/>
  <c r="A8" i="1"/>
  <c r="I41" i="1"/>
  <c r="H42" i="1" s="1"/>
  <c r="C43" i="1" s="1"/>
  <c r="C27" i="1"/>
  <c r="B27" i="1"/>
  <c r="B48" i="1"/>
  <c r="B56" i="1" s="1"/>
  <c r="J41" i="1"/>
  <c r="B18" i="1"/>
  <c r="B26" i="1" s="1"/>
  <c r="C18" i="1"/>
  <c r="D2" i="1"/>
  <c r="Q11" i="1"/>
  <c r="O11" i="1"/>
  <c r="P11" i="1" s="1"/>
  <c r="N11" i="1"/>
  <c r="E70" i="1" l="1"/>
  <c r="C48" i="1"/>
  <c r="B57" i="1" s="1"/>
  <c r="F41" i="1"/>
  <c r="D48" i="1" s="1"/>
  <c r="B58" i="1" s="1"/>
  <c r="I42" i="1"/>
  <c r="C49" i="1" s="1"/>
  <c r="C57" i="1" s="1"/>
  <c r="C42" i="1"/>
  <c r="E42" i="1" s="1"/>
  <c r="B3" i="1"/>
  <c r="D42" i="1" l="1"/>
  <c r="H43" i="1" l="1"/>
  <c r="E43" i="1" s="1"/>
  <c r="J42" i="1"/>
  <c r="F42" i="1"/>
  <c r="G42" i="1" s="1"/>
  <c r="D43" i="1"/>
  <c r="C44" i="1" s="1"/>
  <c r="B49" i="1"/>
  <c r="C56" i="1" s="1"/>
  <c r="H45" i="1"/>
  <c r="I43" i="1"/>
  <c r="B7" i="1"/>
  <c r="J11" i="1"/>
  <c r="I12" i="1"/>
  <c r="C19" i="1" s="1"/>
  <c r="D49" i="1" l="1"/>
  <c r="C58" i="1" s="1"/>
  <c r="J43" i="1"/>
  <c r="D44" i="1"/>
  <c r="B50" i="1"/>
  <c r="D56" i="1" s="1"/>
  <c r="C50" i="1"/>
  <c r="D57" i="1" s="1"/>
  <c r="H44" i="1"/>
  <c r="F43" i="1"/>
  <c r="M12" i="1"/>
  <c r="C12" i="1"/>
  <c r="C13" i="1" s="1"/>
  <c r="C14" i="1" s="1"/>
  <c r="F11" i="1"/>
  <c r="D18" i="1" s="1"/>
  <c r="B28" i="1" s="1"/>
  <c r="I44" i="1" l="1"/>
  <c r="C45" i="1" s="1"/>
  <c r="J44" i="1"/>
  <c r="B51" i="1"/>
  <c r="E56" i="1" s="1"/>
  <c r="C51" i="1"/>
  <c r="E57" i="1" s="1"/>
  <c r="I45" i="1"/>
  <c r="F44" i="1"/>
  <c r="D50" i="1"/>
  <c r="D58" i="1" s="1"/>
  <c r="G43" i="1"/>
  <c r="E44" i="1"/>
  <c r="E15" i="1"/>
  <c r="Q12" i="1"/>
  <c r="D12" i="1"/>
  <c r="B19" i="1" s="1"/>
  <c r="C26" i="1" s="1"/>
  <c r="E12" i="1"/>
  <c r="C46" i="1" l="1"/>
  <c r="D46" i="1" s="1"/>
  <c r="J46" i="1" s="1"/>
  <c r="E45" i="1"/>
  <c r="D45" i="1"/>
  <c r="J45" i="1" s="1"/>
  <c r="B52" i="1"/>
  <c r="F56" i="1" s="1"/>
  <c r="G44" i="1"/>
  <c r="D51" i="1"/>
  <c r="E58" i="1" s="1"/>
  <c r="C52" i="1"/>
  <c r="F57" i="1" s="1"/>
  <c r="O12" i="1"/>
  <c r="J12" i="1"/>
  <c r="D13" i="1"/>
  <c r="B20" i="1" s="1"/>
  <c r="D26" i="1" s="1"/>
  <c r="H13" i="1"/>
  <c r="F12" i="1"/>
  <c r="F45" i="1" l="1"/>
  <c r="D52" i="1" s="1"/>
  <c r="F58" i="1" s="1"/>
  <c r="G12" i="1"/>
  <c r="D19" i="1"/>
  <c r="C28" i="1" s="1"/>
  <c r="O13" i="1"/>
  <c r="D14" i="1"/>
  <c r="B21" i="1" s="1"/>
  <c r="E26" i="1" s="1"/>
  <c r="I13" i="1"/>
  <c r="C20" i="1" s="1"/>
  <c r="D27" i="1" s="1"/>
  <c r="E13" i="1"/>
  <c r="J13" i="1"/>
  <c r="G45" i="1" l="1"/>
  <c r="D15" i="1"/>
  <c r="O14" i="1"/>
  <c r="J14" i="1"/>
  <c r="M13" i="1"/>
  <c r="P13" i="1" s="1"/>
  <c r="H14" i="1"/>
  <c r="I14" i="1" s="1"/>
  <c r="C21" i="1" s="1"/>
  <c r="E27" i="1" s="1"/>
  <c r="F13" i="1"/>
  <c r="N13" i="1" l="1"/>
  <c r="B22" i="1"/>
  <c r="F26" i="1" s="1"/>
  <c r="O15" i="1"/>
  <c r="J15" i="1"/>
  <c r="I15" i="1"/>
  <c r="F15" i="1" s="1"/>
  <c r="G13" i="1"/>
  <c r="D20" i="1"/>
  <c r="D28" i="1" s="1"/>
  <c r="M14" i="1"/>
  <c r="E14" i="1"/>
  <c r="F14" i="1"/>
  <c r="G15" i="1" l="1"/>
  <c r="D22" i="1"/>
  <c r="F28" i="1" s="1"/>
  <c r="G14" i="1"/>
  <c r="D21" i="1"/>
  <c r="E28" i="1" s="1"/>
  <c r="M15" i="1"/>
  <c r="N15" i="1" s="1"/>
  <c r="C22" i="1"/>
  <c r="F27" i="1" s="1"/>
  <c r="P14" i="1"/>
  <c r="N14" i="1"/>
  <c r="P15" i="1" l="1"/>
  <c r="P12" i="1" l="1"/>
  <c r="N12" i="1"/>
  <c r="D71" i="1"/>
  <c r="K71" i="1" l="1"/>
  <c r="E71" i="1" l="1"/>
  <c r="J71" i="1"/>
  <c r="I72" i="1" l="1"/>
  <c r="C72" i="1" s="1"/>
  <c r="F71" i="1"/>
  <c r="H71" i="1" s="1"/>
  <c r="J72" i="1" l="1"/>
  <c r="D72" i="1"/>
  <c r="D73" i="1" s="1"/>
  <c r="E72" i="1"/>
  <c r="K73" i="1" l="1"/>
  <c r="I73" i="1"/>
  <c r="K72" i="1"/>
  <c r="F72" i="1"/>
  <c r="H72" i="1" s="1"/>
  <c r="J73" i="1" l="1"/>
  <c r="E73" i="1"/>
  <c r="I74" i="1" l="1"/>
  <c r="C74" i="1" s="1"/>
  <c r="F73" i="1"/>
  <c r="H73" i="1" s="1"/>
  <c r="J74" i="1" l="1"/>
  <c r="E74" i="1"/>
  <c r="D74" i="1"/>
  <c r="K74" i="1" l="1"/>
  <c r="F74" i="1"/>
  <c r="H74" i="1" s="1"/>
  <c r="D75" i="1"/>
  <c r="I75" i="1"/>
  <c r="E75" i="1" l="1"/>
  <c r="J75" i="1"/>
  <c r="F75" i="1" s="1"/>
  <c r="H75" i="1" s="1"/>
  <c r="K75" i="1"/>
  <c r="I76" i="1" l="1"/>
  <c r="C76" i="1" s="1"/>
  <c r="J76" i="1" l="1"/>
  <c r="E76" i="1"/>
  <c r="D76" i="1"/>
  <c r="K76" i="1" l="1"/>
  <c r="F76" i="1"/>
  <c r="H76" i="1" s="1"/>
  <c r="D77" i="1"/>
  <c r="I77" i="1"/>
  <c r="K77" i="1" l="1"/>
  <c r="E77" i="1"/>
  <c r="J77" i="1"/>
  <c r="I78" i="1" s="1"/>
  <c r="J78" i="1" s="1"/>
  <c r="C78" i="1" l="1"/>
  <c r="E78" i="1" s="1"/>
  <c r="F77" i="1"/>
  <c r="H77" i="1" s="1"/>
  <c r="D78" i="1" l="1"/>
  <c r="I79" i="1" s="1"/>
  <c r="E79" i="1" s="1"/>
  <c r="F78" i="1" l="1"/>
  <c r="H78" i="1" s="1"/>
  <c r="D79" i="1"/>
  <c r="K79" i="1" s="1"/>
  <c r="K78" i="1"/>
  <c r="J79" i="1"/>
  <c r="I80" i="1" s="1"/>
  <c r="C80" i="1" l="1"/>
  <c r="E80" i="1" s="1"/>
  <c r="F79" i="1"/>
  <c r="H79" i="1" s="1"/>
  <c r="J80" i="1"/>
  <c r="D80" i="1" l="1"/>
  <c r="I81" i="1"/>
  <c r="E81" i="1" s="1"/>
  <c r="K80" i="1"/>
  <c r="F80" i="1"/>
  <c r="H80" i="1" s="1"/>
  <c r="D81" i="1"/>
  <c r="J81" i="1" l="1"/>
  <c r="I82" i="1" s="1"/>
  <c r="K81" i="1"/>
  <c r="F81" i="1" l="1"/>
  <c r="H81" i="1" s="1"/>
  <c r="C82" i="1"/>
  <c r="J82" i="1"/>
  <c r="E82" i="1" l="1"/>
  <c r="D82" i="1"/>
  <c r="F82" i="1" l="1"/>
  <c r="H82" i="1" s="1"/>
  <c r="I83" i="1"/>
  <c r="D83" i="1"/>
  <c r="K83" i="1" s="1"/>
  <c r="K82" i="1"/>
  <c r="E83" i="1" l="1"/>
  <c r="J83" i="1"/>
  <c r="I84" i="1" s="1"/>
  <c r="C84" i="1" s="1"/>
  <c r="D84" i="1" s="1"/>
  <c r="J84" i="1" l="1"/>
  <c r="I85" i="1" s="1"/>
  <c r="E85" i="1" s="1"/>
  <c r="F83" i="1"/>
  <c r="H83" i="1" s="1"/>
  <c r="E84" i="1"/>
  <c r="K84" i="1"/>
  <c r="D85" i="1"/>
  <c r="F84" i="1" l="1"/>
  <c r="H84" i="1" s="1"/>
  <c r="K85" i="1"/>
  <c r="J85" i="1"/>
  <c r="F85" i="1" l="1"/>
  <c r="H85" i="1" s="1"/>
  <c r="I86" i="1"/>
  <c r="C86" i="1" s="1"/>
  <c r="J86" i="1" l="1"/>
  <c r="E86" i="1"/>
  <c r="D86" i="1"/>
  <c r="D87" i="1" l="1"/>
  <c r="K86" i="1"/>
  <c r="F86" i="1"/>
  <c r="H86" i="1" s="1"/>
  <c r="I87" i="1"/>
  <c r="E87" i="1" l="1"/>
  <c r="J87" i="1"/>
  <c r="F87" i="1" s="1"/>
  <c r="H87" i="1" s="1"/>
  <c r="K87" i="1"/>
  <c r="I88" i="1" l="1"/>
  <c r="C88" i="1" s="1"/>
  <c r="J88" i="1" l="1"/>
  <c r="E88" i="1"/>
  <c r="D88" i="1"/>
  <c r="K88" i="1" l="1"/>
  <c r="F88" i="1"/>
  <c r="H88" i="1" s="1"/>
  <c r="D89" i="1"/>
  <c r="I89" i="1"/>
  <c r="E89" i="1" l="1"/>
  <c r="J89" i="1"/>
  <c r="F89" i="1" s="1"/>
  <c r="H89" i="1" s="1"/>
  <c r="K89" i="1"/>
  <c r="I90" i="1" l="1"/>
  <c r="C90" i="1" s="1"/>
  <c r="J90" i="1" l="1"/>
  <c r="E90" i="1"/>
  <c r="D90" i="1"/>
  <c r="K90" i="1" l="1"/>
  <c r="F90" i="1"/>
  <c r="H90" i="1" s="1"/>
  <c r="D91" i="1"/>
  <c r="I91" i="1"/>
  <c r="E91" i="1" l="1"/>
  <c r="J91" i="1"/>
  <c r="F91" i="1" s="1"/>
  <c r="H91" i="1" s="1"/>
  <c r="K91" i="1"/>
  <c r="I92" i="1" l="1"/>
  <c r="C92" i="1" s="1"/>
  <c r="J92" i="1" l="1"/>
  <c r="E92" i="1"/>
  <c r="D92" i="1"/>
  <c r="K92" i="1" l="1"/>
  <c r="F92" i="1"/>
  <c r="H92" i="1" s="1"/>
  <c r="D93" i="1"/>
  <c r="I93" i="1"/>
  <c r="E93" i="1" s="1"/>
  <c r="K93" i="1" l="1"/>
  <c r="J93" i="1"/>
  <c r="F93" i="1" s="1"/>
  <c r="H93" i="1" s="1"/>
  <c r="I94" i="1" l="1"/>
  <c r="C94" i="1" s="1"/>
  <c r="J94" i="1" l="1"/>
  <c r="E94" i="1"/>
  <c r="D94" i="1"/>
  <c r="F94" i="1" l="1"/>
  <c r="H94" i="1" s="1"/>
  <c r="D95" i="1"/>
  <c r="K94" i="1"/>
  <c r="I95" i="1"/>
  <c r="K95" i="1" l="1"/>
  <c r="E95" i="1"/>
  <c r="J95" i="1"/>
  <c r="F95" i="1" s="1"/>
  <c r="H95" i="1" s="1"/>
  <c r="I96" i="1" l="1"/>
  <c r="C96" i="1" s="1"/>
  <c r="J96" i="1" l="1"/>
  <c r="E96" i="1"/>
  <c r="D96" i="1"/>
  <c r="D97" i="1" l="1"/>
  <c r="K96" i="1"/>
  <c r="F96" i="1"/>
  <c r="H96" i="1" s="1"/>
  <c r="I97" i="1"/>
  <c r="E97" i="1" l="1"/>
  <c r="J97" i="1"/>
  <c r="F97" i="1" s="1"/>
  <c r="H97" i="1" s="1"/>
  <c r="K97" i="1"/>
  <c r="I98" i="1" l="1"/>
  <c r="C98" i="1" s="1"/>
  <c r="J98" i="1" l="1"/>
  <c r="E98" i="1"/>
  <c r="D98" i="1"/>
  <c r="D99" i="1" l="1"/>
  <c r="F98" i="1"/>
  <c r="H98" i="1" s="1"/>
  <c r="K98" i="1"/>
  <c r="I99" i="1"/>
  <c r="E99" i="1" l="1"/>
  <c r="J99" i="1"/>
  <c r="K99" i="1"/>
  <c r="F99" i="1" l="1"/>
  <c r="H99" i="1" s="1"/>
  <c r="I100" i="1"/>
  <c r="C100" i="1" s="1"/>
  <c r="E100" i="1" l="1"/>
  <c r="D100" i="1"/>
  <c r="J100" i="1"/>
  <c r="D101" i="1" l="1"/>
  <c r="K100" i="1"/>
  <c r="F100" i="1"/>
  <c r="H100" i="1" s="1"/>
  <c r="I101" i="1"/>
  <c r="E101" i="1" s="1"/>
  <c r="J101" i="1" l="1"/>
  <c r="F101" i="1" s="1"/>
  <c r="H101" i="1" s="1"/>
  <c r="K101" i="1"/>
  <c r="I102" i="1" l="1"/>
  <c r="C102" i="1" s="1"/>
  <c r="E102" i="1" l="1"/>
  <c r="D102" i="1"/>
  <c r="J102" i="1"/>
  <c r="D103" i="1" l="1"/>
  <c r="K102" i="1"/>
  <c r="F102" i="1"/>
  <c r="H102" i="1" s="1"/>
  <c r="I103" i="1"/>
  <c r="E103" i="1" s="1"/>
  <c r="J103" i="1" l="1"/>
  <c r="F103" i="1" s="1"/>
  <c r="H103" i="1" s="1"/>
  <c r="K103" i="1"/>
  <c r="I104" i="1" l="1"/>
  <c r="C104" i="1" s="1"/>
  <c r="J104" i="1" l="1"/>
  <c r="E104" i="1"/>
  <c r="D104" i="1"/>
  <c r="F104" i="1" l="1"/>
  <c r="H104" i="1" s="1"/>
  <c r="D105" i="1"/>
  <c r="K104" i="1"/>
  <c r="I105" i="1"/>
  <c r="E105" i="1" l="1"/>
  <c r="J105" i="1"/>
  <c r="F105" i="1" s="1"/>
  <c r="H105" i="1" s="1"/>
  <c r="K105" i="1"/>
  <c r="I106" i="1" l="1"/>
  <c r="C106" i="1" s="1"/>
  <c r="J106" i="1" l="1"/>
  <c r="E106" i="1"/>
  <c r="D106" i="1"/>
  <c r="K106" i="1" l="1"/>
  <c r="D107" i="1"/>
  <c r="F106" i="1"/>
  <c r="H106" i="1" s="1"/>
  <c r="I107" i="1"/>
  <c r="E107" i="1" l="1"/>
  <c r="J107" i="1"/>
  <c r="F107" i="1" s="1"/>
  <c r="H107" i="1" s="1"/>
  <c r="K107" i="1"/>
  <c r="I108" i="1" l="1"/>
  <c r="C108" i="1" s="1"/>
  <c r="J108" i="1" l="1"/>
  <c r="E108" i="1"/>
  <c r="D108" i="1"/>
  <c r="D109" i="1" l="1"/>
  <c r="K108" i="1"/>
  <c r="F108" i="1"/>
  <c r="H108" i="1" s="1"/>
  <c r="I109" i="1"/>
  <c r="E109" i="1" l="1"/>
  <c r="J109" i="1"/>
  <c r="K109" i="1"/>
  <c r="F109" i="1" l="1"/>
  <c r="H109" i="1" s="1"/>
  <c r="I110" i="1"/>
  <c r="C110" i="1" s="1"/>
  <c r="J110" i="1" l="1"/>
  <c r="E110" i="1"/>
  <c r="D110" i="1"/>
  <c r="K110" i="1" l="1"/>
  <c r="F110" i="1"/>
  <c r="H110" i="1" s="1"/>
  <c r="D111" i="1"/>
  <c r="I111" i="1"/>
  <c r="K111" i="1" l="1"/>
  <c r="E111" i="1"/>
  <c r="J111" i="1"/>
  <c r="I112" i="1" l="1"/>
  <c r="C112" i="1" s="1"/>
  <c r="F111" i="1"/>
  <c r="H111" i="1" s="1"/>
  <c r="J112" i="1" l="1"/>
  <c r="E112" i="1"/>
  <c r="D112" i="1"/>
  <c r="K112" i="1" l="1"/>
  <c r="F112" i="1"/>
  <c r="H112" i="1" s="1"/>
</calcChain>
</file>

<file path=xl/sharedStrings.xml><?xml version="1.0" encoding="utf-8"?>
<sst xmlns="http://schemas.openxmlformats.org/spreadsheetml/2006/main" count="134" uniqueCount="52">
  <si>
    <t>Activity</t>
  </si>
  <si>
    <t>RESERVE</t>
  </si>
  <si>
    <t>PRICING</t>
  </si>
  <si>
    <t>Reserve Balance</t>
  </si>
  <si>
    <t>Effective CIC Price</t>
  </si>
  <si>
    <t>Resulting CIC Price</t>
  </si>
  <si>
    <t>Price Change</t>
  </si>
  <si>
    <t>CIC Supply</t>
  </si>
  <si>
    <t>CIC Market-cap</t>
  </si>
  <si>
    <t>Initial state</t>
  </si>
  <si>
    <t>Total Reserve</t>
  </si>
  <si>
    <t>Initial Reserve Amount</t>
  </si>
  <si>
    <t>These are the Reserve Tokens they initially deposit</t>
  </si>
  <si>
    <t>Target Reserve Ratio</t>
  </si>
  <si>
    <t>Starting Price would be 1 if they had the Target Reserve Ratio</t>
  </si>
  <si>
    <t>Assume Reserve is 1:1 with Kenyan Shilling</t>
  </si>
  <si>
    <t>Amount of reserve tokens initally deposited</t>
  </si>
  <si>
    <t>Total CIC Supply</t>
  </si>
  <si>
    <t>Total Supply</t>
  </si>
  <si>
    <t>Token value to Reserve is</t>
  </si>
  <si>
    <t>CIC spent</t>
  </si>
  <si>
    <t>CIC redeemed for profut</t>
  </si>
  <si>
    <t>CIC Balance</t>
  </si>
  <si>
    <t>Researve</t>
  </si>
  <si>
    <t>Initial Researve</t>
  </si>
  <si>
    <r>
      <t xml:space="preserve">Added/Received or </t>
    </r>
    <r>
      <rPr>
        <b/>
        <sz val="10"/>
        <color rgb="FFFF0000"/>
        <rFont val="Calibri"/>
        <family val="2"/>
        <scheme val="minor"/>
      </rPr>
      <t>Paid-out</t>
    </r>
  </si>
  <si>
    <t>CIC TOKEN</t>
  </si>
  <si>
    <r>
      <t>Issued/</t>
    </r>
    <r>
      <rPr>
        <b/>
        <sz val="10"/>
        <color rgb="FFFF0000"/>
        <rFont val="Calibri"/>
        <family val="2"/>
        <scheme val="minor"/>
      </rPr>
      <t>Destroyed</t>
    </r>
  </si>
  <si>
    <t>Profit/Loss</t>
  </si>
  <si>
    <t>CIC Price</t>
  </si>
  <si>
    <t xml:space="preserve">Leverage = </t>
  </si>
  <si>
    <t>Total CIC Tokens</t>
  </si>
  <si>
    <t>ex. CIC Issuer</t>
  </si>
  <si>
    <t>ex. Buyer(s)</t>
  </si>
  <si>
    <t>Period</t>
  </si>
  <si>
    <t>Total Reserve ($)</t>
  </si>
  <si>
    <t>CIC Price ($)</t>
  </si>
  <si>
    <t>Example 1.</t>
  </si>
  <si>
    <t>CIC Cycle Examples</t>
  </si>
  <si>
    <t>Reserve $ converted to CIC</t>
  </si>
  <si>
    <t>CIC converted to Reserve $</t>
  </si>
  <si>
    <t>People buying</t>
  </si>
  <si>
    <t>Investment</t>
  </si>
  <si>
    <t>Cashing out investment</t>
  </si>
  <si>
    <t>People cashing out CICs</t>
  </si>
  <si>
    <t>Cash coming in monthly</t>
  </si>
  <si>
    <t>Reserve Ratio</t>
  </si>
  <si>
    <t>initial reserve ratio</t>
  </si>
  <si>
    <t>of total CIC Supply</t>
  </si>
  <si>
    <t>Monthly Cash Out</t>
  </si>
  <si>
    <t>ksh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</si>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</sst>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\Ξ#,##0.00"/>
    <numFmt numFmtId="167" formatCode="\Ξ#,##0"/>
    <numFmt numFmtId="168" formatCode="#,##0.0000"/>
    <numFmt numFmtId="169" formatCode="_(* #,##0.0_);_(* \(#,##0.0\);_(* &quot;-&quot;??_);_(@_)"/>
    <numFmt numFmtId="172" formatCode="0.00000000"/>
    <numFmt numFmtId="175" formatCode="#,##0.0"/>
    <numFmt numFmtId="177" formatCode="0.0000"/>
    <numFmt numFmtId="178" formatCode="#,##0.00000000000000000_);\(#,##0.00000000000000000\)"/>
    <numFmt numFmtId="182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8761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1" applyNumberFormat="1" applyFont="1"/>
    <xf numFmtId="9" fontId="8" fillId="0" borderId="0" xfId="2" applyFont="1"/>
    <xf numFmtId="0" fontId="8" fillId="0" borderId="0" xfId="0" applyFont="1" applyAlignment="1">
      <alignment horizontal="left"/>
    </xf>
    <xf numFmtId="9" fontId="8" fillId="0" borderId="0" xfId="0" applyNumberFormat="1" applyFont="1"/>
    <xf numFmtId="0" fontId="8" fillId="2" borderId="0" xfId="0" applyFont="1" applyFill="1" applyAlignment="1">
      <alignment horizontal="right"/>
    </xf>
    <xf numFmtId="9" fontId="8" fillId="2" borderId="0" xfId="2" applyFont="1" applyFill="1"/>
    <xf numFmtId="169" fontId="8" fillId="0" borderId="0" xfId="1" applyNumberFormat="1" applyFont="1"/>
    <xf numFmtId="9" fontId="7" fillId="0" borderId="0" xfId="0" applyNumberFormat="1" applyFont="1" applyAlignment="1">
      <alignment horizontal="left"/>
    </xf>
    <xf numFmtId="3" fontId="8" fillId="0" borderId="0" xfId="0" applyNumberFormat="1" applyFo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8" fillId="0" borderId="0" xfId="0" applyFont="1" applyFill="1"/>
    <xf numFmtId="3" fontId="3" fillId="0" borderId="3" xfId="0" applyNumberFormat="1" applyFont="1" applyFill="1" applyBorder="1"/>
    <xf numFmtId="168" fontId="3" fillId="0" borderId="3" xfId="0" applyNumberFormat="1" applyFont="1" applyFill="1" applyBorder="1"/>
    <xf numFmtId="0" fontId="8" fillId="0" borderId="3" xfId="0" applyFont="1" applyFill="1" applyBorder="1"/>
    <xf numFmtId="167" fontId="3" fillId="0" borderId="4" xfId="0" applyNumberFormat="1" applyFont="1" applyFill="1" applyBorder="1" applyAlignment="1">
      <alignment vertical="top"/>
    </xf>
    <xf numFmtId="0" fontId="8" fillId="0" borderId="4" xfId="0" applyFont="1" applyFill="1" applyBorder="1"/>
    <xf numFmtId="168" fontId="3" fillId="0" borderId="4" xfId="0" applyNumberFormat="1" applyFont="1" applyFill="1" applyBorder="1"/>
    <xf numFmtId="3" fontId="3" fillId="0" borderId="4" xfId="0" applyNumberFormat="1" applyFont="1" applyFill="1" applyBorder="1"/>
    <xf numFmtId="10" fontId="6" fillId="0" borderId="4" xfId="0" applyNumberFormat="1" applyFont="1" applyFill="1" applyBorder="1"/>
    <xf numFmtId="0" fontId="8" fillId="0" borderId="5" xfId="0" applyFont="1" applyBorder="1" applyAlignment="1">
      <alignment horizontal="right"/>
    </xf>
    <xf numFmtId="0" fontId="8" fillId="0" borderId="5" xfId="0" applyFont="1" applyBorder="1"/>
    <xf numFmtId="167" fontId="3" fillId="0" borderId="3" xfId="0" applyNumberFormat="1" applyFont="1" applyFill="1" applyBorder="1" applyAlignment="1">
      <alignment vertical="top"/>
    </xf>
    <xf numFmtId="10" fontId="6" fillId="0" borderId="3" xfId="0" applyNumberFormat="1" applyFont="1" applyFill="1" applyBorder="1"/>
    <xf numFmtId="0" fontId="2" fillId="0" borderId="6" xfId="0" applyFont="1" applyFill="1" applyBorder="1"/>
    <xf numFmtId="0" fontId="8" fillId="0" borderId="7" xfId="0" applyFont="1" applyFill="1" applyBorder="1"/>
    <xf numFmtId="0" fontId="5" fillId="0" borderId="7" xfId="0" applyFont="1" applyFill="1" applyBorder="1" applyAlignment="1">
      <alignment wrapText="1"/>
    </xf>
    <xf numFmtId="166" fontId="2" fillId="0" borderId="7" xfId="0" applyNumberFormat="1" applyFont="1" applyFill="1" applyBorder="1" applyAlignment="1">
      <alignment wrapText="1"/>
    </xf>
    <xf numFmtId="3" fontId="5" fillId="0" borderId="7" xfId="0" applyNumberFormat="1" applyFont="1" applyFill="1" applyBorder="1" applyAlignment="1">
      <alignment wrapText="1"/>
    </xf>
    <xf numFmtId="167" fontId="2" fillId="0" borderId="7" xfId="0" applyNumberFormat="1" applyFont="1" applyFill="1" applyBorder="1" applyAlignment="1">
      <alignment wrapText="1"/>
    </xf>
    <xf numFmtId="0" fontId="3" fillId="0" borderId="8" xfId="0" applyFont="1" applyFill="1" applyBorder="1"/>
    <xf numFmtId="3" fontId="3" fillId="0" borderId="8" xfId="0" applyNumberFormat="1" applyFont="1" applyFill="1" applyBorder="1"/>
    <xf numFmtId="168" fontId="3" fillId="0" borderId="8" xfId="0" applyNumberFormat="1" applyFont="1" applyFill="1" applyBorder="1"/>
    <xf numFmtId="0" fontId="8" fillId="0" borderId="8" xfId="0" applyFont="1" applyFill="1" applyBorder="1"/>
    <xf numFmtId="0" fontId="7" fillId="0" borderId="7" xfId="0" applyFont="1" applyFill="1" applyBorder="1"/>
    <xf numFmtId="165" fontId="2" fillId="3" borderId="0" xfId="0" applyNumberFormat="1" applyFont="1" applyFill="1" applyAlignment="1">
      <alignment horizontal="center" vertical="center" wrapText="1"/>
    </xf>
    <xf numFmtId="0" fontId="2" fillId="3" borderId="7" xfId="0" applyFont="1" applyFill="1" applyBorder="1" applyAlignment="1">
      <alignment wrapText="1"/>
    </xf>
    <xf numFmtId="0" fontId="3" fillId="3" borderId="8" xfId="0" applyFont="1" applyFill="1" applyBorder="1"/>
    <xf numFmtId="168" fontId="3" fillId="3" borderId="3" xfId="0" applyNumberFormat="1" applyFont="1" applyFill="1" applyBorder="1"/>
    <xf numFmtId="168" fontId="3" fillId="3" borderId="4" xfId="0" applyNumberFormat="1" applyFont="1" applyFill="1" applyBorder="1"/>
    <xf numFmtId="3" fontId="2" fillId="3" borderId="0" xfId="0" applyNumberFormat="1" applyFont="1" applyFill="1" applyAlignment="1">
      <alignment horizontal="center" vertical="center" wrapText="1"/>
    </xf>
    <xf numFmtId="3" fontId="2" fillId="3" borderId="7" xfId="0" applyNumberFormat="1" applyFont="1" applyFill="1" applyBorder="1" applyAlignment="1">
      <alignment wrapText="1"/>
    </xf>
    <xf numFmtId="168" fontId="3" fillId="3" borderId="8" xfId="0" applyNumberFormat="1" applyFont="1" applyFill="1" applyBorder="1"/>
    <xf numFmtId="165" fontId="2" fillId="3" borderId="7" xfId="0" applyNumberFormat="1" applyFont="1" applyFill="1" applyBorder="1" applyAlignment="1">
      <alignment wrapText="1"/>
    </xf>
    <xf numFmtId="37" fontId="2" fillId="3" borderId="3" xfId="0" applyNumberFormat="1" applyFont="1" applyFill="1" applyBorder="1"/>
    <xf numFmtId="37" fontId="2" fillId="3" borderId="4" xfId="0" applyNumberFormat="1" applyFont="1" applyFill="1" applyBorder="1"/>
    <xf numFmtId="0" fontId="7" fillId="0" borderId="0" xfId="0" applyFont="1" applyFill="1"/>
    <xf numFmtId="0" fontId="7" fillId="3" borderId="9" xfId="0" applyFont="1" applyFill="1" applyBorder="1" applyAlignment="1">
      <alignment horizontal="center"/>
    </xf>
    <xf numFmtId="172" fontId="8" fillId="0" borderId="0" xfId="0" applyNumberFormat="1" applyFont="1"/>
    <xf numFmtId="165" fontId="8" fillId="0" borderId="8" xfId="0" applyNumberFormat="1" applyFont="1" applyFill="1" applyBorder="1"/>
    <xf numFmtId="165" fontId="8" fillId="0" borderId="3" xfId="0" applyNumberFormat="1" applyFont="1" applyFill="1" applyBorder="1"/>
    <xf numFmtId="165" fontId="8" fillId="0" borderId="4" xfId="0" applyNumberFormat="1" applyFont="1" applyFill="1" applyBorder="1"/>
    <xf numFmtId="4" fontId="3" fillId="3" borderId="3" xfId="0" applyNumberFormat="1" applyFont="1" applyFill="1" applyBorder="1"/>
    <xf numFmtId="4" fontId="3" fillId="3" borderId="4" xfId="0" applyNumberFormat="1" applyFont="1" applyFill="1" applyBorder="1"/>
    <xf numFmtId="175" fontId="3" fillId="0" borderId="8" xfId="0" applyNumberFormat="1" applyFont="1" applyFill="1" applyBorder="1"/>
    <xf numFmtId="175" fontId="3" fillId="0" borderId="3" xfId="0" applyNumberFormat="1" applyFont="1" applyFill="1" applyBorder="1"/>
    <xf numFmtId="175" fontId="3" fillId="0" borderId="4" xfId="0" applyNumberFormat="1" applyFont="1" applyFill="1" applyBorder="1"/>
    <xf numFmtId="177" fontId="2" fillId="3" borderId="3" xfId="0" applyNumberFormat="1" applyFont="1" applyFill="1" applyBorder="1"/>
    <xf numFmtId="178" fontId="8" fillId="0" borderId="0" xfId="0" applyNumberFormat="1" applyFont="1"/>
    <xf numFmtId="175" fontId="8" fillId="0" borderId="0" xfId="0" applyNumberFormat="1" applyFont="1"/>
    <xf numFmtId="168" fontId="8" fillId="0" borderId="0" xfId="0" applyNumberFormat="1" applyFont="1"/>
    <xf numFmtId="0" fontId="8" fillId="2" borderId="0" xfId="0" applyFont="1" applyFill="1"/>
    <xf numFmtId="9" fontId="8" fillId="2" borderId="0" xfId="0" applyNumberFormat="1" applyFont="1" applyFill="1"/>
    <xf numFmtId="0" fontId="7" fillId="0" borderId="0" xfId="0" applyFont="1" applyAlignment="1">
      <alignment horizontal="right"/>
    </xf>
    <xf numFmtId="0" fontId="7" fillId="0" borderId="0" xfId="0" applyFont="1"/>
    <xf numFmtId="43" fontId="8" fillId="0" borderId="5" xfId="0" applyNumberFormat="1" applyFont="1" applyBorder="1"/>
    <xf numFmtId="4" fontId="8" fillId="0" borderId="5" xfId="0" applyNumberFormat="1" applyFont="1" applyBorder="1"/>
    <xf numFmtId="182" fontId="8" fillId="0" borderId="0" xfId="0" applyNumberFormat="1" applyFont="1"/>
    <xf numFmtId="9" fontId="8" fillId="0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7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Sheet1!$A$8</c:f>
          <c:strCache>
            <c:ptCount val="1"/>
            <c:pt idx="0">
              <c:v>Ex1. Exchange Rate of CIC to Reserve - Maize Miller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 Reserve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Sheet1!$B$26:$F$26</c:f>
              <c:numCache>
                <c:formatCode>#,##0.0</c:formatCode>
                <c:ptCount val="5"/>
                <c:pt idx="0">
                  <c:v>100</c:v>
                </c:pt>
                <c:pt idx="1">
                  <c:v>58.6181640625</c:v>
                </c:pt>
                <c:pt idx="2">
                  <c:v>100</c:v>
                </c:pt>
                <c:pt idx="3">
                  <c:v>141.3818359375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2E1-A11B-F049CC67DB1E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Total CIC 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Sheet1!$B$27:$F$27</c:f>
              <c:numCache>
                <c:formatCode>#,##0</c:formatCode>
                <c:ptCount val="5"/>
                <c:pt idx="0">
                  <c:v>400</c:v>
                </c:pt>
                <c:pt idx="1">
                  <c:v>350</c:v>
                </c:pt>
                <c:pt idx="2">
                  <c:v>400</c:v>
                </c:pt>
                <c:pt idx="3">
                  <c:v>436.1726155549614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2E1-A11B-F049CC67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3199"/>
        <c:axId val="530697231"/>
      </c:barChart>
      <c:lineChart>
        <c:grouping val="standard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CIC Price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Sheet1!$B$28:$F$28</c:f>
              <c:numCache>
                <c:formatCode>#,##0.0</c:formatCode>
                <c:ptCount val="5"/>
                <c:pt idx="0">
                  <c:v>1</c:v>
                </c:pt>
                <c:pt idx="1">
                  <c:v>0.669921875</c:v>
                </c:pt>
                <c:pt idx="2">
                  <c:v>1</c:v>
                </c:pt>
                <c:pt idx="3">
                  <c:v>1.296567743095139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2D-42E1-A11B-F049CC67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49279"/>
        <c:axId val="530694319"/>
      </c:lineChart>
      <c:catAx>
        <c:axId val="63619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7231"/>
        <c:crosses val="autoZero"/>
        <c:auto val="1"/>
        <c:lblAlgn val="ctr"/>
        <c:lblOffset val="100"/>
        <c:noMultiLvlLbl val="0"/>
      </c:catAx>
      <c:valAx>
        <c:axId val="530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3199"/>
        <c:crosses val="autoZero"/>
        <c:crossBetween val="between"/>
      </c:valAx>
      <c:valAx>
        <c:axId val="530694319"/>
        <c:scaling>
          <c:orientation val="minMax"/>
        </c:scaling>
        <c:delete val="0"/>
        <c:axPos val="r"/>
        <c:minorGridlines>
          <c:spPr>
            <a:ln>
              <a:noFill/>
            </a:ln>
            <a:effectLst/>
          </c:spPr>
        </c:min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279"/>
        <c:crosses val="max"/>
        <c:crossBetween val="between"/>
      </c:valAx>
      <c:catAx>
        <c:axId val="633549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Sheet1!$A$38</c:f>
          <c:strCache>
            <c:ptCount val="1"/>
            <c:pt idx="0">
              <c:v>Ex2. Exchange Rate of Supply to Reserve - Investor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 Reserve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Sheet1!$B$56:$F$56</c:f>
              <c:numCache>
                <c:formatCode>#,##0.0</c:formatCode>
                <c:ptCount val="5"/>
                <c:pt idx="0">
                  <c:v>100000</c:v>
                </c:pt>
                <c:pt idx="1">
                  <c:v>58618.1640625</c:v>
                </c:pt>
                <c:pt idx="2">
                  <c:v>68618.1640625</c:v>
                </c:pt>
                <c:pt idx="3">
                  <c:v>100000</c:v>
                </c:pt>
                <c:pt idx="4">
                  <c:v>86666.504123287785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C-4F1B-BFA6-362B23BEDB2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Total CIC 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Sheet1!$B$57:$F$57</c:f>
              <c:numCache>
                <c:formatCode>#,##0</c:formatCode>
                <c:ptCount val="5"/>
                <c:pt idx="0">
                  <c:v>400000</c:v>
                </c:pt>
                <c:pt idx="1">
                  <c:v>350000</c:v>
                </c:pt>
                <c:pt idx="2">
                  <c:v>364057.31757104269</c:v>
                </c:pt>
                <c:pt idx="3">
                  <c:v>400000.00000000006</c:v>
                </c:pt>
                <c:pt idx="4">
                  <c:v>385942.68242895737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C-4F1B-BFA6-362B23BE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3199"/>
        <c:axId val="530697231"/>
      </c:barChart>
      <c:lineChart>
        <c:grouping val="standard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CIC Price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Sheet1!$B$58:$F$58</c:f>
              <c:numCache>
                <c:formatCode>#,##0.0</c:formatCode>
                <c:ptCount val="5"/>
                <c:pt idx="0">
                  <c:v>1</c:v>
                </c:pt>
                <c:pt idx="1">
                  <c:v>0.669921875</c:v>
                </c:pt>
                <c:pt idx="2">
                  <c:v>0.75392704116279441</c:v>
                </c:pt>
                <c:pt idx="3">
                  <c:v>0.99999999999999989</c:v>
                </c:pt>
                <c:pt idx="4">
                  <c:v>0.89823186777731923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C-4F1B-BFA6-362B23BE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49279"/>
        <c:axId val="530694319"/>
      </c:lineChart>
      <c:catAx>
        <c:axId val="63619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7231"/>
        <c:crosses val="autoZero"/>
        <c:auto val="1"/>
        <c:lblAlgn val="ctr"/>
        <c:lblOffset val="100"/>
        <c:noMultiLvlLbl val="0"/>
      </c:catAx>
      <c:valAx>
        <c:axId val="530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3199"/>
        <c:crosses val="autoZero"/>
        <c:crossBetween val="between"/>
      </c:valAx>
      <c:valAx>
        <c:axId val="530694319"/>
        <c:scaling>
          <c:orientation val="minMax"/>
        </c:scaling>
        <c:delete val="0"/>
        <c:axPos val="r"/>
        <c:minorGridlines>
          <c:spPr>
            <a:ln>
              <a:noFill/>
            </a:ln>
            <a:effectLst/>
          </c:spPr>
        </c:min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279"/>
        <c:crosses val="max"/>
        <c:crossBetween val="between"/>
      </c:valAx>
      <c:catAx>
        <c:axId val="633549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Sheet1!$A$67</c:f>
          <c:strCache>
            <c:ptCount val="1"/>
            <c:pt idx="0">
              <c:v>Ex3. Exchange Rate &amp; Supply to Reserve - Monthly Savings and regular cashout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 Reserve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Sheet1!$D$70:$D$93</c:f>
              <c:numCache>
                <c:formatCode>#,##0.0</c:formatCode>
                <c:ptCount val="24"/>
                <c:pt idx="0">
                  <c:v>10000</c:v>
                </c:pt>
                <c:pt idx="1">
                  <c:v>20000</c:v>
                </c:pt>
                <c:pt idx="2">
                  <c:v>10440.124999999998</c:v>
                </c:pt>
                <c:pt idx="3">
                  <c:v>20440.125</c:v>
                </c:pt>
                <c:pt idx="4">
                  <c:v>10669.873000781248</c:v>
                </c:pt>
                <c:pt idx="5">
                  <c:v>20669.873000781248</c:v>
                </c:pt>
                <c:pt idx="6">
                  <c:v>10789.802893114063</c:v>
                </c:pt>
                <c:pt idx="7">
                  <c:v>20789.802893114065</c:v>
                </c:pt>
                <c:pt idx="8">
                  <c:v>10852.407046473621</c:v>
                </c:pt>
                <c:pt idx="9">
                  <c:v>20852.407046473621</c:v>
                </c:pt>
                <c:pt idx="10">
                  <c:v>10885.086805803268</c:v>
                </c:pt>
                <c:pt idx="11">
                  <c:v>20885.086805803268</c:v>
                </c:pt>
                <c:pt idx="12">
                  <c:v>10902.145844421841</c:v>
                </c:pt>
                <c:pt idx="13">
                  <c:v>20902.145844421841</c:v>
                </c:pt>
                <c:pt idx="14">
                  <c:v>10911.050769199726</c:v>
                </c:pt>
                <c:pt idx="15">
                  <c:v>20911.050769199726</c:v>
                </c:pt>
                <c:pt idx="16">
                  <c:v>10915.699195589563</c:v>
                </c:pt>
                <c:pt idx="17">
                  <c:v>20915.699195589565</c:v>
                </c:pt>
                <c:pt idx="18">
                  <c:v>10918.125703217724</c:v>
                </c:pt>
                <c:pt idx="19">
                  <c:v>20918.125703217724</c:v>
                </c:pt>
                <c:pt idx="20">
                  <c:v>10919.392355365295</c:v>
                </c:pt>
                <c:pt idx="21">
                  <c:v>20919.392355365293</c:v>
                </c:pt>
                <c:pt idx="22">
                  <c:v>10920.053555702902</c:v>
                </c:pt>
                <c:pt idx="23">
                  <c:v>20920.0535557029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031-BF0B-64095B51C549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Total CIC 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Sheet1!$J$70:$J$93</c:f>
              <c:numCache>
                <c:formatCode>#,##0</c:formatCode>
                <c:ptCount val="24"/>
                <c:pt idx="0">
                  <c:v>40000</c:v>
                </c:pt>
                <c:pt idx="1">
                  <c:v>47568.28460010884</c:v>
                </c:pt>
                <c:pt idx="2">
                  <c:v>40433.041910092514</c:v>
                </c:pt>
                <c:pt idx="3">
                  <c:v>47827.852163988719</c:v>
                </c:pt>
                <c:pt idx="4">
                  <c:v>40653.674339390411</c:v>
                </c:pt>
                <c:pt idx="5">
                  <c:v>47961.686211719134</c:v>
                </c:pt>
                <c:pt idx="6">
                  <c:v>40767.43327996126</c:v>
                </c:pt>
                <c:pt idx="7">
                  <c:v>48031.105684088201</c:v>
                </c:pt>
                <c:pt idx="8">
                  <c:v>40826.439831474971</c:v>
                </c:pt>
                <c:pt idx="9">
                  <c:v>48067.22383690039</c:v>
                </c:pt>
                <c:pt idx="10">
                  <c:v>40857.140261365334</c:v>
                </c:pt>
                <c:pt idx="11">
                  <c:v>48086.045440755406</c:v>
                </c:pt>
                <c:pt idx="12">
                  <c:v>40873.138624642095</c:v>
                </c:pt>
                <c:pt idx="13">
                  <c:v>48095.861662416137</c:v>
                </c:pt>
                <c:pt idx="14">
                  <c:v>40881.482413053716</c:v>
                </c:pt>
                <c:pt idx="15">
                  <c:v>48100.983404776875</c:v>
                </c:pt>
                <c:pt idx="16">
                  <c:v>40885.835894060343</c:v>
                </c:pt>
                <c:pt idx="17">
                  <c:v>48103.656336502987</c:v>
                </c:pt>
                <c:pt idx="18">
                  <c:v>40888.107886027537</c:v>
                </c:pt>
                <c:pt idx="19">
                  <c:v>48105.051446585203</c:v>
                </c:pt>
                <c:pt idx="20">
                  <c:v>40889.293729597426</c:v>
                </c:pt>
                <c:pt idx="21">
                  <c:v>48105.779654552141</c:v>
                </c:pt>
                <c:pt idx="22">
                  <c:v>40889.912706369323</c:v>
                </c:pt>
                <c:pt idx="23">
                  <c:v>48106.159770525541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031-BF0B-64095B51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93199"/>
        <c:axId val="530697231"/>
      </c:barChart>
      <c:lineChart>
        <c:grouping val="standard"/>
        <c:varyColors val="0"/>
        <c:ser>
          <c:idx val="2"/>
          <c:order val="2"/>
          <c:tx>
            <c:strRef>
              <c:f>Sheet1!$A$28</c:f>
              <c:strCache>
                <c:ptCount val="1"/>
                <c:pt idx="0">
                  <c:v>CIC Price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Sheet1!$F$70:$F$93</c:f>
              <c:numCache>
                <c:formatCode>#,##0.0000</c:formatCode>
                <c:ptCount val="24"/>
                <c:pt idx="0">
                  <c:v>1</c:v>
                </c:pt>
                <c:pt idx="1">
                  <c:v>1.6817928305074292</c:v>
                </c:pt>
                <c:pt idx="2">
                  <c:v>1.0328310220353747</c:v>
                </c:pt>
                <c:pt idx="3">
                  <c:v>1.7094746324728411</c:v>
                </c:pt>
                <c:pt idx="4">
                  <c:v>1.0498311086673835</c:v>
                </c:pt>
                <c:pt idx="5">
                  <c:v>1.7238654128662136</c:v>
                </c:pt>
                <c:pt idx="6">
                  <c:v>1.0586688466764633</c:v>
                </c:pt>
                <c:pt idx="7">
                  <c:v>1.7313615913698472</c:v>
                </c:pt>
                <c:pt idx="8">
                  <c:v>1.0632724373000071</c:v>
                </c:pt>
                <c:pt idx="9">
                  <c:v>1.7352703469814774</c:v>
                </c:pt>
                <c:pt idx="10">
                  <c:v>1.0656729018399995</c:v>
                </c:pt>
                <c:pt idx="11">
                  <c:v>1.7373095761459376</c:v>
                </c:pt>
                <c:pt idx="12">
                  <c:v>1.0669252434506238</c:v>
                </c:pt>
                <c:pt idx="13">
                  <c:v>1.7383737495864882</c:v>
                </c:pt>
                <c:pt idx="14">
                  <c:v>1.0675787789648017</c:v>
                </c:pt>
                <c:pt idx="15">
                  <c:v>1.7389291685145103</c:v>
                </c:pt>
                <c:pt idx="16">
                  <c:v>1.0679198756139734</c:v>
                </c:pt>
                <c:pt idx="17">
                  <c:v>1.7392190771758771</c:v>
                </c:pt>
                <c:pt idx="18">
                  <c:v>1.0680979157706354</c:v>
                </c:pt>
                <c:pt idx="19">
                  <c:v>1.7393704049101582</c:v>
                </c:pt>
                <c:pt idx="20">
                  <c:v>1.0681908499154507</c:v>
                </c:pt>
                <c:pt idx="21">
                  <c:v>1.7394493971899061</c:v>
                </c:pt>
                <c:pt idx="22">
                  <c:v>1.0682393610492509</c:v>
                </c:pt>
                <c:pt idx="23">
                  <c:v>1.7394906311786322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031-BF0B-64095B51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49279"/>
        <c:axId val="530694319"/>
      </c:lineChart>
      <c:catAx>
        <c:axId val="636193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7231"/>
        <c:crosses val="autoZero"/>
        <c:auto val="1"/>
        <c:lblAlgn val="ctr"/>
        <c:lblOffset val="100"/>
        <c:noMultiLvlLbl val="0"/>
      </c:catAx>
      <c:valAx>
        <c:axId val="530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3199"/>
        <c:crosses val="autoZero"/>
        <c:crossBetween val="between"/>
      </c:valAx>
      <c:valAx>
        <c:axId val="530694319"/>
        <c:scaling>
          <c:orientation val="minMax"/>
        </c:scaling>
        <c:delete val="0"/>
        <c:axPos val="r"/>
        <c:minorGridlines>
          <c:spPr>
            <a:ln>
              <a:noFill/>
            </a:ln>
            <a:effectLst/>
          </c:spPr>
        </c:min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9279"/>
        <c:crosses val="max"/>
        <c:crossBetween val="between"/>
      </c:valAx>
      <c:catAx>
        <c:axId val="633549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69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16</xdr:row>
      <xdr:rowOff>84665</xdr:rowOff>
    </xdr:from>
    <xdr:to>
      <xdr:col>12</xdr:col>
      <xdr:colOff>444500</xdr:colOff>
      <xdr:row>34</xdr:row>
      <xdr:rowOff>84666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739B1-C57A-453C-9591-41FACE7F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46</xdr:row>
      <xdr:rowOff>84665</xdr:rowOff>
    </xdr:from>
    <xdr:to>
      <xdr:col>12</xdr:col>
      <xdr:colOff>444500</xdr:colOff>
      <xdr:row>64</xdr:row>
      <xdr:rowOff>84666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D98161-EAEB-455B-B38A-91B96871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63</xdr:row>
      <xdr:rowOff>84669</xdr:rowOff>
    </xdr:from>
    <xdr:to>
      <xdr:col>18</xdr:col>
      <xdr:colOff>486833</xdr:colOff>
      <xdr:row>96</xdr:row>
      <xdr:rowOff>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E0C2DD-10E9-4E6E-A756-48E177AFE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1D6-9164-4264-94DA-95D440F0116B}">
  <dimension ref="A1:R418"/>
  <sheetViews>
    <sheetView tabSelected="1" topLeftCell="A59" zoomScale="72" zoomScaleNormal="72" workbookViewId="0">
      <selection activeCell="D65" sqref="D65"/>
    </sheetView>
  </sheetViews>
  <sheetFormatPr defaultRowHeight="13.8" x14ac:dyDescent="0.3"/>
  <cols>
    <col min="1" max="1" width="33.77734375" style="2" customWidth="1"/>
    <col min="2" max="2" width="10.77734375" style="1" customWidth="1"/>
    <col min="3" max="3" width="14" style="1" customWidth="1"/>
    <col min="4" max="4" width="12.5546875" style="1" customWidth="1"/>
    <col min="5" max="7" width="12.5546875" style="1" bestFit="1" customWidth="1"/>
    <col min="8" max="8" width="14.21875" style="1" customWidth="1"/>
    <col min="9" max="9" width="12.5546875" style="1" bestFit="1" customWidth="1"/>
    <col min="10" max="10" width="11.33203125" style="1" customWidth="1"/>
    <col min="11" max="11" width="20.5546875" style="1" customWidth="1"/>
    <col min="12" max="15" width="12.5546875" style="1" bestFit="1" customWidth="1"/>
    <col min="16" max="16" width="18.88671875" style="1" customWidth="1"/>
    <col min="17" max="17" width="17.21875" style="1" bestFit="1" customWidth="1"/>
    <col min="18" max="18" width="20.77734375" style="1" bestFit="1" customWidth="1"/>
    <col min="19" max="23" width="11.5546875" style="1" bestFit="1" customWidth="1"/>
    <col min="24" max="32" width="11" style="1" bestFit="1" customWidth="1"/>
    <col min="33" max="44" width="12.44140625" style="1" bestFit="1" customWidth="1"/>
    <col min="45" max="57" width="13.5546875" style="1" bestFit="1" customWidth="1"/>
    <col min="58" max="69" width="14.5546875" style="1" bestFit="1" customWidth="1"/>
    <col min="70" max="79" width="16" style="1" bestFit="1" customWidth="1"/>
    <col min="80" max="16384" width="8.88671875" style="1"/>
  </cols>
  <sheetData>
    <row r="1" spans="1:17" x14ac:dyDescent="0.3">
      <c r="A1" s="66" t="s">
        <v>38</v>
      </c>
    </row>
    <row r="2" spans="1:17" x14ac:dyDescent="0.3">
      <c r="A2" s="7" t="s">
        <v>13</v>
      </c>
      <c r="B2" s="8">
        <v>0.25</v>
      </c>
      <c r="C2" s="64" t="s">
        <v>30</v>
      </c>
      <c r="D2" s="65">
        <f>1/B2</f>
        <v>4</v>
      </c>
    </row>
    <row r="3" spans="1:17" x14ac:dyDescent="0.3">
      <c r="A3" s="2" t="s">
        <v>11</v>
      </c>
      <c r="B3" s="4">
        <f>B2</f>
        <v>0.25</v>
      </c>
      <c r="C3" s="1" t="s">
        <v>15</v>
      </c>
    </row>
    <row r="4" spans="1:17" x14ac:dyDescent="0.3">
      <c r="A4" s="2" t="s">
        <v>16</v>
      </c>
      <c r="B4" s="3">
        <v>100</v>
      </c>
      <c r="C4" s="1" t="s">
        <v>12</v>
      </c>
      <c r="D4" s="5"/>
    </row>
    <row r="5" spans="1:17" x14ac:dyDescent="0.3">
      <c r="A5" s="2" t="s">
        <v>31</v>
      </c>
      <c r="B5" s="3">
        <v>400</v>
      </c>
      <c r="D5" s="5"/>
    </row>
    <row r="7" spans="1:17" x14ac:dyDescent="0.3">
      <c r="A7" s="2" t="s">
        <v>19</v>
      </c>
      <c r="B7" s="9">
        <f>B4/(B5*B2)</f>
        <v>1</v>
      </c>
      <c r="C7" s="1" t="s">
        <v>14</v>
      </c>
    </row>
    <row r="8" spans="1:17" x14ac:dyDescent="0.3">
      <c r="A8" s="10" t="str">
        <f>_xlfn.CONCAT(_xlfn.CONCAT("Ex1. Exchange Rate of CIC to Reserve - Maize Miller"))</f>
        <v>Ex1. Exchange Rate of CIC to Reserve - Maize Miller</v>
      </c>
    </row>
    <row r="9" spans="1:17" x14ac:dyDescent="0.3">
      <c r="A9" s="12" t="s">
        <v>37</v>
      </c>
      <c r="B9" s="13"/>
      <c r="C9" s="38" t="s">
        <v>1</v>
      </c>
      <c r="D9" s="14"/>
      <c r="E9" s="43" t="s">
        <v>2</v>
      </c>
      <c r="F9" s="14"/>
      <c r="G9" s="14"/>
      <c r="H9" s="38" t="s">
        <v>26</v>
      </c>
      <c r="I9" s="14"/>
      <c r="J9" s="14"/>
      <c r="K9" s="50" t="s">
        <v>32</v>
      </c>
      <c r="L9" s="50"/>
      <c r="M9" s="50"/>
      <c r="N9" s="50"/>
      <c r="O9" s="50"/>
      <c r="P9" s="50"/>
      <c r="Q9" s="38" t="s">
        <v>33</v>
      </c>
    </row>
    <row r="10" spans="1:17" ht="27.6" x14ac:dyDescent="0.3">
      <c r="A10" s="27" t="s">
        <v>0</v>
      </c>
      <c r="B10" s="28"/>
      <c r="C10" s="39" t="s">
        <v>25</v>
      </c>
      <c r="D10" s="29" t="s">
        <v>3</v>
      </c>
      <c r="E10" s="44" t="s">
        <v>4</v>
      </c>
      <c r="F10" s="30" t="s">
        <v>5</v>
      </c>
      <c r="G10" s="29" t="s">
        <v>6</v>
      </c>
      <c r="H10" s="46" t="s">
        <v>27</v>
      </c>
      <c r="I10" s="31" t="s">
        <v>7</v>
      </c>
      <c r="J10" s="32" t="s">
        <v>8</v>
      </c>
      <c r="K10" s="37" t="s">
        <v>24</v>
      </c>
      <c r="L10" s="37" t="s">
        <v>20</v>
      </c>
      <c r="M10" s="37" t="s">
        <v>21</v>
      </c>
      <c r="N10" s="37" t="s">
        <v>22</v>
      </c>
      <c r="O10" s="37" t="s">
        <v>23</v>
      </c>
      <c r="P10" s="49" t="s">
        <v>28</v>
      </c>
      <c r="Q10" s="49" t="s">
        <v>28</v>
      </c>
    </row>
    <row r="11" spans="1:17" x14ac:dyDescent="0.3">
      <c r="A11" s="33" t="s">
        <v>9</v>
      </c>
      <c r="B11" s="33"/>
      <c r="C11" s="40"/>
      <c r="D11" s="57">
        <v>100</v>
      </c>
      <c r="E11" s="45"/>
      <c r="F11" s="35">
        <f>D11/(I11*$B$2)</f>
        <v>1</v>
      </c>
      <c r="G11" s="36"/>
      <c r="H11" s="40"/>
      <c r="I11" s="34">
        <v>400</v>
      </c>
      <c r="J11" s="34">
        <f>D11/$B$2</f>
        <v>400</v>
      </c>
      <c r="K11" s="52">
        <f>D11</f>
        <v>100</v>
      </c>
      <c r="L11" s="52">
        <f>I11</f>
        <v>400</v>
      </c>
      <c r="M11" s="52">
        <v>400</v>
      </c>
      <c r="N11" s="52">
        <f>M11</f>
        <v>400</v>
      </c>
      <c r="O11" s="52">
        <f>100</f>
        <v>100</v>
      </c>
      <c r="P11" s="60">
        <f>L11-M11+O11-K11</f>
        <v>0</v>
      </c>
      <c r="Q11" s="60">
        <f>H11-C11</f>
        <v>0</v>
      </c>
    </row>
    <row r="12" spans="1:17" x14ac:dyDescent="0.3">
      <c r="A12" s="25" t="s">
        <v>40</v>
      </c>
      <c r="B12" s="17"/>
      <c r="C12" s="55">
        <f>D11*(((1+H12/I11))^(1/$B$2)-1)</f>
        <v>-41.3818359375</v>
      </c>
      <c r="D12" s="58">
        <f>D11+C12</f>
        <v>58.6181640625</v>
      </c>
      <c r="E12" s="41">
        <f>C12/H12</f>
        <v>0.82763671875</v>
      </c>
      <c r="F12" s="16">
        <f>D12/(I12*$B$2)</f>
        <v>0.669921875</v>
      </c>
      <c r="G12" s="26">
        <f>(F12-F11)/F11</f>
        <v>-0.330078125</v>
      </c>
      <c r="H12" s="47">
        <v>-50</v>
      </c>
      <c r="I12" s="15">
        <f>I11+H12</f>
        <v>350</v>
      </c>
      <c r="J12" s="15">
        <f>D12/$B$2</f>
        <v>234.47265625</v>
      </c>
      <c r="K12" s="53">
        <f>K11</f>
        <v>100</v>
      </c>
      <c r="L12" s="53">
        <v>400</v>
      </c>
      <c r="M12" s="53">
        <f>I12</f>
        <v>350</v>
      </c>
      <c r="N12" s="53">
        <f>M12</f>
        <v>350</v>
      </c>
      <c r="O12" s="53">
        <f>D12</f>
        <v>58.6181640625</v>
      </c>
      <c r="P12" s="60">
        <f>L12-M12+O12-K12</f>
        <v>8.6181640625</v>
      </c>
      <c r="Q12" s="60">
        <f>H12-C12</f>
        <v>-8.6181640625</v>
      </c>
    </row>
    <row r="13" spans="1:17" x14ac:dyDescent="0.3">
      <c r="A13" s="18" t="s">
        <v>39</v>
      </c>
      <c r="B13" s="19"/>
      <c r="C13" s="56">
        <f>-C12</f>
        <v>41.3818359375</v>
      </c>
      <c r="D13" s="59">
        <f>D12+C13</f>
        <v>100</v>
      </c>
      <c r="E13" s="42">
        <f>C13/H13</f>
        <v>0.82763671875000033</v>
      </c>
      <c r="F13" s="20">
        <f>D13/(I13*$B$2)</f>
        <v>1</v>
      </c>
      <c r="G13" s="22">
        <f>(F13-F12)/F12</f>
        <v>0.49271137026239065</v>
      </c>
      <c r="H13" s="48">
        <f>I12*((1+C13/D12)^$B$2-1)</f>
        <v>49.999999999999979</v>
      </c>
      <c r="I13" s="21">
        <f>I12+H13</f>
        <v>400</v>
      </c>
      <c r="J13" s="21">
        <f>D13/$B$2</f>
        <v>400</v>
      </c>
      <c r="K13" s="53">
        <f t="shared" ref="K13:K15" si="0">K12</f>
        <v>100</v>
      </c>
      <c r="L13" s="54">
        <v>400</v>
      </c>
      <c r="M13" s="53">
        <f>I13</f>
        <v>400</v>
      </c>
      <c r="N13" s="53">
        <f>M13</f>
        <v>400</v>
      </c>
      <c r="O13" s="53">
        <f>D13</f>
        <v>100</v>
      </c>
      <c r="P13" s="60">
        <f>L13-M13+O13-K13</f>
        <v>0</v>
      </c>
      <c r="Q13" s="60">
        <f>H13-C13</f>
        <v>8.6181640624999787</v>
      </c>
    </row>
    <row r="14" spans="1:17" x14ac:dyDescent="0.3">
      <c r="A14" s="18" t="s">
        <v>39</v>
      </c>
      <c r="B14" s="19"/>
      <c r="C14" s="56">
        <f>C13</f>
        <v>41.3818359375</v>
      </c>
      <c r="D14" s="59">
        <f>D13+C14</f>
        <v>141.3818359375</v>
      </c>
      <c r="E14" s="42">
        <f>C14/H14</f>
        <v>1.1440100557457227</v>
      </c>
      <c r="F14" s="20">
        <f>D14/(I14*$B$2)</f>
        <v>1.296567743095139</v>
      </c>
      <c r="G14" s="22">
        <f>(F14-F13)/F13</f>
        <v>0.296567743095139</v>
      </c>
      <c r="H14" s="48">
        <f>I13*((1+C14/D13)^$B$2-1)</f>
        <v>36.172615554961411</v>
      </c>
      <c r="I14" s="21">
        <f>I13+H14</f>
        <v>436.1726155549614</v>
      </c>
      <c r="J14" s="21">
        <f>D14/$B$2</f>
        <v>565.52734375</v>
      </c>
      <c r="K14" s="53">
        <f t="shared" si="0"/>
        <v>100</v>
      </c>
      <c r="L14" s="54">
        <v>400</v>
      </c>
      <c r="M14" s="53">
        <f>I14</f>
        <v>436.1726155549614</v>
      </c>
      <c r="N14" s="53">
        <f>M14</f>
        <v>436.1726155549614</v>
      </c>
      <c r="O14" s="53">
        <f>D14</f>
        <v>141.3818359375</v>
      </c>
      <c r="P14" s="60">
        <f>L14-M14+O14-K14</f>
        <v>5.2092203825386036</v>
      </c>
      <c r="Q14" s="60">
        <f>H14-C14</f>
        <v>-5.2092203825385894</v>
      </c>
    </row>
    <row r="15" spans="1:17" x14ac:dyDescent="0.3">
      <c r="A15" s="25" t="s">
        <v>40</v>
      </c>
      <c r="B15" s="17"/>
      <c r="C15" s="55">
        <f>-C14</f>
        <v>-41.3818359375</v>
      </c>
      <c r="D15" s="58">
        <f>D14+C15</f>
        <v>100</v>
      </c>
      <c r="E15" s="41">
        <f>C15/H15</f>
        <v>1.1440100557457227</v>
      </c>
      <c r="F15" s="16">
        <f>D15/(I15*$B$2)</f>
        <v>1</v>
      </c>
      <c r="G15" s="26">
        <f>(F15-F14)/F14</f>
        <v>-0.22873293329601027</v>
      </c>
      <c r="H15" s="47">
        <f>-H14</f>
        <v>-36.172615554961411</v>
      </c>
      <c r="I15" s="15">
        <f>I14+H15</f>
        <v>400</v>
      </c>
      <c r="J15" s="15">
        <f>D15/$B$2</f>
        <v>400</v>
      </c>
      <c r="K15" s="53">
        <f t="shared" si="0"/>
        <v>100</v>
      </c>
      <c r="L15" s="53">
        <v>400</v>
      </c>
      <c r="M15" s="53">
        <f>I15</f>
        <v>400</v>
      </c>
      <c r="N15" s="53">
        <f>M15</f>
        <v>400</v>
      </c>
      <c r="O15" s="53">
        <f>D15</f>
        <v>100</v>
      </c>
      <c r="P15" s="60">
        <f>L15-M15+O15-K15</f>
        <v>0</v>
      </c>
      <c r="Q15" s="60">
        <f>H15-C15</f>
        <v>5.2092203825385894</v>
      </c>
    </row>
    <row r="16" spans="1:17" x14ac:dyDescent="0.3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1:15" x14ac:dyDescent="0.3">
      <c r="B17" s="1" t="s">
        <v>10</v>
      </c>
      <c r="C17" s="1" t="s">
        <v>18</v>
      </c>
      <c r="D17" s="1" t="s">
        <v>29</v>
      </c>
    </row>
    <row r="18" spans="1:15" x14ac:dyDescent="0.3">
      <c r="B18" s="62">
        <f>D11</f>
        <v>100</v>
      </c>
      <c r="C18" s="11">
        <f>I11</f>
        <v>400</v>
      </c>
      <c r="D18" s="63">
        <f>F11</f>
        <v>1</v>
      </c>
      <c r="E18" s="62"/>
      <c r="O18" s="51"/>
    </row>
    <row r="19" spans="1:15" x14ac:dyDescent="0.3">
      <c r="B19" s="62">
        <f>D12</f>
        <v>58.6181640625</v>
      </c>
      <c r="C19" s="11">
        <f>I12</f>
        <v>350</v>
      </c>
      <c r="D19" s="63">
        <f>F12</f>
        <v>0.669921875</v>
      </c>
      <c r="E19" s="62"/>
    </row>
    <row r="20" spans="1:15" x14ac:dyDescent="0.3">
      <c r="B20" s="62">
        <f>D13</f>
        <v>100</v>
      </c>
      <c r="C20" s="11">
        <f>I13</f>
        <v>400</v>
      </c>
      <c r="D20" s="63">
        <f>F13</f>
        <v>1</v>
      </c>
      <c r="E20" s="62"/>
    </row>
    <row r="21" spans="1:15" x14ac:dyDescent="0.3">
      <c r="B21" s="62">
        <f>D14</f>
        <v>141.3818359375</v>
      </c>
      <c r="C21" s="11">
        <f>I14</f>
        <v>436.1726155549614</v>
      </c>
      <c r="D21" s="63">
        <f>F14</f>
        <v>1.296567743095139</v>
      </c>
      <c r="E21" s="62"/>
    </row>
    <row r="22" spans="1:15" x14ac:dyDescent="0.3">
      <c r="B22" s="62">
        <f>D15</f>
        <v>100</v>
      </c>
      <c r="C22" s="11">
        <f>I15</f>
        <v>400</v>
      </c>
      <c r="D22" s="63">
        <f>F15</f>
        <v>1</v>
      </c>
      <c r="E22" s="62"/>
    </row>
    <row r="24" spans="1:15" x14ac:dyDescent="0.3">
      <c r="F24" s="63"/>
    </row>
    <row r="25" spans="1:15" x14ac:dyDescent="0.3">
      <c r="A25" s="66" t="s">
        <v>34</v>
      </c>
      <c r="B25" s="67">
        <v>1</v>
      </c>
      <c r="C25" s="67">
        <v>2</v>
      </c>
      <c r="D25" s="67">
        <v>3</v>
      </c>
      <c r="E25" s="67">
        <v>4</v>
      </c>
      <c r="F25" s="67">
        <v>5</v>
      </c>
    </row>
    <row r="26" spans="1:15" x14ac:dyDescent="0.3">
      <c r="A26" s="66" t="s">
        <v>35</v>
      </c>
      <c r="B26" s="62">
        <f>B18</f>
        <v>100</v>
      </c>
      <c r="C26" s="62">
        <f>B19</f>
        <v>58.6181640625</v>
      </c>
      <c r="D26" s="62">
        <f>B20</f>
        <v>100</v>
      </c>
      <c r="E26" s="62">
        <f>B21</f>
        <v>141.3818359375</v>
      </c>
      <c r="F26" s="62">
        <f>B22</f>
        <v>100</v>
      </c>
    </row>
    <row r="27" spans="1:15" x14ac:dyDescent="0.3">
      <c r="A27" s="66" t="s">
        <v>17</v>
      </c>
      <c r="B27" s="11">
        <f>C18</f>
        <v>400</v>
      </c>
      <c r="C27" s="11">
        <f>C19</f>
        <v>350</v>
      </c>
      <c r="D27" s="11">
        <f>C20</f>
        <v>400</v>
      </c>
      <c r="E27" s="11">
        <f>C21</f>
        <v>436.1726155549614</v>
      </c>
      <c r="F27" s="11">
        <f>C22</f>
        <v>400</v>
      </c>
    </row>
    <row r="28" spans="1:15" x14ac:dyDescent="0.3">
      <c r="A28" s="66" t="s">
        <v>36</v>
      </c>
      <c r="B28" s="62">
        <f>D18</f>
        <v>1</v>
      </c>
      <c r="C28" s="62">
        <f>D19</f>
        <v>0.669921875</v>
      </c>
      <c r="D28" s="62">
        <f>D20</f>
        <v>1</v>
      </c>
      <c r="E28" s="62">
        <f>D21</f>
        <v>1.296567743095139</v>
      </c>
      <c r="F28" s="62">
        <f>D22</f>
        <v>1</v>
      </c>
    </row>
    <row r="38" spans="1:18" x14ac:dyDescent="0.3">
      <c r="A38" s="10" t="str">
        <f>_xlfn.CONCAT(_xlfn.CONCAT("Ex2. Exchange Rate of Supply to Reserve - Investor"))</f>
        <v>Ex2. Exchange Rate of Supply to Reserve - Investor</v>
      </c>
    </row>
    <row r="39" spans="1:18" x14ac:dyDescent="0.3">
      <c r="A39" s="12"/>
      <c r="B39" s="13"/>
      <c r="C39" s="38" t="s">
        <v>1</v>
      </c>
      <c r="D39" s="14"/>
      <c r="E39" s="43" t="s">
        <v>2</v>
      </c>
      <c r="F39" s="14"/>
      <c r="G39" s="14"/>
      <c r="H39" s="38" t="s">
        <v>26</v>
      </c>
      <c r="I39" s="14"/>
      <c r="J39" s="14"/>
    </row>
    <row r="40" spans="1:18" ht="27.6" x14ac:dyDescent="0.3">
      <c r="A40" s="27" t="s">
        <v>0</v>
      </c>
      <c r="B40" s="28"/>
      <c r="C40" s="39" t="s">
        <v>25</v>
      </c>
      <c r="D40" s="29" t="s">
        <v>3</v>
      </c>
      <c r="E40" s="44" t="s">
        <v>4</v>
      </c>
      <c r="F40" s="30" t="s">
        <v>5</v>
      </c>
      <c r="G40" s="29" t="s">
        <v>6</v>
      </c>
      <c r="H40" s="46" t="s">
        <v>27</v>
      </c>
      <c r="I40" s="31" t="s">
        <v>7</v>
      </c>
      <c r="J40" s="32" t="s">
        <v>8</v>
      </c>
    </row>
    <row r="41" spans="1:18" x14ac:dyDescent="0.3">
      <c r="A41" s="33" t="s">
        <v>9</v>
      </c>
      <c r="B41" s="33"/>
      <c r="C41" s="40"/>
      <c r="D41" s="57">
        <v>100000</v>
      </c>
      <c r="E41" s="45"/>
      <c r="F41" s="35">
        <f>D41/(I41*$B$2)</f>
        <v>1</v>
      </c>
      <c r="G41" s="36"/>
      <c r="H41" s="40"/>
      <c r="I41" s="34">
        <f>D41*4</f>
        <v>400000</v>
      </c>
      <c r="J41" s="34">
        <f>D41/$B$2</f>
        <v>400000</v>
      </c>
    </row>
    <row r="42" spans="1:18" x14ac:dyDescent="0.3">
      <c r="A42" s="25" t="s">
        <v>40</v>
      </c>
      <c r="B42" s="17"/>
      <c r="C42" s="55">
        <f>D41*(((1+H42/I41))^(1/$B$2)-1)</f>
        <v>-41381.8359375</v>
      </c>
      <c r="D42" s="58">
        <f>D41+C42</f>
        <v>58618.1640625</v>
      </c>
      <c r="E42" s="41">
        <f>C42/H42</f>
        <v>0.82763671875</v>
      </c>
      <c r="F42" s="16">
        <f>D42/(I42*$B$2)</f>
        <v>0.669921875</v>
      </c>
      <c r="G42" s="26">
        <f>(F42-F41)/F41</f>
        <v>-0.330078125</v>
      </c>
      <c r="H42" s="47">
        <f>-I41/8</f>
        <v>-50000</v>
      </c>
      <c r="I42" s="15">
        <f>I41+H42</f>
        <v>350000</v>
      </c>
      <c r="J42" s="15">
        <f>D42/$B$2</f>
        <v>234472.65625</v>
      </c>
      <c r="K42" s="1" t="s">
        <v>44</v>
      </c>
    </row>
    <row r="43" spans="1:18" x14ac:dyDescent="0.3">
      <c r="A43" s="18" t="s">
        <v>39</v>
      </c>
      <c r="B43" s="19"/>
      <c r="C43" s="56">
        <f>-H42/5</f>
        <v>10000</v>
      </c>
      <c r="D43" s="59">
        <f>D42+C43</f>
        <v>68618.1640625</v>
      </c>
      <c r="E43" s="42">
        <f>C43/H43</f>
        <v>0.71137327228058456</v>
      </c>
      <c r="F43" s="20">
        <f>D43/(I43*$B$2)</f>
        <v>0.75392704116279441</v>
      </c>
      <c r="G43" s="22">
        <f>(F43-F42)/F42</f>
        <v>0.12539546669198465</v>
      </c>
      <c r="H43" s="48">
        <f>I42*((1+C43/D42)^$B$2-1)</f>
        <v>14057.317571042693</v>
      </c>
      <c r="I43" s="21">
        <f>I42+H43</f>
        <v>364057.31757104269</v>
      </c>
      <c r="J43" s="21">
        <f>D43/$B$2</f>
        <v>274472.65625</v>
      </c>
      <c r="K43" s="61" t="s">
        <v>42</v>
      </c>
      <c r="L43" s="61"/>
      <c r="M43" s="61"/>
      <c r="N43" s="61"/>
      <c r="O43" s="61"/>
      <c r="P43" s="61"/>
      <c r="Q43" s="61"/>
      <c r="R43" s="61"/>
    </row>
    <row r="44" spans="1:18" x14ac:dyDescent="0.3">
      <c r="A44" s="18" t="s">
        <v>39</v>
      </c>
      <c r="B44" s="19"/>
      <c r="C44" s="56">
        <f>D41-D43</f>
        <v>31381.8359375</v>
      </c>
      <c r="D44" s="59">
        <f>D43+C44</f>
        <v>100000</v>
      </c>
      <c r="E44" s="42">
        <f>C44/H44</f>
        <v>0.87310778764294772</v>
      </c>
      <c r="F44" s="20">
        <f>D44/(I44*$B$2)</f>
        <v>0.99999999999999989</v>
      </c>
      <c r="G44" s="22">
        <f>(F44-F43)/F43</f>
        <v>0.32638829144221038</v>
      </c>
      <c r="H44" s="48">
        <f>I43*((1+C44/D43)^$B$2-1)</f>
        <v>35942.682428957349</v>
      </c>
      <c r="I44" s="21">
        <f>I43+H44</f>
        <v>400000.00000000006</v>
      </c>
      <c r="J44" s="21">
        <f>D44/$B$2</f>
        <v>400000</v>
      </c>
      <c r="K44" s="61" t="s">
        <v>41</v>
      </c>
      <c r="L44" s="61"/>
      <c r="M44" s="61"/>
      <c r="N44" s="61"/>
      <c r="O44" s="61"/>
      <c r="P44" s="61"/>
      <c r="Q44" s="61"/>
      <c r="R44" s="61"/>
    </row>
    <row r="45" spans="1:18" x14ac:dyDescent="0.3">
      <c r="A45" s="25" t="s">
        <v>40</v>
      </c>
      <c r="B45" s="17"/>
      <c r="C45" s="55">
        <f>D44*(((1+H45/I44))^(1/$B$2)-1)</f>
        <v>-13333.49587671221</v>
      </c>
      <c r="D45" s="58">
        <f>D44+C45</f>
        <v>86666.504123287785</v>
      </c>
      <c r="E45" s="41">
        <f>C45/H45</f>
        <v>0.94850925927564467</v>
      </c>
      <c r="F45" s="16">
        <f>D45/(I45*$B$2)</f>
        <v>0.89823186777731923</v>
      </c>
      <c r="G45" s="26">
        <f>(F45-F44)/F44</f>
        <v>-0.10176813222268068</v>
      </c>
      <c r="H45" s="47">
        <f>-H43</f>
        <v>-14057.317571042693</v>
      </c>
      <c r="I45" s="15">
        <f>I44+H45</f>
        <v>385942.68242895737</v>
      </c>
      <c r="J45" s="15">
        <f>D45/$B$2</f>
        <v>346666.01649315114</v>
      </c>
      <c r="K45" s="1" t="s">
        <v>43</v>
      </c>
    </row>
    <row r="46" spans="1:18" x14ac:dyDescent="0.3">
      <c r="A46" s="23"/>
      <c r="B46" s="24"/>
      <c r="C46" s="69">
        <f>-C45-10</f>
        <v>13323.49587671221</v>
      </c>
      <c r="D46" s="24">
        <f>C46/10</f>
        <v>1332.3495876712209</v>
      </c>
      <c r="E46" s="24"/>
      <c r="F46" s="24"/>
      <c r="G46" s="24"/>
      <c r="H46" s="24"/>
      <c r="I46" s="24"/>
      <c r="J46" s="24">
        <f>D46/$B$2</f>
        <v>5329.3983506848836</v>
      </c>
      <c r="K46" s="24"/>
      <c r="L46" s="24"/>
      <c r="M46" s="24"/>
      <c r="N46" s="24"/>
      <c r="O46" s="24"/>
      <c r="P46" s="68"/>
    </row>
    <row r="47" spans="1:18" x14ac:dyDescent="0.3">
      <c r="B47" s="1" t="s">
        <v>10</v>
      </c>
      <c r="C47" s="1" t="s">
        <v>18</v>
      </c>
      <c r="D47" s="1" t="s">
        <v>29</v>
      </c>
    </row>
    <row r="48" spans="1:18" x14ac:dyDescent="0.3">
      <c r="B48" s="62">
        <f>D41</f>
        <v>100000</v>
      </c>
      <c r="C48" s="11">
        <f>I41</f>
        <v>400000</v>
      </c>
      <c r="D48" s="63">
        <f>F41</f>
        <v>1</v>
      </c>
      <c r="E48" s="62"/>
      <c r="O48" s="51"/>
    </row>
    <row r="49" spans="1:6" x14ac:dyDescent="0.3">
      <c r="B49" s="62">
        <f>D42</f>
        <v>58618.1640625</v>
      </c>
      <c r="C49" s="11">
        <f>I42</f>
        <v>350000</v>
      </c>
      <c r="D49" s="63">
        <f>F42</f>
        <v>0.669921875</v>
      </c>
      <c r="E49" s="62"/>
    </row>
    <row r="50" spans="1:6" x14ac:dyDescent="0.3">
      <c r="B50" s="62">
        <f>D43</f>
        <v>68618.1640625</v>
      </c>
      <c r="C50" s="11">
        <f>I43</f>
        <v>364057.31757104269</v>
      </c>
      <c r="D50" s="63">
        <f>F43</f>
        <v>0.75392704116279441</v>
      </c>
      <c r="E50" s="62"/>
    </row>
    <row r="51" spans="1:6" x14ac:dyDescent="0.3">
      <c r="B51" s="62">
        <f>D44</f>
        <v>100000</v>
      </c>
      <c r="C51" s="11">
        <f>I44</f>
        <v>400000.00000000006</v>
      </c>
      <c r="D51" s="63">
        <f>F44</f>
        <v>0.99999999999999989</v>
      </c>
      <c r="E51" s="62"/>
    </row>
    <row r="52" spans="1:6" x14ac:dyDescent="0.3">
      <c r="B52" s="62">
        <f>D45</f>
        <v>86666.504123287785</v>
      </c>
      <c r="C52" s="11">
        <f>I45</f>
        <v>385942.68242895737</v>
      </c>
      <c r="D52" s="63">
        <f>F45</f>
        <v>0.89823186777731923</v>
      </c>
      <c r="E52" s="62"/>
    </row>
    <row r="54" spans="1:6" x14ac:dyDescent="0.3">
      <c r="F54" s="63"/>
    </row>
    <row r="55" spans="1:6" x14ac:dyDescent="0.3">
      <c r="A55" s="66" t="s">
        <v>34</v>
      </c>
      <c r="B55" s="67">
        <v>1</v>
      </c>
      <c r="C55" s="67">
        <v>2</v>
      </c>
      <c r="D55" s="67">
        <v>3</v>
      </c>
      <c r="E55" s="67">
        <v>4</v>
      </c>
      <c r="F55" s="67">
        <v>5</v>
      </c>
    </row>
    <row r="56" spans="1:6" x14ac:dyDescent="0.3">
      <c r="A56" s="66" t="s">
        <v>35</v>
      </c>
      <c r="B56" s="62">
        <f>B48</f>
        <v>100000</v>
      </c>
      <c r="C56" s="62">
        <f>B49</f>
        <v>58618.1640625</v>
      </c>
      <c r="D56" s="62">
        <f>B50</f>
        <v>68618.1640625</v>
      </c>
      <c r="E56" s="62">
        <f>B51</f>
        <v>100000</v>
      </c>
      <c r="F56" s="62">
        <f>B52</f>
        <v>86666.504123287785</v>
      </c>
    </row>
    <row r="57" spans="1:6" x14ac:dyDescent="0.3">
      <c r="A57" s="66" t="s">
        <v>17</v>
      </c>
      <c r="B57" s="11">
        <f>C48</f>
        <v>400000</v>
      </c>
      <c r="C57" s="11">
        <f>C49</f>
        <v>350000</v>
      </c>
      <c r="D57" s="11">
        <f>C50</f>
        <v>364057.31757104269</v>
      </c>
      <c r="E57" s="11">
        <f>C51</f>
        <v>400000.00000000006</v>
      </c>
      <c r="F57" s="11">
        <f>C52</f>
        <v>385942.68242895737</v>
      </c>
    </row>
    <row r="58" spans="1:6" x14ac:dyDescent="0.3">
      <c r="A58" s="66" t="s">
        <v>36</v>
      </c>
      <c r="B58" s="62">
        <f>D48</f>
        <v>1</v>
      </c>
      <c r="C58" s="62">
        <f>D49</f>
        <v>0.669921875</v>
      </c>
      <c r="D58" s="62">
        <f>D50</f>
        <v>0.75392704116279441</v>
      </c>
      <c r="E58" s="62">
        <f>D51</f>
        <v>0.99999999999999989</v>
      </c>
      <c r="F58" s="62">
        <f>D52</f>
        <v>0.89823186777731923</v>
      </c>
    </row>
    <row r="64" spans="1:6" x14ac:dyDescent="0.3">
      <c r="A64" s="2" t="s">
        <v>47</v>
      </c>
      <c r="B64" s="6">
        <v>0.25</v>
      </c>
    </row>
    <row r="65" spans="1:11" x14ac:dyDescent="0.3">
      <c r="A65" s="2" t="s">
        <v>45</v>
      </c>
      <c r="B65" s="1">
        <v>10000</v>
      </c>
      <c r="C65" s="1" t="s">
        <v>50</v>
      </c>
      <c r="D65" s="1">
        <f>B65/100</f>
        <v>100</v>
      </c>
      <c r="E65" s="1" t="s">
        <v>51</v>
      </c>
    </row>
    <row r="66" spans="1:11" x14ac:dyDescent="0.3">
      <c r="A66" s="2" t="s">
        <v>49</v>
      </c>
      <c r="B66" s="70">
        <v>0.15</v>
      </c>
      <c r="C66" s="1" t="s">
        <v>48</v>
      </c>
    </row>
    <row r="67" spans="1:11" x14ac:dyDescent="0.3">
      <c r="A67" s="10" t="str">
        <f>_xlfn.CONCAT(_xlfn.CONCAT("Ex3. Exchange Rate &amp; Supply to Reserve - Monthly Savings and regular cashout"))</f>
        <v>Ex3. Exchange Rate &amp; Supply to Reserve - Monthly Savings and regular cashout</v>
      </c>
    </row>
    <row r="68" spans="1:11" x14ac:dyDescent="0.3">
      <c r="A68" s="12"/>
      <c r="B68" s="13"/>
      <c r="C68" s="38" t="s">
        <v>1</v>
      </c>
      <c r="D68" s="14"/>
      <c r="E68" s="43" t="s">
        <v>2</v>
      </c>
      <c r="F68" s="14"/>
      <c r="H68" s="14"/>
      <c r="I68" s="38" t="s">
        <v>26</v>
      </c>
      <c r="J68" s="14"/>
      <c r="K68" s="14"/>
    </row>
    <row r="69" spans="1:11" ht="27.6" x14ac:dyDescent="0.3">
      <c r="A69" s="27" t="s">
        <v>0</v>
      </c>
      <c r="B69" s="28"/>
      <c r="C69" s="39" t="s">
        <v>25</v>
      </c>
      <c r="D69" s="29" t="s">
        <v>3</v>
      </c>
      <c r="E69" s="44" t="s">
        <v>4</v>
      </c>
      <c r="F69" s="30" t="s">
        <v>5</v>
      </c>
      <c r="G69" s="29" t="s">
        <v>46</v>
      </c>
      <c r="H69" s="29" t="s">
        <v>6</v>
      </c>
      <c r="I69" s="46" t="s">
        <v>27</v>
      </c>
      <c r="J69" s="31" t="s">
        <v>7</v>
      </c>
      <c r="K69" s="32" t="s">
        <v>8</v>
      </c>
    </row>
    <row r="70" spans="1:11" x14ac:dyDescent="0.3">
      <c r="A70" s="33" t="s">
        <v>9</v>
      </c>
      <c r="B70" s="33">
        <v>1</v>
      </c>
      <c r="C70" s="40"/>
      <c r="D70" s="57">
        <v>10000</v>
      </c>
      <c r="E70" s="45">
        <f>F70</f>
        <v>1</v>
      </c>
      <c r="F70" s="35">
        <f>D70/(J70*G70)</f>
        <v>1</v>
      </c>
      <c r="G70" s="71">
        <f>$B$64</f>
        <v>0.25</v>
      </c>
      <c r="H70" s="36"/>
      <c r="I70" s="40"/>
      <c r="J70" s="34">
        <f>D70/G70</f>
        <v>40000</v>
      </c>
      <c r="K70" s="34">
        <f>D70/G70</f>
        <v>40000</v>
      </c>
    </row>
    <row r="71" spans="1:11" x14ac:dyDescent="0.3">
      <c r="A71" s="18" t="s">
        <v>39</v>
      </c>
      <c r="B71" s="33">
        <f>B70+1</f>
        <v>2</v>
      </c>
      <c r="C71" s="55">
        <f>$B$65</f>
        <v>10000</v>
      </c>
      <c r="D71" s="58">
        <f>D70+C71</f>
        <v>20000</v>
      </c>
      <c r="E71" s="41">
        <f>C71/I71</f>
        <v>1.3213033769708116</v>
      </c>
      <c r="F71" s="35">
        <f t="shared" ref="F71:F93" si="1">D71/(J71*G71)</f>
        <v>1.6817928305074292</v>
      </c>
      <c r="G71" s="71">
        <f>$B$64</f>
        <v>0.25</v>
      </c>
      <c r="H71" s="26">
        <f>(F71-F70)/F70</f>
        <v>0.68179283050742923</v>
      </c>
      <c r="I71" s="48">
        <f>J70*((1+C71/D70)^G71-1)</f>
        <v>7568.284600108841</v>
      </c>
      <c r="J71" s="15">
        <f>J70+I71</f>
        <v>47568.28460010884</v>
      </c>
      <c r="K71" s="34">
        <f t="shared" ref="K71:K93" si="2">D71/G71</f>
        <v>80000</v>
      </c>
    </row>
    <row r="72" spans="1:11" x14ac:dyDescent="0.3">
      <c r="A72" s="25" t="s">
        <v>40</v>
      </c>
      <c r="B72" s="33">
        <f t="shared" ref="B72:B102" si="3">B71+1</f>
        <v>3</v>
      </c>
      <c r="C72" s="55">
        <f>D71*(((1+I72/J71))^(1/$B$2)-1)</f>
        <v>-9559.8750000000018</v>
      </c>
      <c r="D72" s="58">
        <f t="shared" ref="D72:D135" si="4">D71+C72</f>
        <v>10440.124999999998</v>
      </c>
      <c r="E72" s="41">
        <f>C72/I72</f>
        <v>1.3398107696289345</v>
      </c>
      <c r="F72" s="35">
        <f t="shared" si="1"/>
        <v>1.0328310220353747</v>
      </c>
      <c r="G72" s="71">
        <f t="shared" ref="G72:G112" si="5">$B$64</f>
        <v>0.25</v>
      </c>
      <c r="H72" s="26">
        <f>(F72-F71)/F71</f>
        <v>-0.38587500000000019</v>
      </c>
      <c r="I72" s="48">
        <f>-J71*$B$66</f>
        <v>-7135.2426900163255</v>
      </c>
      <c r="J72" s="15">
        <f>J71+I72</f>
        <v>40433.041910092514</v>
      </c>
      <c r="K72" s="34">
        <f t="shared" si="2"/>
        <v>41760.499999999993</v>
      </c>
    </row>
    <row r="73" spans="1:11" x14ac:dyDescent="0.3">
      <c r="A73" s="18" t="s">
        <v>39</v>
      </c>
      <c r="B73" s="33">
        <f t="shared" si="3"/>
        <v>4</v>
      </c>
      <c r="C73" s="55">
        <f t="shared" ref="C73:C112" si="6">$B$65</f>
        <v>10000</v>
      </c>
      <c r="D73" s="58">
        <f t="shared" si="4"/>
        <v>20440.125</v>
      </c>
      <c r="E73" s="41">
        <f t="shared" ref="E73:E112" si="7">C73/I73</f>
        <v>1.3522997422051724</v>
      </c>
      <c r="F73" s="35">
        <f t="shared" ref="F73:F112" si="8">D73/(J73*G73)</f>
        <v>1.7094746324728411</v>
      </c>
      <c r="G73" s="71">
        <f t="shared" si="5"/>
        <v>0.25</v>
      </c>
      <c r="H73" s="26">
        <f t="shared" ref="H73:H112" si="9">(F73-F72)/F72</f>
        <v>0.65513486330418458</v>
      </c>
      <c r="I73" s="48">
        <f t="shared" ref="I73:I112" si="10">J72*((1+C73/D72)^G73-1)</f>
        <v>7394.810253896203</v>
      </c>
      <c r="J73" s="15">
        <f t="shared" ref="J73:J112" si="11">J72+I73</f>
        <v>47827.852163988719</v>
      </c>
      <c r="K73" s="34">
        <f t="shared" ref="K73:K112" si="12">D73/G73</f>
        <v>81760.5</v>
      </c>
    </row>
    <row r="74" spans="1:11" x14ac:dyDescent="0.3">
      <c r="A74" s="25" t="s">
        <v>40</v>
      </c>
      <c r="B74" s="33">
        <f t="shared" ref="B74:B112" si="13">B73+1</f>
        <v>5</v>
      </c>
      <c r="C74" s="55">
        <f t="shared" ref="C74:C112" si="14">D73*(((1+I74/J73))^(1/$B$2)-1)</f>
        <v>-9770.2519992187517</v>
      </c>
      <c r="D74" s="58">
        <f t="shared" ref="D74:D112" si="15">D73+C74</f>
        <v>10669.873000781248</v>
      </c>
      <c r="E74" s="41">
        <f t="shared" si="7"/>
        <v>1.3618636501759422</v>
      </c>
      <c r="F74" s="35">
        <f t="shared" si="8"/>
        <v>1.0498311086673835</v>
      </c>
      <c r="G74" s="71">
        <f t="shared" si="5"/>
        <v>0.25</v>
      </c>
      <c r="H74" s="26">
        <f t="shared" si="9"/>
        <v>-0.38587500000000002</v>
      </c>
      <c r="I74" s="48">
        <f t="shared" ref="I72:I112" si="16">-J73*$B$66</f>
        <v>-7174.1778245983078</v>
      </c>
      <c r="J74" s="15">
        <f t="shared" si="11"/>
        <v>40653.674339390411</v>
      </c>
      <c r="K74" s="34">
        <f t="shared" si="12"/>
        <v>42679.492003124993</v>
      </c>
    </row>
    <row r="75" spans="1:11" x14ac:dyDescent="0.3">
      <c r="A75" s="18" t="s">
        <v>39</v>
      </c>
      <c r="B75" s="33">
        <f t="shared" si="13"/>
        <v>6</v>
      </c>
      <c r="C75" s="55">
        <f t="shared" ref="C75:C112" si="17">$B$65</f>
        <v>10000</v>
      </c>
      <c r="D75" s="58">
        <f t="shared" si="15"/>
        <v>20669.873000781248</v>
      </c>
      <c r="E75" s="41">
        <f t="shared" si="7"/>
        <v>1.3683612143357762</v>
      </c>
      <c r="F75" s="35">
        <f t="shared" si="8"/>
        <v>1.7238654128662136</v>
      </c>
      <c r="G75" s="71">
        <f t="shared" si="5"/>
        <v>0.25</v>
      </c>
      <c r="H75" s="26">
        <f t="shared" si="9"/>
        <v>0.64204070410375269</v>
      </c>
      <c r="I75" s="48">
        <f t="shared" ref="I75:I112" si="18">J74*((1+C75/D74)^G75-1)</f>
        <v>7308.0118723287223</v>
      </c>
      <c r="J75" s="15">
        <f t="shared" si="11"/>
        <v>47961.686211719134</v>
      </c>
      <c r="K75" s="34">
        <f t="shared" si="12"/>
        <v>82679.492003124993</v>
      </c>
    </row>
    <row r="76" spans="1:11" x14ac:dyDescent="0.3">
      <c r="A76" s="25" t="s">
        <v>40</v>
      </c>
      <c r="B76" s="33">
        <f t="shared" si="13"/>
        <v>7</v>
      </c>
      <c r="C76" s="55">
        <f t="shared" ref="C76:C112" si="19">D75*(((1+I76/J75))^(1/$B$2)-1)</f>
        <v>-9880.0701076671849</v>
      </c>
      <c r="D76" s="58">
        <f t="shared" si="15"/>
        <v>10789.802893114063</v>
      </c>
      <c r="E76" s="41">
        <f t="shared" si="7"/>
        <v>1.3733281553187</v>
      </c>
      <c r="F76" s="35">
        <f t="shared" si="8"/>
        <v>1.0586688466764633</v>
      </c>
      <c r="G76" s="71">
        <f t="shared" si="5"/>
        <v>0.25</v>
      </c>
      <c r="H76" s="26">
        <f t="shared" si="9"/>
        <v>-0.38587500000000008</v>
      </c>
      <c r="I76" s="48">
        <f t="shared" ref="I76:I112" si="20">-J75*$B$66</f>
        <v>-7194.2529317578701</v>
      </c>
      <c r="J76" s="15">
        <f t="shared" si="11"/>
        <v>40767.43327996126</v>
      </c>
      <c r="K76" s="34">
        <f t="shared" si="12"/>
        <v>43159.211572456254</v>
      </c>
    </row>
    <row r="77" spans="1:11" x14ac:dyDescent="0.3">
      <c r="A77" s="18" t="s">
        <v>39</v>
      </c>
      <c r="B77" s="33">
        <f t="shared" si="13"/>
        <v>8</v>
      </c>
      <c r="C77" s="55">
        <f t="shared" ref="C77:C112" si="21">$B$65</f>
        <v>10000</v>
      </c>
      <c r="D77" s="58">
        <f t="shared" si="15"/>
        <v>20789.802893114065</v>
      </c>
      <c r="E77" s="41">
        <f t="shared" si="7"/>
        <v>1.3767140701882956</v>
      </c>
      <c r="F77" s="35">
        <f t="shared" si="8"/>
        <v>1.7313615913698472</v>
      </c>
      <c r="G77" s="71">
        <f t="shared" si="5"/>
        <v>0.25</v>
      </c>
      <c r="H77" s="26">
        <f t="shared" si="9"/>
        <v>0.63541375266232192</v>
      </c>
      <c r="I77" s="48">
        <f t="shared" ref="I77:I112" si="22">J76*((1+C77/D76)^G77-1)</f>
        <v>7263.672404126939</v>
      </c>
      <c r="J77" s="15">
        <f t="shared" si="11"/>
        <v>48031.105684088201</v>
      </c>
      <c r="K77" s="34">
        <f t="shared" si="12"/>
        <v>83159.211572456261</v>
      </c>
    </row>
    <row r="78" spans="1:11" x14ac:dyDescent="0.3">
      <c r="A78" s="25" t="s">
        <v>40</v>
      </c>
      <c r="B78" s="33">
        <f t="shared" si="13"/>
        <v>9</v>
      </c>
      <c r="C78" s="55">
        <f t="shared" ref="C78:C112" si="23">D77*(((1+I78/J77))^(1/$B$2)-1)</f>
        <v>-9937.3958466404438</v>
      </c>
      <c r="D78" s="58">
        <f t="shared" si="15"/>
        <v>10852.407046473621</v>
      </c>
      <c r="E78" s="41">
        <f t="shared" si="7"/>
        <v>1.3793000327747353</v>
      </c>
      <c r="F78" s="35">
        <f t="shared" si="8"/>
        <v>1.0632724373000071</v>
      </c>
      <c r="G78" s="71">
        <f t="shared" si="5"/>
        <v>0.25</v>
      </c>
      <c r="H78" s="26">
        <f t="shared" si="9"/>
        <v>-0.38587500000000019</v>
      </c>
      <c r="I78" s="48">
        <f t="shared" ref="I78:I112" si="24">-J77*$B$66</f>
        <v>-7204.6658526132296</v>
      </c>
      <c r="J78" s="15">
        <f t="shared" si="11"/>
        <v>40826.439831474971</v>
      </c>
      <c r="K78" s="34">
        <f t="shared" si="12"/>
        <v>43409.628185894486</v>
      </c>
    </row>
    <row r="79" spans="1:11" x14ac:dyDescent="0.3">
      <c r="A79" s="18" t="s">
        <v>39</v>
      </c>
      <c r="B79" s="33">
        <f t="shared" si="13"/>
        <v>10</v>
      </c>
      <c r="C79" s="55">
        <f t="shared" ref="C79:C112" si="25">$B$65</f>
        <v>10000</v>
      </c>
      <c r="D79" s="58">
        <f t="shared" si="15"/>
        <v>20852.407046473621</v>
      </c>
      <c r="E79" s="41">
        <f t="shared" si="7"/>
        <v>1.3810659166890138</v>
      </c>
      <c r="F79" s="35">
        <f t="shared" si="8"/>
        <v>1.7352703469814774</v>
      </c>
      <c r="G79" s="71">
        <f t="shared" si="5"/>
        <v>0.25</v>
      </c>
      <c r="H79" s="26">
        <f t="shared" si="9"/>
        <v>0.6320091503433406</v>
      </c>
      <c r="I79" s="48">
        <f t="shared" ref="I79:I112" si="26">J78*((1+C79/D78)^G79-1)</f>
        <v>7240.7840054254157</v>
      </c>
      <c r="J79" s="15">
        <f t="shared" si="11"/>
        <v>48067.22383690039</v>
      </c>
      <c r="K79" s="34">
        <f t="shared" si="12"/>
        <v>83409.628185894486</v>
      </c>
    </row>
    <row r="80" spans="1:11" x14ac:dyDescent="0.3">
      <c r="A80" s="25" t="s">
        <v>40</v>
      </c>
      <c r="B80" s="33">
        <f t="shared" si="13"/>
        <v>11</v>
      </c>
      <c r="C80" s="55">
        <f t="shared" ref="C80:C112" si="27">D79*(((1+I80/J79))^(1/$B$2)-1)</f>
        <v>-9967.3202406703531</v>
      </c>
      <c r="D80" s="58">
        <f t="shared" si="15"/>
        <v>10885.086805803268</v>
      </c>
      <c r="E80" s="41">
        <f t="shared" si="7"/>
        <v>1.3824139673624631</v>
      </c>
      <c r="F80" s="35">
        <f t="shared" si="8"/>
        <v>1.0656729018399995</v>
      </c>
      <c r="G80" s="71">
        <f t="shared" si="5"/>
        <v>0.25</v>
      </c>
      <c r="H80" s="26">
        <f t="shared" si="9"/>
        <v>-0.38587500000000019</v>
      </c>
      <c r="I80" s="48">
        <f t="shared" ref="I80:I112" si="28">-J79*$B$66</f>
        <v>-7210.0835755350581</v>
      </c>
      <c r="J80" s="15">
        <f t="shared" si="11"/>
        <v>40857.140261365334</v>
      </c>
      <c r="K80" s="34">
        <f t="shared" si="12"/>
        <v>43540.347223213073</v>
      </c>
    </row>
    <row r="81" spans="1:11" x14ac:dyDescent="0.3">
      <c r="A81" s="18" t="s">
        <v>39</v>
      </c>
      <c r="B81" s="33">
        <f t="shared" si="13"/>
        <v>12</v>
      </c>
      <c r="C81" s="55">
        <f t="shared" ref="C81:C112" si="29">$B$65</f>
        <v>10000</v>
      </c>
      <c r="D81" s="58">
        <f t="shared" si="15"/>
        <v>20885.086805803268</v>
      </c>
      <c r="E81" s="41">
        <f t="shared" si="7"/>
        <v>1.3833353394246255</v>
      </c>
      <c r="F81" s="35">
        <f t="shared" si="8"/>
        <v>1.7373095761459376</v>
      </c>
      <c r="G81" s="71">
        <f t="shared" si="5"/>
        <v>0.25</v>
      </c>
      <c r="H81" s="26">
        <f t="shared" si="9"/>
        <v>0.63024655421591813</v>
      </c>
      <c r="I81" s="48">
        <f t="shared" ref="I81:I112" si="30">J80*((1+C81/D80)^G81-1)</f>
        <v>7228.9051793900726</v>
      </c>
      <c r="J81" s="15">
        <f t="shared" si="11"/>
        <v>48086.045440755406</v>
      </c>
      <c r="K81" s="34">
        <f t="shared" si="12"/>
        <v>83540.347223213073</v>
      </c>
    </row>
    <row r="82" spans="1:11" x14ac:dyDescent="0.3">
      <c r="A82" s="25" t="s">
        <v>40</v>
      </c>
      <c r="B82" s="33">
        <f t="shared" si="13"/>
        <v>13</v>
      </c>
      <c r="C82" s="55">
        <f t="shared" ref="C82:C112" si="31">D81*(((1+I82/J81))^(1/$B$2)-1)</f>
        <v>-9982.9409613814278</v>
      </c>
      <c r="D82" s="58">
        <f t="shared" si="15"/>
        <v>10902.145844421841</v>
      </c>
      <c r="E82" s="41">
        <f t="shared" si="7"/>
        <v>1.3840385320215125</v>
      </c>
      <c r="F82" s="35">
        <f t="shared" si="8"/>
        <v>1.0669252434506238</v>
      </c>
      <c r="G82" s="71">
        <f t="shared" si="5"/>
        <v>0.25</v>
      </c>
      <c r="H82" s="26">
        <f t="shared" si="9"/>
        <v>-0.38587500000000008</v>
      </c>
      <c r="I82" s="48">
        <f t="shared" ref="I82:I112" si="32">-J81*$B$66</f>
        <v>-7212.9068161133109</v>
      </c>
      <c r="J82" s="15">
        <f t="shared" si="11"/>
        <v>40873.138624642095</v>
      </c>
      <c r="K82" s="34">
        <f t="shared" si="12"/>
        <v>43608.583377687362</v>
      </c>
    </row>
    <row r="83" spans="1:11" x14ac:dyDescent="0.3">
      <c r="A83" s="18" t="s">
        <v>39</v>
      </c>
      <c r="B83" s="33">
        <f t="shared" si="13"/>
        <v>14</v>
      </c>
      <c r="C83" s="55">
        <f t="shared" ref="C83:C112" si="33">$B$65</f>
        <v>10000</v>
      </c>
      <c r="D83" s="58">
        <f t="shared" si="15"/>
        <v>20902.145844421841</v>
      </c>
      <c r="E83" s="41">
        <f t="shared" si="7"/>
        <v>1.3845193769304329</v>
      </c>
      <c r="F83" s="35">
        <f t="shared" si="8"/>
        <v>1.7383737495864882</v>
      </c>
      <c r="G83" s="71">
        <f t="shared" si="5"/>
        <v>0.25</v>
      </c>
      <c r="H83" s="26">
        <f t="shared" si="9"/>
        <v>0.62933041490731056</v>
      </c>
      <c r="I83" s="48">
        <f t="shared" ref="I83:I112" si="34">J82*((1+C83/D82)^G83-1)</f>
        <v>7222.7230377740416</v>
      </c>
      <c r="J83" s="15">
        <f t="shared" si="11"/>
        <v>48095.861662416137</v>
      </c>
      <c r="K83" s="34">
        <f t="shared" si="12"/>
        <v>83608.583377687362</v>
      </c>
    </row>
    <row r="84" spans="1:11" x14ac:dyDescent="0.3">
      <c r="A84" s="25" t="s">
        <v>40</v>
      </c>
      <c r="B84" s="33">
        <f t="shared" si="13"/>
        <v>15</v>
      </c>
      <c r="C84" s="55">
        <f t="shared" ref="C84:C112" si="35">D83*(((1+I84/J83))^(1/$B$2)-1)</f>
        <v>-9991.0950752221142</v>
      </c>
      <c r="D84" s="58">
        <f t="shared" si="15"/>
        <v>10911.050769199726</v>
      </c>
      <c r="E84" s="41">
        <f t="shared" si="7"/>
        <v>1.3848863124440109</v>
      </c>
      <c r="F84" s="35">
        <f t="shared" si="8"/>
        <v>1.0675787789648017</v>
      </c>
      <c r="G84" s="71">
        <f t="shared" si="5"/>
        <v>0.25</v>
      </c>
      <c r="H84" s="26">
        <f t="shared" si="9"/>
        <v>-0.38587500000000019</v>
      </c>
      <c r="I84" s="48">
        <f t="shared" ref="I84:I112" si="36">-J83*$B$66</f>
        <v>-7214.3792493624205</v>
      </c>
      <c r="J84" s="15">
        <f t="shared" si="11"/>
        <v>40881.482413053716</v>
      </c>
      <c r="K84" s="34">
        <f t="shared" si="12"/>
        <v>43644.203076798905</v>
      </c>
    </row>
    <row r="85" spans="1:11" x14ac:dyDescent="0.3">
      <c r="A85" s="18" t="s">
        <v>39</v>
      </c>
      <c r="B85" s="33">
        <f t="shared" si="13"/>
        <v>16</v>
      </c>
      <c r="C85" s="55">
        <f t="shared" ref="C85:C112" si="37">$B$65</f>
        <v>10000</v>
      </c>
      <c r="D85" s="58">
        <f t="shared" si="15"/>
        <v>20911.050769199726</v>
      </c>
      <c r="E85" s="41">
        <f t="shared" si="7"/>
        <v>1.3851372846218264</v>
      </c>
      <c r="F85" s="35">
        <f t="shared" si="8"/>
        <v>1.7389291685145103</v>
      </c>
      <c r="G85" s="71">
        <f t="shared" si="5"/>
        <v>0.25</v>
      </c>
      <c r="H85" s="26">
        <f t="shared" si="9"/>
        <v>0.62885325446492712</v>
      </c>
      <c r="I85" s="48">
        <f t="shared" ref="I85:I112" si="38">J84*((1+C85/D84)^G85-1)</f>
        <v>7219.50099172316</v>
      </c>
      <c r="J85" s="15">
        <f t="shared" si="11"/>
        <v>48100.983404776875</v>
      </c>
      <c r="K85" s="34">
        <f t="shared" si="12"/>
        <v>83644.203076798905</v>
      </c>
    </row>
    <row r="86" spans="1:11" x14ac:dyDescent="0.3">
      <c r="A86" s="25" t="s">
        <v>40</v>
      </c>
      <c r="B86" s="33">
        <f t="shared" si="13"/>
        <v>17</v>
      </c>
      <c r="C86" s="55">
        <f t="shared" ref="C86:C112" si="39">D85*(((1+I86/J85))^(1/$B$2)-1)</f>
        <v>-9995.3515736101635</v>
      </c>
      <c r="D86" s="58">
        <f t="shared" si="15"/>
        <v>10915.699195589563</v>
      </c>
      <c r="E86" s="41">
        <f t="shared" si="7"/>
        <v>1.3853287904043881</v>
      </c>
      <c r="F86" s="35">
        <f t="shared" si="8"/>
        <v>1.0679198756139734</v>
      </c>
      <c r="G86" s="71">
        <f t="shared" si="5"/>
        <v>0.25</v>
      </c>
      <c r="H86" s="26">
        <f t="shared" si="9"/>
        <v>-0.38587500000000013</v>
      </c>
      <c r="I86" s="48">
        <f t="shared" ref="I86:I112" si="40">-J85*$B$66</f>
        <v>-7215.1475107165306</v>
      </c>
      <c r="J86" s="15">
        <f t="shared" si="11"/>
        <v>40885.835894060343</v>
      </c>
      <c r="K86" s="34">
        <f t="shared" si="12"/>
        <v>43662.796782358251</v>
      </c>
    </row>
    <row r="87" spans="1:11" x14ac:dyDescent="0.3">
      <c r="A87" s="18" t="s">
        <v>39</v>
      </c>
      <c r="B87" s="33">
        <f t="shared" si="13"/>
        <v>18</v>
      </c>
      <c r="C87" s="55">
        <f t="shared" ref="C87:C112" si="41">$B$65</f>
        <v>10000</v>
      </c>
      <c r="D87" s="58">
        <f t="shared" si="15"/>
        <v>20915.699195589565</v>
      </c>
      <c r="E87" s="41">
        <f t="shared" si="7"/>
        <v>1.3854597907697217</v>
      </c>
      <c r="F87" s="35">
        <f t="shared" si="8"/>
        <v>1.7392190771758771</v>
      </c>
      <c r="G87" s="71">
        <f t="shared" si="5"/>
        <v>0.25</v>
      </c>
      <c r="H87" s="26">
        <f t="shared" si="9"/>
        <v>0.6286044645212332</v>
      </c>
      <c r="I87" s="48">
        <f t="shared" ref="I87:I112" si="42">J86*((1+C87/D86)^G87-1)</f>
        <v>7217.8204424426403</v>
      </c>
      <c r="J87" s="15">
        <f t="shared" si="11"/>
        <v>48103.656336502987</v>
      </c>
      <c r="K87" s="34">
        <f t="shared" si="12"/>
        <v>83662.796782358258</v>
      </c>
    </row>
    <row r="88" spans="1:11" x14ac:dyDescent="0.3">
      <c r="A88" s="25" t="s">
        <v>40</v>
      </c>
      <c r="B88" s="33">
        <f t="shared" si="13"/>
        <v>19</v>
      </c>
      <c r="C88" s="55">
        <f t="shared" ref="C88:C112" si="43">D87*(((1+I88/J87))^(1/$B$2)-1)</f>
        <v>-9997.573492371841</v>
      </c>
      <c r="D88" s="58">
        <f t="shared" si="15"/>
        <v>10918.125703217724</v>
      </c>
      <c r="E88" s="41">
        <f t="shared" si="7"/>
        <v>1.385559747951395</v>
      </c>
      <c r="F88" s="35">
        <f t="shared" si="8"/>
        <v>1.0680979157706354</v>
      </c>
      <c r="G88" s="71">
        <f t="shared" si="5"/>
        <v>0.25</v>
      </c>
      <c r="H88" s="26">
        <f t="shared" si="9"/>
        <v>-0.38587500000000008</v>
      </c>
      <c r="I88" s="48">
        <f t="shared" ref="I88:I112" si="44">-J87*$B$66</f>
        <v>-7215.5484504754477</v>
      </c>
      <c r="J88" s="15">
        <f t="shared" si="11"/>
        <v>40888.107886027537</v>
      </c>
      <c r="K88" s="34">
        <f t="shared" si="12"/>
        <v>43672.502812870895</v>
      </c>
    </row>
    <row r="89" spans="1:11" x14ac:dyDescent="0.3">
      <c r="A89" s="18" t="s">
        <v>39</v>
      </c>
      <c r="B89" s="33">
        <f t="shared" si="13"/>
        <v>20</v>
      </c>
      <c r="C89" s="55">
        <f t="shared" ref="C89:C112" si="45">$B$65</f>
        <v>10000</v>
      </c>
      <c r="D89" s="58">
        <f t="shared" si="15"/>
        <v>20918.125703217724</v>
      </c>
      <c r="E89" s="41">
        <f t="shared" si="7"/>
        <v>1.3856281285962113</v>
      </c>
      <c r="F89" s="35">
        <f t="shared" si="8"/>
        <v>1.7393704049101582</v>
      </c>
      <c r="G89" s="71">
        <f t="shared" si="5"/>
        <v>0.25</v>
      </c>
      <c r="H89" s="26">
        <f t="shared" si="9"/>
        <v>0.6284746737429947</v>
      </c>
      <c r="I89" s="48">
        <f t="shared" ref="I89:I112" si="46">J88*((1+C89/D88)^G89-1)</f>
        <v>7216.9435605576682</v>
      </c>
      <c r="J89" s="15">
        <f t="shared" si="11"/>
        <v>48105.051446585203</v>
      </c>
      <c r="K89" s="34">
        <f t="shared" si="12"/>
        <v>83672.502812870895</v>
      </c>
    </row>
    <row r="90" spans="1:11" x14ac:dyDescent="0.3">
      <c r="A90" s="25" t="s">
        <v>40</v>
      </c>
      <c r="B90" s="33">
        <f t="shared" si="13"/>
        <v>21</v>
      </c>
      <c r="C90" s="55">
        <f t="shared" ref="C90:C112" si="47">D89*(((1+I90/J89))^(1/$B$2)-1)</f>
        <v>-9998.7333478524288</v>
      </c>
      <c r="D90" s="58">
        <f t="shared" si="15"/>
        <v>10919.392355365295</v>
      </c>
      <c r="E90" s="41">
        <f t="shared" si="7"/>
        <v>1.3856803041367085</v>
      </c>
      <c r="F90" s="35">
        <f t="shared" si="8"/>
        <v>1.0681908499154507</v>
      </c>
      <c r="G90" s="71">
        <f t="shared" si="5"/>
        <v>0.25</v>
      </c>
      <c r="H90" s="26">
        <f t="shared" si="9"/>
        <v>-0.38587500000000013</v>
      </c>
      <c r="I90" s="48">
        <f t="shared" ref="I90:I112" si="48">-J89*$B$66</f>
        <v>-7215.7577169877804</v>
      </c>
      <c r="J90" s="15">
        <f t="shared" si="11"/>
        <v>40889.293729597426</v>
      </c>
      <c r="K90" s="34">
        <f t="shared" si="12"/>
        <v>43677.569421461179</v>
      </c>
    </row>
    <row r="91" spans="1:11" x14ac:dyDescent="0.3">
      <c r="A91" s="18" t="s">
        <v>39</v>
      </c>
      <c r="B91" s="33">
        <f t="shared" si="13"/>
        <v>22</v>
      </c>
      <c r="C91" s="55">
        <f t="shared" ref="C91:C112" si="49">$B$65</f>
        <v>10000</v>
      </c>
      <c r="D91" s="58">
        <f t="shared" si="15"/>
        <v>20919.392355365293</v>
      </c>
      <c r="E91" s="41">
        <f t="shared" si="7"/>
        <v>1.3857159986164245</v>
      </c>
      <c r="F91" s="35">
        <f t="shared" si="8"/>
        <v>1.7394493971899061</v>
      </c>
      <c r="G91" s="71">
        <f t="shared" si="5"/>
        <v>0.25</v>
      </c>
      <c r="H91" s="26">
        <f t="shared" si="9"/>
        <v>0.62840694369137018</v>
      </c>
      <c r="I91" s="48">
        <f t="shared" ref="I91:I112" si="50">J90*((1+C91/D90)^G91-1)</f>
        <v>7216.4859249547189</v>
      </c>
      <c r="J91" s="15">
        <f t="shared" si="11"/>
        <v>48105.779654552141</v>
      </c>
      <c r="K91" s="34">
        <f t="shared" si="12"/>
        <v>83677.569421461172</v>
      </c>
    </row>
    <row r="92" spans="1:11" x14ac:dyDescent="0.3">
      <c r="A92" s="25" t="s">
        <v>40</v>
      </c>
      <c r="B92" s="33">
        <f t="shared" si="13"/>
        <v>23</v>
      </c>
      <c r="C92" s="55">
        <f t="shared" ref="C92:C112" si="51">D91*(((1+I92/J91))^(1/$B$2)-1)</f>
        <v>-9999.3387996623915</v>
      </c>
      <c r="D92" s="58">
        <f t="shared" si="15"/>
        <v>10920.053555702902</v>
      </c>
      <c r="E92" s="41">
        <f t="shared" si="7"/>
        <v>1.3857432338300715</v>
      </c>
      <c r="F92" s="35">
        <f t="shared" si="8"/>
        <v>1.0682393610492509</v>
      </c>
      <c r="G92" s="71">
        <f t="shared" si="5"/>
        <v>0.25</v>
      </c>
      <c r="H92" s="26">
        <f t="shared" si="9"/>
        <v>-0.38587500000000013</v>
      </c>
      <c r="I92" s="48">
        <f t="shared" ref="I92:I112" si="52">-J91*$B$66</f>
        <v>-7215.866948182821</v>
      </c>
      <c r="J92" s="15">
        <f t="shared" si="11"/>
        <v>40889.912706369323</v>
      </c>
      <c r="K92" s="34">
        <f t="shared" si="12"/>
        <v>43680.214222811606</v>
      </c>
    </row>
    <row r="93" spans="1:11" x14ac:dyDescent="0.3">
      <c r="A93" s="18" t="s">
        <v>39</v>
      </c>
      <c r="B93" s="33">
        <f t="shared" si="13"/>
        <v>24</v>
      </c>
      <c r="C93" s="55">
        <f t="shared" ref="C93:C112" si="53">$B$65</f>
        <v>10000</v>
      </c>
      <c r="D93" s="58">
        <f t="shared" si="15"/>
        <v>20920.0535557029</v>
      </c>
      <c r="E93" s="41">
        <f t="shared" si="7"/>
        <v>1.3857618663960318</v>
      </c>
      <c r="F93" s="35">
        <f t="shared" si="8"/>
        <v>1.7394906311786322</v>
      </c>
      <c r="G93" s="71">
        <f t="shared" si="5"/>
        <v>0.25</v>
      </c>
      <c r="H93" s="26">
        <f t="shared" si="9"/>
        <v>0.62837159404991583</v>
      </c>
      <c r="I93" s="48">
        <f t="shared" ref="I93:I112" si="54">J92*((1+C93/D92)^G93-1)</f>
        <v>7216.247064156214</v>
      </c>
      <c r="J93" s="15">
        <f t="shared" si="11"/>
        <v>48106.159770525541</v>
      </c>
      <c r="K93" s="34">
        <f t="shared" si="12"/>
        <v>83680.214222811599</v>
      </c>
    </row>
    <row r="94" spans="1:11" x14ac:dyDescent="0.3">
      <c r="A94" s="25" t="s">
        <v>40</v>
      </c>
      <c r="B94" s="33">
        <f t="shared" si="13"/>
        <v>25</v>
      </c>
      <c r="C94" s="55">
        <f t="shared" ref="C94:C112" si="55">D93*(((1+I94/J93))^(1/$B$2)-1)</f>
        <v>-9999.6548492912643</v>
      </c>
      <c r="D94" s="58">
        <f t="shared" si="15"/>
        <v>10920.398706411635</v>
      </c>
      <c r="E94" s="41">
        <f t="shared" si="7"/>
        <v>1.3857760831449026</v>
      </c>
      <c r="F94" s="35">
        <f t="shared" si="8"/>
        <v>1.0682646838725773</v>
      </c>
      <c r="G94" s="71">
        <f t="shared" si="5"/>
        <v>0.25</v>
      </c>
      <c r="H94" s="26">
        <f t="shared" si="9"/>
        <v>-0.38587500000000008</v>
      </c>
      <c r="I94" s="48">
        <f t="shared" ref="I94:I112" si="56">-J93*$B$66</f>
        <v>-7215.9239655788306</v>
      </c>
      <c r="J94" s="15">
        <f t="shared" si="11"/>
        <v>40890.235804946708</v>
      </c>
      <c r="K94" s="34">
        <f t="shared" si="12"/>
        <v>43681.594825646542</v>
      </c>
    </row>
    <row r="95" spans="1:11" x14ac:dyDescent="0.3">
      <c r="A95" s="18" t="s">
        <v>39</v>
      </c>
      <c r="B95" s="33">
        <f t="shared" si="13"/>
        <v>26</v>
      </c>
      <c r="C95" s="55">
        <f t="shared" ref="C95:C112" si="57">$B$65</f>
        <v>10000</v>
      </c>
      <c r="D95" s="58">
        <f t="shared" si="15"/>
        <v>20920.398706411637</v>
      </c>
      <c r="E95" s="41">
        <f t="shared" si="7"/>
        <v>1.3857858094129543</v>
      </c>
      <c r="F95" s="35">
        <f t="shared" si="8"/>
        <v>1.7395121554490318</v>
      </c>
      <c r="G95" s="71">
        <f>$B$64</f>
        <v>0.25</v>
      </c>
      <c r="H95" s="26">
        <f t="shared" si="9"/>
        <v>0.6283531429150202</v>
      </c>
      <c r="I95" s="48">
        <f t="shared" ref="I95:I112" si="58">J94*((1+C95/D94)^G95-1)</f>
        <v>7216.1223849132884</v>
      </c>
      <c r="J95" s="15">
        <f t="shared" si="11"/>
        <v>48106.358189859995</v>
      </c>
      <c r="K95" s="34">
        <f t="shared" si="12"/>
        <v>83681.594825646549</v>
      </c>
    </row>
    <row r="96" spans="1:11" x14ac:dyDescent="0.3">
      <c r="A96" s="25" t="s">
        <v>40</v>
      </c>
      <c r="B96" s="33">
        <f t="shared" si="13"/>
        <v>27</v>
      </c>
      <c r="C96" s="55">
        <f t="shared" ref="C96:C112" si="59">D95*(((1+I96/J95))^(1/$B$2)-1)</f>
        <v>-9999.8198291728495</v>
      </c>
      <c r="D96" s="58">
        <f t="shared" si="15"/>
        <v>10920.578877238788</v>
      </c>
      <c r="E96" s="41">
        <f t="shared" si="7"/>
        <v>1.3857932305894431</v>
      </c>
      <c r="F96" s="35">
        <f t="shared" si="8"/>
        <v>1.0682779024651365</v>
      </c>
      <c r="G96" s="71">
        <f t="shared" si="5"/>
        <v>0.25</v>
      </c>
      <c r="H96" s="26">
        <f t="shared" si="9"/>
        <v>-0.38587500000000008</v>
      </c>
      <c r="I96" s="48">
        <f t="shared" ref="I96:I112" si="60">-J95*$B$66</f>
        <v>-7215.9537284789994</v>
      </c>
      <c r="J96" s="15">
        <f t="shared" si="11"/>
        <v>40890.404461380997</v>
      </c>
      <c r="K96" s="34">
        <f t="shared" si="12"/>
        <v>43682.315508955151</v>
      </c>
    </row>
    <row r="97" spans="1:11" x14ac:dyDescent="0.3">
      <c r="A97" s="18" t="s">
        <v>39</v>
      </c>
      <c r="B97" s="33">
        <f t="shared" si="13"/>
        <v>28</v>
      </c>
      <c r="C97" s="55">
        <f t="shared" ref="C97:C112" si="61">$B$65</f>
        <v>10000</v>
      </c>
      <c r="D97" s="58">
        <f t="shared" si="15"/>
        <v>20920.57887723879</v>
      </c>
      <c r="E97" s="41">
        <f t="shared" si="7"/>
        <v>1.3857983077491218</v>
      </c>
      <c r="F97" s="35">
        <f t="shared" si="8"/>
        <v>1.7395233912174399</v>
      </c>
      <c r="G97" s="71">
        <f t="shared" si="5"/>
        <v>0.25</v>
      </c>
      <c r="H97" s="26">
        <f t="shared" si="9"/>
        <v>0.62834351174291903</v>
      </c>
      <c r="I97" s="48">
        <f t="shared" ref="I97:I112" si="62">J96*((1+C97/D96)^G97-1)</f>
        <v>7216.0573036363894</v>
      </c>
      <c r="J97" s="15">
        <f t="shared" si="11"/>
        <v>48106.46176501739</v>
      </c>
      <c r="K97" s="34">
        <f t="shared" si="12"/>
        <v>83682.315508955158</v>
      </c>
    </row>
    <row r="98" spans="1:11" x14ac:dyDescent="0.3">
      <c r="A98" s="25" t="s">
        <v>40</v>
      </c>
      <c r="B98" s="33">
        <f t="shared" si="13"/>
        <v>29</v>
      </c>
      <c r="C98" s="55">
        <f t="shared" ref="C98:C112" si="63">D97*(((1+I98/J97))^(1/$B$2)-1)</f>
        <v>-9999.9059497021608</v>
      </c>
      <c r="D98" s="58">
        <f t="shared" si="15"/>
        <v>10920.672927536629</v>
      </c>
      <c r="E98" s="41">
        <f t="shared" si="7"/>
        <v>1.3858021816345689</v>
      </c>
      <c r="F98" s="35">
        <f t="shared" si="8"/>
        <v>1.06828480263141</v>
      </c>
      <c r="G98" s="71">
        <f t="shared" si="5"/>
        <v>0.25</v>
      </c>
      <c r="H98" s="26">
        <f t="shared" si="9"/>
        <v>-0.38587500000000019</v>
      </c>
      <c r="I98" s="48">
        <f t="shared" ref="I98:I112" si="64">-J97*$B$66</f>
        <v>-7215.9692647526081</v>
      </c>
      <c r="J98" s="15">
        <f t="shared" si="11"/>
        <v>40890.49250026478</v>
      </c>
      <c r="K98" s="34">
        <f t="shared" si="12"/>
        <v>43682.691710146515</v>
      </c>
    </row>
    <row r="99" spans="1:11" x14ac:dyDescent="0.3">
      <c r="A99" s="18" t="s">
        <v>39</v>
      </c>
      <c r="B99" s="33">
        <f t="shared" si="13"/>
        <v>30</v>
      </c>
      <c r="C99" s="55">
        <f t="shared" ref="C99:C112" si="65">$B$65</f>
        <v>10000</v>
      </c>
      <c r="D99" s="58">
        <f t="shared" si="15"/>
        <v>20920.672927536631</v>
      </c>
      <c r="E99" s="41">
        <f t="shared" si="7"/>
        <v>1.3858048319401017</v>
      </c>
      <c r="F99" s="35">
        <f t="shared" si="8"/>
        <v>1.7395292563491629</v>
      </c>
      <c r="G99" s="71">
        <f t="shared" si="5"/>
        <v>0.25</v>
      </c>
      <c r="H99" s="26">
        <f t="shared" si="9"/>
        <v>0.62833848432958772</v>
      </c>
      <c r="I99" s="48">
        <f t="shared" ref="I99:I112" si="66">J98*((1+C99/D98)^G99-1)</f>
        <v>7216.0233313663521</v>
      </c>
      <c r="J99" s="15">
        <f t="shared" si="11"/>
        <v>48106.515831631128</v>
      </c>
      <c r="K99" s="34">
        <f t="shared" si="12"/>
        <v>83682.691710146522</v>
      </c>
    </row>
    <row r="100" spans="1:11" x14ac:dyDescent="0.3">
      <c r="A100" s="25" t="s">
        <v>40</v>
      </c>
      <c r="B100" s="33">
        <f t="shared" si="13"/>
        <v>31</v>
      </c>
      <c r="C100" s="55">
        <f t="shared" ref="C100:C112" si="67">D99*(((1+I100/J99))^(1/$B$2)-1)</f>
        <v>-9999.9509051567147</v>
      </c>
      <c r="D100" s="58">
        <f t="shared" si="15"/>
        <v>10920.722022379916</v>
      </c>
      <c r="E100" s="41">
        <f t="shared" si="7"/>
        <v>1.3858068541284132</v>
      </c>
      <c r="F100" s="35">
        <f t="shared" si="8"/>
        <v>1.0682884045554293</v>
      </c>
      <c r="G100" s="71">
        <f t="shared" si="5"/>
        <v>0.25</v>
      </c>
      <c r="H100" s="26">
        <f t="shared" si="9"/>
        <v>-0.38587500000000019</v>
      </c>
      <c r="I100" s="48">
        <f t="shared" ref="I100:I112" si="68">-J99*$B$66</f>
        <v>-7215.9773747446689</v>
      </c>
      <c r="J100" s="15">
        <f t="shared" si="11"/>
        <v>40890.538456886461</v>
      </c>
      <c r="K100" s="34">
        <f t="shared" si="12"/>
        <v>43682.888089519663</v>
      </c>
    </row>
    <row r="101" spans="1:11" x14ac:dyDescent="0.3">
      <c r="A101" s="18" t="s">
        <v>39</v>
      </c>
      <c r="B101" s="33">
        <f t="shared" si="13"/>
        <v>32</v>
      </c>
      <c r="C101" s="55">
        <f t="shared" ref="C101:C112" si="69">$B$65</f>
        <v>10000</v>
      </c>
      <c r="D101" s="58">
        <f t="shared" si="15"/>
        <v>20920.722022379916</v>
      </c>
      <c r="E101" s="41">
        <f t="shared" si="7"/>
        <v>1.385808237603497</v>
      </c>
      <c r="F101" s="35">
        <f t="shared" si="8"/>
        <v>1.7395323179819602</v>
      </c>
      <c r="G101" s="71">
        <f t="shared" si="5"/>
        <v>0.25</v>
      </c>
      <c r="H101" s="26">
        <f t="shared" si="9"/>
        <v>0.62833586002075026</v>
      </c>
      <c r="I101" s="48">
        <f t="shared" ref="I101:I112" si="70">J100*((1+C101/D100)^G101-1)</f>
        <v>7216.0055977825468</v>
      </c>
      <c r="J101" s="15">
        <f t="shared" si="11"/>
        <v>48106.544054669008</v>
      </c>
      <c r="K101" s="34">
        <f t="shared" si="12"/>
        <v>83682.888089519663</v>
      </c>
    </row>
    <row r="102" spans="1:11" x14ac:dyDescent="0.3">
      <c r="A102" s="25" t="s">
        <v>40</v>
      </c>
      <c r="B102" s="33">
        <f t="shared" si="13"/>
        <v>33</v>
      </c>
      <c r="C102" s="55">
        <f t="shared" ref="C102:C112" si="71">D101*(((1+I102/J101))^(1/$B$2)-1)</f>
        <v>-9999.9743721849627</v>
      </c>
      <c r="D102" s="58">
        <f t="shared" si="15"/>
        <v>10920.747650194953</v>
      </c>
      <c r="E102" s="41">
        <f t="shared" si="7"/>
        <v>1.3858092931973165</v>
      </c>
      <c r="F102" s="35">
        <f t="shared" si="8"/>
        <v>1.068290284780671</v>
      </c>
      <c r="G102" s="71">
        <f t="shared" si="5"/>
        <v>0.25</v>
      </c>
      <c r="H102" s="26">
        <f t="shared" si="9"/>
        <v>-0.38587500000000019</v>
      </c>
      <c r="I102" s="48">
        <f t="shared" ref="I102:I112" si="72">-J101*$B$66</f>
        <v>-7215.9816082003508</v>
      </c>
      <c r="J102" s="15">
        <f t="shared" si="11"/>
        <v>40890.562446468655</v>
      </c>
      <c r="K102" s="34">
        <f t="shared" si="12"/>
        <v>43682.990600779813</v>
      </c>
    </row>
    <row r="103" spans="1:11" x14ac:dyDescent="0.3">
      <c r="A103" s="18" t="s">
        <v>39</v>
      </c>
      <c r="B103" s="33">
        <f t="shared" si="13"/>
        <v>34</v>
      </c>
      <c r="C103" s="55">
        <f t="shared" ref="C103:C112" si="73">$B$65</f>
        <v>10000</v>
      </c>
      <c r="D103" s="58">
        <f t="shared" si="15"/>
        <v>20920.747650194953</v>
      </c>
      <c r="E103" s="41">
        <f t="shared" si="7"/>
        <v>1.3858100153796935</v>
      </c>
      <c r="F103" s="35">
        <f t="shared" si="8"/>
        <v>1.7395339161727021</v>
      </c>
      <c r="G103" s="71">
        <f t="shared" si="5"/>
        <v>0.25</v>
      </c>
      <c r="H103" s="26">
        <f t="shared" si="9"/>
        <v>0.62833449012394893</v>
      </c>
      <c r="I103" s="48">
        <f t="shared" ref="I103:I112" si="74">J102*((1+C103/D102)^G103-1)</f>
        <v>7215.9963407827827</v>
      </c>
      <c r="J103" s="15">
        <f t="shared" si="11"/>
        <v>48106.558787251437</v>
      </c>
      <c r="K103" s="34">
        <f t="shared" si="12"/>
        <v>83682.990600779813</v>
      </c>
    </row>
    <row r="104" spans="1:11" x14ac:dyDescent="0.3">
      <c r="A104" s="25" t="s">
        <v>40</v>
      </c>
      <c r="B104" s="33">
        <f t="shared" si="13"/>
        <v>35</v>
      </c>
      <c r="C104" s="55">
        <f t="shared" ref="C104:C112" si="75">D103*(((1+I104/J103))^(1/$B$2)-1)</f>
        <v>-9999.9866221203756</v>
      </c>
      <c r="D104" s="58">
        <f t="shared" si="15"/>
        <v>10920.761028074578</v>
      </c>
      <c r="E104" s="41">
        <f t="shared" si="7"/>
        <v>1.3858105664059597</v>
      </c>
      <c r="F104" s="35">
        <f t="shared" si="8"/>
        <v>1.0682912662695605</v>
      </c>
      <c r="G104" s="71">
        <f t="shared" si="5"/>
        <v>0.25</v>
      </c>
      <c r="H104" s="26">
        <f t="shared" si="9"/>
        <v>-0.38587500000000013</v>
      </c>
      <c r="I104" s="48">
        <f t="shared" ref="I104:I112" si="76">-J103*$B$66</f>
        <v>-7215.983818087715</v>
      </c>
      <c r="J104" s="15">
        <f t="shared" si="11"/>
        <v>40890.574969163725</v>
      </c>
      <c r="K104" s="34">
        <f t="shared" si="12"/>
        <v>43683.04411229831</v>
      </c>
    </row>
    <row r="105" spans="1:11" x14ac:dyDescent="0.3">
      <c r="A105" s="18" t="s">
        <v>39</v>
      </c>
      <c r="B105" s="33">
        <f t="shared" si="13"/>
        <v>36</v>
      </c>
      <c r="C105" s="55">
        <f t="shared" ref="C105:C112" si="77">$B$65</f>
        <v>10000</v>
      </c>
      <c r="D105" s="58">
        <f t="shared" si="15"/>
        <v>20920.761028074579</v>
      </c>
      <c r="E105" s="41">
        <f t="shared" si="7"/>
        <v>1.3858109433896013</v>
      </c>
      <c r="F105" s="35">
        <f t="shared" si="8"/>
        <v>1.7395347504380636</v>
      </c>
      <c r="G105" s="71">
        <f t="shared" si="5"/>
        <v>0.25</v>
      </c>
      <c r="H105" s="26">
        <f t="shared" si="9"/>
        <v>0.62833377503165799</v>
      </c>
      <c r="I105" s="48">
        <f t="shared" ref="I105:I112" si="78">J104*((1+C105/D104)^G105-1)</f>
        <v>7215.9915085824514</v>
      </c>
      <c r="J105" s="15">
        <f t="shared" si="11"/>
        <v>48106.566477746179</v>
      </c>
      <c r="K105" s="34">
        <f t="shared" si="12"/>
        <v>83683.044112298317</v>
      </c>
    </row>
    <row r="106" spans="1:11" x14ac:dyDescent="0.3">
      <c r="A106" s="25" t="s">
        <v>40</v>
      </c>
      <c r="B106" s="33">
        <f t="shared" si="13"/>
        <v>37</v>
      </c>
      <c r="C106" s="55">
        <f t="shared" ref="C106:C112" si="79">D105*(((1+I106/J105))^(1/$B$2)-1)</f>
        <v>-9999.9930166632257</v>
      </c>
      <c r="D106" s="58">
        <f t="shared" si="15"/>
        <v>10920.768011411354</v>
      </c>
      <c r="E106" s="41">
        <f t="shared" si="7"/>
        <v>1.3858112310286741</v>
      </c>
      <c r="F106" s="35">
        <f t="shared" si="8"/>
        <v>1.0682917786127757</v>
      </c>
      <c r="G106" s="71">
        <f t="shared" si="5"/>
        <v>0.25</v>
      </c>
      <c r="H106" s="26">
        <f t="shared" si="9"/>
        <v>-0.38587500000000008</v>
      </c>
      <c r="I106" s="48">
        <f t="shared" ref="I106:I112" si="80">-J105*$B$66</f>
        <v>-7215.9849716619265</v>
      </c>
      <c r="J106" s="15">
        <f t="shared" si="11"/>
        <v>40890.581506084251</v>
      </c>
      <c r="K106" s="34">
        <f t="shared" si="12"/>
        <v>43683.072045645415</v>
      </c>
    </row>
    <row r="107" spans="1:11" x14ac:dyDescent="0.3">
      <c r="A107" s="18" t="s">
        <v>39</v>
      </c>
      <c r="B107" s="33">
        <f t="shared" si="13"/>
        <v>38</v>
      </c>
      <c r="C107" s="55">
        <f t="shared" ref="C107:C112" si="81">$B$65</f>
        <v>10000</v>
      </c>
      <c r="D107" s="58">
        <f t="shared" si="15"/>
        <v>20920.768011411354</v>
      </c>
      <c r="E107" s="41">
        <f t="shared" si="7"/>
        <v>1.3858114278164713</v>
      </c>
      <c r="F107" s="35">
        <f t="shared" si="8"/>
        <v>1.7395351859297434</v>
      </c>
      <c r="G107" s="71">
        <f t="shared" si="5"/>
        <v>0.25</v>
      </c>
      <c r="H107" s="26">
        <f t="shared" si="9"/>
        <v>0.62833340174966723</v>
      </c>
      <c r="I107" s="48">
        <f t="shared" ref="I107:I112" si="82">J106*((1+C107/D106)^G107-1)</f>
        <v>7215.98898614678</v>
      </c>
      <c r="J107" s="15">
        <f t="shared" si="11"/>
        <v>48106.570492231032</v>
      </c>
      <c r="K107" s="34">
        <f t="shared" si="12"/>
        <v>83683.072045645415</v>
      </c>
    </row>
    <row r="108" spans="1:11" x14ac:dyDescent="0.3">
      <c r="A108" s="25" t="s">
        <v>40</v>
      </c>
      <c r="B108" s="33">
        <f t="shared" si="13"/>
        <v>39</v>
      </c>
      <c r="C108" s="55">
        <f t="shared" ref="C108:C112" si="83">D107*(((1+I108/J107))^(1/$B$2)-1)</f>
        <v>-9999.9963546545587</v>
      </c>
      <c r="D108" s="58">
        <f t="shared" si="15"/>
        <v>10920.771656756795</v>
      </c>
      <c r="E108" s="41">
        <f t="shared" si="7"/>
        <v>1.3858115779658424</v>
      </c>
      <c r="F108" s="35">
        <f t="shared" si="8"/>
        <v>1.0682920460591032</v>
      </c>
      <c r="G108" s="71">
        <f t="shared" si="5"/>
        <v>0.25</v>
      </c>
      <c r="H108" s="26">
        <f t="shared" si="9"/>
        <v>-0.38587500000000025</v>
      </c>
      <c r="I108" s="48">
        <f t="shared" ref="I108:I112" si="84">-J107*$B$66</f>
        <v>-7215.985573834655</v>
      </c>
      <c r="J108" s="15">
        <f t="shared" si="11"/>
        <v>40890.58491839638</v>
      </c>
      <c r="K108" s="34">
        <f t="shared" si="12"/>
        <v>43683.08662702718</v>
      </c>
    </row>
    <row r="109" spans="1:11" x14ac:dyDescent="0.3">
      <c r="A109" s="18" t="s">
        <v>39</v>
      </c>
      <c r="B109" s="33">
        <f t="shared" si="13"/>
        <v>40</v>
      </c>
      <c r="C109" s="55">
        <f t="shared" ref="C109:C112" si="85">$B$65</f>
        <v>10000</v>
      </c>
      <c r="D109" s="58">
        <f t="shared" si="15"/>
        <v>20920.771656756795</v>
      </c>
      <c r="E109" s="41">
        <f t="shared" si="7"/>
        <v>1.3858116806902967</v>
      </c>
      <c r="F109" s="35">
        <f t="shared" si="8"/>
        <v>1.7395354132591072</v>
      </c>
      <c r="G109" s="71">
        <f t="shared" si="5"/>
        <v>0.25</v>
      </c>
      <c r="H109" s="26">
        <f t="shared" si="9"/>
        <v>0.62833320689431349</v>
      </c>
      <c r="I109" s="48">
        <f t="shared" ref="I109:I112" si="86">J108*((1+C109/D108)^G109-1)</f>
        <v>7215.9876694204422</v>
      </c>
      <c r="J109" s="15">
        <f t="shared" si="11"/>
        <v>48106.572587816823</v>
      </c>
      <c r="K109" s="34">
        <f t="shared" si="12"/>
        <v>83683.08662702718</v>
      </c>
    </row>
    <row r="110" spans="1:11" x14ac:dyDescent="0.3">
      <c r="A110" s="25" t="s">
        <v>40</v>
      </c>
      <c r="B110" s="33">
        <f t="shared" si="13"/>
        <v>41</v>
      </c>
      <c r="C110" s="55">
        <f t="shared" ref="C110:C112" si="87">D109*(((1+I110/J109))^(1/$B$2)-1)</f>
        <v>-9999.9980971068962</v>
      </c>
      <c r="D110" s="58">
        <f t="shared" si="15"/>
        <v>10920.773559649899</v>
      </c>
      <c r="E110" s="41">
        <f t="shared" si="7"/>
        <v>1.3858117590692012</v>
      </c>
      <c r="F110" s="35">
        <f t="shared" si="8"/>
        <v>1.068292185667749</v>
      </c>
      <c r="G110" s="71">
        <f t="shared" si="5"/>
        <v>0.25</v>
      </c>
      <c r="H110" s="26">
        <f t="shared" si="9"/>
        <v>-0.38587500000000013</v>
      </c>
      <c r="I110" s="48">
        <f t="shared" ref="I110:I112" si="88">-J109*$B$66</f>
        <v>-7215.9858881725231</v>
      </c>
      <c r="J110" s="15">
        <f t="shared" si="11"/>
        <v>40890.5866996443</v>
      </c>
      <c r="K110" s="34">
        <f t="shared" si="12"/>
        <v>43683.094238599595</v>
      </c>
    </row>
    <row r="111" spans="1:11" x14ac:dyDescent="0.3">
      <c r="A111" s="18" t="s">
        <v>39</v>
      </c>
      <c r="B111" s="33">
        <f t="shared" si="13"/>
        <v>42</v>
      </c>
      <c r="C111" s="55">
        <f t="shared" ref="C111:C112" si="89">$B$65</f>
        <v>10000</v>
      </c>
      <c r="D111" s="58">
        <f t="shared" si="15"/>
        <v>20920.773559649897</v>
      </c>
      <c r="E111" s="41">
        <f t="shared" si="7"/>
        <v>1.3858118126920067</v>
      </c>
      <c r="F111" s="35">
        <f t="shared" si="8"/>
        <v>1.7395355319264518</v>
      </c>
      <c r="G111" s="71">
        <f t="shared" si="5"/>
        <v>0.25</v>
      </c>
      <c r="H111" s="26">
        <f t="shared" si="9"/>
        <v>0.62833310517864926</v>
      </c>
      <c r="I111" s="48">
        <f t="shared" ref="I111:I112" si="90">J110*((1+C111/D110)^G111-1)</f>
        <v>7215.9869820812937</v>
      </c>
      <c r="J111" s="15">
        <f t="shared" si="11"/>
        <v>48106.573681725597</v>
      </c>
      <c r="K111" s="34">
        <f t="shared" si="12"/>
        <v>83683.094238599588</v>
      </c>
    </row>
    <row r="112" spans="1:11" x14ac:dyDescent="0.3">
      <c r="A112" s="25" t="s">
        <v>40</v>
      </c>
      <c r="B112" s="33">
        <f t="shared" si="13"/>
        <v>43</v>
      </c>
      <c r="C112" s="55">
        <f t="shared" ref="C112" si="91">D111*(((1+I112/J111))^(1/$B$2)-1)</f>
        <v>-9999.9990066779046</v>
      </c>
      <c r="D112" s="58">
        <f t="shared" si="15"/>
        <v>10920.774552971992</v>
      </c>
      <c r="E112" s="41">
        <f t="shared" si="7"/>
        <v>1.3858118536062827</v>
      </c>
      <c r="F112" s="35">
        <f t="shared" si="8"/>
        <v>1.0682922585443322</v>
      </c>
      <c r="G112" s="71">
        <f t="shared" si="5"/>
        <v>0.25</v>
      </c>
      <c r="H112" s="26">
        <f t="shared" si="9"/>
        <v>-0.38587500000000002</v>
      </c>
      <c r="I112" s="48">
        <f t="shared" ref="I112" si="92">-J111*$B$66</f>
        <v>-7215.9860522588397</v>
      </c>
      <c r="J112" s="15">
        <f t="shared" si="11"/>
        <v>40890.587629466754</v>
      </c>
      <c r="K112" s="34">
        <f t="shared" si="12"/>
        <v>43683.098211887969</v>
      </c>
    </row>
    <row r="113" spans="2:10" x14ac:dyDescent="0.3">
      <c r="B113" s="33"/>
      <c r="C113" s="55"/>
      <c r="D113" s="58"/>
      <c r="E113" s="41"/>
      <c r="F113" s="16"/>
      <c r="G113" s="26"/>
      <c r="H113" s="47"/>
      <c r="I113" s="15"/>
      <c r="J113" s="15"/>
    </row>
    <row r="114" spans="2:10" x14ac:dyDescent="0.3">
      <c r="B114" s="33"/>
      <c r="C114" s="55"/>
      <c r="D114" s="58"/>
      <c r="E114" s="41"/>
      <c r="F114" s="16"/>
      <c r="G114" s="26"/>
      <c r="H114" s="47"/>
      <c r="I114" s="15"/>
      <c r="J114" s="15"/>
    </row>
    <row r="115" spans="2:10" x14ac:dyDescent="0.3">
      <c r="B115" s="33"/>
      <c r="C115" s="55"/>
      <c r="D115" s="58"/>
      <c r="E115" s="41"/>
      <c r="F115" s="16"/>
      <c r="G115" s="26"/>
      <c r="H115" s="47"/>
      <c r="I115" s="15"/>
      <c r="J115" s="15"/>
    </row>
    <row r="116" spans="2:10" x14ac:dyDescent="0.3">
      <c r="B116" s="33"/>
      <c r="C116" s="55"/>
      <c r="D116" s="58"/>
      <c r="E116" s="41"/>
      <c r="F116" s="16"/>
      <c r="G116" s="26"/>
      <c r="H116" s="47"/>
      <c r="I116" s="15"/>
      <c r="J116" s="15"/>
    </row>
    <row r="117" spans="2:10" x14ac:dyDescent="0.3">
      <c r="B117" s="33"/>
      <c r="C117" s="55"/>
      <c r="D117" s="58"/>
      <c r="E117" s="41"/>
      <c r="F117" s="16"/>
      <c r="G117" s="26"/>
      <c r="H117" s="47"/>
      <c r="I117" s="15"/>
      <c r="J117" s="15"/>
    </row>
    <row r="118" spans="2:10" x14ac:dyDescent="0.3">
      <c r="B118" s="33"/>
      <c r="C118" s="55"/>
      <c r="D118" s="58"/>
      <c r="E118" s="41"/>
      <c r="F118" s="16"/>
      <c r="G118" s="26"/>
      <c r="H118" s="47"/>
      <c r="I118" s="15"/>
      <c r="J118" s="15"/>
    </row>
    <row r="119" spans="2:10" x14ac:dyDescent="0.3">
      <c r="B119" s="33"/>
      <c r="C119" s="55"/>
      <c r="D119" s="58"/>
      <c r="E119" s="41"/>
      <c r="F119" s="16"/>
      <c r="G119" s="26"/>
      <c r="H119" s="47"/>
      <c r="I119" s="15"/>
      <c r="J119" s="15"/>
    </row>
    <row r="120" spans="2:10" x14ac:dyDescent="0.3">
      <c r="B120" s="33"/>
      <c r="C120" s="55"/>
      <c r="D120" s="58"/>
      <c r="E120" s="41"/>
      <c r="F120" s="16"/>
      <c r="G120" s="26"/>
      <c r="H120" s="47"/>
      <c r="I120" s="15"/>
      <c r="J120" s="15"/>
    </row>
    <row r="121" spans="2:10" x14ac:dyDescent="0.3">
      <c r="B121" s="33"/>
      <c r="C121" s="55"/>
      <c r="D121" s="58"/>
      <c r="E121" s="41"/>
      <c r="F121" s="16"/>
      <c r="G121" s="26"/>
      <c r="H121" s="47"/>
      <c r="I121" s="15"/>
      <c r="J121" s="15"/>
    </row>
    <row r="122" spans="2:10" x14ac:dyDescent="0.3">
      <c r="B122" s="33"/>
      <c r="C122" s="55"/>
      <c r="D122" s="58"/>
      <c r="E122" s="41"/>
      <c r="F122" s="16"/>
      <c r="G122" s="26"/>
      <c r="H122" s="47"/>
      <c r="I122" s="15"/>
      <c r="J122" s="15"/>
    </row>
    <row r="123" spans="2:10" x14ac:dyDescent="0.3">
      <c r="B123" s="33"/>
      <c r="C123" s="55"/>
      <c r="D123" s="58"/>
      <c r="E123" s="41"/>
      <c r="F123" s="16"/>
      <c r="G123" s="26"/>
      <c r="H123" s="47"/>
      <c r="I123" s="15"/>
      <c r="J123" s="15"/>
    </row>
    <row r="124" spans="2:10" x14ac:dyDescent="0.3">
      <c r="B124" s="33"/>
      <c r="C124" s="55"/>
      <c r="D124" s="58"/>
      <c r="E124" s="41"/>
      <c r="F124" s="16"/>
      <c r="G124" s="26"/>
      <c r="H124" s="47"/>
      <c r="I124" s="15"/>
      <c r="J124" s="15"/>
    </row>
    <row r="125" spans="2:10" x14ac:dyDescent="0.3">
      <c r="B125" s="33"/>
      <c r="C125" s="55"/>
      <c r="D125" s="58"/>
      <c r="E125" s="41"/>
      <c r="F125" s="16"/>
      <c r="G125" s="26"/>
      <c r="H125" s="47"/>
      <c r="I125" s="15"/>
      <c r="J125" s="15"/>
    </row>
    <row r="126" spans="2:10" x14ac:dyDescent="0.3">
      <c r="B126" s="33"/>
      <c r="C126" s="55"/>
      <c r="D126" s="58"/>
      <c r="E126" s="41"/>
      <c r="F126" s="16"/>
      <c r="G126" s="26"/>
      <c r="H126" s="47"/>
      <c r="I126" s="15"/>
      <c r="J126" s="15"/>
    </row>
    <row r="127" spans="2:10" x14ac:dyDescent="0.3">
      <c r="B127" s="33"/>
      <c r="C127" s="55"/>
      <c r="D127" s="58"/>
      <c r="E127" s="41"/>
      <c r="F127" s="16"/>
      <c r="G127" s="26"/>
      <c r="H127" s="47"/>
      <c r="I127" s="15"/>
      <c r="J127" s="15"/>
    </row>
    <row r="128" spans="2:10" x14ac:dyDescent="0.3">
      <c r="B128" s="33"/>
      <c r="C128" s="55"/>
      <c r="D128" s="58"/>
      <c r="E128" s="41"/>
      <c r="F128" s="16"/>
      <c r="G128" s="26"/>
      <c r="H128" s="47"/>
      <c r="I128" s="15"/>
      <c r="J128" s="15"/>
    </row>
    <row r="129" spans="2:10" x14ac:dyDescent="0.3">
      <c r="B129" s="33"/>
      <c r="C129" s="55"/>
      <c r="D129" s="58"/>
      <c r="E129" s="41"/>
      <c r="F129" s="16"/>
      <c r="G129" s="26"/>
      <c r="H129" s="47"/>
      <c r="I129" s="15"/>
      <c r="J129" s="15"/>
    </row>
    <row r="130" spans="2:10" x14ac:dyDescent="0.3">
      <c r="B130" s="33"/>
      <c r="C130" s="55"/>
      <c r="D130" s="58"/>
      <c r="E130" s="41"/>
      <c r="F130" s="16"/>
      <c r="G130" s="26"/>
      <c r="H130" s="47"/>
      <c r="I130" s="15"/>
      <c r="J130" s="15"/>
    </row>
    <row r="131" spans="2:10" x14ac:dyDescent="0.3">
      <c r="B131" s="33"/>
      <c r="C131" s="55"/>
      <c r="D131" s="58"/>
      <c r="E131" s="41"/>
      <c r="F131" s="16"/>
      <c r="G131" s="26"/>
      <c r="H131" s="47"/>
      <c r="I131" s="15"/>
      <c r="J131" s="15"/>
    </row>
    <row r="132" spans="2:10" x14ac:dyDescent="0.3">
      <c r="B132" s="33"/>
      <c r="C132" s="55"/>
      <c r="D132" s="58"/>
      <c r="E132" s="41"/>
      <c r="F132" s="16"/>
      <c r="G132" s="26"/>
      <c r="H132" s="47"/>
      <c r="I132" s="15"/>
      <c r="J132" s="15"/>
    </row>
    <row r="133" spans="2:10" x14ac:dyDescent="0.3">
      <c r="B133" s="33"/>
      <c r="C133" s="55"/>
      <c r="D133" s="58"/>
      <c r="E133" s="41"/>
      <c r="F133" s="16"/>
      <c r="G133" s="26"/>
      <c r="H133" s="47"/>
      <c r="I133" s="15"/>
      <c r="J133" s="15"/>
    </row>
    <row r="134" spans="2:10" x14ac:dyDescent="0.3">
      <c r="B134" s="33"/>
      <c r="C134" s="55"/>
      <c r="D134" s="58"/>
      <c r="E134" s="41"/>
      <c r="F134" s="16"/>
      <c r="G134" s="26"/>
      <c r="H134" s="47"/>
      <c r="I134" s="15"/>
      <c r="J134" s="15"/>
    </row>
    <row r="135" spans="2:10" x14ac:dyDescent="0.3">
      <c r="B135" s="33"/>
      <c r="C135" s="55"/>
      <c r="D135" s="58"/>
      <c r="E135" s="41"/>
      <c r="F135" s="16"/>
      <c r="G135" s="26"/>
      <c r="H135" s="47"/>
      <c r="I135" s="15"/>
      <c r="J135" s="15"/>
    </row>
    <row r="136" spans="2:10" x14ac:dyDescent="0.3">
      <c r="C136" s="55"/>
      <c r="D136" s="58"/>
      <c r="E136" s="41"/>
      <c r="F136" s="16"/>
      <c r="G136" s="26"/>
      <c r="H136" s="47"/>
      <c r="I136" s="15"/>
      <c r="J136" s="15"/>
    </row>
    <row r="137" spans="2:10" x14ac:dyDescent="0.3">
      <c r="C137" s="55"/>
      <c r="D137" s="58"/>
      <c r="E137" s="41"/>
      <c r="F137" s="16"/>
      <c r="G137" s="26"/>
      <c r="H137" s="47"/>
      <c r="I137" s="15"/>
      <c r="J137" s="15"/>
    </row>
    <row r="138" spans="2:10" x14ac:dyDescent="0.3">
      <c r="C138" s="55"/>
      <c r="D138" s="58"/>
      <c r="E138" s="41"/>
      <c r="F138" s="16"/>
      <c r="G138" s="26"/>
      <c r="H138" s="47"/>
      <c r="I138" s="15"/>
      <c r="J138" s="15"/>
    </row>
    <row r="139" spans="2:10" x14ac:dyDescent="0.3">
      <c r="C139" s="55"/>
      <c r="D139" s="58"/>
      <c r="E139" s="41"/>
      <c r="F139" s="16"/>
      <c r="G139" s="26"/>
      <c r="H139" s="47"/>
      <c r="I139" s="15"/>
      <c r="J139" s="15"/>
    </row>
    <row r="140" spans="2:10" x14ac:dyDescent="0.3">
      <c r="C140" s="55"/>
      <c r="D140" s="58"/>
      <c r="E140" s="41"/>
      <c r="F140" s="16"/>
      <c r="G140" s="26"/>
      <c r="H140" s="47"/>
      <c r="I140" s="15"/>
      <c r="J140" s="15"/>
    </row>
    <row r="141" spans="2:10" x14ac:dyDescent="0.3">
      <c r="C141" s="55"/>
      <c r="D141" s="58"/>
      <c r="E141" s="41"/>
      <c r="F141" s="16"/>
      <c r="G141" s="26"/>
      <c r="H141" s="47"/>
      <c r="I141" s="15"/>
      <c r="J141" s="15"/>
    </row>
    <row r="142" spans="2:10" x14ac:dyDescent="0.3">
      <c r="C142" s="55"/>
      <c r="D142" s="58"/>
      <c r="E142" s="41"/>
      <c r="F142" s="16"/>
      <c r="G142" s="26"/>
      <c r="H142" s="47"/>
      <c r="I142" s="15"/>
      <c r="J142" s="15"/>
    </row>
    <row r="143" spans="2:10" x14ac:dyDescent="0.3">
      <c r="C143" s="55"/>
      <c r="D143" s="58"/>
      <c r="E143" s="41"/>
      <c r="F143" s="16"/>
      <c r="G143" s="26"/>
      <c r="H143" s="47"/>
      <c r="I143" s="15"/>
      <c r="J143" s="15"/>
    </row>
    <row r="144" spans="2:10" x14ac:dyDescent="0.3">
      <c r="C144" s="55"/>
      <c r="D144" s="58"/>
      <c r="E144" s="41"/>
      <c r="F144" s="16"/>
      <c r="G144" s="26"/>
      <c r="H144" s="47"/>
      <c r="I144" s="15"/>
      <c r="J144" s="15"/>
    </row>
    <row r="145" spans="3:10" x14ac:dyDescent="0.3">
      <c r="C145" s="55"/>
      <c r="D145" s="58"/>
      <c r="E145" s="41"/>
      <c r="F145" s="16"/>
      <c r="G145" s="26"/>
      <c r="H145" s="47"/>
      <c r="I145" s="15"/>
      <c r="J145" s="15"/>
    </row>
    <row r="146" spans="3:10" x14ac:dyDescent="0.3">
      <c r="C146" s="55"/>
      <c r="D146" s="58"/>
      <c r="E146" s="41"/>
      <c r="F146" s="16"/>
      <c r="G146" s="26"/>
      <c r="H146" s="47"/>
      <c r="I146" s="15"/>
      <c r="J146" s="15"/>
    </row>
    <row r="147" spans="3:10" x14ac:dyDescent="0.3">
      <c r="C147" s="55"/>
      <c r="D147" s="58"/>
      <c r="E147" s="41"/>
      <c r="F147" s="16"/>
      <c r="G147" s="26"/>
      <c r="H147" s="47"/>
      <c r="I147" s="15"/>
      <c r="J147" s="15"/>
    </row>
    <row r="148" spans="3:10" x14ac:dyDescent="0.3">
      <c r="C148" s="55"/>
      <c r="D148" s="58"/>
      <c r="E148" s="41"/>
      <c r="F148" s="16"/>
      <c r="G148" s="26"/>
      <c r="H148" s="47"/>
      <c r="I148" s="15"/>
      <c r="J148" s="15"/>
    </row>
    <row r="149" spans="3:10" x14ac:dyDescent="0.3">
      <c r="C149" s="55"/>
      <c r="D149" s="58"/>
      <c r="E149" s="41"/>
      <c r="F149" s="16"/>
      <c r="G149" s="26"/>
      <c r="H149" s="47"/>
      <c r="I149" s="15"/>
      <c r="J149" s="15"/>
    </row>
    <row r="150" spans="3:10" x14ac:dyDescent="0.3">
      <c r="C150" s="55"/>
      <c r="D150" s="58"/>
      <c r="E150" s="41"/>
      <c r="F150" s="16"/>
      <c r="G150" s="26"/>
      <c r="H150" s="47"/>
      <c r="I150" s="15"/>
      <c r="J150" s="15"/>
    </row>
    <row r="151" spans="3:10" x14ac:dyDescent="0.3">
      <c r="C151" s="55"/>
      <c r="D151" s="58"/>
      <c r="E151" s="41"/>
      <c r="F151" s="16"/>
      <c r="G151" s="26"/>
      <c r="H151" s="47"/>
      <c r="I151" s="15"/>
      <c r="J151" s="15"/>
    </row>
    <row r="152" spans="3:10" x14ac:dyDescent="0.3">
      <c r="C152" s="55"/>
      <c r="D152" s="58"/>
      <c r="E152" s="41"/>
      <c r="F152" s="16"/>
      <c r="G152" s="26"/>
      <c r="H152" s="47"/>
      <c r="I152" s="15"/>
      <c r="J152" s="15"/>
    </row>
    <row r="153" spans="3:10" x14ac:dyDescent="0.3">
      <c r="C153" s="55"/>
      <c r="D153" s="58"/>
      <c r="E153" s="41"/>
      <c r="F153" s="16"/>
      <c r="G153" s="26"/>
      <c r="H153" s="47"/>
      <c r="I153" s="15"/>
      <c r="J153" s="15"/>
    </row>
    <row r="154" spans="3:10" x14ac:dyDescent="0.3">
      <c r="C154" s="55"/>
      <c r="D154" s="58"/>
      <c r="E154" s="41"/>
      <c r="F154" s="16"/>
      <c r="G154" s="26"/>
      <c r="H154" s="47"/>
      <c r="I154" s="15"/>
      <c r="J154" s="15"/>
    </row>
    <row r="155" spans="3:10" x14ac:dyDescent="0.3">
      <c r="C155" s="55"/>
      <c r="D155" s="58"/>
      <c r="E155" s="41"/>
      <c r="F155" s="16"/>
      <c r="G155" s="26"/>
      <c r="H155" s="47"/>
      <c r="I155" s="15"/>
      <c r="J155" s="15"/>
    </row>
    <row r="156" spans="3:10" x14ac:dyDescent="0.3">
      <c r="C156" s="55"/>
      <c r="D156" s="58"/>
      <c r="E156" s="41"/>
      <c r="F156" s="16"/>
      <c r="G156" s="26"/>
      <c r="H156" s="47"/>
      <c r="I156" s="15"/>
      <c r="J156" s="15"/>
    </row>
    <row r="157" spans="3:10" x14ac:dyDescent="0.3">
      <c r="C157" s="55"/>
      <c r="D157" s="58"/>
      <c r="E157" s="41"/>
      <c r="F157" s="16"/>
      <c r="G157" s="26"/>
      <c r="H157" s="47"/>
      <c r="I157" s="15"/>
      <c r="J157" s="15"/>
    </row>
    <row r="158" spans="3:10" x14ac:dyDescent="0.3">
      <c r="C158" s="55"/>
      <c r="D158" s="58"/>
      <c r="E158" s="41"/>
      <c r="F158" s="16"/>
      <c r="G158" s="26"/>
      <c r="H158" s="47"/>
      <c r="I158" s="15"/>
      <c r="J158" s="15"/>
    </row>
    <row r="159" spans="3:10" x14ac:dyDescent="0.3">
      <c r="C159" s="55"/>
      <c r="D159" s="58"/>
      <c r="E159" s="41"/>
      <c r="F159" s="16"/>
      <c r="G159" s="26"/>
      <c r="H159" s="47"/>
      <c r="I159" s="15"/>
      <c r="J159" s="15"/>
    </row>
    <row r="160" spans="3:10" x14ac:dyDescent="0.3">
      <c r="C160" s="55"/>
      <c r="D160" s="58"/>
      <c r="E160" s="41"/>
      <c r="F160" s="16"/>
      <c r="G160" s="26"/>
      <c r="H160" s="47"/>
      <c r="I160" s="15"/>
      <c r="J160" s="15"/>
    </row>
    <row r="161" spans="3:10" x14ac:dyDescent="0.3">
      <c r="C161" s="55"/>
      <c r="D161" s="58"/>
      <c r="E161" s="41"/>
      <c r="F161" s="16"/>
      <c r="G161" s="26"/>
      <c r="H161" s="47"/>
      <c r="I161" s="15"/>
      <c r="J161" s="15"/>
    </row>
    <row r="162" spans="3:10" x14ac:dyDescent="0.3">
      <c r="C162" s="55"/>
      <c r="D162" s="58"/>
      <c r="E162" s="41"/>
      <c r="F162" s="16"/>
      <c r="G162" s="26"/>
      <c r="H162" s="47"/>
      <c r="I162" s="15"/>
      <c r="J162" s="15"/>
    </row>
    <row r="163" spans="3:10" x14ac:dyDescent="0.3">
      <c r="C163" s="55"/>
      <c r="D163" s="58"/>
      <c r="E163" s="41"/>
      <c r="F163" s="16"/>
      <c r="G163" s="26"/>
      <c r="H163" s="47"/>
      <c r="I163" s="15"/>
      <c r="J163" s="15"/>
    </row>
    <row r="164" spans="3:10" x14ac:dyDescent="0.3">
      <c r="C164" s="55"/>
      <c r="D164" s="58"/>
      <c r="E164" s="41"/>
      <c r="F164" s="16"/>
      <c r="G164" s="26"/>
      <c r="H164" s="47"/>
      <c r="I164" s="15"/>
      <c r="J164" s="15"/>
    </row>
    <row r="165" spans="3:10" x14ac:dyDescent="0.3">
      <c r="C165" s="55"/>
      <c r="D165" s="58"/>
      <c r="E165" s="41"/>
      <c r="F165" s="16"/>
      <c r="G165" s="26"/>
      <c r="H165" s="47"/>
      <c r="I165" s="15"/>
      <c r="J165" s="15"/>
    </row>
    <row r="166" spans="3:10" x14ac:dyDescent="0.3">
      <c r="C166" s="55"/>
      <c r="D166" s="58"/>
      <c r="E166" s="41"/>
      <c r="F166" s="16"/>
      <c r="G166" s="26"/>
      <c r="H166" s="47"/>
      <c r="I166" s="15"/>
      <c r="J166" s="15"/>
    </row>
    <row r="167" spans="3:10" x14ac:dyDescent="0.3">
      <c r="C167" s="55"/>
      <c r="D167" s="58"/>
      <c r="E167" s="41"/>
      <c r="F167" s="16"/>
      <c r="G167" s="26"/>
      <c r="H167" s="47"/>
      <c r="I167" s="15"/>
      <c r="J167" s="15"/>
    </row>
    <row r="168" spans="3:10" x14ac:dyDescent="0.3">
      <c r="C168" s="55"/>
      <c r="D168" s="58"/>
      <c r="E168" s="41"/>
      <c r="F168" s="16"/>
      <c r="G168" s="26"/>
      <c r="H168" s="47"/>
      <c r="I168" s="15"/>
      <c r="J168" s="15"/>
    </row>
    <row r="169" spans="3:10" x14ac:dyDescent="0.3">
      <c r="C169" s="55"/>
      <c r="D169" s="58"/>
      <c r="E169" s="41"/>
      <c r="F169" s="16"/>
      <c r="G169" s="26"/>
      <c r="H169" s="47"/>
      <c r="I169" s="15"/>
      <c r="J169" s="15"/>
    </row>
    <row r="170" spans="3:10" x14ac:dyDescent="0.3">
      <c r="C170" s="55"/>
      <c r="D170" s="58"/>
      <c r="E170" s="41"/>
      <c r="F170" s="16"/>
      <c r="G170" s="26"/>
      <c r="H170" s="47"/>
      <c r="I170" s="15"/>
      <c r="J170" s="15"/>
    </row>
    <row r="171" spans="3:10" x14ac:dyDescent="0.3">
      <c r="C171" s="55"/>
      <c r="D171" s="58"/>
      <c r="E171" s="41"/>
      <c r="F171" s="16"/>
      <c r="G171" s="26"/>
      <c r="H171" s="47"/>
      <c r="I171" s="15"/>
      <c r="J171" s="15"/>
    </row>
    <row r="172" spans="3:10" x14ac:dyDescent="0.3">
      <c r="C172" s="55"/>
      <c r="D172" s="58"/>
      <c r="E172" s="41"/>
      <c r="F172" s="16"/>
      <c r="G172" s="26"/>
      <c r="H172" s="47"/>
      <c r="I172" s="15"/>
      <c r="J172" s="15"/>
    </row>
    <row r="173" spans="3:10" x14ac:dyDescent="0.3">
      <c r="C173" s="55"/>
      <c r="D173" s="58"/>
      <c r="E173" s="41"/>
      <c r="F173" s="16"/>
      <c r="G173" s="26"/>
      <c r="H173" s="47"/>
      <c r="I173" s="15"/>
      <c r="J173" s="15"/>
    </row>
    <row r="174" spans="3:10" x14ac:dyDescent="0.3">
      <c r="C174" s="55"/>
      <c r="D174" s="58"/>
      <c r="E174" s="41"/>
      <c r="F174" s="16"/>
      <c r="G174" s="26"/>
      <c r="H174" s="47"/>
      <c r="I174" s="15"/>
      <c r="J174" s="15"/>
    </row>
    <row r="175" spans="3:10" x14ac:dyDescent="0.3">
      <c r="C175" s="55"/>
      <c r="D175" s="58"/>
      <c r="E175" s="41"/>
      <c r="F175" s="16"/>
      <c r="G175" s="26"/>
      <c r="H175" s="47"/>
      <c r="I175" s="15"/>
      <c r="J175" s="15"/>
    </row>
    <row r="176" spans="3:10" x14ac:dyDescent="0.3">
      <c r="C176" s="55"/>
      <c r="D176" s="58"/>
      <c r="E176" s="41"/>
      <c r="F176" s="16"/>
      <c r="G176" s="26"/>
      <c r="H176" s="47"/>
      <c r="I176" s="15"/>
      <c r="J176" s="15"/>
    </row>
    <row r="177" spans="3:10" x14ac:dyDescent="0.3">
      <c r="C177" s="55"/>
      <c r="D177" s="58"/>
      <c r="E177" s="41"/>
      <c r="F177" s="16"/>
      <c r="G177" s="26"/>
      <c r="H177" s="47"/>
      <c r="I177" s="15"/>
      <c r="J177" s="15"/>
    </row>
    <row r="178" spans="3:10" x14ac:dyDescent="0.3">
      <c r="C178" s="55"/>
      <c r="D178" s="58"/>
      <c r="E178" s="41"/>
      <c r="F178" s="16"/>
      <c r="G178" s="26"/>
      <c r="H178" s="47"/>
      <c r="I178" s="15"/>
      <c r="J178" s="15"/>
    </row>
    <row r="179" spans="3:10" x14ac:dyDescent="0.3">
      <c r="C179" s="55"/>
      <c r="D179" s="58"/>
      <c r="E179" s="41"/>
      <c r="F179" s="16"/>
      <c r="G179" s="26"/>
      <c r="H179" s="47"/>
      <c r="I179" s="15"/>
      <c r="J179" s="15"/>
    </row>
    <row r="180" spans="3:10" x14ac:dyDescent="0.3">
      <c r="C180" s="55"/>
      <c r="D180" s="58"/>
      <c r="E180" s="41"/>
      <c r="F180" s="16"/>
      <c r="G180" s="26"/>
      <c r="H180" s="47"/>
      <c r="I180" s="15"/>
      <c r="J180" s="15"/>
    </row>
    <row r="181" spans="3:10" x14ac:dyDescent="0.3">
      <c r="C181" s="55"/>
      <c r="D181" s="58"/>
      <c r="E181" s="41"/>
      <c r="F181" s="16"/>
      <c r="G181" s="26"/>
      <c r="H181" s="47"/>
      <c r="I181" s="15"/>
      <c r="J181" s="15"/>
    </row>
    <row r="182" spans="3:10" x14ac:dyDescent="0.3">
      <c r="C182" s="55"/>
      <c r="D182" s="58"/>
      <c r="E182" s="41"/>
      <c r="F182" s="16"/>
      <c r="G182" s="26"/>
      <c r="H182" s="47"/>
      <c r="I182" s="15"/>
      <c r="J182" s="15"/>
    </row>
    <row r="183" spans="3:10" x14ac:dyDescent="0.3">
      <c r="C183" s="55"/>
      <c r="D183" s="58"/>
      <c r="E183" s="41"/>
      <c r="F183" s="16"/>
      <c r="G183" s="26"/>
      <c r="H183" s="47"/>
      <c r="I183" s="15"/>
      <c r="J183" s="15"/>
    </row>
    <row r="184" spans="3:10" x14ac:dyDescent="0.3">
      <c r="C184" s="55"/>
      <c r="D184" s="58"/>
      <c r="E184" s="41"/>
      <c r="F184" s="16"/>
      <c r="G184" s="26"/>
      <c r="H184" s="47"/>
      <c r="I184" s="15"/>
      <c r="J184" s="15"/>
    </row>
    <row r="185" spans="3:10" x14ac:dyDescent="0.3">
      <c r="C185" s="55"/>
      <c r="D185" s="58"/>
      <c r="E185" s="41"/>
      <c r="F185" s="16"/>
      <c r="G185" s="26"/>
      <c r="H185" s="47"/>
      <c r="I185" s="15"/>
      <c r="J185" s="15"/>
    </row>
    <row r="186" spans="3:10" x14ac:dyDescent="0.3">
      <c r="C186" s="55"/>
      <c r="D186" s="58"/>
      <c r="E186" s="41"/>
      <c r="F186" s="16"/>
      <c r="G186" s="26"/>
      <c r="H186" s="47"/>
      <c r="I186" s="15"/>
      <c r="J186" s="15"/>
    </row>
    <row r="187" spans="3:10" x14ac:dyDescent="0.3">
      <c r="C187" s="55"/>
      <c r="D187" s="58"/>
      <c r="E187" s="41"/>
      <c r="F187" s="16"/>
      <c r="G187" s="26"/>
      <c r="H187" s="47"/>
      <c r="I187" s="15"/>
      <c r="J187" s="15"/>
    </row>
    <row r="188" spans="3:10" x14ac:dyDescent="0.3">
      <c r="C188" s="55"/>
      <c r="D188" s="58"/>
      <c r="E188" s="41"/>
      <c r="F188" s="16"/>
      <c r="G188" s="26"/>
      <c r="H188" s="47"/>
      <c r="I188" s="15"/>
      <c r="J188" s="15"/>
    </row>
    <row r="189" spans="3:10" x14ac:dyDescent="0.3">
      <c r="C189" s="55"/>
      <c r="D189" s="58"/>
      <c r="E189" s="41"/>
      <c r="F189" s="16"/>
      <c r="G189" s="26"/>
      <c r="H189" s="47"/>
      <c r="I189" s="15"/>
      <c r="J189" s="15"/>
    </row>
    <row r="190" spans="3:10" x14ac:dyDescent="0.3">
      <c r="C190" s="55"/>
      <c r="D190" s="58"/>
      <c r="E190" s="41"/>
      <c r="F190" s="16"/>
      <c r="G190" s="26"/>
      <c r="H190" s="47"/>
      <c r="I190" s="15"/>
      <c r="J190" s="15"/>
    </row>
    <row r="191" spans="3:10" x14ac:dyDescent="0.3">
      <c r="C191" s="55"/>
      <c r="D191" s="58"/>
      <c r="E191" s="41"/>
      <c r="F191" s="16"/>
      <c r="G191" s="26"/>
      <c r="H191" s="47"/>
      <c r="I191" s="15"/>
      <c r="J191" s="15"/>
    </row>
    <row r="192" spans="3:10" x14ac:dyDescent="0.3">
      <c r="C192" s="55"/>
      <c r="D192" s="58"/>
      <c r="E192" s="41"/>
      <c r="F192" s="16"/>
      <c r="G192" s="26"/>
      <c r="H192" s="47"/>
      <c r="I192" s="15"/>
      <c r="J192" s="15"/>
    </row>
    <row r="193" spans="3:10" x14ac:dyDescent="0.3">
      <c r="C193" s="55"/>
      <c r="D193" s="58"/>
      <c r="E193" s="41"/>
      <c r="F193" s="16"/>
      <c r="G193" s="26"/>
      <c r="H193" s="47"/>
      <c r="I193" s="15"/>
      <c r="J193" s="15"/>
    </row>
    <row r="194" spans="3:10" x14ac:dyDescent="0.3">
      <c r="C194" s="55"/>
      <c r="D194" s="58"/>
      <c r="E194" s="41"/>
      <c r="F194" s="16"/>
      <c r="G194" s="26"/>
      <c r="H194" s="47"/>
      <c r="I194" s="15"/>
      <c r="J194" s="15"/>
    </row>
    <row r="195" spans="3:10" x14ac:dyDescent="0.3">
      <c r="C195" s="55"/>
      <c r="D195" s="58"/>
      <c r="E195" s="41"/>
      <c r="F195" s="16"/>
      <c r="G195" s="26"/>
      <c r="H195" s="47"/>
      <c r="I195" s="15"/>
      <c r="J195" s="15"/>
    </row>
    <row r="196" spans="3:10" x14ac:dyDescent="0.3">
      <c r="C196" s="55"/>
      <c r="D196" s="58"/>
      <c r="E196" s="41"/>
      <c r="F196" s="16"/>
      <c r="G196" s="26"/>
      <c r="H196" s="47"/>
      <c r="I196" s="15"/>
      <c r="J196" s="15"/>
    </row>
    <row r="197" spans="3:10" x14ac:dyDescent="0.3">
      <c r="C197" s="55"/>
      <c r="D197" s="58"/>
      <c r="E197" s="41"/>
      <c r="F197" s="16"/>
      <c r="G197" s="26"/>
      <c r="H197" s="47"/>
      <c r="I197" s="15"/>
      <c r="J197" s="15"/>
    </row>
    <row r="198" spans="3:10" x14ac:dyDescent="0.3">
      <c r="C198" s="55"/>
      <c r="D198" s="58"/>
      <c r="E198" s="41"/>
      <c r="F198" s="16"/>
      <c r="G198" s="26"/>
      <c r="H198" s="47"/>
      <c r="I198" s="15"/>
      <c r="J198" s="15"/>
    </row>
    <row r="199" spans="3:10" x14ac:dyDescent="0.3">
      <c r="C199" s="55"/>
      <c r="D199" s="58"/>
      <c r="E199" s="41"/>
      <c r="F199" s="16"/>
      <c r="G199" s="26"/>
      <c r="H199" s="47"/>
      <c r="I199" s="15"/>
      <c r="J199" s="15"/>
    </row>
    <row r="200" spans="3:10" x14ac:dyDescent="0.3">
      <c r="C200" s="55"/>
      <c r="D200" s="58"/>
      <c r="E200" s="41"/>
      <c r="F200" s="16"/>
      <c r="G200" s="26"/>
      <c r="H200" s="47"/>
      <c r="I200" s="15"/>
      <c r="J200" s="15"/>
    </row>
    <row r="201" spans="3:10" x14ac:dyDescent="0.3">
      <c r="C201" s="55"/>
      <c r="D201" s="58"/>
      <c r="E201" s="41"/>
      <c r="F201" s="16"/>
      <c r="G201" s="26"/>
      <c r="H201" s="47"/>
      <c r="I201" s="15"/>
      <c r="J201" s="15"/>
    </row>
    <row r="202" spans="3:10" x14ac:dyDescent="0.3">
      <c r="C202" s="55"/>
      <c r="D202" s="58"/>
      <c r="E202" s="41"/>
      <c r="F202" s="16"/>
      <c r="G202" s="26"/>
      <c r="H202" s="47"/>
      <c r="I202" s="15"/>
      <c r="J202" s="15"/>
    </row>
    <row r="203" spans="3:10" x14ac:dyDescent="0.3">
      <c r="C203" s="55"/>
      <c r="D203" s="58"/>
      <c r="E203" s="41"/>
      <c r="F203" s="16"/>
      <c r="G203" s="26"/>
      <c r="H203" s="47"/>
      <c r="I203" s="15"/>
      <c r="J203" s="15"/>
    </row>
    <row r="204" spans="3:10" x14ac:dyDescent="0.3">
      <c r="C204" s="55"/>
      <c r="D204" s="58"/>
      <c r="E204" s="41"/>
      <c r="F204" s="16"/>
      <c r="G204" s="26"/>
      <c r="H204" s="47"/>
      <c r="I204" s="15"/>
      <c r="J204" s="15"/>
    </row>
    <row r="205" spans="3:10" x14ac:dyDescent="0.3">
      <c r="C205" s="55"/>
      <c r="D205" s="58"/>
      <c r="E205" s="41"/>
      <c r="F205" s="16"/>
      <c r="G205" s="26"/>
      <c r="H205" s="47"/>
      <c r="I205" s="15"/>
      <c r="J205" s="15"/>
    </row>
    <row r="206" spans="3:10" x14ac:dyDescent="0.3">
      <c r="C206" s="55"/>
      <c r="D206" s="58"/>
      <c r="E206" s="41"/>
      <c r="F206" s="16"/>
      <c r="G206" s="26"/>
      <c r="H206" s="47"/>
      <c r="I206" s="15"/>
      <c r="J206" s="15"/>
    </row>
    <row r="207" spans="3:10" x14ac:dyDescent="0.3">
      <c r="C207" s="55"/>
      <c r="D207" s="58"/>
      <c r="E207" s="41"/>
      <c r="F207" s="16"/>
      <c r="G207" s="26"/>
      <c r="H207" s="47"/>
      <c r="I207" s="15"/>
      <c r="J207" s="15"/>
    </row>
    <row r="208" spans="3:10" x14ac:dyDescent="0.3">
      <c r="C208" s="55"/>
      <c r="D208" s="58"/>
      <c r="E208" s="41"/>
      <c r="F208" s="16"/>
      <c r="G208" s="26"/>
      <c r="H208" s="47"/>
      <c r="I208" s="15"/>
      <c r="J208" s="15"/>
    </row>
    <row r="209" spans="3:10" x14ac:dyDescent="0.3">
      <c r="C209" s="55"/>
      <c r="D209" s="58"/>
      <c r="E209" s="41"/>
      <c r="F209" s="16"/>
      <c r="G209" s="26"/>
      <c r="H209" s="47"/>
      <c r="I209" s="15"/>
      <c r="J209" s="15"/>
    </row>
    <row r="210" spans="3:10" x14ac:dyDescent="0.3">
      <c r="C210" s="55"/>
      <c r="D210" s="58"/>
      <c r="E210" s="41"/>
      <c r="F210" s="16"/>
      <c r="G210" s="26"/>
      <c r="H210" s="47"/>
      <c r="I210" s="15"/>
      <c r="J210" s="15"/>
    </row>
    <row r="211" spans="3:10" x14ac:dyDescent="0.3">
      <c r="C211" s="55"/>
      <c r="D211" s="58"/>
      <c r="E211" s="41"/>
      <c r="F211" s="16"/>
      <c r="G211" s="26"/>
      <c r="H211" s="47"/>
      <c r="I211" s="15"/>
      <c r="J211" s="15"/>
    </row>
    <row r="212" spans="3:10" x14ac:dyDescent="0.3">
      <c r="C212" s="55"/>
      <c r="D212" s="58"/>
      <c r="E212" s="41"/>
      <c r="F212" s="16"/>
      <c r="G212" s="26"/>
      <c r="H212" s="47"/>
      <c r="I212" s="15"/>
      <c r="J212" s="15"/>
    </row>
    <row r="213" spans="3:10" x14ac:dyDescent="0.3">
      <c r="C213" s="55"/>
      <c r="D213" s="58"/>
      <c r="E213" s="41"/>
      <c r="F213" s="16"/>
      <c r="G213" s="26"/>
      <c r="H213" s="47"/>
      <c r="I213" s="15"/>
      <c r="J213" s="15"/>
    </row>
    <row r="214" spans="3:10" x14ac:dyDescent="0.3">
      <c r="C214" s="55"/>
      <c r="D214" s="58"/>
      <c r="E214" s="41"/>
      <c r="F214" s="16"/>
      <c r="G214" s="26"/>
      <c r="H214" s="47"/>
      <c r="I214" s="15"/>
      <c r="J214" s="15"/>
    </row>
    <row r="215" spans="3:10" x14ac:dyDescent="0.3">
      <c r="C215" s="55"/>
      <c r="D215" s="58"/>
      <c r="E215" s="41"/>
      <c r="F215" s="16"/>
      <c r="G215" s="26"/>
      <c r="H215" s="47"/>
      <c r="I215" s="15"/>
      <c r="J215" s="15"/>
    </row>
    <row r="216" spans="3:10" x14ac:dyDescent="0.3">
      <c r="C216" s="55"/>
      <c r="D216" s="58"/>
      <c r="E216" s="41"/>
      <c r="F216" s="16"/>
      <c r="G216" s="26"/>
      <c r="H216" s="47"/>
      <c r="I216" s="15"/>
      <c r="J216" s="15"/>
    </row>
    <row r="217" spans="3:10" x14ac:dyDescent="0.3">
      <c r="C217" s="55"/>
      <c r="D217" s="58"/>
      <c r="E217" s="41"/>
      <c r="F217" s="16"/>
      <c r="G217" s="26"/>
      <c r="H217" s="47"/>
      <c r="I217" s="15"/>
      <c r="J217" s="15"/>
    </row>
    <row r="218" spans="3:10" x14ac:dyDescent="0.3">
      <c r="C218" s="55"/>
      <c r="D218" s="58"/>
      <c r="E218" s="41"/>
      <c r="F218" s="16"/>
      <c r="G218" s="26"/>
      <c r="H218" s="47"/>
      <c r="I218" s="15"/>
      <c r="J218" s="15"/>
    </row>
    <row r="219" spans="3:10" x14ac:dyDescent="0.3">
      <c r="C219" s="55"/>
      <c r="D219" s="58"/>
      <c r="E219" s="41"/>
      <c r="F219" s="16"/>
      <c r="G219" s="26"/>
      <c r="H219" s="47"/>
      <c r="I219" s="15"/>
      <c r="J219" s="15"/>
    </row>
    <row r="220" spans="3:10" x14ac:dyDescent="0.3">
      <c r="C220" s="55"/>
      <c r="D220" s="58"/>
      <c r="E220" s="41"/>
      <c r="F220" s="16"/>
      <c r="G220" s="26"/>
      <c r="H220" s="47"/>
      <c r="I220" s="15"/>
      <c r="J220" s="15"/>
    </row>
    <row r="221" spans="3:10" x14ac:dyDescent="0.3">
      <c r="C221" s="55"/>
      <c r="D221" s="58"/>
      <c r="E221" s="41"/>
      <c r="F221" s="16"/>
      <c r="G221" s="26"/>
      <c r="H221" s="47"/>
      <c r="I221" s="15"/>
      <c r="J221" s="15"/>
    </row>
    <row r="222" spans="3:10" x14ac:dyDescent="0.3">
      <c r="C222" s="55"/>
      <c r="D222" s="58"/>
      <c r="E222" s="41"/>
      <c r="F222" s="16"/>
      <c r="G222" s="26"/>
      <c r="H222" s="47"/>
      <c r="I222" s="15"/>
      <c r="J222" s="15"/>
    </row>
    <row r="223" spans="3:10" x14ac:dyDescent="0.3">
      <c r="C223" s="55"/>
      <c r="D223" s="58"/>
      <c r="E223" s="41"/>
      <c r="F223" s="16"/>
      <c r="G223" s="26"/>
      <c r="H223" s="47"/>
      <c r="I223" s="15"/>
      <c r="J223" s="15"/>
    </row>
    <row r="224" spans="3:10" x14ac:dyDescent="0.3">
      <c r="C224" s="55"/>
      <c r="D224" s="58"/>
      <c r="E224" s="41"/>
      <c r="F224" s="16"/>
      <c r="G224" s="26"/>
      <c r="H224" s="47"/>
      <c r="I224" s="15"/>
      <c r="J224" s="15"/>
    </row>
    <row r="225" spans="3:10" x14ac:dyDescent="0.3">
      <c r="C225" s="55"/>
      <c r="D225" s="58"/>
      <c r="E225" s="41"/>
      <c r="F225" s="16"/>
      <c r="G225" s="26"/>
      <c r="H225" s="47"/>
      <c r="I225" s="15"/>
      <c r="J225" s="15"/>
    </row>
    <row r="226" spans="3:10" x14ac:dyDescent="0.3">
      <c r="C226" s="55"/>
      <c r="D226" s="58"/>
      <c r="E226" s="41"/>
      <c r="F226" s="16"/>
      <c r="G226" s="26"/>
      <c r="H226" s="47"/>
      <c r="I226" s="15"/>
      <c r="J226" s="15"/>
    </row>
    <row r="227" spans="3:10" x14ac:dyDescent="0.3">
      <c r="C227" s="55"/>
      <c r="D227" s="58"/>
      <c r="E227" s="41"/>
      <c r="F227" s="16"/>
      <c r="G227" s="26"/>
      <c r="H227" s="47"/>
      <c r="I227" s="15"/>
      <c r="J227" s="15"/>
    </row>
    <row r="228" spans="3:10" x14ac:dyDescent="0.3">
      <c r="C228" s="55"/>
      <c r="D228" s="58"/>
      <c r="E228" s="41"/>
      <c r="F228" s="16"/>
      <c r="G228" s="26"/>
      <c r="H228" s="47"/>
      <c r="I228" s="15"/>
      <c r="J228" s="15"/>
    </row>
    <row r="229" spans="3:10" x14ac:dyDescent="0.3">
      <c r="C229" s="55"/>
      <c r="D229" s="58"/>
      <c r="E229" s="41"/>
      <c r="F229" s="16"/>
      <c r="G229" s="26"/>
      <c r="H229" s="47"/>
      <c r="I229" s="15"/>
      <c r="J229" s="15"/>
    </row>
    <row r="230" spans="3:10" x14ac:dyDescent="0.3">
      <c r="C230" s="55"/>
      <c r="D230" s="58"/>
      <c r="E230" s="41"/>
      <c r="F230" s="16"/>
      <c r="G230" s="26"/>
      <c r="H230" s="47"/>
      <c r="I230" s="15"/>
      <c r="J230" s="15"/>
    </row>
    <row r="231" spans="3:10" x14ac:dyDescent="0.3">
      <c r="C231" s="55"/>
      <c r="D231" s="58"/>
      <c r="E231" s="41"/>
      <c r="F231" s="16"/>
      <c r="G231" s="26"/>
      <c r="H231" s="47"/>
      <c r="I231" s="15"/>
      <c r="J231" s="15"/>
    </row>
    <row r="232" spans="3:10" x14ac:dyDescent="0.3">
      <c r="C232" s="55"/>
      <c r="D232" s="58"/>
      <c r="E232" s="41"/>
      <c r="F232" s="16"/>
      <c r="G232" s="26"/>
      <c r="H232" s="47"/>
      <c r="I232" s="15"/>
      <c r="J232" s="15"/>
    </row>
    <row r="233" spans="3:10" x14ac:dyDescent="0.3">
      <c r="C233" s="55"/>
      <c r="D233" s="58"/>
      <c r="E233" s="41"/>
      <c r="F233" s="16"/>
      <c r="G233" s="26"/>
      <c r="H233" s="47"/>
      <c r="I233" s="15"/>
      <c r="J233" s="15"/>
    </row>
    <row r="234" spans="3:10" x14ac:dyDescent="0.3">
      <c r="C234" s="55"/>
      <c r="D234" s="58"/>
      <c r="E234" s="41"/>
      <c r="F234" s="16"/>
      <c r="G234" s="26"/>
      <c r="H234" s="47"/>
      <c r="I234" s="15"/>
      <c r="J234" s="15"/>
    </row>
    <row r="235" spans="3:10" x14ac:dyDescent="0.3">
      <c r="C235" s="55"/>
      <c r="D235" s="58"/>
      <c r="E235" s="41"/>
      <c r="F235" s="16"/>
      <c r="G235" s="26"/>
      <c r="H235" s="47"/>
      <c r="I235" s="15"/>
      <c r="J235" s="15"/>
    </row>
    <row r="236" spans="3:10" x14ac:dyDescent="0.3">
      <c r="C236" s="55"/>
      <c r="D236" s="58"/>
      <c r="E236" s="41"/>
      <c r="F236" s="16"/>
      <c r="G236" s="26"/>
      <c r="H236" s="47"/>
      <c r="I236" s="15"/>
      <c r="J236" s="15"/>
    </row>
    <row r="237" spans="3:10" x14ac:dyDescent="0.3">
      <c r="C237" s="55"/>
      <c r="D237" s="58"/>
      <c r="E237" s="41"/>
      <c r="F237" s="16"/>
      <c r="G237" s="26"/>
      <c r="H237" s="47"/>
      <c r="I237" s="15"/>
      <c r="J237" s="15"/>
    </row>
    <row r="238" spans="3:10" x14ac:dyDescent="0.3">
      <c r="C238" s="55"/>
      <c r="D238" s="58"/>
      <c r="E238" s="41"/>
      <c r="F238" s="16"/>
      <c r="G238" s="26"/>
      <c r="H238" s="47"/>
      <c r="I238" s="15"/>
      <c r="J238" s="15"/>
    </row>
    <row r="239" spans="3:10" x14ac:dyDescent="0.3">
      <c r="C239" s="55"/>
      <c r="D239" s="58"/>
      <c r="E239" s="41"/>
      <c r="F239" s="16"/>
      <c r="G239" s="26"/>
      <c r="H239" s="47"/>
      <c r="I239" s="15"/>
      <c r="J239" s="15"/>
    </row>
    <row r="240" spans="3:10" x14ac:dyDescent="0.3">
      <c r="C240" s="55"/>
      <c r="D240" s="58"/>
      <c r="E240" s="41"/>
      <c r="F240" s="16"/>
      <c r="G240" s="26"/>
      <c r="H240" s="47"/>
      <c r="I240" s="15"/>
      <c r="J240" s="15"/>
    </row>
    <row r="241" spans="3:10" x14ac:dyDescent="0.3">
      <c r="C241" s="55"/>
      <c r="D241" s="58"/>
      <c r="E241" s="41"/>
      <c r="F241" s="16"/>
      <c r="G241" s="26"/>
      <c r="H241" s="47"/>
      <c r="I241" s="15"/>
      <c r="J241" s="15"/>
    </row>
    <row r="242" spans="3:10" x14ac:dyDescent="0.3">
      <c r="C242" s="55"/>
      <c r="D242" s="58"/>
      <c r="E242" s="41"/>
      <c r="F242" s="16"/>
      <c r="G242" s="26"/>
      <c r="H242" s="47"/>
      <c r="I242" s="15"/>
      <c r="J242" s="15"/>
    </row>
    <row r="243" spans="3:10" x14ac:dyDescent="0.3">
      <c r="C243" s="55"/>
      <c r="D243" s="58"/>
      <c r="E243" s="41"/>
      <c r="F243" s="16"/>
      <c r="G243" s="26"/>
      <c r="H243" s="47"/>
      <c r="I243" s="15"/>
      <c r="J243" s="15"/>
    </row>
    <row r="244" spans="3:10" x14ac:dyDescent="0.3">
      <c r="C244" s="55"/>
      <c r="D244" s="58"/>
      <c r="E244" s="41"/>
      <c r="F244" s="16"/>
      <c r="G244" s="26"/>
      <c r="H244" s="47"/>
      <c r="I244" s="15"/>
      <c r="J244" s="15"/>
    </row>
    <row r="245" spans="3:10" x14ac:dyDescent="0.3">
      <c r="C245" s="55"/>
      <c r="D245" s="58"/>
      <c r="E245" s="41"/>
      <c r="F245" s="16"/>
      <c r="G245" s="26"/>
      <c r="H245" s="47"/>
      <c r="I245" s="15"/>
      <c r="J245" s="15"/>
    </row>
    <row r="246" spans="3:10" x14ac:dyDescent="0.3">
      <c r="C246" s="55"/>
      <c r="D246" s="58"/>
      <c r="E246" s="41"/>
      <c r="F246" s="16"/>
      <c r="G246" s="26"/>
      <c r="H246" s="47"/>
      <c r="I246" s="15"/>
      <c r="J246" s="15"/>
    </row>
    <row r="247" spans="3:10" x14ac:dyDescent="0.3">
      <c r="C247" s="55"/>
      <c r="D247" s="58"/>
      <c r="E247" s="41"/>
      <c r="F247" s="16"/>
      <c r="G247" s="26"/>
      <c r="H247" s="47"/>
      <c r="I247" s="15"/>
      <c r="J247" s="15"/>
    </row>
    <row r="248" spans="3:10" x14ac:dyDescent="0.3">
      <c r="C248" s="55"/>
      <c r="D248" s="58"/>
      <c r="E248" s="41"/>
      <c r="F248" s="16"/>
      <c r="G248" s="26"/>
      <c r="H248" s="47"/>
      <c r="I248" s="15"/>
      <c r="J248" s="15"/>
    </row>
    <row r="249" spans="3:10" x14ac:dyDescent="0.3">
      <c r="C249" s="55"/>
      <c r="D249" s="58"/>
      <c r="E249" s="41"/>
      <c r="F249" s="16"/>
      <c r="G249" s="26"/>
      <c r="H249" s="47"/>
      <c r="I249" s="15"/>
      <c r="J249" s="15"/>
    </row>
    <row r="250" spans="3:10" x14ac:dyDescent="0.3">
      <c r="C250" s="55"/>
      <c r="D250" s="58"/>
      <c r="E250" s="41"/>
      <c r="F250" s="16"/>
      <c r="G250" s="26"/>
      <c r="H250" s="47"/>
      <c r="I250" s="15"/>
      <c r="J250" s="15"/>
    </row>
    <row r="251" spans="3:10" x14ac:dyDescent="0.3">
      <c r="C251" s="55"/>
      <c r="D251" s="58"/>
      <c r="E251" s="41"/>
      <c r="F251" s="16"/>
      <c r="G251" s="26"/>
      <c r="H251" s="47"/>
      <c r="I251" s="15"/>
      <c r="J251" s="15"/>
    </row>
    <row r="252" spans="3:10" x14ac:dyDescent="0.3">
      <c r="C252" s="55"/>
      <c r="D252" s="58"/>
      <c r="E252" s="41"/>
      <c r="F252" s="16"/>
      <c r="G252" s="26"/>
      <c r="H252" s="47"/>
      <c r="I252" s="15"/>
      <c r="J252" s="15"/>
    </row>
    <row r="253" spans="3:10" x14ac:dyDescent="0.3">
      <c r="C253" s="55"/>
      <c r="D253" s="58"/>
      <c r="E253" s="41"/>
      <c r="F253" s="16"/>
      <c r="G253" s="26"/>
      <c r="H253" s="47"/>
      <c r="I253" s="15"/>
      <c r="J253" s="15"/>
    </row>
    <row r="254" spans="3:10" x14ac:dyDescent="0.3">
      <c r="C254" s="55"/>
      <c r="D254" s="58"/>
      <c r="E254" s="41"/>
      <c r="F254" s="16"/>
      <c r="G254" s="26"/>
      <c r="H254" s="47"/>
      <c r="I254" s="15"/>
      <c r="J254" s="15"/>
    </row>
    <row r="255" spans="3:10" x14ac:dyDescent="0.3">
      <c r="C255" s="55"/>
      <c r="D255" s="58"/>
      <c r="E255" s="41"/>
      <c r="F255" s="16"/>
      <c r="G255" s="26"/>
      <c r="H255" s="47"/>
      <c r="I255" s="15"/>
      <c r="J255" s="15"/>
    </row>
    <row r="256" spans="3:10" x14ac:dyDescent="0.3">
      <c r="C256" s="55"/>
      <c r="D256" s="58"/>
      <c r="E256" s="41"/>
      <c r="F256" s="16"/>
      <c r="G256" s="26"/>
      <c r="H256" s="47"/>
      <c r="I256" s="15"/>
      <c r="J256" s="15"/>
    </row>
    <row r="257" spans="3:10" x14ac:dyDescent="0.3">
      <c r="C257" s="55"/>
      <c r="D257" s="58"/>
      <c r="E257" s="41"/>
      <c r="F257" s="16"/>
      <c r="G257" s="26"/>
      <c r="H257" s="47"/>
      <c r="I257" s="15"/>
      <c r="J257" s="15"/>
    </row>
    <row r="258" spans="3:10" x14ac:dyDescent="0.3">
      <c r="C258" s="55"/>
      <c r="D258" s="58"/>
      <c r="E258" s="41"/>
      <c r="F258" s="16"/>
      <c r="G258" s="26"/>
      <c r="H258" s="47"/>
      <c r="I258" s="15"/>
      <c r="J258" s="15"/>
    </row>
    <row r="259" spans="3:10" x14ac:dyDescent="0.3">
      <c r="C259" s="55"/>
      <c r="D259" s="58"/>
      <c r="E259" s="41"/>
      <c r="F259" s="16"/>
      <c r="G259" s="26"/>
      <c r="H259" s="47"/>
      <c r="I259" s="15"/>
      <c r="J259" s="15"/>
    </row>
    <row r="260" spans="3:10" x14ac:dyDescent="0.3">
      <c r="C260" s="55"/>
      <c r="D260" s="58"/>
      <c r="E260" s="41"/>
      <c r="F260" s="16"/>
      <c r="G260" s="26"/>
      <c r="H260" s="47"/>
      <c r="I260" s="15"/>
      <c r="J260" s="15"/>
    </row>
    <row r="261" spans="3:10" x14ac:dyDescent="0.3">
      <c r="C261" s="55"/>
      <c r="D261" s="58"/>
      <c r="E261" s="41"/>
      <c r="F261" s="16"/>
      <c r="G261" s="26"/>
      <c r="H261" s="47"/>
      <c r="I261" s="15"/>
      <c r="J261" s="15"/>
    </row>
    <row r="262" spans="3:10" x14ac:dyDescent="0.3">
      <c r="C262" s="55"/>
      <c r="D262" s="58"/>
      <c r="E262" s="41"/>
      <c r="F262" s="16"/>
      <c r="G262" s="26"/>
      <c r="H262" s="47"/>
      <c r="I262" s="15"/>
      <c r="J262" s="15"/>
    </row>
    <row r="263" spans="3:10" x14ac:dyDescent="0.3">
      <c r="C263" s="55"/>
      <c r="D263" s="58"/>
      <c r="E263" s="41"/>
      <c r="F263" s="16"/>
      <c r="G263" s="26"/>
      <c r="H263" s="47"/>
      <c r="I263" s="15"/>
      <c r="J263" s="15"/>
    </row>
    <row r="264" spans="3:10" x14ac:dyDescent="0.3">
      <c r="C264" s="55"/>
      <c r="D264" s="58"/>
      <c r="E264" s="41"/>
      <c r="F264" s="16"/>
      <c r="G264" s="26"/>
      <c r="H264" s="47"/>
      <c r="I264" s="15"/>
      <c r="J264" s="15"/>
    </row>
    <row r="265" spans="3:10" x14ac:dyDescent="0.3">
      <c r="C265" s="55"/>
      <c r="D265" s="58"/>
      <c r="E265" s="41"/>
      <c r="F265" s="16"/>
      <c r="G265" s="26"/>
      <c r="H265" s="47"/>
      <c r="I265" s="15"/>
      <c r="J265" s="15"/>
    </row>
    <row r="266" spans="3:10" x14ac:dyDescent="0.3">
      <c r="C266" s="55"/>
      <c r="D266" s="58"/>
      <c r="E266" s="41"/>
      <c r="F266" s="16"/>
      <c r="G266" s="26"/>
      <c r="H266" s="47"/>
      <c r="I266" s="15"/>
      <c r="J266" s="15"/>
    </row>
    <row r="267" spans="3:10" x14ac:dyDescent="0.3">
      <c r="C267" s="55"/>
      <c r="D267" s="58"/>
      <c r="E267" s="41"/>
      <c r="F267" s="16"/>
      <c r="G267" s="26"/>
      <c r="H267" s="47"/>
      <c r="I267" s="15"/>
      <c r="J267" s="15"/>
    </row>
    <row r="268" spans="3:10" x14ac:dyDescent="0.3">
      <c r="C268" s="55"/>
      <c r="D268" s="58"/>
      <c r="E268" s="41"/>
      <c r="F268" s="16"/>
      <c r="G268" s="26"/>
      <c r="H268" s="47"/>
      <c r="I268" s="15"/>
      <c r="J268" s="15"/>
    </row>
    <row r="269" spans="3:10" x14ac:dyDescent="0.3">
      <c r="C269" s="55"/>
      <c r="D269" s="58"/>
      <c r="E269" s="41"/>
      <c r="F269" s="16"/>
      <c r="G269" s="26"/>
      <c r="H269" s="47"/>
      <c r="I269" s="15"/>
      <c r="J269" s="15"/>
    </row>
    <row r="270" spans="3:10" x14ac:dyDescent="0.3">
      <c r="C270" s="55"/>
      <c r="D270" s="58"/>
      <c r="E270" s="41"/>
      <c r="F270" s="16"/>
      <c r="G270" s="26"/>
      <c r="H270" s="47"/>
      <c r="I270" s="15"/>
      <c r="J270" s="15"/>
    </row>
    <row r="271" spans="3:10" x14ac:dyDescent="0.3">
      <c r="C271" s="55"/>
      <c r="D271" s="58"/>
      <c r="E271" s="41"/>
      <c r="F271" s="16"/>
      <c r="G271" s="26"/>
      <c r="H271" s="47"/>
      <c r="I271" s="15"/>
      <c r="J271" s="15"/>
    </row>
    <row r="272" spans="3:10" x14ac:dyDescent="0.3">
      <c r="C272" s="55"/>
      <c r="D272" s="58"/>
      <c r="E272" s="41"/>
      <c r="F272" s="16"/>
      <c r="G272" s="26"/>
      <c r="H272" s="47"/>
      <c r="I272" s="15"/>
      <c r="J272" s="15"/>
    </row>
    <row r="273" spans="3:10" x14ac:dyDescent="0.3">
      <c r="C273" s="55"/>
      <c r="D273" s="58"/>
      <c r="E273" s="41"/>
      <c r="F273" s="16"/>
      <c r="G273" s="26"/>
      <c r="H273" s="47"/>
      <c r="I273" s="15"/>
      <c r="J273" s="15"/>
    </row>
    <row r="274" spans="3:10" x14ac:dyDescent="0.3">
      <c r="C274" s="55"/>
      <c r="D274" s="58"/>
      <c r="E274" s="41"/>
      <c r="F274" s="16"/>
      <c r="G274" s="26"/>
      <c r="H274" s="47"/>
      <c r="I274" s="15"/>
      <c r="J274" s="15"/>
    </row>
    <row r="275" spans="3:10" x14ac:dyDescent="0.3">
      <c r="C275" s="55"/>
      <c r="D275" s="58"/>
      <c r="E275" s="41"/>
      <c r="F275" s="16"/>
      <c r="G275" s="26"/>
      <c r="H275" s="47"/>
      <c r="I275" s="15"/>
      <c r="J275" s="15"/>
    </row>
    <row r="276" spans="3:10" x14ac:dyDescent="0.3">
      <c r="C276" s="55"/>
      <c r="D276" s="58"/>
      <c r="E276" s="41"/>
      <c r="F276" s="16"/>
      <c r="G276" s="26"/>
      <c r="H276" s="47"/>
      <c r="I276" s="15"/>
      <c r="J276" s="15"/>
    </row>
    <row r="277" spans="3:10" x14ac:dyDescent="0.3">
      <c r="C277" s="55"/>
      <c r="D277" s="58"/>
      <c r="E277" s="41"/>
      <c r="F277" s="16"/>
      <c r="G277" s="26"/>
      <c r="H277" s="47"/>
      <c r="I277" s="15"/>
      <c r="J277" s="15"/>
    </row>
    <row r="278" spans="3:10" x14ac:dyDescent="0.3">
      <c r="C278" s="55"/>
      <c r="D278" s="58"/>
      <c r="E278" s="41"/>
      <c r="F278" s="16"/>
      <c r="G278" s="26"/>
      <c r="H278" s="47"/>
      <c r="I278" s="15"/>
      <c r="J278" s="15"/>
    </row>
    <row r="279" spans="3:10" x14ac:dyDescent="0.3">
      <c r="C279" s="55"/>
      <c r="D279" s="58"/>
      <c r="E279" s="41"/>
      <c r="F279" s="16"/>
      <c r="G279" s="26"/>
      <c r="H279" s="47"/>
      <c r="I279" s="15"/>
      <c r="J279" s="15"/>
    </row>
    <row r="280" spans="3:10" x14ac:dyDescent="0.3">
      <c r="C280" s="55"/>
      <c r="D280" s="58"/>
      <c r="E280" s="41"/>
      <c r="F280" s="16"/>
      <c r="G280" s="26"/>
      <c r="H280" s="47"/>
      <c r="I280" s="15"/>
      <c r="J280" s="15"/>
    </row>
    <row r="281" spans="3:10" x14ac:dyDescent="0.3">
      <c r="C281" s="55"/>
      <c r="D281" s="58"/>
      <c r="E281" s="41"/>
      <c r="F281" s="16"/>
      <c r="G281" s="26"/>
      <c r="H281" s="47"/>
      <c r="I281" s="15"/>
      <c r="J281" s="15"/>
    </row>
    <row r="282" spans="3:10" x14ac:dyDescent="0.3">
      <c r="C282" s="55"/>
      <c r="D282" s="58"/>
      <c r="E282" s="41"/>
      <c r="F282" s="16"/>
      <c r="G282" s="26"/>
      <c r="H282" s="47"/>
      <c r="I282" s="15"/>
      <c r="J282" s="15"/>
    </row>
    <row r="283" spans="3:10" x14ac:dyDescent="0.3">
      <c r="C283" s="55"/>
      <c r="D283" s="58"/>
      <c r="E283" s="41"/>
      <c r="F283" s="16"/>
      <c r="G283" s="26"/>
      <c r="H283" s="47"/>
      <c r="I283" s="15"/>
      <c r="J283" s="15"/>
    </row>
    <row r="284" spans="3:10" x14ac:dyDescent="0.3">
      <c r="C284" s="55"/>
      <c r="D284" s="58"/>
      <c r="E284" s="41"/>
      <c r="F284" s="16"/>
      <c r="G284" s="26"/>
      <c r="H284" s="47"/>
      <c r="I284" s="15"/>
      <c r="J284" s="15"/>
    </row>
    <row r="285" spans="3:10" x14ac:dyDescent="0.3">
      <c r="C285" s="55"/>
      <c r="D285" s="58"/>
      <c r="E285" s="41"/>
      <c r="F285" s="16"/>
      <c r="G285" s="26"/>
      <c r="H285" s="47"/>
      <c r="I285" s="15"/>
      <c r="J285" s="15"/>
    </row>
    <row r="286" spans="3:10" x14ac:dyDescent="0.3">
      <c r="C286" s="55"/>
      <c r="D286" s="58"/>
      <c r="E286" s="41"/>
      <c r="F286" s="16"/>
      <c r="G286" s="26"/>
      <c r="H286" s="47"/>
      <c r="I286" s="15"/>
      <c r="J286" s="15"/>
    </row>
    <row r="287" spans="3:10" x14ac:dyDescent="0.3">
      <c r="C287" s="55"/>
      <c r="D287" s="58"/>
      <c r="E287" s="41"/>
      <c r="F287" s="16"/>
      <c r="G287" s="26"/>
      <c r="H287" s="47"/>
      <c r="I287" s="15"/>
      <c r="J287" s="15"/>
    </row>
    <row r="288" spans="3:10" x14ac:dyDescent="0.3">
      <c r="C288" s="55"/>
      <c r="D288" s="58"/>
      <c r="E288" s="41"/>
      <c r="F288" s="16"/>
      <c r="G288" s="26"/>
      <c r="H288" s="47"/>
      <c r="I288" s="15"/>
      <c r="J288" s="15"/>
    </row>
    <row r="289" spans="3:10" x14ac:dyDescent="0.3">
      <c r="C289" s="55"/>
      <c r="D289" s="58"/>
      <c r="E289" s="41"/>
      <c r="F289" s="16"/>
      <c r="G289" s="26"/>
      <c r="H289" s="47"/>
      <c r="I289" s="15"/>
      <c r="J289" s="15"/>
    </row>
    <row r="290" spans="3:10" x14ac:dyDescent="0.3">
      <c r="C290" s="55"/>
      <c r="D290" s="58"/>
      <c r="E290" s="41"/>
      <c r="F290" s="16"/>
      <c r="G290" s="26"/>
      <c r="H290" s="47"/>
      <c r="I290" s="15"/>
      <c r="J290" s="15"/>
    </row>
    <row r="291" spans="3:10" x14ac:dyDescent="0.3">
      <c r="C291" s="55"/>
      <c r="D291" s="58"/>
      <c r="E291" s="41"/>
      <c r="F291" s="16"/>
      <c r="G291" s="26"/>
      <c r="H291" s="47"/>
      <c r="I291" s="15"/>
      <c r="J291" s="15"/>
    </row>
    <row r="292" spans="3:10" x14ac:dyDescent="0.3">
      <c r="C292" s="55"/>
      <c r="D292" s="58"/>
      <c r="E292" s="41"/>
      <c r="F292" s="16"/>
      <c r="G292" s="26"/>
      <c r="H292" s="47"/>
      <c r="I292" s="15"/>
      <c r="J292" s="15"/>
    </row>
    <row r="293" spans="3:10" x14ac:dyDescent="0.3">
      <c r="C293" s="55"/>
      <c r="D293" s="58"/>
      <c r="E293" s="41"/>
      <c r="F293" s="16"/>
      <c r="G293" s="26"/>
      <c r="H293" s="47"/>
      <c r="I293" s="15"/>
      <c r="J293" s="15"/>
    </row>
    <row r="294" spans="3:10" x14ac:dyDescent="0.3">
      <c r="C294" s="55"/>
      <c r="D294" s="58"/>
      <c r="E294" s="41"/>
      <c r="F294" s="16"/>
      <c r="G294" s="26"/>
      <c r="H294" s="47"/>
      <c r="I294" s="15"/>
      <c r="J294" s="15"/>
    </row>
    <row r="295" spans="3:10" x14ac:dyDescent="0.3">
      <c r="C295" s="55"/>
      <c r="D295" s="58"/>
      <c r="E295" s="41"/>
      <c r="F295" s="16"/>
      <c r="G295" s="26"/>
      <c r="H295" s="47"/>
      <c r="I295" s="15"/>
      <c r="J295" s="15"/>
    </row>
    <row r="296" spans="3:10" x14ac:dyDescent="0.3">
      <c r="C296" s="55"/>
      <c r="D296" s="58"/>
      <c r="E296" s="41"/>
      <c r="F296" s="16"/>
      <c r="G296" s="26"/>
      <c r="H296" s="47"/>
      <c r="I296" s="15"/>
      <c r="J296" s="15"/>
    </row>
    <row r="297" spans="3:10" x14ac:dyDescent="0.3">
      <c r="C297" s="55"/>
      <c r="D297" s="58"/>
      <c r="E297" s="41"/>
      <c r="F297" s="16"/>
      <c r="G297" s="26"/>
      <c r="H297" s="47"/>
      <c r="I297" s="15"/>
      <c r="J297" s="15"/>
    </row>
    <row r="298" spans="3:10" x14ac:dyDescent="0.3">
      <c r="C298" s="55"/>
      <c r="D298" s="58"/>
      <c r="E298" s="41"/>
      <c r="F298" s="16"/>
      <c r="G298" s="26"/>
      <c r="H298" s="47"/>
      <c r="I298" s="15"/>
      <c r="J298" s="15"/>
    </row>
    <row r="299" spans="3:10" x14ac:dyDescent="0.3">
      <c r="C299" s="55"/>
      <c r="D299" s="58"/>
      <c r="E299" s="41"/>
      <c r="F299" s="16"/>
      <c r="G299" s="26"/>
      <c r="H299" s="47"/>
      <c r="I299" s="15"/>
      <c r="J299" s="15"/>
    </row>
    <row r="300" spans="3:10" x14ac:dyDescent="0.3">
      <c r="C300" s="55"/>
      <c r="D300" s="58"/>
      <c r="E300" s="41"/>
      <c r="F300" s="16"/>
      <c r="G300" s="26"/>
      <c r="H300" s="47"/>
      <c r="I300" s="15"/>
      <c r="J300" s="15"/>
    </row>
    <row r="301" spans="3:10" x14ac:dyDescent="0.3">
      <c r="C301" s="55"/>
      <c r="D301" s="58"/>
      <c r="E301" s="41"/>
      <c r="F301" s="16"/>
      <c r="G301" s="26"/>
      <c r="H301" s="47"/>
      <c r="I301" s="15"/>
      <c r="J301" s="15"/>
    </row>
    <row r="302" spans="3:10" x14ac:dyDescent="0.3">
      <c r="C302" s="55"/>
      <c r="D302" s="58"/>
      <c r="E302" s="41"/>
      <c r="F302" s="16"/>
      <c r="G302" s="26"/>
      <c r="H302" s="47"/>
      <c r="I302" s="15"/>
      <c r="J302" s="15"/>
    </row>
    <row r="303" spans="3:10" x14ac:dyDescent="0.3">
      <c r="C303" s="55"/>
      <c r="D303" s="58"/>
      <c r="E303" s="41"/>
      <c r="F303" s="16"/>
      <c r="G303" s="26"/>
      <c r="H303" s="47"/>
      <c r="I303" s="15"/>
      <c r="J303" s="15"/>
    </row>
    <row r="304" spans="3:10" x14ac:dyDescent="0.3">
      <c r="C304" s="55"/>
      <c r="D304" s="58"/>
      <c r="E304" s="41"/>
      <c r="F304" s="16"/>
      <c r="G304" s="26"/>
      <c r="H304" s="47"/>
      <c r="I304" s="15"/>
      <c r="J304" s="15"/>
    </row>
    <row r="305" spans="3:10" x14ac:dyDescent="0.3">
      <c r="C305" s="55"/>
      <c r="D305" s="58"/>
      <c r="E305" s="41"/>
      <c r="F305" s="16"/>
      <c r="G305" s="26"/>
      <c r="H305" s="47"/>
      <c r="I305" s="15"/>
      <c r="J305" s="15"/>
    </row>
    <row r="306" spans="3:10" x14ac:dyDescent="0.3">
      <c r="C306" s="55"/>
      <c r="D306" s="58"/>
      <c r="E306" s="41"/>
      <c r="F306" s="16"/>
      <c r="G306" s="26"/>
      <c r="H306" s="47"/>
      <c r="I306" s="15"/>
      <c r="J306" s="15"/>
    </row>
    <row r="307" spans="3:10" x14ac:dyDescent="0.3">
      <c r="C307" s="55"/>
      <c r="D307" s="58"/>
      <c r="E307" s="41"/>
      <c r="F307" s="16"/>
      <c r="G307" s="26"/>
      <c r="H307" s="47"/>
      <c r="I307" s="15"/>
      <c r="J307" s="15"/>
    </row>
    <row r="308" spans="3:10" x14ac:dyDescent="0.3">
      <c r="C308" s="55"/>
      <c r="D308" s="58"/>
      <c r="E308" s="41"/>
      <c r="F308" s="16"/>
      <c r="G308" s="26"/>
      <c r="H308" s="47"/>
      <c r="I308" s="15"/>
      <c r="J308" s="15"/>
    </row>
    <row r="309" spans="3:10" x14ac:dyDescent="0.3">
      <c r="C309" s="55"/>
      <c r="D309" s="58"/>
      <c r="E309" s="41"/>
      <c r="F309" s="16"/>
      <c r="G309" s="26"/>
      <c r="H309" s="47"/>
      <c r="I309" s="15"/>
      <c r="J309" s="15"/>
    </row>
    <row r="310" spans="3:10" x14ac:dyDescent="0.3">
      <c r="C310" s="55"/>
      <c r="D310" s="58"/>
      <c r="E310" s="41"/>
      <c r="F310" s="16"/>
      <c r="G310" s="26"/>
      <c r="H310" s="47"/>
      <c r="I310" s="15"/>
      <c r="J310" s="15"/>
    </row>
    <row r="311" spans="3:10" x14ac:dyDescent="0.3">
      <c r="C311" s="55"/>
      <c r="D311" s="58"/>
      <c r="E311" s="41"/>
      <c r="F311" s="16"/>
      <c r="G311" s="26"/>
      <c r="H311" s="47"/>
      <c r="I311" s="15"/>
      <c r="J311" s="15"/>
    </row>
    <row r="312" spans="3:10" x14ac:dyDescent="0.3">
      <c r="C312" s="55"/>
      <c r="D312" s="58"/>
      <c r="E312" s="41"/>
      <c r="F312" s="16"/>
      <c r="G312" s="26"/>
      <c r="H312" s="47"/>
      <c r="I312" s="15"/>
      <c r="J312" s="15"/>
    </row>
    <row r="313" spans="3:10" x14ac:dyDescent="0.3">
      <c r="C313" s="55"/>
      <c r="D313" s="58"/>
      <c r="E313" s="41"/>
      <c r="F313" s="16"/>
      <c r="G313" s="26"/>
      <c r="H313" s="47"/>
      <c r="I313" s="15"/>
      <c r="J313" s="15"/>
    </row>
    <row r="314" spans="3:10" x14ac:dyDescent="0.3">
      <c r="C314" s="55"/>
      <c r="D314" s="58"/>
      <c r="E314" s="41"/>
      <c r="F314" s="16"/>
      <c r="G314" s="26"/>
      <c r="H314" s="47"/>
      <c r="I314" s="15"/>
      <c r="J314" s="15"/>
    </row>
    <row r="315" spans="3:10" x14ac:dyDescent="0.3">
      <c r="C315" s="55"/>
      <c r="D315" s="58"/>
      <c r="E315" s="41"/>
      <c r="F315" s="16"/>
      <c r="G315" s="26"/>
      <c r="H315" s="47"/>
      <c r="I315" s="15"/>
      <c r="J315" s="15"/>
    </row>
    <row r="316" spans="3:10" x14ac:dyDescent="0.3">
      <c r="C316" s="55"/>
      <c r="D316" s="58"/>
      <c r="E316" s="41"/>
      <c r="F316" s="16"/>
      <c r="G316" s="26"/>
      <c r="H316" s="47"/>
      <c r="I316" s="15"/>
      <c r="J316" s="15"/>
    </row>
    <row r="317" spans="3:10" x14ac:dyDescent="0.3">
      <c r="C317" s="55"/>
      <c r="D317" s="58"/>
      <c r="E317" s="41"/>
      <c r="F317" s="16"/>
      <c r="G317" s="26"/>
      <c r="H317" s="47"/>
      <c r="I317" s="15"/>
      <c r="J317" s="15"/>
    </row>
    <row r="318" spans="3:10" x14ac:dyDescent="0.3">
      <c r="C318" s="55"/>
      <c r="D318" s="58"/>
      <c r="E318" s="41"/>
      <c r="F318" s="16"/>
      <c r="G318" s="26"/>
      <c r="H318" s="47"/>
      <c r="I318" s="15"/>
      <c r="J318" s="15"/>
    </row>
    <row r="319" spans="3:10" x14ac:dyDescent="0.3">
      <c r="C319" s="55"/>
      <c r="D319" s="58"/>
      <c r="E319" s="41"/>
      <c r="F319" s="16"/>
      <c r="G319" s="26"/>
      <c r="H319" s="47"/>
      <c r="I319" s="15"/>
      <c r="J319" s="15"/>
    </row>
    <row r="320" spans="3:10" x14ac:dyDescent="0.3">
      <c r="C320" s="55"/>
      <c r="D320" s="58"/>
      <c r="E320" s="41"/>
      <c r="F320" s="16"/>
      <c r="G320" s="26"/>
      <c r="H320" s="47"/>
      <c r="I320" s="15"/>
      <c r="J320" s="15"/>
    </row>
    <row r="321" spans="3:10" x14ac:dyDescent="0.3">
      <c r="C321" s="55"/>
      <c r="D321" s="58"/>
      <c r="E321" s="41"/>
      <c r="F321" s="16"/>
      <c r="G321" s="26"/>
      <c r="H321" s="47"/>
      <c r="I321" s="15"/>
      <c r="J321" s="15"/>
    </row>
    <row r="322" spans="3:10" x14ac:dyDescent="0.3">
      <c r="C322" s="55"/>
      <c r="D322" s="58"/>
      <c r="E322" s="41"/>
      <c r="F322" s="16"/>
      <c r="G322" s="26"/>
      <c r="H322" s="47"/>
      <c r="I322" s="15"/>
      <c r="J322" s="15"/>
    </row>
    <row r="323" spans="3:10" x14ac:dyDescent="0.3">
      <c r="C323" s="55"/>
      <c r="D323" s="58"/>
      <c r="E323" s="41"/>
      <c r="F323" s="16"/>
      <c r="G323" s="26"/>
      <c r="H323" s="47"/>
      <c r="I323" s="15"/>
      <c r="J323" s="15"/>
    </row>
    <row r="324" spans="3:10" x14ac:dyDescent="0.3">
      <c r="C324" s="55"/>
      <c r="D324" s="58"/>
      <c r="E324" s="41"/>
      <c r="F324" s="16"/>
      <c r="G324" s="26"/>
      <c r="H324" s="47"/>
      <c r="I324" s="15"/>
      <c r="J324" s="15"/>
    </row>
    <row r="325" spans="3:10" x14ac:dyDescent="0.3">
      <c r="C325" s="55"/>
      <c r="D325" s="58"/>
      <c r="E325" s="41"/>
      <c r="F325" s="16"/>
      <c r="G325" s="26"/>
      <c r="H325" s="47"/>
      <c r="I325" s="15"/>
      <c r="J325" s="15"/>
    </row>
    <row r="326" spans="3:10" x14ac:dyDescent="0.3">
      <c r="C326" s="55"/>
      <c r="D326" s="58"/>
      <c r="E326" s="41"/>
      <c r="F326" s="16"/>
      <c r="G326" s="26"/>
      <c r="H326" s="47"/>
      <c r="I326" s="15"/>
      <c r="J326" s="15"/>
    </row>
    <row r="327" spans="3:10" x14ac:dyDescent="0.3">
      <c r="C327" s="55"/>
      <c r="D327" s="58"/>
      <c r="E327" s="41"/>
      <c r="F327" s="16"/>
      <c r="G327" s="26"/>
      <c r="H327" s="47"/>
      <c r="I327" s="15"/>
      <c r="J327" s="15"/>
    </row>
    <row r="328" spans="3:10" x14ac:dyDescent="0.3">
      <c r="C328" s="55"/>
      <c r="D328" s="58"/>
      <c r="E328" s="41"/>
      <c r="F328" s="16"/>
      <c r="G328" s="26"/>
      <c r="H328" s="47"/>
      <c r="I328" s="15"/>
      <c r="J328" s="15"/>
    </row>
    <row r="329" spans="3:10" x14ac:dyDescent="0.3">
      <c r="C329" s="55"/>
      <c r="D329" s="58"/>
      <c r="E329" s="41"/>
      <c r="F329" s="16"/>
      <c r="G329" s="26"/>
      <c r="H329" s="47"/>
      <c r="I329" s="15"/>
      <c r="J329" s="15"/>
    </row>
    <row r="330" spans="3:10" x14ac:dyDescent="0.3">
      <c r="C330" s="55"/>
      <c r="D330" s="58"/>
      <c r="E330" s="41"/>
      <c r="F330" s="16"/>
      <c r="G330" s="26"/>
      <c r="H330" s="47"/>
      <c r="I330" s="15"/>
      <c r="J330" s="15"/>
    </row>
    <row r="331" spans="3:10" x14ac:dyDescent="0.3">
      <c r="C331" s="55"/>
      <c r="D331" s="58"/>
      <c r="E331" s="41"/>
      <c r="F331" s="16"/>
      <c r="G331" s="26"/>
      <c r="H331" s="47"/>
      <c r="I331" s="15"/>
      <c r="J331" s="15"/>
    </row>
    <row r="332" spans="3:10" x14ac:dyDescent="0.3">
      <c r="C332" s="55"/>
      <c r="D332" s="58"/>
      <c r="E332" s="41"/>
      <c r="F332" s="16"/>
      <c r="G332" s="26"/>
      <c r="H332" s="47"/>
      <c r="I332" s="15"/>
      <c r="J332" s="15"/>
    </row>
    <row r="333" spans="3:10" x14ac:dyDescent="0.3">
      <c r="C333" s="55"/>
      <c r="D333" s="58"/>
      <c r="E333" s="41"/>
      <c r="F333" s="16"/>
      <c r="G333" s="26"/>
      <c r="H333" s="47"/>
      <c r="I333" s="15"/>
      <c r="J333" s="15"/>
    </row>
    <row r="334" spans="3:10" x14ac:dyDescent="0.3">
      <c r="C334" s="55"/>
      <c r="D334" s="58"/>
      <c r="E334" s="41"/>
      <c r="F334" s="16"/>
      <c r="G334" s="26"/>
      <c r="H334" s="47"/>
      <c r="I334" s="15"/>
      <c r="J334" s="15"/>
    </row>
    <row r="335" spans="3:10" x14ac:dyDescent="0.3">
      <c r="C335" s="55"/>
      <c r="D335" s="58"/>
      <c r="E335" s="41"/>
      <c r="F335" s="16"/>
      <c r="G335" s="26"/>
      <c r="H335" s="47"/>
      <c r="I335" s="15"/>
      <c r="J335" s="15"/>
    </row>
    <row r="336" spans="3:10" x14ac:dyDescent="0.3">
      <c r="C336" s="55"/>
      <c r="D336" s="58"/>
      <c r="E336" s="41"/>
      <c r="F336" s="16"/>
      <c r="G336" s="26"/>
      <c r="H336" s="47"/>
      <c r="I336" s="15"/>
      <c r="J336" s="15"/>
    </row>
    <row r="337" spans="3:10" x14ac:dyDescent="0.3">
      <c r="C337" s="55"/>
      <c r="D337" s="58"/>
      <c r="E337" s="41"/>
      <c r="F337" s="16"/>
      <c r="G337" s="26"/>
      <c r="H337" s="47"/>
      <c r="I337" s="15"/>
      <c r="J337" s="15"/>
    </row>
    <row r="338" spans="3:10" x14ac:dyDescent="0.3">
      <c r="C338" s="55"/>
      <c r="D338" s="58"/>
      <c r="E338" s="41"/>
      <c r="F338" s="16"/>
      <c r="G338" s="26"/>
      <c r="H338" s="47"/>
      <c r="I338" s="15"/>
      <c r="J338" s="15"/>
    </row>
    <row r="339" spans="3:10" x14ac:dyDescent="0.3">
      <c r="C339" s="55"/>
      <c r="D339" s="58"/>
      <c r="E339" s="41"/>
      <c r="F339" s="16"/>
      <c r="G339" s="26"/>
      <c r="H339" s="47"/>
      <c r="I339" s="15"/>
      <c r="J339" s="15"/>
    </row>
    <row r="340" spans="3:10" x14ac:dyDescent="0.3">
      <c r="C340" s="55"/>
      <c r="D340" s="58"/>
      <c r="E340" s="41"/>
      <c r="F340" s="16"/>
      <c r="G340" s="26"/>
      <c r="H340" s="47"/>
      <c r="I340" s="15"/>
      <c r="J340" s="15"/>
    </row>
    <row r="341" spans="3:10" x14ac:dyDescent="0.3">
      <c r="C341" s="55"/>
      <c r="D341" s="58"/>
      <c r="E341" s="41"/>
      <c r="F341" s="16"/>
      <c r="G341" s="26"/>
      <c r="H341" s="47"/>
      <c r="I341" s="15"/>
      <c r="J341" s="15"/>
    </row>
    <row r="342" spans="3:10" x14ac:dyDescent="0.3">
      <c r="C342" s="55"/>
      <c r="D342" s="58"/>
      <c r="E342" s="41"/>
      <c r="F342" s="16"/>
      <c r="G342" s="26"/>
      <c r="H342" s="47"/>
      <c r="I342" s="15"/>
      <c r="J342" s="15"/>
    </row>
    <row r="343" spans="3:10" x14ac:dyDescent="0.3">
      <c r="C343" s="55"/>
      <c r="D343" s="58"/>
      <c r="E343" s="41"/>
      <c r="F343" s="16"/>
      <c r="G343" s="26"/>
      <c r="H343" s="47"/>
      <c r="I343" s="15"/>
      <c r="J343" s="15"/>
    </row>
    <row r="344" spans="3:10" x14ac:dyDescent="0.3">
      <c r="C344" s="55"/>
      <c r="D344" s="58"/>
      <c r="E344" s="41"/>
      <c r="F344" s="16"/>
      <c r="G344" s="26"/>
      <c r="H344" s="47"/>
      <c r="I344" s="15"/>
      <c r="J344" s="15"/>
    </row>
    <row r="345" spans="3:10" x14ac:dyDescent="0.3">
      <c r="C345" s="55"/>
      <c r="D345" s="58"/>
      <c r="E345" s="41"/>
      <c r="F345" s="16"/>
      <c r="G345" s="26"/>
      <c r="H345" s="47"/>
      <c r="I345" s="15"/>
      <c r="J345" s="15"/>
    </row>
    <row r="346" spans="3:10" x14ac:dyDescent="0.3">
      <c r="C346" s="55"/>
      <c r="D346" s="58"/>
      <c r="E346" s="41"/>
      <c r="F346" s="16"/>
      <c r="G346" s="26"/>
      <c r="H346" s="47"/>
      <c r="I346" s="15"/>
      <c r="J346" s="15"/>
    </row>
    <row r="347" spans="3:10" x14ac:dyDescent="0.3">
      <c r="C347" s="55"/>
      <c r="D347" s="58"/>
      <c r="E347" s="41"/>
      <c r="F347" s="16"/>
      <c r="G347" s="26"/>
      <c r="H347" s="47"/>
      <c r="I347" s="15"/>
      <c r="J347" s="15"/>
    </row>
    <row r="348" spans="3:10" x14ac:dyDescent="0.3">
      <c r="C348" s="55"/>
      <c r="D348" s="58"/>
      <c r="E348" s="41"/>
      <c r="F348" s="16"/>
      <c r="G348" s="26"/>
      <c r="H348" s="47"/>
      <c r="I348" s="15"/>
      <c r="J348" s="15"/>
    </row>
    <row r="349" spans="3:10" x14ac:dyDescent="0.3">
      <c r="C349" s="55"/>
      <c r="D349" s="58"/>
      <c r="E349" s="41"/>
      <c r="F349" s="16"/>
      <c r="G349" s="26"/>
      <c r="H349" s="47"/>
      <c r="I349" s="15"/>
      <c r="J349" s="15"/>
    </row>
    <row r="350" spans="3:10" x14ac:dyDescent="0.3">
      <c r="C350" s="55"/>
      <c r="D350" s="58"/>
      <c r="E350" s="41"/>
      <c r="F350" s="16"/>
      <c r="G350" s="26"/>
      <c r="H350" s="47"/>
      <c r="I350" s="15"/>
      <c r="J350" s="15"/>
    </row>
    <row r="351" spans="3:10" x14ac:dyDescent="0.3">
      <c r="C351" s="55"/>
      <c r="D351" s="58"/>
      <c r="E351" s="41"/>
      <c r="F351" s="16"/>
      <c r="G351" s="26"/>
      <c r="H351" s="47"/>
      <c r="I351" s="15"/>
      <c r="J351" s="15"/>
    </row>
    <row r="352" spans="3:10" x14ac:dyDescent="0.3">
      <c r="C352" s="55"/>
      <c r="D352" s="58"/>
      <c r="E352" s="41"/>
      <c r="F352" s="16"/>
      <c r="G352" s="26"/>
      <c r="H352" s="47"/>
      <c r="I352" s="15"/>
      <c r="J352" s="15"/>
    </row>
    <row r="353" spans="3:10" x14ac:dyDescent="0.3">
      <c r="C353" s="55"/>
      <c r="D353" s="58"/>
      <c r="E353" s="41"/>
      <c r="F353" s="16"/>
      <c r="G353" s="26"/>
      <c r="H353" s="47"/>
      <c r="I353" s="15"/>
      <c r="J353" s="15"/>
    </row>
    <row r="354" spans="3:10" x14ac:dyDescent="0.3">
      <c r="C354" s="55"/>
      <c r="D354" s="58"/>
      <c r="E354" s="41"/>
      <c r="F354" s="16"/>
      <c r="G354" s="26"/>
      <c r="H354" s="47"/>
      <c r="I354" s="15"/>
      <c r="J354" s="15"/>
    </row>
    <row r="355" spans="3:10" x14ac:dyDescent="0.3">
      <c r="C355" s="55"/>
      <c r="D355" s="58"/>
      <c r="E355" s="41"/>
      <c r="F355" s="16"/>
      <c r="G355" s="26"/>
      <c r="H355" s="47"/>
      <c r="I355" s="15"/>
      <c r="J355" s="15"/>
    </row>
    <row r="356" spans="3:10" x14ac:dyDescent="0.3">
      <c r="C356" s="55"/>
      <c r="D356" s="58"/>
      <c r="E356" s="41"/>
      <c r="F356" s="16"/>
      <c r="G356" s="26"/>
      <c r="H356" s="47"/>
      <c r="I356" s="15"/>
      <c r="J356" s="15"/>
    </row>
    <row r="357" spans="3:10" x14ac:dyDescent="0.3">
      <c r="C357" s="55"/>
      <c r="D357" s="58"/>
      <c r="E357" s="41"/>
      <c r="F357" s="16"/>
      <c r="G357" s="26"/>
      <c r="H357" s="47"/>
      <c r="I357" s="15"/>
      <c r="J357" s="15"/>
    </row>
    <row r="358" spans="3:10" x14ac:dyDescent="0.3">
      <c r="C358" s="55"/>
      <c r="D358" s="58"/>
      <c r="E358" s="41"/>
      <c r="F358" s="16"/>
      <c r="G358" s="26"/>
      <c r="H358" s="47"/>
      <c r="I358" s="15"/>
      <c r="J358" s="15"/>
    </row>
    <row r="359" spans="3:10" x14ac:dyDescent="0.3">
      <c r="C359" s="55"/>
      <c r="D359" s="58"/>
      <c r="E359" s="41"/>
      <c r="F359" s="16"/>
      <c r="G359" s="26"/>
      <c r="H359" s="47"/>
      <c r="I359" s="15"/>
      <c r="J359" s="15"/>
    </row>
    <row r="360" spans="3:10" x14ac:dyDescent="0.3">
      <c r="C360" s="55"/>
      <c r="D360" s="58"/>
      <c r="E360" s="41"/>
      <c r="F360" s="16"/>
      <c r="G360" s="26"/>
      <c r="H360" s="47"/>
      <c r="I360" s="15"/>
      <c r="J360" s="15"/>
    </row>
    <row r="361" spans="3:10" x14ac:dyDescent="0.3">
      <c r="C361" s="55"/>
      <c r="D361" s="58"/>
      <c r="E361" s="41"/>
      <c r="F361" s="16"/>
      <c r="G361" s="26"/>
      <c r="H361" s="47"/>
      <c r="I361" s="15"/>
      <c r="J361" s="15"/>
    </row>
    <row r="362" spans="3:10" x14ac:dyDescent="0.3">
      <c r="C362" s="55"/>
      <c r="D362" s="58"/>
      <c r="E362" s="41"/>
      <c r="F362" s="16"/>
      <c r="G362" s="26"/>
      <c r="H362" s="47"/>
      <c r="I362" s="15"/>
      <c r="J362" s="15"/>
    </row>
    <row r="363" spans="3:10" x14ac:dyDescent="0.3">
      <c r="C363" s="55"/>
      <c r="D363" s="58"/>
      <c r="E363" s="41"/>
      <c r="F363" s="16"/>
      <c r="G363" s="26"/>
      <c r="H363" s="47"/>
      <c r="I363" s="15"/>
      <c r="J363" s="15"/>
    </row>
    <row r="364" spans="3:10" x14ac:dyDescent="0.3">
      <c r="C364" s="55"/>
      <c r="D364" s="58"/>
      <c r="E364" s="41"/>
      <c r="F364" s="16"/>
      <c r="G364" s="26"/>
      <c r="H364" s="47"/>
      <c r="I364" s="15"/>
      <c r="J364" s="15"/>
    </row>
    <row r="365" spans="3:10" x14ac:dyDescent="0.3">
      <c r="C365" s="55"/>
      <c r="D365" s="58"/>
      <c r="E365" s="41"/>
      <c r="F365" s="16"/>
      <c r="G365" s="26"/>
      <c r="H365" s="47"/>
      <c r="I365" s="15"/>
      <c r="J365" s="15"/>
    </row>
    <row r="366" spans="3:10" x14ac:dyDescent="0.3">
      <c r="C366" s="55"/>
      <c r="D366" s="58"/>
      <c r="E366" s="41"/>
      <c r="F366" s="16"/>
      <c r="G366" s="26"/>
      <c r="H366" s="47"/>
      <c r="I366" s="15"/>
      <c r="J366" s="15"/>
    </row>
    <row r="367" spans="3:10" x14ac:dyDescent="0.3">
      <c r="C367" s="55"/>
      <c r="D367" s="58"/>
      <c r="E367" s="41"/>
      <c r="F367" s="16"/>
      <c r="G367" s="26"/>
      <c r="H367" s="47"/>
      <c r="I367" s="15"/>
      <c r="J367" s="15"/>
    </row>
    <row r="368" spans="3:10" x14ac:dyDescent="0.3">
      <c r="C368" s="55"/>
      <c r="D368" s="58"/>
      <c r="E368" s="41"/>
      <c r="F368" s="16"/>
      <c r="G368" s="26"/>
      <c r="H368" s="47"/>
      <c r="I368" s="15"/>
      <c r="J368" s="15"/>
    </row>
    <row r="369" spans="3:10" x14ac:dyDescent="0.3">
      <c r="C369" s="55"/>
      <c r="D369" s="58"/>
      <c r="E369" s="41"/>
      <c r="F369" s="16"/>
      <c r="G369" s="26"/>
      <c r="H369" s="47"/>
      <c r="I369" s="15"/>
      <c r="J369" s="15"/>
    </row>
    <row r="370" spans="3:10" x14ac:dyDescent="0.3">
      <c r="C370" s="55"/>
      <c r="D370" s="58"/>
      <c r="E370" s="41"/>
      <c r="F370" s="16"/>
      <c r="G370" s="26"/>
      <c r="H370" s="47"/>
      <c r="I370" s="15"/>
      <c r="J370" s="15"/>
    </row>
    <row r="371" spans="3:10" x14ac:dyDescent="0.3">
      <c r="C371" s="55"/>
      <c r="D371" s="58"/>
      <c r="E371" s="41"/>
      <c r="F371" s="16"/>
      <c r="G371" s="26"/>
      <c r="H371" s="47"/>
      <c r="I371" s="15"/>
      <c r="J371" s="15"/>
    </row>
    <row r="372" spans="3:10" x14ac:dyDescent="0.3">
      <c r="C372" s="55"/>
      <c r="D372" s="58"/>
      <c r="E372" s="41"/>
      <c r="F372" s="16"/>
      <c r="G372" s="26"/>
      <c r="H372" s="47"/>
      <c r="I372" s="15"/>
      <c r="J372" s="15"/>
    </row>
    <row r="373" spans="3:10" x14ac:dyDescent="0.3">
      <c r="C373" s="55"/>
      <c r="D373" s="58"/>
      <c r="E373" s="41"/>
      <c r="F373" s="16"/>
      <c r="G373" s="26"/>
      <c r="H373" s="47"/>
      <c r="I373" s="15"/>
      <c r="J373" s="15"/>
    </row>
    <row r="374" spans="3:10" x14ac:dyDescent="0.3">
      <c r="C374" s="55"/>
      <c r="D374" s="58"/>
      <c r="E374" s="41"/>
      <c r="F374" s="16"/>
      <c r="G374" s="26"/>
      <c r="H374" s="47"/>
      <c r="I374" s="15"/>
      <c r="J374" s="15"/>
    </row>
    <row r="375" spans="3:10" x14ac:dyDescent="0.3">
      <c r="C375" s="55"/>
      <c r="D375" s="58"/>
      <c r="E375" s="41"/>
      <c r="F375" s="16"/>
      <c r="G375" s="26"/>
      <c r="H375" s="47"/>
      <c r="I375" s="15"/>
      <c r="J375" s="15"/>
    </row>
    <row r="376" spans="3:10" x14ac:dyDescent="0.3">
      <c r="C376" s="55"/>
      <c r="D376" s="58"/>
      <c r="E376" s="41"/>
      <c r="F376" s="16"/>
      <c r="G376" s="26"/>
      <c r="H376" s="47"/>
      <c r="I376" s="15"/>
      <c r="J376" s="15"/>
    </row>
    <row r="377" spans="3:10" x14ac:dyDescent="0.3">
      <c r="C377" s="55"/>
      <c r="D377" s="58"/>
      <c r="E377" s="41"/>
      <c r="F377" s="16"/>
      <c r="G377" s="26"/>
      <c r="H377" s="47"/>
      <c r="I377" s="15"/>
      <c r="J377" s="15"/>
    </row>
    <row r="378" spans="3:10" x14ac:dyDescent="0.3">
      <c r="C378" s="55"/>
      <c r="D378" s="58"/>
      <c r="E378" s="41"/>
      <c r="F378" s="16"/>
      <c r="G378" s="26"/>
      <c r="H378" s="47"/>
      <c r="I378" s="15"/>
      <c r="J378" s="15"/>
    </row>
    <row r="379" spans="3:10" x14ac:dyDescent="0.3">
      <c r="C379" s="55"/>
      <c r="D379" s="58"/>
      <c r="E379" s="41"/>
      <c r="F379" s="16"/>
      <c r="G379" s="26"/>
      <c r="H379" s="47"/>
      <c r="I379" s="15"/>
      <c r="J379" s="15"/>
    </row>
    <row r="380" spans="3:10" x14ac:dyDescent="0.3">
      <c r="C380" s="55"/>
      <c r="D380" s="58"/>
      <c r="E380" s="41"/>
      <c r="F380" s="16"/>
      <c r="G380" s="26"/>
      <c r="H380" s="47"/>
      <c r="I380" s="15"/>
      <c r="J380" s="15"/>
    </row>
    <row r="381" spans="3:10" x14ac:dyDescent="0.3">
      <c r="C381" s="55"/>
      <c r="D381" s="58"/>
      <c r="E381" s="41"/>
      <c r="F381" s="16"/>
      <c r="G381" s="26"/>
      <c r="H381" s="47"/>
      <c r="I381" s="15"/>
      <c r="J381" s="15"/>
    </row>
    <row r="382" spans="3:10" x14ac:dyDescent="0.3">
      <c r="C382" s="55"/>
      <c r="D382" s="58"/>
      <c r="E382" s="41"/>
      <c r="F382" s="16"/>
      <c r="G382" s="26"/>
      <c r="H382" s="47"/>
      <c r="I382" s="15"/>
      <c r="J382" s="15"/>
    </row>
    <row r="383" spans="3:10" x14ac:dyDescent="0.3">
      <c r="C383" s="55"/>
      <c r="D383" s="58"/>
      <c r="E383" s="41"/>
      <c r="F383" s="16"/>
      <c r="G383" s="26"/>
      <c r="H383" s="47"/>
      <c r="I383" s="15"/>
      <c r="J383" s="15"/>
    </row>
    <row r="384" spans="3:10" x14ac:dyDescent="0.3">
      <c r="C384" s="55"/>
      <c r="D384" s="58"/>
      <c r="E384" s="41"/>
      <c r="F384" s="16"/>
      <c r="G384" s="26"/>
      <c r="H384" s="47"/>
      <c r="I384" s="15"/>
      <c r="J384" s="15"/>
    </row>
    <row r="385" spans="3:10" x14ac:dyDescent="0.3">
      <c r="C385" s="55"/>
      <c r="D385" s="58"/>
      <c r="E385" s="41"/>
      <c r="F385" s="16"/>
      <c r="G385" s="26"/>
      <c r="H385" s="47"/>
      <c r="I385" s="15"/>
      <c r="J385" s="15"/>
    </row>
    <row r="386" spans="3:10" x14ac:dyDescent="0.3">
      <c r="C386" s="55"/>
      <c r="D386" s="58"/>
      <c r="E386" s="41"/>
      <c r="F386" s="16"/>
      <c r="G386" s="26"/>
      <c r="H386" s="47"/>
      <c r="I386" s="15"/>
      <c r="J386" s="15"/>
    </row>
    <row r="387" spans="3:10" x14ac:dyDescent="0.3">
      <c r="C387" s="55"/>
      <c r="D387" s="58"/>
      <c r="E387" s="41"/>
      <c r="F387" s="16"/>
      <c r="G387" s="26"/>
      <c r="H387" s="47"/>
      <c r="I387" s="15"/>
      <c r="J387" s="15"/>
    </row>
    <row r="388" spans="3:10" x14ac:dyDescent="0.3">
      <c r="C388" s="55"/>
      <c r="D388" s="58"/>
      <c r="E388" s="41"/>
      <c r="F388" s="16"/>
      <c r="G388" s="26"/>
      <c r="H388" s="47"/>
      <c r="I388" s="15"/>
      <c r="J388" s="15"/>
    </row>
    <row r="389" spans="3:10" x14ac:dyDescent="0.3">
      <c r="C389" s="55"/>
      <c r="D389" s="58"/>
      <c r="E389" s="41"/>
      <c r="F389" s="16"/>
      <c r="G389" s="26"/>
      <c r="H389" s="47"/>
      <c r="I389" s="15"/>
      <c r="J389" s="15"/>
    </row>
    <row r="390" spans="3:10" x14ac:dyDescent="0.3">
      <c r="C390" s="55"/>
      <c r="D390" s="58"/>
      <c r="E390" s="41"/>
      <c r="F390" s="16"/>
      <c r="G390" s="26"/>
      <c r="H390" s="47"/>
      <c r="I390" s="15"/>
      <c r="J390" s="15"/>
    </row>
    <row r="391" spans="3:10" x14ac:dyDescent="0.3">
      <c r="C391" s="55"/>
      <c r="D391" s="58"/>
      <c r="E391" s="41"/>
      <c r="F391" s="16"/>
      <c r="G391" s="26"/>
      <c r="H391" s="47"/>
      <c r="I391" s="15"/>
      <c r="J391" s="15"/>
    </row>
    <row r="392" spans="3:10" x14ac:dyDescent="0.3">
      <c r="C392" s="55"/>
      <c r="D392" s="58"/>
      <c r="E392" s="41"/>
      <c r="F392" s="16"/>
      <c r="G392" s="26"/>
      <c r="H392" s="47"/>
      <c r="I392" s="15"/>
      <c r="J392" s="15"/>
    </row>
    <row r="393" spans="3:10" x14ac:dyDescent="0.3">
      <c r="C393" s="55"/>
      <c r="D393" s="58"/>
      <c r="E393" s="41"/>
      <c r="F393" s="16"/>
      <c r="G393" s="26"/>
      <c r="H393" s="47"/>
      <c r="I393" s="15"/>
      <c r="J393" s="15"/>
    </row>
    <row r="394" spans="3:10" x14ac:dyDescent="0.3">
      <c r="C394" s="55"/>
      <c r="D394" s="58"/>
      <c r="E394" s="41"/>
      <c r="F394" s="16"/>
      <c r="G394" s="26"/>
      <c r="H394" s="47"/>
      <c r="I394" s="15"/>
      <c r="J394" s="15"/>
    </row>
    <row r="395" spans="3:10" x14ac:dyDescent="0.3">
      <c r="C395" s="55"/>
      <c r="D395" s="58"/>
      <c r="E395" s="41"/>
      <c r="F395" s="16"/>
      <c r="G395" s="26"/>
      <c r="H395" s="47"/>
      <c r="I395" s="15"/>
      <c r="J395" s="15"/>
    </row>
    <row r="396" spans="3:10" x14ac:dyDescent="0.3">
      <c r="C396" s="55"/>
      <c r="D396" s="58"/>
      <c r="E396" s="41"/>
      <c r="F396" s="16"/>
      <c r="G396" s="26"/>
      <c r="H396" s="47"/>
      <c r="I396" s="15"/>
      <c r="J396" s="15"/>
    </row>
    <row r="397" spans="3:10" x14ac:dyDescent="0.3">
      <c r="C397" s="55"/>
      <c r="D397" s="58"/>
      <c r="E397" s="41"/>
      <c r="F397" s="16"/>
      <c r="G397" s="26"/>
      <c r="H397" s="47"/>
      <c r="I397" s="15"/>
      <c r="J397" s="15"/>
    </row>
    <row r="398" spans="3:10" x14ac:dyDescent="0.3">
      <c r="C398" s="55"/>
      <c r="D398" s="58"/>
      <c r="E398" s="41"/>
      <c r="F398" s="16"/>
      <c r="G398" s="26"/>
      <c r="H398" s="47"/>
      <c r="I398" s="15"/>
      <c r="J398" s="15"/>
    </row>
    <row r="399" spans="3:10" x14ac:dyDescent="0.3">
      <c r="C399" s="55"/>
      <c r="D399" s="58"/>
      <c r="E399" s="41"/>
      <c r="F399" s="16"/>
      <c r="G399" s="26"/>
      <c r="H399" s="47"/>
      <c r="I399" s="15"/>
      <c r="J399" s="15"/>
    </row>
    <row r="400" spans="3:10" x14ac:dyDescent="0.3">
      <c r="C400" s="55"/>
      <c r="D400" s="58"/>
      <c r="E400" s="41"/>
      <c r="F400" s="16"/>
      <c r="G400" s="26"/>
      <c r="H400" s="47"/>
      <c r="I400" s="15"/>
      <c r="J400" s="15"/>
    </row>
    <row r="401" spans="3:10" x14ac:dyDescent="0.3">
      <c r="C401" s="55"/>
      <c r="D401" s="58"/>
      <c r="E401" s="41"/>
      <c r="F401" s="16"/>
      <c r="G401" s="26"/>
      <c r="H401" s="47"/>
      <c r="I401" s="15"/>
      <c r="J401" s="15"/>
    </row>
    <row r="402" spans="3:10" x14ac:dyDescent="0.3">
      <c r="C402" s="55"/>
      <c r="D402" s="58"/>
      <c r="E402" s="41"/>
      <c r="F402" s="16"/>
      <c r="G402" s="26"/>
      <c r="H402" s="47"/>
      <c r="I402" s="15"/>
      <c r="J402" s="15"/>
    </row>
    <row r="403" spans="3:10" x14ac:dyDescent="0.3">
      <c r="C403" s="55"/>
      <c r="D403" s="58"/>
      <c r="E403" s="41"/>
      <c r="F403" s="16"/>
      <c r="G403" s="26"/>
      <c r="H403" s="47"/>
      <c r="I403" s="15"/>
      <c r="J403" s="15"/>
    </row>
    <row r="404" spans="3:10" x14ac:dyDescent="0.3">
      <c r="C404" s="55"/>
      <c r="D404" s="58"/>
      <c r="E404" s="41"/>
      <c r="F404" s="16"/>
      <c r="G404" s="26"/>
      <c r="H404" s="47"/>
      <c r="I404" s="15"/>
      <c r="J404" s="15"/>
    </row>
    <row r="405" spans="3:10" x14ac:dyDescent="0.3">
      <c r="C405" s="55"/>
      <c r="D405" s="58"/>
      <c r="E405" s="41"/>
      <c r="F405" s="16"/>
      <c r="G405" s="26"/>
      <c r="H405" s="47"/>
      <c r="I405" s="15"/>
      <c r="J405" s="15"/>
    </row>
    <row r="406" spans="3:10" x14ac:dyDescent="0.3">
      <c r="C406" s="55"/>
      <c r="D406" s="58"/>
      <c r="E406" s="41"/>
      <c r="F406" s="16"/>
      <c r="G406" s="26"/>
      <c r="H406" s="47"/>
      <c r="I406" s="15"/>
      <c r="J406" s="15"/>
    </row>
    <row r="407" spans="3:10" x14ac:dyDescent="0.3">
      <c r="C407" s="55"/>
      <c r="D407" s="58"/>
      <c r="E407" s="41"/>
      <c r="F407" s="16"/>
      <c r="G407" s="26"/>
      <c r="H407" s="47"/>
      <c r="I407" s="15"/>
      <c r="J407" s="15"/>
    </row>
    <row r="408" spans="3:10" x14ac:dyDescent="0.3">
      <c r="C408" s="55"/>
      <c r="D408" s="58"/>
      <c r="E408" s="41"/>
      <c r="F408" s="16"/>
      <c r="G408" s="26"/>
      <c r="H408" s="47"/>
      <c r="I408" s="15"/>
      <c r="J408" s="15"/>
    </row>
    <row r="409" spans="3:10" x14ac:dyDescent="0.3">
      <c r="C409" s="55"/>
      <c r="D409" s="58"/>
      <c r="E409" s="41"/>
      <c r="F409" s="16"/>
      <c r="G409" s="26"/>
      <c r="H409" s="47"/>
      <c r="I409" s="15"/>
      <c r="J409" s="15"/>
    </row>
    <row r="410" spans="3:10" x14ac:dyDescent="0.3">
      <c r="C410" s="55"/>
      <c r="D410" s="58"/>
      <c r="E410" s="41"/>
      <c r="F410" s="16"/>
      <c r="G410" s="26"/>
      <c r="H410" s="47"/>
      <c r="I410" s="15"/>
      <c r="J410" s="15"/>
    </row>
    <row r="411" spans="3:10" x14ac:dyDescent="0.3">
      <c r="C411" s="55"/>
      <c r="D411" s="58"/>
      <c r="E411" s="41"/>
      <c r="F411" s="16"/>
      <c r="G411" s="26"/>
      <c r="H411" s="47"/>
      <c r="I411" s="15"/>
      <c r="J411" s="15"/>
    </row>
    <row r="412" spans="3:10" x14ac:dyDescent="0.3">
      <c r="C412" s="55"/>
      <c r="D412" s="58"/>
      <c r="E412" s="41"/>
      <c r="F412" s="16"/>
      <c r="G412" s="26"/>
      <c r="H412" s="47"/>
      <c r="I412" s="15"/>
      <c r="J412" s="15"/>
    </row>
    <row r="413" spans="3:10" x14ac:dyDescent="0.3">
      <c r="C413" s="55"/>
      <c r="D413" s="58"/>
      <c r="E413" s="41"/>
      <c r="F413" s="16"/>
      <c r="G413" s="26"/>
      <c r="H413" s="47"/>
      <c r="I413" s="15"/>
      <c r="J413" s="15"/>
    </row>
    <row r="414" spans="3:10" x14ac:dyDescent="0.3">
      <c r="C414" s="55"/>
      <c r="D414" s="58"/>
      <c r="E414" s="41"/>
      <c r="F414" s="16"/>
      <c r="G414" s="26"/>
      <c r="H414" s="47"/>
      <c r="I414" s="15"/>
      <c r="J414" s="15"/>
    </row>
    <row r="415" spans="3:10" x14ac:dyDescent="0.3">
      <c r="C415" s="55"/>
      <c r="D415" s="58"/>
      <c r="E415" s="41"/>
      <c r="F415" s="16"/>
      <c r="G415" s="26"/>
      <c r="H415" s="47"/>
      <c r="I415" s="15"/>
      <c r="J415" s="15"/>
    </row>
    <row r="416" spans="3:10" x14ac:dyDescent="0.3">
      <c r="C416" s="55"/>
      <c r="D416" s="58"/>
      <c r="E416" s="41"/>
      <c r="F416" s="16"/>
      <c r="G416" s="26"/>
      <c r="H416" s="47"/>
      <c r="I416" s="15"/>
      <c r="J416" s="15"/>
    </row>
    <row r="417" spans="3:10" x14ac:dyDescent="0.3">
      <c r="C417" s="55"/>
      <c r="D417" s="58"/>
      <c r="E417" s="41"/>
      <c r="F417" s="16"/>
      <c r="G417" s="26"/>
      <c r="H417" s="47"/>
      <c r="I417" s="15"/>
      <c r="J417" s="15"/>
    </row>
    <row r="418" spans="3:10" x14ac:dyDescent="0.3">
      <c r="C418" s="55"/>
      <c r="D418" s="58"/>
      <c r="E418" s="41"/>
      <c r="F418" s="16"/>
      <c r="G418" s="26"/>
      <c r="H418" s="47"/>
      <c r="I418" s="15"/>
      <c r="J418" s="15"/>
    </row>
  </sheetData>
  <mergeCells count="1">
    <mergeCell ref="K9:P9"/>
  </mergeCells>
  <conditionalFormatting sqref="G113:H418 H71:H112">
    <cfRule type="cellIs" dxfId="2" priority="45" operator="lessThan">
      <formula>0</formula>
    </cfRule>
  </conditionalFormatting>
  <conditionalFormatting sqref="H12">
    <cfRule type="cellIs" dxfId="36" priority="76" operator="lessThan">
      <formula>0</formula>
    </cfRule>
  </conditionalFormatting>
  <conditionalFormatting sqref="C12">
    <cfRule type="cellIs" dxfId="35" priority="77" operator="lessThan">
      <formula>0</formula>
    </cfRule>
  </conditionalFormatting>
  <conditionalFormatting sqref="G12">
    <cfRule type="cellIs" dxfId="34" priority="78" operator="lessThan">
      <formula>0</formula>
    </cfRule>
  </conditionalFormatting>
  <conditionalFormatting sqref="C13 H13">
    <cfRule type="cellIs" dxfId="33" priority="71" operator="lessThan">
      <formula>0</formula>
    </cfRule>
  </conditionalFormatting>
  <conditionalFormatting sqref="G13">
    <cfRule type="cellIs" dxfId="32" priority="72" operator="lessThan">
      <formula>0</formula>
    </cfRule>
  </conditionalFormatting>
  <conditionalFormatting sqref="Q12">
    <cfRule type="cellIs" dxfId="31" priority="70" operator="lessThan">
      <formula>0</formula>
    </cfRule>
  </conditionalFormatting>
  <conditionalFormatting sqref="Q13">
    <cfRule type="cellIs" dxfId="30" priority="69" operator="lessThan">
      <formula>0</formula>
    </cfRule>
  </conditionalFormatting>
  <conditionalFormatting sqref="Q11">
    <cfRule type="cellIs" dxfId="29" priority="68" operator="lessThan">
      <formula>0</formula>
    </cfRule>
  </conditionalFormatting>
  <conditionalFormatting sqref="P14">
    <cfRule type="cellIs" dxfId="28" priority="58" operator="lessThan">
      <formula>0</formula>
    </cfRule>
  </conditionalFormatting>
  <conditionalFormatting sqref="G15">
    <cfRule type="cellIs" dxfId="27" priority="57" operator="lessThan">
      <formula>0</formula>
    </cfRule>
  </conditionalFormatting>
  <conditionalFormatting sqref="C15">
    <cfRule type="cellIs" dxfId="26" priority="56" operator="lessThan">
      <formula>0</formula>
    </cfRule>
  </conditionalFormatting>
  <conditionalFormatting sqref="P11">
    <cfRule type="cellIs" dxfId="25" priority="62" operator="lessThan">
      <formula>0</formula>
    </cfRule>
  </conditionalFormatting>
  <conditionalFormatting sqref="P12">
    <cfRule type="cellIs" dxfId="24" priority="64" operator="lessThan">
      <formula>0</formula>
    </cfRule>
  </conditionalFormatting>
  <conditionalFormatting sqref="P13">
    <cfRule type="cellIs" dxfId="23" priority="63" operator="lessThan">
      <formula>0</formula>
    </cfRule>
  </conditionalFormatting>
  <conditionalFormatting sqref="P15">
    <cfRule type="cellIs" dxfId="22" priority="53" operator="lessThan">
      <formula>0</formula>
    </cfRule>
  </conditionalFormatting>
  <conditionalFormatting sqref="C14 H14">
    <cfRule type="cellIs" dxfId="21" priority="60" operator="lessThan">
      <formula>0</formula>
    </cfRule>
  </conditionalFormatting>
  <conditionalFormatting sqref="G14">
    <cfRule type="cellIs" dxfId="20" priority="61" operator="lessThan">
      <formula>0</formula>
    </cfRule>
  </conditionalFormatting>
  <conditionalFormatting sqref="H15">
    <cfRule type="cellIs" dxfId="19" priority="55" operator="lessThan">
      <formula>0</formula>
    </cfRule>
  </conditionalFormatting>
  <conditionalFormatting sqref="Q15">
    <cfRule type="cellIs" dxfId="18" priority="54" operator="lessThan">
      <formula>0</formula>
    </cfRule>
  </conditionalFormatting>
  <conditionalFormatting sqref="H42">
    <cfRule type="cellIs" dxfId="17" priority="50" operator="lessThan">
      <formula>0</formula>
    </cfRule>
  </conditionalFormatting>
  <conditionalFormatting sqref="C42">
    <cfRule type="cellIs" dxfId="16" priority="51" operator="lessThan">
      <formula>0</formula>
    </cfRule>
  </conditionalFormatting>
  <conditionalFormatting sqref="G42">
    <cfRule type="cellIs" dxfId="15" priority="52" operator="lessThan">
      <formula>0</formula>
    </cfRule>
  </conditionalFormatting>
  <conditionalFormatting sqref="C43 H43">
    <cfRule type="cellIs" dxfId="14" priority="48" operator="lessThan">
      <formula>0</formula>
    </cfRule>
  </conditionalFormatting>
  <conditionalFormatting sqref="G43">
    <cfRule type="cellIs" dxfId="13" priority="49" operator="lessThan">
      <formula>0</formula>
    </cfRule>
  </conditionalFormatting>
  <conditionalFormatting sqref="G45">
    <cfRule type="cellIs" dxfId="12" priority="37" operator="lessThan">
      <formula>0</formula>
    </cfRule>
  </conditionalFormatting>
  <conditionalFormatting sqref="C44 H44">
    <cfRule type="cellIs" dxfId="11" priority="40" operator="lessThan">
      <formula>0</formula>
    </cfRule>
  </conditionalFormatting>
  <conditionalFormatting sqref="G44">
    <cfRule type="cellIs" dxfId="10" priority="41" operator="lessThan">
      <formula>0</formula>
    </cfRule>
  </conditionalFormatting>
  <conditionalFormatting sqref="H45">
    <cfRule type="cellIs" dxfId="9" priority="35" operator="lessThan">
      <formula>0</formula>
    </cfRule>
  </conditionalFormatting>
  <conditionalFormatting sqref="C71 C113:C418 C73 C75 C77 C79 C81 C83 C85 C87 C89 C91 C93 C95 C97 C99 C101 C103 C105 C107 C109 C111">
    <cfRule type="cellIs" dxfId="8" priority="4" operator="lessThan">
      <formula>0</formula>
    </cfRule>
  </conditionalFormatting>
  <conditionalFormatting sqref="Q14">
    <cfRule type="cellIs" dxfId="7" priority="32" operator="lessThan">
      <formula>0</formula>
    </cfRule>
  </conditionalFormatting>
  <conditionalFormatting sqref="C45">
    <cfRule type="cellIs" dxfId="6" priority="31" operator="lessThan">
      <formula>0</formula>
    </cfRule>
  </conditionalFormatting>
  <conditionalFormatting sqref="P75:P129">
    <cfRule type="cellIs" dxfId="5" priority="12" operator="lessThan">
      <formula>0</formula>
    </cfRule>
  </conditionalFormatting>
  <conditionalFormatting sqref="Q75:Q129">
    <cfRule type="cellIs" dxfId="4" priority="13" operator="lessThan">
      <formula>0</formula>
    </cfRule>
  </conditionalFormatting>
  <conditionalFormatting sqref="I71:I112">
    <cfRule type="cellIs" dxfId="1" priority="2" operator="lessThan">
      <formula>0</formula>
    </cfRule>
  </conditionalFormatting>
  <conditionalFormatting sqref="C72 C74 C76 C78 C80 C82 C84 C86 C88 C90 C92 C94 C96 C98 C100 C102 C104 C106 C108 C110 C112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bnia</dc:creator>
  <cp:lastModifiedBy>bnia</cp:lastModifiedBy>
  <dcterms:created xsi:type="dcterms:W3CDTF">2019-08-31T15:35:43Z</dcterms:created>
  <dcterms:modified xsi:type="dcterms:W3CDTF">2020-01-15T11:05:30Z</dcterms:modified>
</cp:coreProperties>
</file>