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ia\Projects\GrassEcon\"/>
    </mc:Choice>
  </mc:AlternateContent>
  <xr:revisionPtr revIDLastSave="0" documentId="13_ncr:1_{A22418C6-D022-4F43-87FB-B72688878DCB}" xr6:coauthVersionLast="45" xr6:coauthVersionMax="45" xr10:uidLastSave="{00000000-0000-0000-0000-000000000000}"/>
  <bookViews>
    <workbookView xWindow="1068" yWindow="-108" windowWidth="22080" windowHeight="13176" xr2:uid="{9B82C4B2-F5F9-453E-973C-A0F2BE0F6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K13" i="1"/>
  <c r="K14" i="1"/>
  <c r="K15" i="1" s="1"/>
  <c r="K12" i="1"/>
  <c r="K11" i="1"/>
  <c r="H15" i="1"/>
  <c r="C15" i="1"/>
  <c r="Q15" i="1" s="1"/>
  <c r="Q14" i="1"/>
  <c r="Q13" i="1"/>
  <c r="A38" i="1"/>
  <c r="A8" i="1"/>
  <c r="I41" i="1"/>
  <c r="C27" i="1"/>
  <c r="B27" i="1"/>
  <c r="H42" i="1"/>
  <c r="C43" i="1" s="1"/>
  <c r="C48" i="1"/>
  <c r="B57" i="1" s="1"/>
  <c r="B48" i="1"/>
  <c r="B56" i="1" s="1"/>
  <c r="J41" i="1"/>
  <c r="F41" i="1"/>
  <c r="D48" i="1" s="1"/>
  <c r="B58" i="1" s="1"/>
  <c r="B18" i="1"/>
  <c r="B26" i="1" s="1"/>
  <c r="C18" i="1"/>
  <c r="D2" i="1"/>
  <c r="Q11" i="1"/>
  <c r="O11" i="1"/>
  <c r="P11" i="1" s="1"/>
  <c r="N11" i="1"/>
  <c r="I42" i="1" l="1"/>
  <c r="C49" i="1" s="1"/>
  <c r="C57" i="1" s="1"/>
  <c r="C42" i="1"/>
  <c r="E42" i="1" s="1"/>
  <c r="B3" i="1"/>
  <c r="D42" i="1" l="1"/>
  <c r="H43" i="1" l="1"/>
  <c r="J42" i="1"/>
  <c r="F42" i="1"/>
  <c r="G42" i="1" s="1"/>
  <c r="D43" i="1"/>
  <c r="C44" i="1" s="1"/>
  <c r="C45" i="1" s="1"/>
  <c r="B49" i="1"/>
  <c r="C56" i="1" s="1"/>
  <c r="E43" i="1"/>
  <c r="H45" i="1"/>
  <c r="I43" i="1"/>
  <c r="B7" i="1"/>
  <c r="J11" i="1"/>
  <c r="I12" i="1"/>
  <c r="C19" i="1" s="1"/>
  <c r="D49" i="1" l="1"/>
  <c r="C58" i="1" s="1"/>
  <c r="J43" i="1"/>
  <c r="D44" i="1"/>
  <c r="B50" i="1"/>
  <c r="D56" i="1" s="1"/>
  <c r="C50" i="1"/>
  <c r="D57" i="1" s="1"/>
  <c r="H44" i="1"/>
  <c r="E45" i="1"/>
  <c r="F43" i="1"/>
  <c r="M12" i="1"/>
  <c r="C12" i="1"/>
  <c r="C13" i="1" s="1"/>
  <c r="C14" i="1" s="1"/>
  <c r="F11" i="1"/>
  <c r="D18" i="1" s="1"/>
  <c r="B28" i="1" s="1"/>
  <c r="I44" i="1" l="1"/>
  <c r="J44" i="1"/>
  <c r="D45" i="1"/>
  <c r="B51" i="1"/>
  <c r="E56" i="1" s="1"/>
  <c r="C51" i="1"/>
  <c r="E57" i="1" s="1"/>
  <c r="I45" i="1"/>
  <c r="F44" i="1"/>
  <c r="D50" i="1"/>
  <c r="D58" i="1" s="1"/>
  <c r="G43" i="1"/>
  <c r="E44" i="1"/>
  <c r="E15" i="1"/>
  <c r="Q12" i="1"/>
  <c r="D12" i="1"/>
  <c r="B19" i="1" s="1"/>
  <c r="C26" i="1" s="1"/>
  <c r="E12" i="1"/>
  <c r="B52" i="1" l="1"/>
  <c r="F56" i="1" s="1"/>
  <c r="J45" i="1"/>
  <c r="G44" i="1"/>
  <c r="D51" i="1"/>
  <c r="E58" i="1" s="1"/>
  <c r="C52" i="1"/>
  <c r="F57" i="1" s="1"/>
  <c r="F45" i="1"/>
  <c r="O12" i="1"/>
  <c r="J12" i="1"/>
  <c r="D13" i="1"/>
  <c r="B20" i="1" s="1"/>
  <c r="D26" i="1" s="1"/>
  <c r="H13" i="1"/>
  <c r="F12" i="1"/>
  <c r="D52" i="1" l="1"/>
  <c r="F58" i="1" s="1"/>
  <c r="G45" i="1"/>
  <c r="G12" i="1"/>
  <c r="D19" i="1"/>
  <c r="C28" i="1" s="1"/>
  <c r="O13" i="1"/>
  <c r="D14" i="1"/>
  <c r="B21" i="1" s="1"/>
  <c r="E26" i="1" s="1"/>
  <c r="I13" i="1"/>
  <c r="C20" i="1" s="1"/>
  <c r="D27" i="1" s="1"/>
  <c r="E13" i="1"/>
  <c r="J13" i="1"/>
  <c r="D15" i="1" l="1"/>
  <c r="O14" i="1"/>
  <c r="J14" i="1"/>
  <c r="M13" i="1"/>
  <c r="P13" i="1" s="1"/>
  <c r="H14" i="1"/>
  <c r="I14" i="1" s="1"/>
  <c r="C21" i="1" s="1"/>
  <c r="E27" i="1" s="1"/>
  <c r="F13" i="1"/>
  <c r="N13" i="1" l="1"/>
  <c r="B22" i="1"/>
  <c r="F26" i="1" s="1"/>
  <c r="O15" i="1"/>
  <c r="J15" i="1"/>
  <c r="I15" i="1"/>
  <c r="F15" i="1" s="1"/>
  <c r="G13" i="1"/>
  <c r="D20" i="1"/>
  <c r="D28" i="1" s="1"/>
  <c r="M14" i="1"/>
  <c r="E14" i="1"/>
  <c r="F14" i="1"/>
  <c r="G15" i="1" l="1"/>
  <c r="D22" i="1"/>
  <c r="F28" i="1" s="1"/>
  <c r="G14" i="1"/>
  <c r="D21" i="1"/>
  <c r="E28" i="1" s="1"/>
  <c r="M15" i="1"/>
  <c r="N15" i="1" s="1"/>
  <c r="C22" i="1"/>
  <c r="F27" i="1" s="1"/>
  <c r="P14" i="1"/>
  <c r="N14" i="1"/>
  <c r="P15" i="1" l="1"/>
  <c r="P12" i="1" l="1"/>
  <c r="N12" i="1"/>
</calcChain>
</file>

<file path=xl/sharedStrings.xml><?xml version="1.0" encoding="utf-8"?>
<sst xmlns="http://schemas.openxmlformats.org/spreadsheetml/2006/main" count="72" uniqueCount="45">
  <si>
    <t>Activity</t>
  </si>
  <si>
    <t>RESERVE</t>
  </si>
  <si>
    <t>PRICING</t>
  </si>
  <si>
    <t>Reserve Balance</t>
  </si>
  <si>
    <t>Effective CIC Price</t>
  </si>
  <si>
    <t>Resulting CIC Price</t>
  </si>
  <si>
    <t>Price Change</t>
  </si>
  <si>
    <t>CIC Supply</t>
  </si>
  <si>
    <t>CIC Market-cap</t>
  </si>
  <si>
    <t>Initial state</t>
  </si>
  <si>
    <t>Total Reserve</t>
  </si>
  <si>
    <t>Initial Reserve Amount</t>
  </si>
  <si>
    <t>These are the Reserve Tokens they initially deposit</t>
  </si>
  <si>
    <t>Target Reserve Ratio</t>
  </si>
  <si>
    <t>Starting Price would be 1 if they had the Target Reserve Ratio</t>
  </si>
  <si>
    <t>Assume Reserve is 1:1 with Kenyan Shilling</t>
  </si>
  <si>
    <t>Amount of reserve tokens initally deposited</t>
  </si>
  <si>
    <t>Total CIC Supply</t>
  </si>
  <si>
    <t>Total Supply</t>
  </si>
  <si>
    <t>Token value to Reserve is</t>
  </si>
  <si>
    <t>CIC spent</t>
  </si>
  <si>
    <t>CIC redeemed for profut</t>
  </si>
  <si>
    <t>CIC Balance</t>
  </si>
  <si>
    <t>Researve</t>
  </si>
  <si>
    <t>Initial Researve</t>
  </si>
  <si>
    <r>
      <t xml:space="preserve">Added/Received or </t>
    </r>
    <r>
      <rPr>
        <b/>
        <sz val="10"/>
        <color rgb="FFFF0000"/>
        <rFont val="Calibri"/>
        <family val="2"/>
        <scheme val="minor"/>
      </rPr>
      <t>Paid-out</t>
    </r>
  </si>
  <si>
    <t>CIC TOKEN</t>
  </si>
  <si>
    <r>
      <t>Issued/</t>
    </r>
    <r>
      <rPr>
        <b/>
        <sz val="10"/>
        <color rgb="FFFF0000"/>
        <rFont val="Calibri"/>
        <family val="2"/>
        <scheme val="minor"/>
      </rPr>
      <t>Destroyed</t>
    </r>
  </si>
  <si>
    <t>Profit/Loss</t>
  </si>
  <si>
    <t>CIC Price</t>
  </si>
  <si>
    <t xml:space="preserve">Leverage = </t>
  </si>
  <si>
    <t>Total CIC Tokens</t>
  </si>
  <si>
    <t>ex. CIC Issuer</t>
  </si>
  <si>
    <t>ex. Buyer(s)</t>
  </si>
  <si>
    <t>Period</t>
  </si>
  <si>
    <t>Total Reserve ($)</t>
  </si>
  <si>
    <t>CIC Price ($)</t>
  </si>
  <si>
    <t>Example 1.</t>
  </si>
  <si>
    <t>CIC Cycle Examples</t>
  </si>
  <si>
    <t>Reserve $ converted to CIC</t>
  </si>
  <si>
    <t>CIC converted to Reserve $</t>
  </si>
  <si>
    <t>People buying</t>
  </si>
  <si>
    <t>Investment</t>
  </si>
  <si>
    <t>Cashing out investment</t>
  </si>
  <si>
    <t>People cashing out CICs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</si>
</sst>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\Ξ#,##0.00"/>
    <numFmt numFmtId="167" formatCode="\Ξ#,##0"/>
    <numFmt numFmtId="168" formatCode="#,##0.0000"/>
    <numFmt numFmtId="169" formatCode="_(* #,##0.0_);_(* \(#,##0.0\);_(* &quot;-&quot;??_);_(@_)"/>
    <numFmt numFmtId="172" formatCode="0.00000000"/>
    <numFmt numFmtId="175" formatCode="#,##0.0"/>
    <numFmt numFmtId="177" formatCode="0.0000"/>
    <numFmt numFmtId="178" formatCode="#,##0.00000000000000000_);\(#,##0.000000000000000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8761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1" applyNumberFormat="1" applyFont="1"/>
    <xf numFmtId="9" fontId="8" fillId="0" borderId="0" xfId="2" applyFont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right"/>
    </xf>
    <xf numFmtId="9" fontId="8" fillId="2" borderId="0" xfId="2" applyFont="1" applyFill="1"/>
    <xf numFmtId="169" fontId="8" fillId="0" borderId="0" xfId="1" applyNumberFormat="1" applyFont="1"/>
    <xf numFmtId="9" fontId="7" fillId="0" borderId="0" xfId="0" applyNumberFormat="1" applyFont="1" applyAlignment="1">
      <alignment horizontal="left"/>
    </xf>
    <xf numFmtId="3" fontId="8" fillId="0" borderId="0" xfId="0" applyNumberFormat="1" applyFont="1"/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/>
    <xf numFmtId="0" fontId="8" fillId="0" borderId="0" xfId="0" applyFont="1" applyFill="1"/>
    <xf numFmtId="3" fontId="3" fillId="0" borderId="3" xfId="0" applyNumberFormat="1" applyFont="1" applyFill="1" applyBorder="1"/>
    <xf numFmtId="168" fontId="3" fillId="0" borderId="3" xfId="0" applyNumberFormat="1" applyFont="1" applyFill="1" applyBorder="1"/>
    <xf numFmtId="0" fontId="8" fillId="0" borderId="3" xfId="0" applyFont="1" applyFill="1" applyBorder="1"/>
    <xf numFmtId="167" fontId="3" fillId="0" borderId="4" xfId="0" applyNumberFormat="1" applyFont="1" applyFill="1" applyBorder="1" applyAlignment="1">
      <alignment vertical="top"/>
    </xf>
    <xf numFmtId="0" fontId="8" fillId="0" borderId="4" xfId="0" applyFont="1" applyFill="1" applyBorder="1"/>
    <xf numFmtId="168" fontId="3" fillId="0" borderId="4" xfId="0" applyNumberFormat="1" applyFont="1" applyFill="1" applyBorder="1"/>
    <xf numFmtId="3" fontId="3" fillId="0" borderId="4" xfId="0" applyNumberFormat="1" applyFont="1" applyFill="1" applyBorder="1"/>
    <xf numFmtId="10" fontId="6" fillId="0" borderId="4" xfId="0" applyNumberFormat="1" applyFont="1" applyFill="1" applyBorder="1"/>
    <xf numFmtId="0" fontId="8" fillId="0" borderId="5" xfId="0" applyFont="1" applyBorder="1" applyAlignment="1">
      <alignment horizontal="right"/>
    </xf>
    <xf numFmtId="0" fontId="8" fillId="0" borderId="5" xfId="0" applyFont="1" applyBorder="1"/>
    <xf numFmtId="167" fontId="3" fillId="0" borderId="3" xfId="0" applyNumberFormat="1" applyFont="1" applyFill="1" applyBorder="1" applyAlignment="1">
      <alignment vertical="top"/>
    </xf>
    <xf numFmtId="10" fontId="6" fillId="0" borderId="3" xfId="0" applyNumberFormat="1" applyFont="1" applyFill="1" applyBorder="1"/>
    <xf numFmtId="0" fontId="2" fillId="0" borderId="6" xfId="0" applyFont="1" applyFill="1" applyBorder="1"/>
    <xf numFmtId="0" fontId="8" fillId="0" borderId="7" xfId="0" applyFont="1" applyFill="1" applyBorder="1"/>
    <xf numFmtId="0" fontId="5" fillId="0" borderId="7" xfId="0" applyFont="1" applyFill="1" applyBorder="1" applyAlignment="1">
      <alignment wrapText="1"/>
    </xf>
    <xf numFmtId="166" fontId="2" fillId="0" borderId="7" xfId="0" applyNumberFormat="1" applyFont="1" applyFill="1" applyBorder="1" applyAlignment="1">
      <alignment wrapText="1"/>
    </xf>
    <xf numFmtId="3" fontId="5" fillId="0" borderId="7" xfId="0" applyNumberFormat="1" applyFont="1" applyFill="1" applyBorder="1" applyAlignment="1">
      <alignment wrapText="1"/>
    </xf>
    <xf numFmtId="167" fontId="2" fillId="0" borderId="7" xfId="0" applyNumberFormat="1" applyFont="1" applyFill="1" applyBorder="1" applyAlignment="1">
      <alignment wrapText="1"/>
    </xf>
    <xf numFmtId="0" fontId="3" fillId="0" borderId="8" xfId="0" applyFont="1" applyFill="1" applyBorder="1"/>
    <xf numFmtId="3" fontId="3" fillId="0" borderId="8" xfId="0" applyNumberFormat="1" applyFont="1" applyFill="1" applyBorder="1"/>
    <xf numFmtId="168" fontId="3" fillId="0" borderId="8" xfId="0" applyNumberFormat="1" applyFont="1" applyFill="1" applyBorder="1"/>
    <xf numFmtId="0" fontId="8" fillId="0" borderId="8" xfId="0" applyFont="1" applyFill="1" applyBorder="1"/>
    <xf numFmtId="0" fontId="7" fillId="0" borderId="7" xfId="0" applyFont="1" applyFill="1" applyBorder="1"/>
    <xf numFmtId="165" fontId="2" fillId="3" borderId="0" xfId="0" applyNumberFormat="1" applyFont="1" applyFill="1" applyAlignment="1">
      <alignment horizontal="center" vertical="center" wrapText="1"/>
    </xf>
    <xf numFmtId="0" fontId="2" fillId="3" borderId="7" xfId="0" applyFont="1" applyFill="1" applyBorder="1" applyAlignment="1">
      <alignment wrapText="1"/>
    </xf>
    <xf numFmtId="0" fontId="3" fillId="3" borderId="8" xfId="0" applyFont="1" applyFill="1" applyBorder="1"/>
    <xf numFmtId="168" fontId="3" fillId="3" borderId="3" xfId="0" applyNumberFormat="1" applyFont="1" applyFill="1" applyBorder="1"/>
    <xf numFmtId="168" fontId="3" fillId="3" borderId="4" xfId="0" applyNumberFormat="1" applyFont="1" applyFill="1" applyBorder="1"/>
    <xf numFmtId="3" fontId="2" fillId="3" borderId="0" xfId="0" applyNumberFormat="1" applyFont="1" applyFill="1" applyAlignment="1">
      <alignment horizontal="center" vertical="center" wrapText="1"/>
    </xf>
    <xf numFmtId="3" fontId="2" fillId="3" borderId="7" xfId="0" applyNumberFormat="1" applyFont="1" applyFill="1" applyBorder="1" applyAlignment="1">
      <alignment wrapText="1"/>
    </xf>
    <xf numFmtId="168" fontId="3" fillId="3" borderId="8" xfId="0" applyNumberFormat="1" applyFont="1" applyFill="1" applyBorder="1"/>
    <xf numFmtId="165" fontId="2" fillId="3" borderId="7" xfId="0" applyNumberFormat="1" applyFont="1" applyFill="1" applyBorder="1" applyAlignment="1">
      <alignment wrapText="1"/>
    </xf>
    <xf numFmtId="37" fontId="2" fillId="3" borderId="3" xfId="0" applyNumberFormat="1" applyFont="1" applyFill="1" applyBorder="1"/>
    <xf numFmtId="37" fontId="2" fillId="3" borderId="4" xfId="0" applyNumberFormat="1" applyFont="1" applyFill="1" applyBorder="1"/>
    <xf numFmtId="0" fontId="7" fillId="0" borderId="0" xfId="0" applyFont="1" applyFill="1"/>
    <xf numFmtId="0" fontId="7" fillId="3" borderId="9" xfId="0" applyFont="1" applyFill="1" applyBorder="1" applyAlignment="1">
      <alignment horizontal="center"/>
    </xf>
    <xf numFmtId="172" fontId="8" fillId="0" borderId="0" xfId="0" applyNumberFormat="1" applyFont="1"/>
    <xf numFmtId="165" fontId="8" fillId="0" borderId="8" xfId="0" applyNumberFormat="1" applyFont="1" applyFill="1" applyBorder="1"/>
    <xf numFmtId="165" fontId="8" fillId="0" borderId="3" xfId="0" applyNumberFormat="1" applyFont="1" applyFill="1" applyBorder="1"/>
    <xf numFmtId="165" fontId="8" fillId="0" borderId="4" xfId="0" applyNumberFormat="1" applyFont="1" applyFill="1" applyBorder="1"/>
    <xf numFmtId="4" fontId="3" fillId="3" borderId="3" xfId="0" applyNumberFormat="1" applyFont="1" applyFill="1" applyBorder="1"/>
    <xf numFmtId="4" fontId="3" fillId="3" borderId="4" xfId="0" applyNumberFormat="1" applyFont="1" applyFill="1" applyBorder="1"/>
    <xf numFmtId="175" fontId="3" fillId="0" borderId="8" xfId="0" applyNumberFormat="1" applyFont="1" applyFill="1" applyBorder="1"/>
    <xf numFmtId="175" fontId="3" fillId="0" borderId="3" xfId="0" applyNumberFormat="1" applyFont="1" applyFill="1" applyBorder="1"/>
    <xf numFmtId="175" fontId="3" fillId="0" borderId="4" xfId="0" applyNumberFormat="1" applyFont="1" applyFill="1" applyBorder="1"/>
    <xf numFmtId="177" fontId="2" fillId="3" borderId="3" xfId="0" applyNumberFormat="1" applyFont="1" applyFill="1" applyBorder="1"/>
    <xf numFmtId="178" fontId="8" fillId="0" borderId="0" xfId="0" applyNumberFormat="1" applyFont="1"/>
    <xf numFmtId="175" fontId="8" fillId="0" borderId="0" xfId="0" applyNumberFormat="1" applyFont="1"/>
    <xf numFmtId="168" fontId="8" fillId="0" borderId="0" xfId="0" applyNumberFormat="1" applyFont="1"/>
    <xf numFmtId="0" fontId="8" fillId="2" borderId="0" xfId="0" applyFont="1" applyFill="1"/>
    <xf numFmtId="9" fontId="8" fillId="2" borderId="0" xfId="0" applyNumberFormat="1" applyFont="1" applyFill="1"/>
    <xf numFmtId="0" fontId="7" fillId="0" borderId="0" xfId="0" applyFont="1" applyAlignment="1">
      <alignment horizontal="right"/>
    </xf>
    <xf numFmtId="0" fontId="7" fillId="0" borderId="0" xfId="0" applyFont="1"/>
    <xf numFmtId="43" fontId="8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45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Sheet1!$A$8</c:f>
          <c:strCache>
            <c:ptCount val="1"/>
            <c:pt idx="0">
              <c:v>Ex1. Exchange Rate of CIC to Reserve - Maize Miller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Total Reserve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Sheet1!$B$26:$F$26</c:f>
              <c:numCache>
                <c:formatCode>#,##0.0</c:formatCode>
                <c:ptCount val="5"/>
                <c:pt idx="0">
                  <c:v>100</c:v>
                </c:pt>
                <c:pt idx="1">
                  <c:v>58.6181640625</c:v>
                </c:pt>
                <c:pt idx="2">
                  <c:v>100</c:v>
                </c:pt>
                <c:pt idx="3">
                  <c:v>141.3818359375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D-42E1-A11B-F049CC67DB1E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Total CIC Supply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Sheet1!$B$27:$F$27</c:f>
              <c:numCache>
                <c:formatCode>#,##0</c:formatCode>
                <c:ptCount val="5"/>
                <c:pt idx="0">
                  <c:v>400</c:v>
                </c:pt>
                <c:pt idx="1">
                  <c:v>350</c:v>
                </c:pt>
                <c:pt idx="2">
                  <c:v>400</c:v>
                </c:pt>
                <c:pt idx="3">
                  <c:v>436.1726155549614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D-42E1-A11B-F049CC67D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93199"/>
        <c:axId val="530697231"/>
      </c:barChart>
      <c:lineChart>
        <c:grouping val="standard"/>
        <c:varyColors val="0"/>
        <c:ser>
          <c:idx val="2"/>
          <c:order val="2"/>
          <c:tx>
            <c:strRef>
              <c:f>Sheet1!$A$28</c:f>
              <c:strCache>
                <c:ptCount val="1"/>
                <c:pt idx="0">
                  <c:v>CIC Price ($)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Sheet1!$B$28:$F$28</c:f>
              <c:numCache>
                <c:formatCode>#,##0.0</c:formatCode>
                <c:ptCount val="5"/>
                <c:pt idx="0">
                  <c:v>1</c:v>
                </c:pt>
                <c:pt idx="1">
                  <c:v>0.669921875</c:v>
                </c:pt>
                <c:pt idx="2">
                  <c:v>1</c:v>
                </c:pt>
                <c:pt idx="3">
                  <c:v>1.296567743095139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2D-42E1-A11B-F049CC67D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49279"/>
        <c:axId val="530694319"/>
      </c:lineChart>
      <c:catAx>
        <c:axId val="63619319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7231"/>
        <c:crosses val="autoZero"/>
        <c:auto val="1"/>
        <c:lblAlgn val="ctr"/>
        <c:lblOffset val="100"/>
        <c:noMultiLvlLbl val="0"/>
      </c:catAx>
      <c:valAx>
        <c:axId val="5306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3199"/>
        <c:crosses val="autoZero"/>
        <c:crossBetween val="between"/>
      </c:valAx>
      <c:valAx>
        <c:axId val="530694319"/>
        <c:scaling>
          <c:orientation val="minMax"/>
        </c:scaling>
        <c:delete val="0"/>
        <c:axPos val="r"/>
        <c:minorGridlines>
          <c:spPr>
            <a:ln>
              <a:noFill/>
            </a:ln>
            <a:effectLst/>
          </c:spPr>
        </c:min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9279"/>
        <c:crosses val="max"/>
        <c:crossBetween val="between"/>
      </c:valAx>
      <c:catAx>
        <c:axId val="633549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Sheet1!$A$38</c:f>
          <c:strCache>
            <c:ptCount val="1"/>
            <c:pt idx="0">
              <c:v>Ex2. Exchange Rate of Supply to Reserve - Investor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Total Reserve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Sheet1!$B$26:$F$26</c:f>
              <c:numCache>
                <c:formatCode>#,##0.0</c:formatCode>
                <c:ptCount val="5"/>
                <c:pt idx="0">
                  <c:v>100</c:v>
                </c:pt>
                <c:pt idx="1">
                  <c:v>58.6181640625</c:v>
                </c:pt>
                <c:pt idx="2">
                  <c:v>100</c:v>
                </c:pt>
                <c:pt idx="3">
                  <c:v>141.3818359375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C-4F1B-BFA6-362B23BEDB2B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Total CIC Supply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Sheet1!$B$27:$F$27</c:f>
              <c:numCache>
                <c:formatCode>#,##0</c:formatCode>
                <c:ptCount val="5"/>
                <c:pt idx="0">
                  <c:v>400</c:v>
                </c:pt>
                <c:pt idx="1">
                  <c:v>350</c:v>
                </c:pt>
                <c:pt idx="2">
                  <c:v>400</c:v>
                </c:pt>
                <c:pt idx="3">
                  <c:v>436.1726155549614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C-4F1B-BFA6-362B23BE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93199"/>
        <c:axId val="530697231"/>
      </c:barChart>
      <c:lineChart>
        <c:grouping val="standard"/>
        <c:varyColors val="0"/>
        <c:ser>
          <c:idx val="2"/>
          <c:order val="2"/>
          <c:tx>
            <c:strRef>
              <c:f>Sheet1!$A$28</c:f>
              <c:strCache>
                <c:ptCount val="1"/>
                <c:pt idx="0">
                  <c:v>CIC Price ($)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Sheet1!$B$28:$F$28</c:f>
              <c:numCache>
                <c:formatCode>#,##0.0</c:formatCode>
                <c:ptCount val="5"/>
                <c:pt idx="0">
                  <c:v>1</c:v>
                </c:pt>
                <c:pt idx="1">
                  <c:v>0.669921875</c:v>
                </c:pt>
                <c:pt idx="2">
                  <c:v>1</c:v>
                </c:pt>
                <c:pt idx="3">
                  <c:v>1.296567743095139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C-4F1B-BFA6-362B23BE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49279"/>
        <c:axId val="530694319"/>
      </c:lineChart>
      <c:catAx>
        <c:axId val="63619319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7231"/>
        <c:crosses val="autoZero"/>
        <c:auto val="1"/>
        <c:lblAlgn val="ctr"/>
        <c:lblOffset val="100"/>
        <c:noMultiLvlLbl val="0"/>
      </c:catAx>
      <c:valAx>
        <c:axId val="5306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3199"/>
        <c:crosses val="autoZero"/>
        <c:crossBetween val="between"/>
      </c:valAx>
      <c:valAx>
        <c:axId val="530694319"/>
        <c:scaling>
          <c:orientation val="minMax"/>
        </c:scaling>
        <c:delete val="0"/>
        <c:axPos val="r"/>
        <c:minorGridlines>
          <c:spPr>
            <a:ln>
              <a:noFill/>
            </a:ln>
            <a:effectLst/>
          </c:spPr>
        </c:min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9279"/>
        <c:crosses val="max"/>
        <c:crossBetween val="between"/>
      </c:valAx>
      <c:catAx>
        <c:axId val="633549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16</xdr:row>
      <xdr:rowOff>84665</xdr:rowOff>
    </xdr:from>
    <xdr:to>
      <xdr:col>12</xdr:col>
      <xdr:colOff>444500</xdr:colOff>
      <xdr:row>34</xdr:row>
      <xdr:rowOff>84666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F739B1-C57A-453C-9591-41FACE7F1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46</xdr:row>
      <xdr:rowOff>84665</xdr:rowOff>
    </xdr:from>
    <xdr:to>
      <xdr:col>12</xdr:col>
      <xdr:colOff>444500</xdr:colOff>
      <xdr:row>64</xdr:row>
      <xdr:rowOff>84666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D98161-EAEB-455B-B38A-91B96871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1D6-9164-4264-94DA-95D440F0116B}">
  <dimension ref="A1:R58"/>
  <sheetViews>
    <sheetView tabSelected="1" zoomScale="72" zoomScaleNormal="72" workbookViewId="0">
      <selection activeCell="A3" sqref="A3"/>
    </sheetView>
  </sheetViews>
  <sheetFormatPr defaultRowHeight="13.8" x14ac:dyDescent="0.3"/>
  <cols>
    <col min="1" max="1" width="37.77734375" style="2" customWidth="1"/>
    <col min="2" max="2" width="12.77734375" style="1" bestFit="1" customWidth="1"/>
    <col min="3" max="3" width="14" style="1" customWidth="1"/>
    <col min="4" max="4" width="12.5546875" style="1" customWidth="1"/>
    <col min="5" max="7" width="12.5546875" style="1" bestFit="1" customWidth="1"/>
    <col min="8" max="8" width="14.21875" style="1" customWidth="1"/>
    <col min="9" max="9" width="12.5546875" style="1" bestFit="1" customWidth="1"/>
    <col min="10" max="10" width="11.33203125" style="1" customWidth="1"/>
    <col min="11" max="11" width="20.5546875" style="1" customWidth="1"/>
    <col min="12" max="15" width="12.5546875" style="1" bestFit="1" customWidth="1"/>
    <col min="16" max="16" width="18.88671875" style="1" customWidth="1"/>
    <col min="17" max="17" width="17.21875" style="1" bestFit="1" customWidth="1"/>
    <col min="18" max="18" width="20.77734375" style="1" bestFit="1" customWidth="1"/>
    <col min="19" max="23" width="11.5546875" style="1" bestFit="1" customWidth="1"/>
    <col min="24" max="32" width="11" style="1" bestFit="1" customWidth="1"/>
    <col min="33" max="44" width="12.44140625" style="1" bestFit="1" customWidth="1"/>
    <col min="45" max="57" width="13.5546875" style="1" bestFit="1" customWidth="1"/>
    <col min="58" max="69" width="14.5546875" style="1" bestFit="1" customWidth="1"/>
    <col min="70" max="79" width="16" style="1" bestFit="1" customWidth="1"/>
    <col min="80" max="16384" width="8.88671875" style="1"/>
  </cols>
  <sheetData>
    <row r="1" spans="1:17" x14ac:dyDescent="0.3">
      <c r="A1" s="65" t="s">
        <v>38</v>
      </c>
    </row>
    <row r="2" spans="1:17" x14ac:dyDescent="0.3">
      <c r="A2" s="6" t="s">
        <v>13</v>
      </c>
      <c r="B2" s="7">
        <v>0.25</v>
      </c>
      <c r="C2" s="63" t="s">
        <v>30</v>
      </c>
      <c r="D2" s="64">
        <f>1/B2</f>
        <v>4</v>
      </c>
    </row>
    <row r="3" spans="1:17" x14ac:dyDescent="0.3">
      <c r="A3" s="2" t="s">
        <v>11</v>
      </c>
      <c r="B3" s="4">
        <f>B2</f>
        <v>0.25</v>
      </c>
      <c r="C3" s="1" t="s">
        <v>15</v>
      </c>
    </row>
    <row r="4" spans="1:17" x14ac:dyDescent="0.3">
      <c r="A4" s="2" t="s">
        <v>16</v>
      </c>
      <c r="B4" s="3">
        <v>100</v>
      </c>
      <c r="C4" s="1" t="s">
        <v>12</v>
      </c>
      <c r="D4" s="5"/>
    </row>
    <row r="5" spans="1:17" x14ac:dyDescent="0.3">
      <c r="A5" s="2" t="s">
        <v>31</v>
      </c>
      <c r="B5" s="3">
        <v>400</v>
      </c>
      <c r="D5" s="5"/>
    </row>
    <row r="7" spans="1:17" x14ac:dyDescent="0.3">
      <c r="A7" s="2" t="s">
        <v>19</v>
      </c>
      <c r="B7" s="8">
        <f>B4/(B5*B2)</f>
        <v>1</v>
      </c>
      <c r="C7" s="1" t="s">
        <v>14</v>
      </c>
    </row>
    <row r="8" spans="1:17" x14ac:dyDescent="0.3">
      <c r="A8" s="9" t="str">
        <f>_xlfn.CONCAT(_xlfn.CONCAT("Ex1. Exchange Rate of CIC to Reserve - Maize Miller"))</f>
        <v>Ex1. Exchange Rate of CIC to Reserve - Maize Miller</v>
      </c>
    </row>
    <row r="9" spans="1:17" x14ac:dyDescent="0.3">
      <c r="A9" s="11" t="s">
        <v>37</v>
      </c>
      <c r="B9" s="12"/>
      <c r="C9" s="37" t="s">
        <v>1</v>
      </c>
      <c r="D9" s="13"/>
      <c r="E9" s="42" t="s">
        <v>2</v>
      </c>
      <c r="F9" s="13"/>
      <c r="G9" s="13"/>
      <c r="H9" s="37" t="s">
        <v>26</v>
      </c>
      <c r="I9" s="13"/>
      <c r="J9" s="13"/>
      <c r="K9" s="49" t="s">
        <v>32</v>
      </c>
      <c r="L9" s="49"/>
      <c r="M9" s="49"/>
      <c r="N9" s="49"/>
      <c r="O9" s="49"/>
      <c r="P9" s="49"/>
      <c r="Q9" s="37" t="s">
        <v>33</v>
      </c>
    </row>
    <row r="10" spans="1:17" ht="27.6" x14ac:dyDescent="0.3">
      <c r="A10" s="26" t="s">
        <v>0</v>
      </c>
      <c r="B10" s="27"/>
      <c r="C10" s="38" t="s">
        <v>25</v>
      </c>
      <c r="D10" s="28" t="s">
        <v>3</v>
      </c>
      <c r="E10" s="43" t="s">
        <v>4</v>
      </c>
      <c r="F10" s="29" t="s">
        <v>5</v>
      </c>
      <c r="G10" s="28" t="s">
        <v>6</v>
      </c>
      <c r="H10" s="45" t="s">
        <v>27</v>
      </c>
      <c r="I10" s="30" t="s">
        <v>7</v>
      </c>
      <c r="J10" s="31" t="s">
        <v>8</v>
      </c>
      <c r="K10" s="36" t="s">
        <v>24</v>
      </c>
      <c r="L10" s="36" t="s">
        <v>20</v>
      </c>
      <c r="M10" s="36" t="s">
        <v>21</v>
      </c>
      <c r="N10" s="36" t="s">
        <v>22</v>
      </c>
      <c r="O10" s="36" t="s">
        <v>23</v>
      </c>
      <c r="P10" s="48" t="s">
        <v>28</v>
      </c>
      <c r="Q10" s="48" t="s">
        <v>28</v>
      </c>
    </row>
    <row r="11" spans="1:17" x14ac:dyDescent="0.3">
      <c r="A11" s="32" t="s">
        <v>9</v>
      </c>
      <c r="B11" s="32"/>
      <c r="C11" s="39"/>
      <c r="D11" s="56">
        <v>100</v>
      </c>
      <c r="E11" s="44"/>
      <c r="F11" s="34">
        <f>D11/(I11*$B$2)</f>
        <v>1</v>
      </c>
      <c r="G11" s="35"/>
      <c r="H11" s="39"/>
      <c r="I11" s="33">
        <v>400</v>
      </c>
      <c r="J11" s="33">
        <f>D11/$B$2</f>
        <v>400</v>
      </c>
      <c r="K11" s="51">
        <f>D11</f>
        <v>100</v>
      </c>
      <c r="L11" s="51">
        <f>I11</f>
        <v>400</v>
      </c>
      <c r="M11" s="51">
        <v>400</v>
      </c>
      <c r="N11" s="51">
        <f>M11</f>
        <v>400</v>
      </c>
      <c r="O11" s="51">
        <f>100</f>
        <v>100</v>
      </c>
      <c r="P11" s="59">
        <f>L11-M11+O11-K11</f>
        <v>0</v>
      </c>
      <c r="Q11" s="59">
        <f>H11-C11</f>
        <v>0</v>
      </c>
    </row>
    <row r="12" spans="1:17" x14ac:dyDescent="0.3">
      <c r="A12" s="24" t="s">
        <v>40</v>
      </c>
      <c r="B12" s="16"/>
      <c r="C12" s="54">
        <f>D11*(((1+H12/I11))^(1/$B$2)-1)</f>
        <v>-41.3818359375</v>
      </c>
      <c r="D12" s="57">
        <f>D11+C12</f>
        <v>58.6181640625</v>
      </c>
      <c r="E12" s="40">
        <f>C12/H12</f>
        <v>0.82763671875</v>
      </c>
      <c r="F12" s="15">
        <f>D12/(I12*$B$2)</f>
        <v>0.669921875</v>
      </c>
      <c r="G12" s="25">
        <f>(F12-F11)/F11</f>
        <v>-0.330078125</v>
      </c>
      <c r="H12" s="46">
        <v>-50</v>
      </c>
      <c r="I12" s="14">
        <f>I11+H12</f>
        <v>350</v>
      </c>
      <c r="J12" s="14">
        <f>D12/$B$2</f>
        <v>234.47265625</v>
      </c>
      <c r="K12" s="52">
        <f>K11</f>
        <v>100</v>
      </c>
      <c r="L12" s="52">
        <v>400</v>
      </c>
      <c r="M12" s="52">
        <f>I12</f>
        <v>350</v>
      </c>
      <c r="N12" s="52">
        <f>M12</f>
        <v>350</v>
      </c>
      <c r="O12" s="52">
        <f>D12</f>
        <v>58.6181640625</v>
      </c>
      <c r="P12" s="59">
        <f>L12-M12+O12-K12</f>
        <v>8.6181640625</v>
      </c>
      <c r="Q12" s="59">
        <f>H12-C12</f>
        <v>-8.6181640625</v>
      </c>
    </row>
    <row r="13" spans="1:17" x14ac:dyDescent="0.3">
      <c r="A13" s="17" t="s">
        <v>39</v>
      </c>
      <c r="B13" s="18"/>
      <c r="C13" s="55">
        <f>-C12</f>
        <v>41.3818359375</v>
      </c>
      <c r="D13" s="58">
        <f>D12+C13</f>
        <v>100</v>
      </c>
      <c r="E13" s="41">
        <f>C13/H13</f>
        <v>0.82763671875000033</v>
      </c>
      <c r="F13" s="19">
        <f>D13/(I13*$B$2)</f>
        <v>1</v>
      </c>
      <c r="G13" s="21">
        <f>(F13-F12)/F12</f>
        <v>0.49271137026239065</v>
      </c>
      <c r="H13" s="47">
        <f>I12*((1+C13/D12)^$B$2-1)</f>
        <v>49.999999999999979</v>
      </c>
      <c r="I13" s="20">
        <f>I12+H13</f>
        <v>400</v>
      </c>
      <c r="J13" s="20">
        <f>D13/$B$2</f>
        <v>400</v>
      </c>
      <c r="K13" s="52">
        <f t="shared" ref="K13:K15" si="0">K12</f>
        <v>100</v>
      </c>
      <c r="L13" s="53">
        <v>400</v>
      </c>
      <c r="M13" s="52">
        <f>I13</f>
        <v>400</v>
      </c>
      <c r="N13" s="52">
        <f>M13</f>
        <v>400</v>
      </c>
      <c r="O13" s="52">
        <f>D13</f>
        <v>100</v>
      </c>
      <c r="P13" s="59">
        <f>L13-M13+O13-K13</f>
        <v>0</v>
      </c>
      <c r="Q13" s="59">
        <f>H13-C13</f>
        <v>8.6181640624999787</v>
      </c>
    </row>
    <row r="14" spans="1:17" x14ac:dyDescent="0.3">
      <c r="A14" s="17" t="s">
        <v>39</v>
      </c>
      <c r="B14" s="18"/>
      <c r="C14" s="55">
        <f>C13</f>
        <v>41.3818359375</v>
      </c>
      <c r="D14" s="58">
        <f>D13+C14</f>
        <v>141.3818359375</v>
      </c>
      <c r="E14" s="41">
        <f>C14/H14</f>
        <v>1.1440100557457227</v>
      </c>
      <c r="F14" s="19">
        <f>D14/(I14*$B$2)</f>
        <v>1.296567743095139</v>
      </c>
      <c r="G14" s="21">
        <f>(F14-F13)/F13</f>
        <v>0.296567743095139</v>
      </c>
      <c r="H14" s="47">
        <f>I13*((1+C14/D13)^$B$2-1)</f>
        <v>36.172615554961411</v>
      </c>
      <c r="I14" s="20">
        <f>I13+H14</f>
        <v>436.1726155549614</v>
      </c>
      <c r="J14" s="20">
        <f>D14/$B$2</f>
        <v>565.52734375</v>
      </c>
      <c r="K14" s="52">
        <f t="shared" si="0"/>
        <v>100</v>
      </c>
      <c r="L14" s="53">
        <v>400</v>
      </c>
      <c r="M14" s="52">
        <f>I14</f>
        <v>436.1726155549614</v>
      </c>
      <c r="N14" s="52">
        <f>M14</f>
        <v>436.1726155549614</v>
      </c>
      <c r="O14" s="52">
        <f>D14</f>
        <v>141.3818359375</v>
      </c>
      <c r="P14" s="59">
        <f>L14-M14+O14-K14</f>
        <v>5.2092203825386036</v>
      </c>
      <c r="Q14" s="59">
        <f>H14-C14</f>
        <v>-5.2092203825385894</v>
      </c>
    </row>
    <row r="15" spans="1:17" x14ac:dyDescent="0.3">
      <c r="A15" s="24" t="s">
        <v>40</v>
      </c>
      <c r="B15" s="16"/>
      <c r="C15" s="54">
        <f>-C14</f>
        <v>-41.3818359375</v>
      </c>
      <c r="D15" s="57">
        <f>D14+C15</f>
        <v>100</v>
      </c>
      <c r="E15" s="40">
        <f>C15/H15</f>
        <v>1.1440100557457227</v>
      </c>
      <c r="F15" s="15">
        <f>D15/(I15*$B$2)</f>
        <v>1</v>
      </c>
      <c r="G15" s="25">
        <f>(F15-F14)/F14</f>
        <v>-0.22873293329601027</v>
      </c>
      <c r="H15" s="46">
        <f>-H14</f>
        <v>-36.172615554961411</v>
      </c>
      <c r="I15" s="14">
        <f>I14+H15</f>
        <v>400</v>
      </c>
      <c r="J15" s="14">
        <f>D15/$B$2</f>
        <v>400</v>
      </c>
      <c r="K15" s="52">
        <f t="shared" si="0"/>
        <v>100</v>
      </c>
      <c r="L15" s="52">
        <v>400</v>
      </c>
      <c r="M15" s="52">
        <f>I15</f>
        <v>400</v>
      </c>
      <c r="N15" s="52">
        <f>M15</f>
        <v>400</v>
      </c>
      <c r="O15" s="52">
        <f>D15</f>
        <v>100</v>
      </c>
      <c r="P15" s="59">
        <f>L15-M15+O15-K15</f>
        <v>0</v>
      </c>
      <c r="Q15" s="59">
        <f>H15-C15</f>
        <v>5.2092203825385894</v>
      </c>
    </row>
    <row r="16" spans="1:17" x14ac:dyDescent="0.3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5" x14ac:dyDescent="0.3">
      <c r="B17" s="1" t="s">
        <v>10</v>
      </c>
      <c r="C17" s="1" t="s">
        <v>18</v>
      </c>
      <c r="D17" s="1" t="s">
        <v>29</v>
      </c>
    </row>
    <row r="18" spans="1:15" x14ac:dyDescent="0.3">
      <c r="B18" s="61">
        <f>D11</f>
        <v>100</v>
      </c>
      <c r="C18" s="10">
        <f>I11</f>
        <v>400</v>
      </c>
      <c r="D18" s="62">
        <f>F11</f>
        <v>1</v>
      </c>
      <c r="E18" s="61"/>
      <c r="O18" s="50"/>
    </row>
    <row r="19" spans="1:15" x14ac:dyDescent="0.3">
      <c r="B19" s="61">
        <f>D12</f>
        <v>58.6181640625</v>
      </c>
      <c r="C19" s="10">
        <f>I12</f>
        <v>350</v>
      </c>
      <c r="D19" s="62">
        <f>F12</f>
        <v>0.669921875</v>
      </c>
      <c r="E19" s="61"/>
    </row>
    <row r="20" spans="1:15" x14ac:dyDescent="0.3">
      <c r="B20" s="61">
        <f>D13</f>
        <v>100</v>
      </c>
      <c r="C20" s="10">
        <f>I13</f>
        <v>400</v>
      </c>
      <c r="D20" s="62">
        <f>F13</f>
        <v>1</v>
      </c>
      <c r="E20" s="61"/>
    </row>
    <row r="21" spans="1:15" x14ac:dyDescent="0.3">
      <c r="B21" s="61">
        <f>D14</f>
        <v>141.3818359375</v>
      </c>
      <c r="C21" s="10">
        <f>I14</f>
        <v>436.1726155549614</v>
      </c>
      <c r="D21" s="62">
        <f>F14</f>
        <v>1.296567743095139</v>
      </c>
      <c r="E21" s="61"/>
    </row>
    <row r="22" spans="1:15" x14ac:dyDescent="0.3">
      <c r="B22" s="61">
        <f>D15</f>
        <v>100</v>
      </c>
      <c r="C22" s="10">
        <f>I15</f>
        <v>400</v>
      </c>
      <c r="D22" s="62">
        <f>F15</f>
        <v>1</v>
      </c>
      <c r="E22" s="61"/>
    </row>
    <row r="24" spans="1:15" x14ac:dyDescent="0.3">
      <c r="F24" s="62"/>
    </row>
    <row r="25" spans="1:15" x14ac:dyDescent="0.3">
      <c r="A25" s="65" t="s">
        <v>34</v>
      </c>
      <c r="B25" s="66">
        <v>1</v>
      </c>
      <c r="C25" s="66">
        <v>2</v>
      </c>
      <c r="D25" s="66">
        <v>3</v>
      </c>
      <c r="E25" s="66">
        <v>4</v>
      </c>
      <c r="F25" s="66">
        <v>5</v>
      </c>
    </row>
    <row r="26" spans="1:15" x14ac:dyDescent="0.3">
      <c r="A26" s="65" t="s">
        <v>35</v>
      </c>
      <c r="B26" s="61">
        <f>B18</f>
        <v>100</v>
      </c>
      <c r="C26" s="61">
        <f>B19</f>
        <v>58.6181640625</v>
      </c>
      <c r="D26" s="61">
        <f>B20</f>
        <v>100</v>
      </c>
      <c r="E26" s="61">
        <f>B21</f>
        <v>141.3818359375</v>
      </c>
      <c r="F26" s="61">
        <f>B22</f>
        <v>100</v>
      </c>
    </row>
    <row r="27" spans="1:15" x14ac:dyDescent="0.3">
      <c r="A27" s="65" t="s">
        <v>17</v>
      </c>
      <c r="B27" s="10">
        <f>C18</f>
        <v>400</v>
      </c>
      <c r="C27" s="10">
        <f>C19</f>
        <v>350</v>
      </c>
      <c r="D27" s="10">
        <f>C20</f>
        <v>400</v>
      </c>
      <c r="E27" s="10">
        <f>C21</f>
        <v>436.1726155549614</v>
      </c>
      <c r="F27" s="10">
        <f>C22</f>
        <v>400</v>
      </c>
    </row>
    <row r="28" spans="1:15" x14ac:dyDescent="0.3">
      <c r="A28" s="65" t="s">
        <v>36</v>
      </c>
      <c r="B28" s="61">
        <f>D18</f>
        <v>1</v>
      </c>
      <c r="C28" s="61">
        <f>D19</f>
        <v>0.669921875</v>
      </c>
      <c r="D28" s="61">
        <f>D20</f>
        <v>1</v>
      </c>
      <c r="E28" s="61">
        <f>D21</f>
        <v>1.296567743095139</v>
      </c>
      <c r="F28" s="61">
        <f>D22</f>
        <v>1</v>
      </c>
    </row>
    <row r="38" spans="1:18" x14ac:dyDescent="0.3">
      <c r="A38" s="9" t="str">
        <f>_xlfn.CONCAT(_xlfn.CONCAT("Ex2. Exchange Rate of Supply to Reserve - Investor"))</f>
        <v>Ex2. Exchange Rate of Supply to Reserve - Investor</v>
      </c>
    </row>
    <row r="39" spans="1:18" x14ac:dyDescent="0.3">
      <c r="A39" s="11"/>
      <c r="B39" s="12"/>
      <c r="C39" s="37" t="s">
        <v>1</v>
      </c>
      <c r="D39" s="13"/>
      <c r="E39" s="42" t="s">
        <v>2</v>
      </c>
      <c r="F39" s="13"/>
      <c r="G39" s="13"/>
      <c r="H39" s="37" t="s">
        <v>26</v>
      </c>
      <c r="I39" s="13"/>
      <c r="J39" s="13"/>
    </row>
    <row r="40" spans="1:18" ht="27.6" x14ac:dyDescent="0.3">
      <c r="A40" s="26" t="s">
        <v>0</v>
      </c>
      <c r="B40" s="27"/>
      <c r="C40" s="38" t="s">
        <v>25</v>
      </c>
      <c r="D40" s="28" t="s">
        <v>3</v>
      </c>
      <c r="E40" s="43" t="s">
        <v>4</v>
      </c>
      <c r="F40" s="29" t="s">
        <v>5</v>
      </c>
      <c r="G40" s="28" t="s">
        <v>6</v>
      </c>
      <c r="H40" s="45" t="s">
        <v>27</v>
      </c>
      <c r="I40" s="30" t="s">
        <v>7</v>
      </c>
      <c r="J40" s="31" t="s">
        <v>8</v>
      </c>
    </row>
    <row r="41" spans="1:18" x14ac:dyDescent="0.3">
      <c r="A41" s="32" t="s">
        <v>9</v>
      </c>
      <c r="B41" s="32"/>
      <c r="C41" s="39"/>
      <c r="D41" s="56">
        <v>100000</v>
      </c>
      <c r="E41" s="44"/>
      <c r="F41" s="34">
        <f>D41/(I41*$B$2)</f>
        <v>1</v>
      </c>
      <c r="G41" s="35"/>
      <c r="H41" s="39"/>
      <c r="I41" s="33">
        <f>D41*4</f>
        <v>400000</v>
      </c>
      <c r="J41" s="33">
        <f>D41/$B$2</f>
        <v>400000</v>
      </c>
    </row>
    <row r="42" spans="1:18" x14ac:dyDescent="0.3">
      <c r="A42" s="24" t="s">
        <v>40</v>
      </c>
      <c r="B42" s="16"/>
      <c r="C42" s="54">
        <f>D41*(((1+H42/I41))^(1/$B$2)-1)</f>
        <v>-41381.8359375</v>
      </c>
      <c r="D42" s="57">
        <f>D41+C42</f>
        <v>58618.1640625</v>
      </c>
      <c r="E42" s="40">
        <f>C42/H42</f>
        <v>0.82763671875</v>
      </c>
      <c r="F42" s="15">
        <f>D42/(I42*$B$2)</f>
        <v>0.669921875</v>
      </c>
      <c r="G42" s="25">
        <f>(F42-F41)/F41</f>
        <v>-0.330078125</v>
      </c>
      <c r="H42" s="46">
        <f>-I41/8</f>
        <v>-50000</v>
      </c>
      <c r="I42" s="14">
        <f>I41+H42</f>
        <v>350000</v>
      </c>
      <c r="J42" s="14">
        <f>D42/$B$2</f>
        <v>234472.65625</v>
      </c>
      <c r="K42" s="1" t="s">
        <v>44</v>
      </c>
    </row>
    <row r="43" spans="1:18" x14ac:dyDescent="0.3">
      <c r="A43" s="17" t="s">
        <v>39</v>
      </c>
      <c r="B43" s="18"/>
      <c r="C43" s="55">
        <f>-H42/5</f>
        <v>10000</v>
      </c>
      <c r="D43" s="58">
        <f>D42+C43</f>
        <v>68618.1640625</v>
      </c>
      <c r="E43" s="41">
        <f>C43/H43</f>
        <v>0.71137327228058456</v>
      </c>
      <c r="F43" s="19">
        <f>D43/(I43*$B$2)</f>
        <v>0.75392704116279441</v>
      </c>
      <c r="G43" s="21">
        <f>(F43-F42)/F42</f>
        <v>0.12539546669198465</v>
      </c>
      <c r="H43" s="47">
        <f>I42*((1+C43/D42)^$B$2-1)</f>
        <v>14057.317571042693</v>
      </c>
      <c r="I43" s="20">
        <f>I42+H43</f>
        <v>364057.31757104269</v>
      </c>
      <c r="J43" s="20">
        <f>D43/$B$2</f>
        <v>274472.65625</v>
      </c>
      <c r="K43" s="60" t="s">
        <v>42</v>
      </c>
      <c r="L43" s="60"/>
      <c r="M43" s="60"/>
      <c r="N43" s="60"/>
      <c r="O43" s="60"/>
      <c r="P43" s="60"/>
      <c r="Q43" s="60"/>
      <c r="R43" s="60"/>
    </row>
    <row r="44" spans="1:18" x14ac:dyDescent="0.3">
      <c r="A44" s="17" t="s">
        <v>39</v>
      </c>
      <c r="B44" s="18"/>
      <c r="C44" s="55">
        <f>D41-D43</f>
        <v>31381.8359375</v>
      </c>
      <c r="D44" s="58">
        <f>D43+C44</f>
        <v>100000</v>
      </c>
      <c r="E44" s="41">
        <f>C44/H44</f>
        <v>0.87310778764294772</v>
      </c>
      <c r="F44" s="19">
        <f>D44/(I44*$B$2)</f>
        <v>0.99999999999999989</v>
      </c>
      <c r="G44" s="21">
        <f>(F44-F43)/F43</f>
        <v>0.32638829144221038</v>
      </c>
      <c r="H44" s="47">
        <f>I43*((1+C44/D43)^$B$2-1)</f>
        <v>35942.682428957349</v>
      </c>
      <c r="I44" s="20">
        <f>I43+H44</f>
        <v>400000.00000000006</v>
      </c>
      <c r="J44" s="20">
        <f>D44/$B$2</f>
        <v>400000</v>
      </c>
      <c r="K44" s="60" t="s">
        <v>41</v>
      </c>
      <c r="L44" s="60"/>
      <c r="M44" s="60"/>
      <c r="N44" s="60"/>
      <c r="O44" s="60"/>
      <c r="P44" s="60"/>
      <c r="Q44" s="60"/>
      <c r="R44" s="60"/>
    </row>
    <row r="45" spans="1:18" x14ac:dyDescent="0.3">
      <c r="A45" s="24" t="s">
        <v>40</v>
      </c>
      <c r="B45" s="16"/>
      <c r="C45" s="54">
        <f>-C44</f>
        <v>-31381.8359375</v>
      </c>
      <c r="D45" s="57">
        <f>D44+C45</f>
        <v>68618.1640625</v>
      </c>
      <c r="E45" s="40">
        <f>C45/H45</f>
        <v>2.2324199321031823</v>
      </c>
      <c r="F45" s="15">
        <f>D45/(I45*$B$2)</f>
        <v>0.71117466076202573</v>
      </c>
      <c r="G45" s="25">
        <f>(F45-F44)/F44</f>
        <v>-0.28882533923797421</v>
      </c>
      <c r="H45" s="46">
        <f>-H43</f>
        <v>-14057.317571042693</v>
      </c>
      <c r="I45" s="14">
        <f>I44+H45</f>
        <v>385942.68242895737</v>
      </c>
      <c r="J45" s="14">
        <f>D45/$B$2</f>
        <v>274472.65625</v>
      </c>
      <c r="K45" s="1" t="s">
        <v>43</v>
      </c>
    </row>
    <row r="46" spans="1:18" x14ac:dyDescent="0.3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67"/>
    </row>
    <row r="47" spans="1:18" x14ac:dyDescent="0.3">
      <c r="B47" s="1" t="s">
        <v>10</v>
      </c>
      <c r="C47" s="1" t="s">
        <v>18</v>
      </c>
      <c r="D47" s="1" t="s">
        <v>29</v>
      </c>
    </row>
    <row r="48" spans="1:18" x14ac:dyDescent="0.3">
      <c r="B48" s="61">
        <f>D41</f>
        <v>100000</v>
      </c>
      <c r="C48" s="10">
        <f>I41</f>
        <v>400000</v>
      </c>
      <c r="D48" s="62">
        <f>F41</f>
        <v>1</v>
      </c>
      <c r="E48" s="61"/>
      <c r="O48" s="50"/>
    </row>
    <row r="49" spans="1:6" x14ac:dyDescent="0.3">
      <c r="B49" s="61">
        <f>D42</f>
        <v>58618.1640625</v>
      </c>
      <c r="C49" s="10">
        <f>I42</f>
        <v>350000</v>
      </c>
      <c r="D49" s="62">
        <f>F42</f>
        <v>0.669921875</v>
      </c>
      <c r="E49" s="61"/>
    </row>
    <row r="50" spans="1:6" x14ac:dyDescent="0.3">
      <c r="B50" s="61">
        <f>D43</f>
        <v>68618.1640625</v>
      </c>
      <c r="C50" s="10">
        <f>I43</f>
        <v>364057.31757104269</v>
      </c>
      <c r="D50" s="62">
        <f>F43</f>
        <v>0.75392704116279441</v>
      </c>
      <c r="E50" s="61"/>
    </row>
    <row r="51" spans="1:6" x14ac:dyDescent="0.3">
      <c r="B51" s="61">
        <f>D44</f>
        <v>100000</v>
      </c>
      <c r="C51" s="10">
        <f>I44</f>
        <v>400000.00000000006</v>
      </c>
      <c r="D51" s="62">
        <f>F44</f>
        <v>0.99999999999999989</v>
      </c>
      <c r="E51" s="61"/>
    </row>
    <row r="52" spans="1:6" x14ac:dyDescent="0.3">
      <c r="B52" s="61">
        <f>D45</f>
        <v>68618.1640625</v>
      </c>
      <c r="C52" s="10">
        <f>I45</f>
        <v>385942.68242895737</v>
      </c>
      <c r="D52" s="62">
        <f>F45</f>
        <v>0.71117466076202573</v>
      </c>
      <c r="E52" s="61"/>
    </row>
    <row r="54" spans="1:6" x14ac:dyDescent="0.3">
      <c r="F54" s="62"/>
    </row>
    <row r="55" spans="1:6" x14ac:dyDescent="0.3">
      <c r="A55" s="65" t="s">
        <v>34</v>
      </c>
      <c r="B55" s="66">
        <v>1</v>
      </c>
      <c r="C55" s="66">
        <v>2</v>
      </c>
      <c r="D55" s="66">
        <v>3</v>
      </c>
      <c r="E55" s="66">
        <v>4</v>
      </c>
      <c r="F55" s="66">
        <v>5</v>
      </c>
    </row>
    <row r="56" spans="1:6" x14ac:dyDescent="0.3">
      <c r="A56" s="65" t="s">
        <v>35</v>
      </c>
      <c r="B56" s="61">
        <f>B48</f>
        <v>100000</v>
      </c>
      <c r="C56" s="61">
        <f>B49</f>
        <v>58618.1640625</v>
      </c>
      <c r="D56" s="61">
        <f>B50</f>
        <v>68618.1640625</v>
      </c>
      <c r="E56" s="61">
        <f>B51</f>
        <v>100000</v>
      </c>
      <c r="F56" s="61">
        <f>B52</f>
        <v>68618.1640625</v>
      </c>
    </row>
    <row r="57" spans="1:6" x14ac:dyDescent="0.3">
      <c r="A57" s="65" t="s">
        <v>17</v>
      </c>
      <c r="B57" s="10">
        <f>C48</f>
        <v>400000</v>
      </c>
      <c r="C57" s="10">
        <f>C49</f>
        <v>350000</v>
      </c>
      <c r="D57" s="10">
        <f>C50</f>
        <v>364057.31757104269</v>
      </c>
      <c r="E57" s="10">
        <f>C51</f>
        <v>400000.00000000006</v>
      </c>
      <c r="F57" s="10">
        <f>C52</f>
        <v>385942.68242895737</v>
      </c>
    </row>
    <row r="58" spans="1:6" x14ac:dyDescent="0.3">
      <c r="A58" s="65" t="s">
        <v>36</v>
      </c>
      <c r="B58" s="61">
        <f>D48</f>
        <v>1</v>
      </c>
      <c r="C58" s="61">
        <f>D49</f>
        <v>0.669921875</v>
      </c>
      <c r="D58" s="61">
        <f>D50</f>
        <v>0.75392704116279441</v>
      </c>
      <c r="E58" s="61">
        <f>D51</f>
        <v>0.99999999999999989</v>
      </c>
      <c r="F58" s="61">
        <f>D52</f>
        <v>0.71117466076202573</v>
      </c>
    </row>
  </sheetData>
  <mergeCells count="1">
    <mergeCell ref="K9:P9"/>
  </mergeCells>
  <conditionalFormatting sqref="H12">
    <cfRule type="cellIs" dxfId="42" priority="45" operator="lessThan">
      <formula>0</formula>
    </cfRule>
  </conditionalFormatting>
  <conditionalFormatting sqref="C12">
    <cfRule type="cellIs" dxfId="41" priority="46" operator="lessThan">
      <formula>0</formula>
    </cfRule>
  </conditionalFormatting>
  <conditionalFormatting sqref="G12">
    <cfRule type="cellIs" dxfId="40" priority="47" operator="lessThan">
      <formula>0</formula>
    </cfRule>
  </conditionalFormatting>
  <conditionalFormatting sqref="C13 H13">
    <cfRule type="cellIs" dxfId="39" priority="40" operator="lessThan">
      <formula>0</formula>
    </cfRule>
  </conditionalFormatting>
  <conditionalFormatting sqref="G13">
    <cfRule type="cellIs" dxfId="38" priority="41" operator="lessThan">
      <formula>0</formula>
    </cfRule>
  </conditionalFormatting>
  <conditionalFormatting sqref="Q12">
    <cfRule type="cellIs" dxfId="37" priority="39" operator="lessThan">
      <formula>0</formula>
    </cfRule>
  </conditionalFormatting>
  <conditionalFormatting sqref="Q13">
    <cfRule type="cellIs" dxfId="36" priority="38" operator="lessThan">
      <formula>0</formula>
    </cfRule>
  </conditionalFormatting>
  <conditionalFormatting sqref="Q11">
    <cfRule type="cellIs" dxfId="35" priority="37" operator="lessThan">
      <formula>0</formula>
    </cfRule>
  </conditionalFormatting>
  <conditionalFormatting sqref="P14">
    <cfRule type="cellIs" dxfId="34" priority="27" operator="lessThan">
      <formula>0</formula>
    </cfRule>
  </conditionalFormatting>
  <conditionalFormatting sqref="G15">
    <cfRule type="cellIs" dxfId="33" priority="26" operator="lessThan">
      <formula>0</formula>
    </cfRule>
  </conditionalFormatting>
  <conditionalFormatting sqref="C15">
    <cfRule type="cellIs" dxfId="32" priority="25" operator="lessThan">
      <formula>0</formula>
    </cfRule>
  </conditionalFormatting>
  <conditionalFormatting sqref="P11">
    <cfRule type="cellIs" dxfId="31" priority="31" operator="lessThan">
      <formula>0</formula>
    </cfRule>
  </conditionalFormatting>
  <conditionalFormatting sqref="P12">
    <cfRule type="cellIs" dxfId="30" priority="33" operator="lessThan">
      <formula>0</formula>
    </cfRule>
  </conditionalFormatting>
  <conditionalFormatting sqref="P13">
    <cfRule type="cellIs" dxfId="29" priority="32" operator="lessThan">
      <formula>0</formula>
    </cfRule>
  </conditionalFormatting>
  <conditionalFormatting sqref="P15">
    <cfRule type="cellIs" dxfId="28" priority="22" operator="lessThan">
      <formula>0</formula>
    </cfRule>
  </conditionalFormatting>
  <conditionalFormatting sqref="C14 H14">
    <cfRule type="cellIs" dxfId="27" priority="29" operator="lessThan">
      <formula>0</formula>
    </cfRule>
  </conditionalFormatting>
  <conditionalFormatting sqref="G14">
    <cfRule type="cellIs" dxfId="26" priority="30" operator="lessThan">
      <formula>0</formula>
    </cfRule>
  </conditionalFormatting>
  <conditionalFormatting sqref="H15">
    <cfRule type="cellIs" dxfId="24" priority="24" operator="lessThan">
      <formula>0</formula>
    </cfRule>
  </conditionalFormatting>
  <conditionalFormatting sqref="Q15">
    <cfRule type="cellIs" dxfId="23" priority="23" operator="lessThan">
      <formula>0</formula>
    </cfRule>
  </conditionalFormatting>
  <conditionalFormatting sqref="H42">
    <cfRule type="cellIs" dxfId="22" priority="19" operator="lessThan">
      <formula>0</formula>
    </cfRule>
  </conditionalFormatting>
  <conditionalFormatting sqref="C42">
    <cfRule type="cellIs" dxfId="21" priority="20" operator="lessThan">
      <formula>0</formula>
    </cfRule>
  </conditionalFormatting>
  <conditionalFormatting sqref="G42">
    <cfRule type="cellIs" dxfId="20" priority="21" operator="lessThan">
      <formula>0</formula>
    </cfRule>
  </conditionalFormatting>
  <conditionalFormatting sqref="C43 H43">
    <cfRule type="cellIs" dxfId="19" priority="17" operator="lessThan">
      <formula>0</formula>
    </cfRule>
  </conditionalFormatting>
  <conditionalFormatting sqref="G43">
    <cfRule type="cellIs" dxfId="18" priority="18" operator="lessThan">
      <formula>0</formula>
    </cfRule>
  </conditionalFormatting>
  <conditionalFormatting sqref="G45">
    <cfRule type="cellIs" dxfId="13" priority="6" operator="lessThan">
      <formula>0</formula>
    </cfRule>
  </conditionalFormatting>
  <conditionalFormatting sqref="C45">
    <cfRule type="cellIs" dxfId="12" priority="5" operator="lessThan">
      <formula>0</formula>
    </cfRule>
  </conditionalFormatting>
  <conditionalFormatting sqref="C44 H44">
    <cfRule type="cellIs" dxfId="7" priority="9" operator="lessThan">
      <formula>0</formula>
    </cfRule>
  </conditionalFormatting>
  <conditionalFormatting sqref="G44">
    <cfRule type="cellIs" dxfId="6" priority="10" operator="lessThan">
      <formula>0</formula>
    </cfRule>
  </conditionalFormatting>
  <conditionalFormatting sqref="H45">
    <cfRule type="cellIs" dxfId="4" priority="4" operator="lessThan">
      <formula>0</formula>
    </cfRule>
  </conditionalFormatting>
  <conditionalFormatting sqref="Q14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bnia</dc:creator>
  <cp:lastModifiedBy>bnia</cp:lastModifiedBy>
  <dcterms:created xsi:type="dcterms:W3CDTF">2019-08-31T15:35:43Z</dcterms:created>
  <dcterms:modified xsi:type="dcterms:W3CDTF">2020-01-12T11:56:12Z</dcterms:modified>
</cp:coreProperties>
</file>