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cel\Desktop\StarCitizen Tools\Projekt Jericho (3D Navigation)_V6\"/>
    </mc:Choice>
  </mc:AlternateContent>
  <xr:revisionPtr revIDLastSave="0" documentId="13_ncr:1_{54132177-9076-4F9A-A707-E094E7840DE4}" xr6:coauthVersionLast="47" xr6:coauthVersionMax="47" xr10:uidLastSave="{00000000-0000-0000-0000-000000000000}"/>
  <bookViews>
    <workbookView xWindow="6930" yWindow="2325" windowWidth="38700" windowHeight="1543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T5" i="1" l="1"/>
  <c r="T7" i="1" s="1"/>
  <c r="T8" i="1" s="1"/>
  <c r="M4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N4" i="1" l="1"/>
  <c r="Q4" i="1" s="1"/>
  <c r="T6" i="1"/>
  <c r="T9" i="1"/>
  <c r="M18" i="1"/>
  <c r="N18" i="1" s="1"/>
  <c r="Q18" i="1" s="1"/>
  <c r="M15" i="1"/>
  <c r="N15" i="1" s="1"/>
  <c r="Q15" i="1" s="1"/>
  <c r="M13" i="1"/>
  <c r="N13" i="1" s="1"/>
  <c r="Q13" i="1" s="1"/>
  <c r="M12" i="1"/>
  <c r="N12" i="1" s="1"/>
  <c r="Q12" i="1" s="1"/>
  <c r="M11" i="1"/>
  <c r="N11" i="1" s="1"/>
  <c r="Q11" i="1" s="1"/>
  <c r="M9" i="1"/>
  <c r="N9" i="1" s="1"/>
  <c r="Q9" i="1" s="1"/>
  <c r="M7" i="1"/>
  <c r="N7" i="1" s="1"/>
  <c r="Q7" i="1" s="1"/>
  <c r="M19" i="1"/>
  <c r="N19" i="1" s="1"/>
  <c r="Q19" i="1" s="1"/>
  <c r="M17" i="1"/>
  <c r="N17" i="1" s="1"/>
  <c r="Q17" i="1" s="1"/>
  <c r="M14" i="1"/>
  <c r="N14" i="1" s="1"/>
  <c r="Q14" i="1" s="1"/>
  <c r="M10" i="1"/>
  <c r="N10" i="1" s="1"/>
  <c r="Q10" i="1" s="1"/>
  <c r="M8" i="1"/>
  <c r="N8" i="1" s="1"/>
  <c r="Q8" i="1" s="1"/>
  <c r="M6" i="1"/>
  <c r="N6" i="1" s="1"/>
  <c r="Q6" i="1" s="1"/>
  <c r="M16" i="1"/>
  <c r="N16" i="1" s="1"/>
  <c r="Q16" i="1" s="1"/>
  <c r="M5" i="1"/>
  <c r="N5" i="1" s="1"/>
  <c r="Q5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T10" i="1"/>
</calcChain>
</file>

<file path=xl/sharedStrings.xml><?xml version="1.0" encoding="utf-8"?>
<sst xmlns="http://schemas.openxmlformats.org/spreadsheetml/2006/main" count="56" uniqueCount="56">
  <si>
    <t>3.13</t>
  </si>
  <si>
    <t>Stanton1b</t>
  </si>
  <si>
    <t>Aberdeen</t>
  </si>
  <si>
    <t>Stanton1a</t>
  </si>
  <si>
    <t>Arial</t>
  </si>
  <si>
    <t>Stanton3</t>
  </si>
  <si>
    <t>ArcCorp</t>
  </si>
  <si>
    <t>Stanton4a</t>
  </si>
  <si>
    <t>Calliope</t>
  </si>
  <si>
    <t>Stanton2a</t>
  </si>
  <si>
    <t>Cellin</t>
  </si>
  <si>
    <t>Stanton4b</t>
  </si>
  <si>
    <t>Clio</t>
  </si>
  <si>
    <t>Stanton2</t>
  </si>
  <si>
    <t>Crusader</t>
  </si>
  <si>
    <t>Stanton2b</t>
  </si>
  <si>
    <t>Daymar</t>
  </si>
  <si>
    <t>Stanton4c</t>
  </si>
  <si>
    <t>Euterpe</t>
  </si>
  <si>
    <t>Stanton1</t>
  </si>
  <si>
    <t>Hurston</t>
  </si>
  <si>
    <t>Stanton1d</t>
  </si>
  <si>
    <t>Ita</t>
  </si>
  <si>
    <t>Stanton3a</t>
  </si>
  <si>
    <t>Lyria</t>
  </si>
  <si>
    <t>Stanton1c</t>
  </si>
  <si>
    <t>Magda</t>
  </si>
  <si>
    <t>Stanton4</t>
  </si>
  <si>
    <t>MicroTech</t>
  </si>
  <si>
    <t>Stanton3b</t>
  </si>
  <si>
    <t>Wala</t>
  </si>
  <si>
    <t>Stanton2c</t>
  </si>
  <si>
    <t>Yela</t>
  </si>
  <si>
    <t>Difference</t>
  </si>
  <si>
    <t>Difference (ms)</t>
  </si>
  <si>
    <t>Days</t>
  </si>
  <si>
    <t>Hours</t>
  </si>
  <si>
    <t>Minutes</t>
  </si>
  <si>
    <t>Seconds</t>
  </si>
  <si>
    <t>Months</t>
  </si>
  <si>
    <t>Deviation
per Month</t>
  </si>
  <si>
    <t>Deviation
Total</t>
  </si>
  <si>
    <t>Difference
Total</t>
  </si>
  <si>
    <t>OC
BodyRadius</t>
  </si>
  <si>
    <t>OC
Name</t>
  </si>
  <si>
    <t>OC
Internal</t>
  </si>
  <si>
    <t xml:space="preserve">Full Cycles 
</t>
  </si>
  <si>
    <t>0.036 ms</t>
  </si>
  <si>
    <t>RotationSpeed 
on Surface</t>
  </si>
  <si>
    <t>22:00 - 02:00</t>
  </si>
  <si>
    <t>Calibration
3.15</t>
  </si>
  <si>
    <t>RotAdjust 
3.15</t>
  </si>
  <si>
    <t>RotAdjust
3.13</t>
  </si>
  <si>
    <t>Calibration
Delta</t>
  </si>
  <si>
    <t>Rotation Speed
Murphy</t>
  </si>
  <si>
    <t>RotSpeed 
Grau 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</si>
</sst>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\ &quot;sec&quot;"/>
    <numFmt numFmtId="166" formatCode="dd/mm/yyyy\ hh:mm:ss;@"/>
    <numFmt numFmtId="167" formatCode="0.0\ &quot;m/sec&quot;"/>
    <numFmt numFmtId="168" formatCode="0\ &quot;m&quot;"/>
    <numFmt numFmtId="169" formatCode="0.0\ &quot;m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2" xfId="0" applyFont="1" applyFill="1" applyBorder="1"/>
    <xf numFmtId="0" fontId="4" fillId="0" borderId="0" xfId="0" applyFont="1"/>
    <xf numFmtId="2" fontId="0" fillId="0" borderId="0" xfId="0" applyNumberFormat="1"/>
    <xf numFmtId="0" fontId="0" fillId="0" borderId="2" xfId="0" applyFont="1" applyBorder="1"/>
    <xf numFmtId="0" fontId="2" fillId="0" borderId="0" xfId="0" applyFont="1"/>
    <xf numFmtId="0" fontId="0" fillId="0" borderId="3" xfId="0" applyFont="1" applyBorder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0" fillId="4" borderId="0" xfId="0" applyFill="1" applyAlignment="1">
      <alignment horizontal="right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3"/>
    </xf>
    <xf numFmtId="0" fontId="2" fillId="0" borderId="0" xfId="0" applyFont="1" applyAlignment="1">
      <alignment horizontal="left" indent="3"/>
    </xf>
    <xf numFmtId="164" fontId="0" fillId="0" borderId="0" xfId="0" applyNumberFormat="1" applyAlignment="1">
      <alignment horizontal="right" indent="2"/>
    </xf>
    <xf numFmtId="164" fontId="0" fillId="0" borderId="0" xfId="0" applyNumberFormat="1" applyFill="1" applyAlignment="1">
      <alignment horizontal="right" indent="2"/>
    </xf>
    <xf numFmtId="0" fontId="0" fillId="0" borderId="0" xfId="0" applyAlignment="1">
      <alignment horizontal="left" indent="2"/>
    </xf>
    <xf numFmtId="0" fontId="0" fillId="0" borderId="0" xfId="0" applyFill="1" applyAlignment="1">
      <alignment horizontal="left" indent="2"/>
    </xf>
    <xf numFmtId="16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center"/>
    </xf>
  </cellXfs>
  <cellStyles count="1">
    <cellStyle name="Standard" xfId="0" builtinId="0"/>
  </cellStyles>
  <dxfs count="21">
    <dxf>
      <numFmt numFmtId="170" formatCode="0.000"/>
    </dxf>
    <dxf>
      <numFmt numFmtId="168" formatCode="0\ &quot;m&quot;"/>
    </dxf>
    <dxf>
      <numFmt numFmtId="170" formatCode="0.000"/>
    </dxf>
    <dxf>
      <numFmt numFmtId="169" formatCode="0.0\ &quot;m&quot;"/>
    </dxf>
    <dxf>
      <numFmt numFmtId="170" formatCode="0.000"/>
    </dxf>
    <dxf>
      <numFmt numFmtId="167" formatCode="0.0\ &quot;m/sec&quot;"/>
    </dxf>
    <dxf>
      <numFmt numFmtId="165" formatCode="0.00\ &quot;sec&quot;"/>
    </dxf>
    <dxf>
      <numFmt numFmtId="165" formatCode="0.00\ &quot;sec&quot;"/>
    </dxf>
    <dxf>
      <numFmt numFmtId="2" formatCode="0.00"/>
    </dxf>
    <dxf>
      <numFmt numFmtId="0" formatCode="General"/>
      <alignment horizontal="left" vertical="bottom" textRotation="0" wrapText="0" relativeIndent="1" justifyLastLine="0" shrinkToFit="0" readingOrder="0"/>
    </dxf>
    <dxf>
      <numFmt numFmtId="164" formatCode="0.00000000"/>
      <alignment horizontal="righ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left" vertical="bottom" textRotation="0" wrapText="0" relativeIndent="1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3:Q19" totalsRowShown="0" headerRowDxfId="20">
  <autoFilter ref="B3:Q19" xr:uid="{00000000-0009-0000-0100-000001000000}"/>
  <tableColumns count="16">
    <tableColumn id="1" xr3:uid="{00000000-0010-0000-0000-000001000000}" name="OC_x000a_Name"/>
    <tableColumn id="10" xr3:uid="{00000000-0010-0000-0000-00000A000000}" name="OC_x000a_BodyRadius"/>
    <tableColumn id="9" xr3:uid="{00000000-0010-0000-0000-000009000000}" name="RotAdjust_x000a_3.13" dataDxfId="19"/>
    <tableColumn id="15" xr3:uid="{00000000-0010-0000-0000-00000F000000}" name="RotAdjust _x000a_3.15" dataDxfId="18"/>
    <tableColumn id="17" xr3:uid="{00000000-0010-0000-0000-000011000000}" name="Calibration_x000a_Delta" dataDxfId="17">
      <calculatedColumnFormula>SUM(Tabelle1[[#This Row],[RotAdjust 
3.15]]-Tabelle1[[#This Row],[RotAdjust
3.13]])</calculatedColumnFormula>
    </tableColumn>
    <tableColumn id="16" xr3:uid="{00000000-0010-0000-0000-000010000000}" name="Calibration_x000a_3.15" dataDxfId="16"/>
    <tableColumn id="2" xr3:uid="{00000000-0010-0000-0000-000002000000}" name="Rotation Speed_x000a_Murphy" dataDxfId="15" totalsRowDxfId="14"/>
    <tableColumn id="3" xr3:uid="{00000000-0010-0000-0000-000003000000}" name="3.13" dataDxfId="13" totalsRowDxfId="12"/>
    <tableColumn id="4" xr3:uid="{00000000-0010-0000-0000-000004000000}" name="RotSpeed _x000a_Grau 3.15" dataDxfId="11"/>
    <tableColumn id="5" xr3:uid="{00000000-0010-0000-0000-000005000000}" name="Difference" dataDxfId="10">
      <calculatedColumnFormula>SUM(H4-I4)*-1</calculatedColumnFormula>
    </tableColumn>
    <tableColumn id="6" xr3:uid="{00000000-0010-0000-0000-000006000000}" name="Difference (ms)" dataDxfId="9">
      <calculatedColumnFormula>SUM(K4*3600000)</calculatedColumnFormula>
    </tableColumn>
    <tableColumn id="14" xr3:uid="{00000000-0010-0000-0000-00000E000000}" name="Full Cycles _x000a_" dataDxfId="8">
      <calculatedColumnFormula>SUM(T$8/J4)</calculatedColumnFormula>
    </tableColumn>
    <tableColumn id="8" xr3:uid="{00000000-0010-0000-0000-000008000000}" name="Difference_x000a_Total" dataDxfId="7" totalsRowDxfId="6">
      <calculatedColumnFormula>SUM(L4*M4/1000)</calculatedColumnFormula>
    </tableColumn>
    <tableColumn id="11" xr3:uid="{00000000-0010-0000-0000-00000B000000}" name="RotationSpeed _x000a_on Surface" dataDxfId="5" totalsRowDxfId="4">
      <calculatedColumnFormula>SUM((PI()*2*Tabelle1[[#This Row],[OC
BodyRadius]])/(Tabelle1[[#This Row],[RotSpeed 
Grau 3.15]]*3600))</calculatedColumnFormula>
    </tableColumn>
    <tableColumn id="12" xr3:uid="{00000000-0010-0000-0000-00000C000000}" name="Deviation_x000a_per Month" dataDxfId="3" totalsRowDxfId="2">
      <calculatedColumnFormula>SUM(Q4/T$6)</calculatedColumnFormula>
    </tableColumn>
    <tableColumn id="13" xr3:uid="{00000000-0010-0000-0000-00000D000000}" name="Deviation_x000a_Total" dataDxfId="1" totalsRowDxfId="0">
      <calculatedColumnFormula>SUM(Tabelle1[[#This Row],[Difference
Total]]*Tabelle1[[#This Row],[RotationSpeed 
on Surface]])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1"/>
  <sheetViews>
    <sheetView tabSelected="1" workbookViewId="0">
      <selection activeCell="H2" sqref="H2"/>
    </sheetView>
  </sheetViews>
  <sheetFormatPr baseColWidth="10" defaultRowHeight="15" x14ac:dyDescent="0.25"/>
  <cols>
    <col min="3" max="3" width="15.85546875" bestFit="1" customWidth="1"/>
    <col min="4" max="5" width="13.85546875" style="26" bestFit="1" customWidth="1"/>
    <col min="6" max="6" width="13.85546875" style="26" customWidth="1"/>
    <col min="7" max="7" width="15.28515625" style="26" bestFit="1" customWidth="1"/>
    <col min="8" max="8" width="16.140625" bestFit="1" customWidth="1"/>
    <col min="9" max="9" width="11.42578125" hidden="1" customWidth="1"/>
    <col min="10" max="10" width="12.28515625" bestFit="1" customWidth="1"/>
    <col min="11" max="11" width="15" bestFit="1" customWidth="1"/>
    <col min="12" max="12" width="16.42578125" customWidth="1"/>
    <col min="13" max="13" width="14.85546875" bestFit="1" customWidth="1"/>
    <col min="14" max="14" width="16.42578125" bestFit="1" customWidth="1"/>
    <col min="15" max="15" width="14.7109375" customWidth="1"/>
    <col min="16" max="16" width="12.7109375" bestFit="1" customWidth="1"/>
    <col min="17" max="17" width="11.85546875" bestFit="1" customWidth="1"/>
    <col min="20" max="20" width="17.85546875" bestFit="1" customWidth="1"/>
  </cols>
  <sheetData>
    <row r="2" spans="1:20" ht="15.75" thickBot="1" x14ac:dyDescent="0.3"/>
    <row r="3" spans="1:20" ht="30.75" thickBot="1" x14ac:dyDescent="0.3">
      <c r="A3" s="13" t="s">
        <v>45</v>
      </c>
      <c r="B3" s="12" t="s">
        <v>44</v>
      </c>
      <c r="C3" s="12" t="s">
        <v>43</v>
      </c>
      <c r="D3" s="12" t="s">
        <v>52</v>
      </c>
      <c r="E3" s="12" t="s">
        <v>51</v>
      </c>
      <c r="F3" s="12" t="s">
        <v>53</v>
      </c>
      <c r="G3" s="12" t="s">
        <v>50</v>
      </c>
      <c r="H3" s="15" t="s">
        <v>54</v>
      </c>
      <c r="I3" s="14" t="s">
        <v>0</v>
      </c>
      <c r="J3" s="15" t="s">
        <v>55</v>
      </c>
      <c r="K3" s="14" t="s">
        <v>33</v>
      </c>
      <c r="L3" s="14" t="s">
        <v>34</v>
      </c>
      <c r="M3" s="12" t="s">
        <v>46</v>
      </c>
      <c r="N3" s="12" t="s">
        <v>42</v>
      </c>
      <c r="O3" s="12" t="s">
        <v>48</v>
      </c>
      <c r="P3" s="12" t="s">
        <v>40</v>
      </c>
      <c r="Q3" s="12" t="s">
        <v>41</v>
      </c>
    </row>
    <row r="4" spans="1:20" x14ac:dyDescent="0.25">
      <c r="A4" s="1" t="s">
        <v>1</v>
      </c>
      <c r="B4" t="s">
        <v>2</v>
      </c>
      <c r="C4">
        <v>274000</v>
      </c>
      <c r="D4" s="28">
        <v>116.76300000000001</v>
      </c>
      <c r="E4" s="29">
        <v>116.9042807</v>
      </c>
      <c r="F4" s="29">
        <f>SUM(Tabelle1[[#This Row],[RotAdjust 
3.15]]-Tabelle1[[#This Row],[RotAdjust
3.13]])</f>
        <v>0.14128069999999582</v>
      </c>
      <c r="G4" s="27">
        <v>44494</v>
      </c>
      <c r="H4" s="19">
        <v>2.5999998999999998</v>
      </c>
      <c r="I4" s="2">
        <v>2.5999998999999998</v>
      </c>
      <c r="J4" s="17">
        <v>2.5999998999999998</v>
      </c>
      <c r="K4" s="21">
        <f t="shared" ref="K4:K19" si="0">SUM(H4-I4)*-1</f>
        <v>0</v>
      </c>
      <c r="L4" s="23">
        <f t="shared" ref="L4:L19" si="1">SUM(K4*3600000)</f>
        <v>0</v>
      </c>
      <c r="M4" s="3">
        <f t="shared" ref="M4:M19" ca="1" si="2">SUM(T$8/J4)</f>
        <v>7698.4256892557214</v>
      </c>
      <c r="N4" s="7">
        <f t="shared" ref="N4:N19" ca="1" si="3">SUM(L4*M4/1000)</f>
        <v>0</v>
      </c>
      <c r="O4" s="10">
        <f>SUM((PI()*2*Tabelle1[[#This Row],[OC
BodyRadius]])/(Tabelle1[[#This Row],[RotSpeed 
Grau 3.15]]*3600))</f>
        <v>183.93085901520467</v>
      </c>
      <c r="P4" s="25">
        <f t="shared" ref="P4:P19" ca="1" si="4">SUM(Q4/T$6)</f>
        <v>0</v>
      </c>
      <c r="Q4" s="11">
        <f ca="1">SUM(Tabelle1[[#This Row],[Difference
Total]]*Tabelle1[[#This Row],[RotationSpeed 
on Surface]])</f>
        <v>0</v>
      </c>
      <c r="T4" s="9">
        <v>43831</v>
      </c>
    </row>
    <row r="5" spans="1:20" x14ac:dyDescent="0.25">
      <c r="A5" s="4" t="s">
        <v>3</v>
      </c>
      <c r="B5" t="s">
        <v>4</v>
      </c>
      <c r="C5">
        <v>344500</v>
      </c>
      <c r="D5" s="28">
        <v>38.424100000000003</v>
      </c>
      <c r="E5" s="29">
        <v>38.514234899999998</v>
      </c>
      <c r="F5" s="29">
        <f>SUM(Tabelle1[[#This Row],[RotAdjust 
3.15]]-Tabelle1[[#This Row],[RotAdjust
3.13]])</f>
        <v>9.0134899999995355E-2</v>
      </c>
      <c r="G5" s="27">
        <v>44494</v>
      </c>
      <c r="H5" s="20">
        <v>5.5100002000000003</v>
      </c>
      <c r="I5" s="2">
        <v>5.5100002300000002</v>
      </c>
      <c r="J5" s="17">
        <v>5.5100002300000002</v>
      </c>
      <c r="K5" s="21">
        <f t="shared" si="0"/>
        <v>2.9999999817675871E-8</v>
      </c>
      <c r="L5" s="23">
        <f t="shared" si="1"/>
        <v>0.10799999934363314</v>
      </c>
      <c r="M5" s="3">
        <f t="shared" ca="1" si="2"/>
        <v>3632.6506690948549</v>
      </c>
      <c r="N5" s="7">
        <f t="shared" ca="1" si="3"/>
        <v>0.39232626987789282</v>
      </c>
      <c r="O5" s="10">
        <f>SUM((PI()*2*Tabelle1[[#This Row],[OC
BodyRadius]])/(Tabelle1[[#This Row],[RotSpeed 
Grau 3.15]]*3600))</f>
        <v>109.12266827837256</v>
      </c>
      <c r="P5" s="25">
        <f t="shared" ca="1" si="4"/>
        <v>1.488662856062722</v>
      </c>
      <c r="Q5" s="11">
        <f ca="1">SUM(Tabelle1[[#This Row],[Difference
Total]]*Tabelle1[[#This Row],[RotationSpeed 
on Surface]])</f>
        <v>42.811689404776565</v>
      </c>
      <c r="T5" s="9">
        <f ca="1">NOW()</f>
        <v>44664.996084259263</v>
      </c>
    </row>
    <row r="6" spans="1:20" x14ac:dyDescent="0.25">
      <c r="A6" s="1" t="s">
        <v>5</v>
      </c>
      <c r="B6" t="s">
        <v>6</v>
      </c>
      <c r="C6">
        <v>800000</v>
      </c>
      <c r="D6" s="29">
        <v>230.71025</v>
      </c>
      <c r="E6" s="29">
        <v>230.8844272</v>
      </c>
      <c r="F6" s="29">
        <f>SUM(Tabelle1[[#This Row],[RotAdjust 
3.15]]-Tabelle1[[#This Row],[RotAdjust
3.13]])</f>
        <v>0.17417720000000259</v>
      </c>
      <c r="G6" s="27">
        <v>44494</v>
      </c>
      <c r="H6" s="19">
        <v>3.1099999</v>
      </c>
      <c r="I6" s="2">
        <v>3.1099999</v>
      </c>
      <c r="J6" s="17">
        <v>3.1099999</v>
      </c>
      <c r="K6" s="21">
        <f t="shared" si="0"/>
        <v>0</v>
      </c>
      <c r="L6" s="23">
        <f t="shared" si="1"/>
        <v>0</v>
      </c>
      <c r="M6" s="3">
        <f t="shared" ca="1" si="2"/>
        <v>6435.9828507461707</v>
      </c>
      <c r="N6" s="7">
        <f t="shared" ca="1" si="3"/>
        <v>0</v>
      </c>
      <c r="O6" s="10">
        <f>SUM((PI()*2*Tabelle1[[#This Row],[OC
BodyRadius]])/(Tabelle1[[#This Row],[RotSpeed 
Grau 3.15]]*3600))</f>
        <v>448.95930755350298</v>
      </c>
      <c r="P6" s="25">
        <f t="shared" ca="1" si="4"/>
        <v>0</v>
      </c>
      <c r="Q6" s="11">
        <f ca="1">SUM(Tabelle1[[#This Row],[Difference
Total]]*Tabelle1[[#This Row],[RotationSpeed 
on Surface]])</f>
        <v>0</v>
      </c>
      <c r="S6" t="s">
        <v>39</v>
      </c>
      <c r="T6">
        <f ca="1">SUM(T7/29)</f>
        <v>28.758485664112506</v>
      </c>
    </row>
    <row r="7" spans="1:20" x14ac:dyDescent="0.25">
      <c r="A7" s="4" t="s">
        <v>7</v>
      </c>
      <c r="B7" t="s">
        <v>8</v>
      </c>
      <c r="C7">
        <v>240000</v>
      </c>
      <c r="D7" s="29">
        <v>212.315</v>
      </c>
      <c r="E7" s="29">
        <v>212.41454719999999</v>
      </c>
      <c r="F7" s="29">
        <f>SUM(Tabelle1[[#This Row],[RotAdjust 
3.15]]-Tabelle1[[#This Row],[RotAdjust
3.13]])</f>
        <v>9.9547199999989289E-2</v>
      </c>
      <c r="G7" s="27">
        <v>44494</v>
      </c>
      <c r="H7" s="20">
        <v>4.5900002000000004</v>
      </c>
      <c r="I7" s="2">
        <v>4.5900001499999998</v>
      </c>
      <c r="J7" s="17">
        <v>4.5900001499999998</v>
      </c>
      <c r="K7" s="21">
        <f t="shared" si="0"/>
        <v>-5.0000000584304871E-8</v>
      </c>
      <c r="L7" s="23">
        <f t="shared" si="1"/>
        <v>-0.18000000210349754</v>
      </c>
      <c r="M7" s="3">
        <f t="shared" ca="1" si="2"/>
        <v>4360.7636967555018</v>
      </c>
      <c r="N7" s="7">
        <f t="shared" ca="1" si="3"/>
        <v>-0.784937474588846</v>
      </c>
      <c r="O7" s="10">
        <f>SUM((PI()*2*Tabelle1[[#This Row],[OC
BodyRadius]])/(Tabelle1[[#This Row],[RotSpeed 
Grau 3.15]]*3600))</f>
        <v>91.259042873590985</v>
      </c>
      <c r="P7" s="25">
        <f t="shared" ca="1" si="4"/>
        <v>-2.4908350002580826</v>
      </c>
      <c r="Q7" s="11">
        <f ca="1">SUM(Tabelle1[[#This Row],[Difference
Total]]*Tabelle1[[#This Row],[RotationSpeed 
on Surface]])</f>
        <v>-71.632642646591734</v>
      </c>
      <c r="S7" t="s">
        <v>35</v>
      </c>
      <c r="T7">
        <f ca="1">SUM(T5-T4)</f>
        <v>833.99608425926272</v>
      </c>
    </row>
    <row r="8" spans="1:20" x14ac:dyDescent="0.25">
      <c r="A8" s="1" t="s">
        <v>9</v>
      </c>
      <c r="B8" t="s">
        <v>10</v>
      </c>
      <c r="C8">
        <v>260000</v>
      </c>
      <c r="D8" s="28">
        <v>253.47200000000001</v>
      </c>
      <c r="E8" s="29">
        <v>253.60088719999999</v>
      </c>
      <c r="F8" s="29">
        <f>SUM(Tabelle1[[#This Row],[RotAdjust 
3.15]]-Tabelle1[[#This Row],[RotAdjust
3.13]])</f>
        <v>0.12888719999997988</v>
      </c>
      <c r="G8" s="27">
        <v>44494</v>
      </c>
      <c r="H8" s="20">
        <v>4.4499997999999996</v>
      </c>
      <c r="I8" s="2">
        <v>4.4499998099999996</v>
      </c>
      <c r="J8" s="17">
        <v>4.4499998099999996</v>
      </c>
      <c r="K8" s="21">
        <f t="shared" si="0"/>
        <v>9.9999999392252903E-9</v>
      </c>
      <c r="L8" s="23">
        <f t="shared" si="1"/>
        <v>3.5999999781211045E-2</v>
      </c>
      <c r="M8" s="3">
        <f t="shared" ca="1" si="2"/>
        <v>4497.9566015357441</v>
      </c>
      <c r="N8" s="7">
        <f t="shared" ca="1" si="3"/>
        <v>0.16192643667118356</v>
      </c>
      <c r="O8" s="10">
        <f>SUM((PI()*2*Tabelle1[[#This Row],[OC
BodyRadius]])/(Tabelle1[[#This Row],[RotSpeed 
Grau 3.15]]*3600))</f>
        <v>101.9742977289084</v>
      </c>
      <c r="P8" s="25">
        <f t="shared" ca="1" si="4"/>
        <v>0.57417260617078036</v>
      </c>
      <c r="Q8" s="11">
        <f ca="1">SUM(Tabelle1[[#This Row],[Difference
Total]]*Tabelle1[[#This Row],[RotationSpeed 
on Surface]])</f>
        <v>16.512334663288502</v>
      </c>
      <c r="S8" t="s">
        <v>36</v>
      </c>
      <c r="T8">
        <f ca="1">SUM(T7*24)</f>
        <v>20015.906022222305</v>
      </c>
    </row>
    <row r="9" spans="1:20" x14ac:dyDescent="0.25">
      <c r="A9" s="4" t="s">
        <v>11</v>
      </c>
      <c r="B9" t="s">
        <v>12</v>
      </c>
      <c r="C9">
        <v>337170</v>
      </c>
      <c r="D9" s="29"/>
      <c r="E9" s="29">
        <v>0</v>
      </c>
      <c r="F9" s="29">
        <f>SUM(Tabelle1[[#This Row],[RotAdjust 
3.15]]-Tabelle1[[#This Row],[RotAdjust
3.13]])</f>
        <v>0</v>
      </c>
      <c r="G9" s="27">
        <v>44494</v>
      </c>
      <c r="H9" s="19">
        <v>3.25</v>
      </c>
      <c r="I9" s="5">
        <v>3.25</v>
      </c>
      <c r="J9" s="18">
        <v>0</v>
      </c>
      <c r="K9" s="21">
        <f t="shared" si="0"/>
        <v>0</v>
      </c>
      <c r="L9" s="23">
        <f t="shared" si="1"/>
        <v>0</v>
      </c>
      <c r="M9" s="3" t="e">
        <f t="shared" ca="1" si="2"/>
        <v>#DIV/0!</v>
      </c>
      <c r="N9" s="7" t="e">
        <f t="shared" ca="1" si="3"/>
        <v>#DIV/0!</v>
      </c>
      <c r="O9" s="10" t="e">
        <f>SUM((PI()*2*Tabelle1[[#This Row],[OC
BodyRadius]])/(Tabelle1[[#This Row],[RotSpeed 
Grau 3.15]]*3600))</f>
        <v>#DIV/0!</v>
      </c>
      <c r="P9" s="25" t="e">
        <f t="shared" ca="1" si="4"/>
        <v>#DIV/0!</v>
      </c>
      <c r="Q9" s="11" t="e">
        <f ca="1">SUM(Tabelle1[[#This Row],[Difference
Total]]*Tabelle1[[#This Row],[RotationSpeed 
on Surface]])</f>
        <v>#DIV/0!</v>
      </c>
      <c r="S9" t="s">
        <v>37</v>
      </c>
      <c r="T9">
        <f ca="1">SUM(T8*60)</f>
        <v>1200954.3613333383</v>
      </c>
    </row>
    <row r="10" spans="1:20" x14ac:dyDescent="0.25">
      <c r="A10" s="1" t="s">
        <v>13</v>
      </c>
      <c r="B10" t="s">
        <v>14</v>
      </c>
      <c r="C10">
        <v>7450000</v>
      </c>
      <c r="D10" s="29">
        <v>300.4749817</v>
      </c>
      <c r="E10" s="29">
        <v>300.4782305</v>
      </c>
      <c r="F10" s="29">
        <f>SUM(Tabelle1[[#This Row],[RotAdjust 
3.15]]-Tabelle1[[#This Row],[RotAdjust
3.13]])</f>
        <v>3.2487999999943895E-3</v>
      </c>
      <c r="G10" s="30">
        <v>44501.969444444447</v>
      </c>
      <c r="H10" s="19">
        <v>5.0999999000000003</v>
      </c>
      <c r="I10" s="2">
        <v>5.0999999000000003</v>
      </c>
      <c r="J10" s="17">
        <v>5.0999999000000003</v>
      </c>
      <c r="K10" s="21">
        <f t="shared" si="0"/>
        <v>0</v>
      </c>
      <c r="L10" s="23">
        <f t="shared" si="1"/>
        <v>0</v>
      </c>
      <c r="M10" s="3">
        <f t="shared" ca="1" si="2"/>
        <v>3924.6875322923643</v>
      </c>
      <c r="N10" s="7">
        <f t="shared" ca="1" si="3"/>
        <v>0</v>
      </c>
      <c r="O10" s="10">
        <f>SUM((PI()*2*Tabelle1[[#This Row],[OC
BodyRadius]])/(Tabelle1[[#This Row],[RotSpeed 
Grau 3.15]]*3600))</f>
        <v>2549.5496435907289</v>
      </c>
      <c r="P10" s="25">
        <f t="shared" ca="1" si="4"/>
        <v>0</v>
      </c>
      <c r="Q10" s="11">
        <f ca="1">SUM(Tabelle1[[#This Row],[Difference
Total]]*Tabelle1[[#This Row],[RotationSpeed 
on Surface]])</f>
        <v>0</v>
      </c>
      <c r="S10" t="s">
        <v>38</v>
      </c>
      <c r="T10">
        <f ca="1">SUM(T9*60)</f>
        <v>72057261.680000305</v>
      </c>
    </row>
    <row r="11" spans="1:20" x14ac:dyDescent="0.25">
      <c r="A11" s="4" t="s">
        <v>15</v>
      </c>
      <c r="B11" t="s">
        <v>16</v>
      </c>
      <c r="C11">
        <v>295000</v>
      </c>
      <c r="D11" s="29">
        <v>30.2647981</v>
      </c>
      <c r="E11" s="29">
        <v>30.295442600000001</v>
      </c>
      <c r="F11" s="29">
        <f>SUM(Tabelle1[[#This Row],[RotAdjust 
3.15]]-Tabelle1[[#This Row],[RotAdjust
3.13]])</f>
        <v>3.0644500000001074E-2</v>
      </c>
      <c r="G11" s="27">
        <v>44494</v>
      </c>
      <c r="H11" s="20">
        <v>2.48</v>
      </c>
      <c r="I11" s="2">
        <v>2.4800000199999999</v>
      </c>
      <c r="J11" s="17">
        <v>2.4800000199999999</v>
      </c>
      <c r="K11" s="21">
        <f t="shared" si="0"/>
        <v>1.9999999878450581E-8</v>
      </c>
      <c r="L11" s="23">
        <f t="shared" si="1"/>
        <v>7.199999956242209E-2</v>
      </c>
      <c r="M11" s="3">
        <f t="shared" ca="1" si="2"/>
        <v>8070.9297825821413</v>
      </c>
      <c r="N11" s="7">
        <f t="shared" ca="1" si="3"/>
        <v>0.58110694081425351</v>
      </c>
      <c r="O11" s="10">
        <f>SUM((PI()*2*Tabelle1[[#This Row],[OC
BodyRadius]])/(Tabelle1[[#This Row],[RotSpeed 
Grau 3.15]]*3600))</f>
        <v>207.60972789763417</v>
      </c>
      <c r="P11" s="25">
        <f t="shared" ca="1" si="4"/>
        <v>4.1950558618051232</v>
      </c>
      <c r="Q11" s="11">
        <f ca="1">SUM(Tabelle1[[#This Row],[Difference
Total]]*Tabelle1[[#This Row],[RotationSpeed 
on Surface]])</f>
        <v>120.64345386187378</v>
      </c>
    </row>
    <row r="12" spans="1:20" x14ac:dyDescent="0.25">
      <c r="A12" s="1" t="s">
        <v>17</v>
      </c>
      <c r="B12" t="s">
        <v>18</v>
      </c>
      <c r="C12">
        <v>213000</v>
      </c>
      <c r="D12" s="29">
        <v>269.01801</v>
      </c>
      <c r="E12" s="29">
        <v>269.161587</v>
      </c>
      <c r="F12" s="29">
        <f>SUM(Tabelle1[[#This Row],[RotAdjust 
3.15]]-Tabelle1[[#This Row],[RotAdjust
3.13]])</f>
        <v>0.1435769999999934</v>
      </c>
      <c r="G12" s="27">
        <v>44493</v>
      </c>
      <c r="H12" s="20">
        <v>4.2800001999999999</v>
      </c>
      <c r="I12" s="2">
        <v>4.2800002099999999</v>
      </c>
      <c r="J12" s="17">
        <v>4.2800002099999999</v>
      </c>
      <c r="K12" s="21">
        <f t="shared" si="0"/>
        <v>9.9999999392252903E-9</v>
      </c>
      <c r="L12" s="23">
        <f t="shared" si="1"/>
        <v>3.5999999781211045E-2</v>
      </c>
      <c r="M12" s="3">
        <f t="shared" ca="1" si="2"/>
        <v>4676.6133271339968</v>
      </c>
      <c r="N12" s="7">
        <f t="shared" ca="1" si="3"/>
        <v>0.16835807875363257</v>
      </c>
      <c r="O12" s="10">
        <f>SUM((PI()*2*Tabelle1[[#This Row],[OC
BodyRadius]])/(Tabelle1[[#This Row],[RotSpeed 
Grau 3.15]]*3600))</f>
        <v>86.858671129549364</v>
      </c>
      <c r="P12" s="25">
        <f t="shared" ca="1" si="4"/>
        <v>0.50848849154505105</v>
      </c>
      <c r="Q12" s="11">
        <f ca="1">SUM(Tabelle1[[#This Row],[Difference
Total]]*Tabelle1[[#This Row],[RotationSpeed 
on Surface]])</f>
        <v>14.623358994464544</v>
      </c>
    </row>
    <row r="13" spans="1:20" x14ac:dyDescent="0.25">
      <c r="A13" s="4" t="s">
        <v>19</v>
      </c>
      <c r="B13" t="s">
        <v>20</v>
      </c>
      <c r="C13">
        <v>1000000</v>
      </c>
      <c r="D13" s="29">
        <v>19.343822500000002</v>
      </c>
      <c r="E13" s="29">
        <v>19.388886100000001</v>
      </c>
      <c r="F13" s="29">
        <f>SUM(Tabelle1[[#This Row],[RotAdjust 
3.15]]-Tabelle1[[#This Row],[RotAdjust
3.13]])</f>
        <v>4.5063599999998871E-2</v>
      </c>
      <c r="G13" s="27">
        <v>44494</v>
      </c>
      <c r="H13" s="20">
        <v>2.48</v>
      </c>
      <c r="I13" s="2">
        <v>2.4800000199999999</v>
      </c>
      <c r="J13" s="17">
        <v>2.4800000199999999</v>
      </c>
      <c r="K13" s="21">
        <f t="shared" si="0"/>
        <v>1.9999999878450581E-8</v>
      </c>
      <c r="L13" s="23">
        <f t="shared" si="1"/>
        <v>7.199999956242209E-2</v>
      </c>
      <c r="M13" s="3">
        <f t="shared" ca="1" si="2"/>
        <v>8070.9297825821413</v>
      </c>
      <c r="N13" s="7">
        <f t="shared" ca="1" si="3"/>
        <v>0.58110694081425351</v>
      </c>
      <c r="O13" s="10">
        <f>SUM((PI()*2*Tabelle1[[#This Row],[OC
BodyRadius]])/(Tabelle1[[#This Row],[RotSpeed 
Grau 3.15]]*3600))</f>
        <v>703.76178948350559</v>
      </c>
      <c r="P13" s="25">
        <f t="shared" ca="1" si="4"/>
        <v>14.220528345102112</v>
      </c>
      <c r="Q13" s="11">
        <f ca="1">SUM(Tabelle1[[#This Row],[Difference
Total]]*Tabelle1[[#This Row],[RotationSpeed 
on Surface]])</f>
        <v>408.96086054872461</v>
      </c>
    </row>
    <row r="14" spans="1:20" x14ac:dyDescent="0.25">
      <c r="A14" s="1" t="s">
        <v>21</v>
      </c>
      <c r="B14" t="s">
        <v>22</v>
      </c>
      <c r="C14">
        <v>325000</v>
      </c>
      <c r="D14" s="28">
        <v>243.08109999999999</v>
      </c>
      <c r="E14" s="29">
        <v>243.19958389999999</v>
      </c>
      <c r="F14" s="29">
        <f>SUM(Tabelle1[[#This Row],[RotAdjust 
3.15]]-Tabelle1[[#This Row],[RotAdjust
3.13]])</f>
        <v>0.11848390000000109</v>
      </c>
      <c r="G14" s="27">
        <v>44494</v>
      </c>
      <c r="H14" s="19">
        <v>4.8499999000000003</v>
      </c>
      <c r="I14" s="2">
        <v>4.8499999000000003</v>
      </c>
      <c r="J14" s="17">
        <v>4.8499999000000003</v>
      </c>
      <c r="K14" s="21">
        <f t="shared" si="0"/>
        <v>0</v>
      </c>
      <c r="L14" s="23">
        <f t="shared" si="1"/>
        <v>0</v>
      </c>
      <c r="M14" s="3">
        <f t="shared" ca="1" si="2"/>
        <v>4126.9910175095683</v>
      </c>
      <c r="N14" s="7">
        <f t="shared" ca="1" si="3"/>
        <v>0</v>
      </c>
      <c r="O14" s="10">
        <f>SUM((PI()*2*Tabelle1[[#This Row],[OC
BodyRadius]])/(Tabelle1[[#This Row],[RotSpeed 
Grau 3.15]]*3600))</f>
        <v>116.95505538013661</v>
      </c>
      <c r="P14" s="25">
        <f t="shared" ca="1" si="4"/>
        <v>0</v>
      </c>
      <c r="Q14" s="11">
        <f ca="1">SUM(Tabelle1[[#This Row],[Difference
Total]]*Tabelle1[[#This Row],[RotationSpeed 
on Surface]])</f>
        <v>0</v>
      </c>
    </row>
    <row r="15" spans="1:20" x14ac:dyDescent="0.25">
      <c r="A15" s="4" t="s">
        <v>23</v>
      </c>
      <c r="B15" t="s">
        <v>24</v>
      </c>
      <c r="C15">
        <v>223000</v>
      </c>
      <c r="D15" s="28">
        <v>359.3415</v>
      </c>
      <c r="E15" s="29">
        <v>359.42179119999997</v>
      </c>
      <c r="F15" s="29">
        <f>SUM(Tabelle1[[#This Row],[RotAdjust 
3.15]]-Tabelle1[[#This Row],[RotAdjust
3.13]])</f>
        <v>8.029119999997647E-2</v>
      </c>
      <c r="G15" s="27">
        <v>44494</v>
      </c>
      <c r="H15" s="20">
        <v>6.4299998</v>
      </c>
      <c r="I15" s="2">
        <v>6.4299998299999999</v>
      </c>
      <c r="J15" s="17">
        <v>6.4299998299999999</v>
      </c>
      <c r="K15" s="21">
        <f t="shared" si="0"/>
        <v>2.9999999817675871E-8</v>
      </c>
      <c r="L15" s="23">
        <f t="shared" si="1"/>
        <v>0.10799999934363314</v>
      </c>
      <c r="M15" s="3">
        <f t="shared" ca="1" si="2"/>
        <v>3112.893709395682</v>
      </c>
      <c r="N15" s="7">
        <f t="shared" ca="1" si="3"/>
        <v>0.33619251857153337</v>
      </c>
      <c r="O15" s="10">
        <f>SUM((PI()*2*Tabelle1[[#This Row],[OC
BodyRadius]])/(Tabelle1[[#This Row],[RotSpeed 
Grau 3.15]]*3600))</f>
        <v>60.530082968094803</v>
      </c>
      <c r="P15" s="25">
        <f t="shared" ca="1" si="4"/>
        <v>0.70760892211309934</v>
      </c>
      <c r="Q15" s="11">
        <f ca="1">SUM(Tabelle1[[#This Row],[Difference
Total]]*Tabelle1[[#This Row],[RotationSpeed 
on Surface]])</f>
        <v>20.349761042387669</v>
      </c>
    </row>
    <row r="16" spans="1:20" x14ac:dyDescent="0.25">
      <c r="A16" s="1" t="s">
        <v>25</v>
      </c>
      <c r="B16" t="s">
        <v>26</v>
      </c>
      <c r="C16">
        <v>340830</v>
      </c>
      <c r="D16" s="29">
        <v>242.75166340000001</v>
      </c>
      <c r="E16" s="29">
        <v>242.69770689999999</v>
      </c>
      <c r="F16" s="29">
        <f>SUM(Tabelle1[[#This Row],[RotAdjust 
3.15]]-Tabelle1[[#This Row],[RotAdjust
3.13]])</f>
        <v>-5.3956500000026608E-2</v>
      </c>
      <c r="G16" s="27">
        <v>44494</v>
      </c>
      <c r="H16" s="20">
        <v>1.9400001</v>
      </c>
      <c r="I16" s="2">
        <v>1.94000006</v>
      </c>
      <c r="J16" s="17">
        <v>1.94000006</v>
      </c>
      <c r="K16" s="21">
        <f t="shared" si="0"/>
        <v>-3.9999999978945766E-8</v>
      </c>
      <c r="L16" s="23">
        <f t="shared" si="1"/>
        <v>-0.14399999992420476</v>
      </c>
      <c r="M16" s="3">
        <f t="shared" ca="1" si="2"/>
        <v>10317.477011945199</v>
      </c>
      <c r="N16" s="7">
        <f t="shared" ca="1" si="3"/>
        <v>-1.4857166889380928</v>
      </c>
      <c r="O16" s="10">
        <f>SUM((PI()*2*Tabelle1[[#This Row],[OC
BodyRadius]])/(Tabelle1[[#This Row],[RotSpeed 
Grau 3.15]]*3600))</f>
        <v>306.62914977292701</v>
      </c>
      <c r="P16" s="25">
        <f t="shared" ca="1" si="4"/>
        <v>-15.841030381548586</v>
      </c>
      <c r="Q16" s="11">
        <f ca="1">SUM(Tabelle1[[#This Row],[Difference
Total]]*Tabelle1[[#This Row],[RotationSpeed 
on Surface]])</f>
        <v>-455.56404513253568</v>
      </c>
    </row>
    <row r="17" spans="1:17" x14ac:dyDescent="0.25">
      <c r="A17" s="4" t="s">
        <v>27</v>
      </c>
      <c r="B17" t="s">
        <v>28</v>
      </c>
      <c r="C17">
        <v>1000000</v>
      </c>
      <c r="D17" s="29">
        <v>217.22794189999999</v>
      </c>
      <c r="E17" s="29">
        <v>217.2260307</v>
      </c>
      <c r="F17" s="29">
        <f>SUM(Tabelle1[[#This Row],[RotAdjust 
3.15]]-Tabelle1[[#This Row],[RotAdjust
3.13]])</f>
        <v>-1.9111999999950058E-3</v>
      </c>
      <c r="G17" s="27">
        <v>44494</v>
      </c>
      <c r="H17" s="20">
        <v>4.1199998999999998</v>
      </c>
      <c r="I17" s="2">
        <v>4.1199998899999999</v>
      </c>
      <c r="J17" s="17">
        <v>4.1199998899999999</v>
      </c>
      <c r="K17" s="22">
        <f t="shared" si="0"/>
        <v>-9.9999999392252903E-9</v>
      </c>
      <c r="L17" s="24">
        <f t="shared" si="1"/>
        <v>-3.5999999781211045E-2</v>
      </c>
      <c r="M17" s="3">
        <f t="shared" ca="1" si="2"/>
        <v>4858.2297467542667</v>
      </c>
      <c r="N17" s="7">
        <f t="shared" ca="1" si="3"/>
        <v>-0.1748962698202266</v>
      </c>
      <c r="O17" s="10">
        <f>SUM((PI()*2*Tabelle1[[#This Row],[OC
BodyRadius]])/(Tabelle1[[#This Row],[RotSpeed 
Grau 3.15]]*3600))</f>
        <v>423.62361616333186</v>
      </c>
      <c r="P17" s="25">
        <f t="shared" ca="1" si="4"/>
        <v>-2.5762896955029442</v>
      </c>
      <c r="Q17" s="11">
        <f ca="1">SUM(Tabelle1[[#This Row],[Difference
Total]]*Tabelle1[[#This Row],[RotationSpeed 
on Surface]])</f>
        <v>-74.09019027472219</v>
      </c>
    </row>
    <row r="18" spans="1:17" x14ac:dyDescent="0.25">
      <c r="A18" s="1" t="s">
        <v>29</v>
      </c>
      <c r="B18" t="s">
        <v>30</v>
      </c>
      <c r="C18">
        <v>283000</v>
      </c>
      <c r="D18" s="29">
        <v>135.50624999999999</v>
      </c>
      <c r="E18" s="29">
        <v>135.56548000000001</v>
      </c>
      <c r="F18" s="29">
        <f>SUM(Tabelle1[[#This Row],[RotAdjust 
3.15]]-Tabelle1[[#This Row],[RotAdjust
3.13]])</f>
        <v>5.9230000000013661E-2</v>
      </c>
      <c r="G18" s="27">
        <v>44494</v>
      </c>
      <c r="H18" s="20">
        <v>6.3200002</v>
      </c>
      <c r="I18" s="2">
        <v>6.3200001700000001</v>
      </c>
      <c r="J18" s="17">
        <v>6.3200001700000001</v>
      </c>
      <c r="K18" s="21">
        <f t="shared" si="0"/>
        <v>-2.9999999817675871E-8</v>
      </c>
      <c r="L18" s="23">
        <f t="shared" si="1"/>
        <v>-0.10799999934363314</v>
      </c>
      <c r="M18" s="3">
        <f t="shared" ca="1" si="2"/>
        <v>3167.0736525031302</v>
      </c>
      <c r="N18" s="7">
        <f t="shared" ca="1" si="3"/>
        <v>-0.34204395239157587</v>
      </c>
      <c r="O18" s="10">
        <f>SUM((PI()*2*Tabelle1[[#This Row],[OC
BodyRadius]])/(Tabelle1[[#This Row],[RotSpeed 
Grau 3.15]]*3600))</f>
        <v>78.15319066904317</v>
      </c>
      <c r="P18" s="25">
        <f t="shared" ca="1" si="4"/>
        <v>-0.92952829786202529</v>
      </c>
      <c r="Q18" s="11">
        <f ca="1">SUM(Tabelle1[[#This Row],[Difference
Total]]*Tabelle1[[#This Row],[RotationSpeed 
on Surface]])</f>
        <v>-26.731826228451954</v>
      </c>
    </row>
    <row r="19" spans="1:17" ht="15.75" thickBot="1" x14ac:dyDescent="0.3">
      <c r="A19" s="6" t="s">
        <v>31</v>
      </c>
      <c r="B19" t="s">
        <v>32</v>
      </c>
      <c r="C19">
        <v>313000</v>
      </c>
      <c r="D19" s="29">
        <v>217.79278149999999</v>
      </c>
      <c r="E19" s="29">
        <v>218.6484155</v>
      </c>
      <c r="F19" s="29">
        <f>SUM(Tabelle1[[#This Row],[RotAdjust 
3.15]]-Tabelle1[[#This Row],[RotAdjust
3.13]])</f>
        <v>0.85563400000000911</v>
      </c>
      <c r="G19" s="27">
        <v>44494</v>
      </c>
      <c r="H19" s="20">
        <v>1.8200000999999999</v>
      </c>
      <c r="I19" s="2">
        <v>1.8200004999999999</v>
      </c>
      <c r="J19" s="17">
        <v>1.8200004999999999</v>
      </c>
      <c r="K19" s="21">
        <f t="shared" si="0"/>
        <v>4.0000000001150227E-7</v>
      </c>
      <c r="L19" s="23">
        <f t="shared" si="1"/>
        <v>1.4400000000414082</v>
      </c>
      <c r="M19" s="3">
        <f t="shared" ca="1" si="2"/>
        <v>10997.747540301394</v>
      </c>
      <c r="N19" s="7">
        <f t="shared" ca="1" si="3"/>
        <v>15.836756458489404</v>
      </c>
      <c r="O19" s="10">
        <f>SUM((PI()*2*Tabelle1[[#This Row],[OC
BodyRadius]])/(Tabelle1[[#This Row],[RotSpeed 
Grau 3.15]]*3600))</f>
        <v>300.15818999732426</v>
      </c>
      <c r="P19" s="25">
        <f t="shared" ca="1" si="4"/>
        <v>165.29146247573496</v>
      </c>
      <c r="Q19" s="11">
        <f ca="1">SUM(Tabelle1[[#This Row],[Difference
Total]]*Tabelle1[[#This Row],[RotationSpeed 
on Surface]])</f>
        <v>4753.5321540086143</v>
      </c>
    </row>
    <row r="21" spans="1:17" x14ac:dyDescent="0.25">
      <c r="G21" s="26" t="s">
        <v>49</v>
      </c>
      <c r="K21" s="16">
        <v>1E-8</v>
      </c>
      <c r="L21" s="16" t="s">
        <v>47</v>
      </c>
      <c r="M21" s="8"/>
    </row>
  </sheetData>
  <conditionalFormatting sqref="N4:N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{D1C2847A-0867-41FE-A1C6-127599D16DFE}</x14:id>
        </ext>
      </extLst>
    </cfRule>
  </conditionalFormatting>
  <conditionalFormatting sqref="O4:O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{79FC4021-3B2D-4743-A3D0-430D9F7493A1}</x14:id>
        </ext>
      </extLst>
    </cfRule>
  </conditionalFormatting>
  <conditionalFormatting sqref="F4:F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{0BE6898D-CFB1-446E-9DD4-52A3E01D1B50}</x14:id>
        </ext>
      </extLst>
    </cfRule>
  </conditionalFormatting>
  <conditionalFormatting sqref="K4:K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{D6218506-4F10-4C78-B42E-9DD8BFBEE9A9}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C2847A-0867-41FE-A1C6-127599D16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79FC4021-3B2D-4743-A3D0-430D9F749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O4:O19</xm:sqref>
        </x14:conditionalFormatting>
        <x14:conditionalFormatting xmlns:xm="http://schemas.microsoft.com/office/excel/2006/main">
          <x14:cfRule type="dataBar" id="{0BE6898D-CFB1-446E-9DD4-52A3E01D1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F4:F19</xm:sqref>
        </x14:conditionalFormatting>
        <x14:conditionalFormatting xmlns:xm="http://schemas.microsoft.com/office/excel/2006/main">
          <x14:cfRule type="dataBar" id="{D6218506-4F10-4C78-B42E-9DD8BFBEE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Riesenbeck</dc:creator>
  <cp:lastModifiedBy>Marcel Riesenbeck</cp:lastModifiedBy>
  <dcterms:created xsi:type="dcterms:W3CDTF">2021-10-22T23:06:43Z</dcterms:created>
  <dcterms:modified xsi:type="dcterms:W3CDTF">2022-04-13T21:54:22Z</dcterms:modified>
</cp:coreProperties>
</file>