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Experiment\MoslemToolkit\src\MoslemToolkit\wwwroot\template\"/>
    </mc:Choice>
  </mc:AlternateContent>
  <xr:revisionPtr revIDLastSave="0" documentId="13_ncr:1_{EB8ED16F-3C22-43AD-8129-456ECCE1B329}" xr6:coauthVersionLast="47" xr6:coauthVersionMax="47" xr10:uidLastSave="{00000000-0000-0000-0000-000000000000}"/>
  <bookViews>
    <workbookView xWindow="-120" yWindow="-120" windowWidth="29040" windowHeight="15840" tabRatio="743" firstSheet="9" activeTab="10" xr2:uid="{00000000-000D-0000-FFFF-FFFF00000000}"/>
  </bookViews>
  <sheets>
    <sheet name="DBJ" sheetId="15" state="hidden" r:id="rId1"/>
    <sheet name="JIWA 2018" sheetId="10" state="hidden" r:id="rId2"/>
    <sheet name="Dana 2018" sheetId="7" state="hidden" r:id="rId3"/>
    <sheet name="Dana 2019" sheetId="12" state="hidden" r:id="rId4"/>
    <sheet name="Pembagian 2018" sheetId="11" state="hidden" r:id="rId5"/>
    <sheet name="BUDI LUHUR" sheetId="20" state="hidden" r:id="rId6"/>
    <sheet name="Pembagian 2019" sheetId="13" state="hidden" r:id="rId7"/>
    <sheet name="Update BL" sheetId="9" state="hidden" r:id="rId8"/>
    <sheet name="Kaki Tulang" sheetId="3" state="hidden" r:id="rId9"/>
    <sheet name="DataHewan" sheetId="24" r:id="rId10"/>
    <sheet name="DataPembagian" sheetId="22" r:id="rId11"/>
    <sheet name="DataBL" sheetId="23" r:id="rId12"/>
  </sheets>
  <definedNames>
    <definedName name="_xlnm._FilterDatabase" localSheetId="4" hidden="1">'Pembagian 2018'!$A$4:$Q$36</definedName>
    <definedName name="DataSapi">Table2[]</definedName>
    <definedName name="_xlnm.Print_Area" localSheetId="0">DBJ!$A$1:$H$184</definedName>
    <definedName name="_xlnm.Print_Area" localSheetId="6">'Pembagian 2019'!$A$1:$Q$37</definedName>
    <definedName name="_xlnm.Print_Titles" localSheetId="0">DBJ!$1:$3</definedName>
  </definedNames>
  <calcPr calcId="191029"/>
  <pivotCaches>
    <pivotCache cacheId="0" r:id="rId13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" i="22" l="1"/>
  <c r="G73" i="22"/>
  <c r="G76" i="22"/>
  <c r="G77" i="22"/>
  <c r="G78" i="22"/>
  <c r="G79" i="22"/>
  <c r="G85" i="22"/>
  <c r="G86" i="22"/>
  <c r="G88" i="22"/>
  <c r="G82" i="22"/>
  <c r="F159" i="22"/>
  <c r="G159" i="22" s="1"/>
  <c r="F158" i="22"/>
  <c r="G158" i="22" s="1"/>
  <c r="F157" i="22"/>
  <c r="G157" i="22" s="1"/>
  <c r="F156" i="22"/>
  <c r="G156" i="22" s="1"/>
  <c r="F155" i="22"/>
  <c r="G155" i="22" s="1"/>
  <c r="F154" i="22"/>
  <c r="G154" i="22" s="1"/>
  <c r="F153" i="22"/>
  <c r="G153" i="22" s="1"/>
  <c r="F152" i="22"/>
  <c r="G152" i="22" s="1"/>
  <c r="F151" i="22"/>
  <c r="G151" i="22" s="1"/>
  <c r="F150" i="22"/>
  <c r="G150" i="22" s="1"/>
  <c r="F149" i="22"/>
  <c r="G149" i="22" s="1"/>
  <c r="F148" i="22"/>
  <c r="G148" i="22" s="1"/>
  <c r="F147" i="22"/>
  <c r="G147" i="22" s="1"/>
  <c r="F146" i="22"/>
  <c r="G146" i="22" s="1"/>
  <c r="F145" i="22"/>
  <c r="G145" i="22" s="1"/>
  <c r="F144" i="22"/>
  <c r="G144" i="22" s="1"/>
  <c r="F143" i="22"/>
  <c r="G143" i="22" s="1"/>
  <c r="F142" i="22"/>
  <c r="G142" i="22" s="1"/>
  <c r="F141" i="22"/>
  <c r="G141" i="22" s="1"/>
  <c r="F140" i="22"/>
  <c r="G140" i="22" s="1"/>
  <c r="F139" i="22"/>
  <c r="G139" i="22" s="1"/>
  <c r="F138" i="22"/>
  <c r="G138" i="22" s="1"/>
  <c r="F137" i="22"/>
  <c r="G137" i="22" s="1"/>
  <c r="F136" i="22"/>
  <c r="G136" i="22" s="1"/>
  <c r="F135" i="22"/>
  <c r="G135" i="22" s="1"/>
  <c r="F134" i="22"/>
  <c r="G134" i="22" s="1"/>
  <c r="F133" i="22"/>
  <c r="G133" i="22" s="1"/>
  <c r="F132" i="22"/>
  <c r="G132" i="22" s="1"/>
  <c r="F131" i="22"/>
  <c r="G131" i="22" s="1"/>
  <c r="F130" i="22"/>
  <c r="G130" i="22" s="1"/>
  <c r="F129" i="22"/>
  <c r="G129" i="22" s="1"/>
  <c r="F128" i="22"/>
  <c r="G128" i="22" s="1"/>
  <c r="F127" i="22"/>
  <c r="G127" i="22" s="1"/>
  <c r="F126" i="22"/>
  <c r="G126" i="22" s="1"/>
  <c r="F125" i="22"/>
  <c r="G125" i="22" s="1"/>
  <c r="F124" i="22"/>
  <c r="G124" i="22" s="1"/>
  <c r="F123" i="22"/>
  <c r="G123" i="22" s="1"/>
  <c r="F122" i="22"/>
  <c r="G122" i="22" s="1"/>
  <c r="F121" i="22"/>
  <c r="G121" i="22" s="1"/>
  <c r="F120" i="22"/>
  <c r="G120" i="22" s="1"/>
  <c r="F119" i="22"/>
  <c r="G119" i="22" s="1"/>
  <c r="F118" i="22"/>
  <c r="G118" i="22" s="1"/>
  <c r="F117" i="22"/>
  <c r="G117" i="22" s="1"/>
  <c r="F116" i="22"/>
  <c r="G116" i="22" s="1"/>
  <c r="F115" i="22"/>
  <c r="G115" i="22" s="1"/>
  <c r="F114" i="22"/>
  <c r="G114" i="22" s="1"/>
  <c r="F113" i="22"/>
  <c r="G113" i="22" s="1"/>
  <c r="F112" i="22"/>
  <c r="G112" i="22" s="1"/>
  <c r="F111" i="22"/>
  <c r="G111" i="22" s="1"/>
  <c r="F110" i="22"/>
  <c r="G110" i="22" s="1"/>
  <c r="F109" i="22"/>
  <c r="G109" i="22" s="1"/>
  <c r="F108" i="22"/>
  <c r="G108" i="22" s="1"/>
  <c r="F107" i="22"/>
  <c r="G107" i="22" s="1"/>
  <c r="F106" i="22"/>
  <c r="G106" i="22" s="1"/>
  <c r="F105" i="22"/>
  <c r="G105" i="22" s="1"/>
  <c r="F104" i="22"/>
  <c r="G104" i="22" s="1"/>
  <c r="F103" i="22"/>
  <c r="G103" i="22" s="1"/>
  <c r="F102" i="22"/>
  <c r="G102" i="22" s="1"/>
  <c r="F101" i="22"/>
  <c r="G101" i="22" s="1"/>
  <c r="F100" i="22"/>
  <c r="G100" i="22" s="1"/>
  <c r="F99" i="22"/>
  <c r="G99" i="22" s="1"/>
  <c r="F98" i="22"/>
  <c r="G98" i="22" s="1"/>
  <c r="F97" i="22"/>
  <c r="G97" i="22" s="1"/>
  <c r="F96" i="22"/>
  <c r="G96" i="22" s="1"/>
  <c r="F95" i="22"/>
  <c r="G95" i="22" s="1"/>
  <c r="F94" i="22"/>
  <c r="G94" i="22" s="1"/>
  <c r="F93" i="22"/>
  <c r="G93" i="22" s="1"/>
  <c r="F92" i="22"/>
  <c r="G92" i="22" s="1"/>
  <c r="F91" i="22"/>
  <c r="G91" i="22" s="1"/>
  <c r="F90" i="22"/>
  <c r="G90" i="22" s="1"/>
  <c r="F89" i="22"/>
  <c r="G89" i="22" s="1"/>
  <c r="G87" i="22"/>
  <c r="G84" i="22"/>
  <c r="G83" i="22"/>
  <c r="G81" i="22"/>
  <c r="G80" i="22"/>
  <c r="G75" i="22"/>
  <c r="G74" i="22"/>
  <c r="E10" i="24"/>
  <c r="E9" i="24"/>
  <c r="E8" i="24"/>
  <c r="E7" i="24"/>
  <c r="E6" i="24"/>
  <c r="E5" i="24"/>
  <c r="E4" i="24"/>
  <c r="E3" i="24"/>
  <c r="E2" i="24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J159" i="22"/>
  <c r="J158" i="22"/>
  <c r="J157" i="22"/>
  <c r="J156" i="22"/>
  <c r="J155" i="22"/>
  <c r="J154" i="22"/>
  <c r="J153" i="22"/>
  <c r="J152" i="22"/>
  <c r="J151" i="22"/>
  <c r="J150" i="22"/>
  <c r="J149" i="22"/>
  <c r="J148" i="22"/>
  <c r="J147" i="22"/>
  <c r="J146" i="22"/>
  <c r="J145" i="22"/>
  <c r="J144" i="22"/>
  <c r="J143" i="22"/>
  <c r="J142" i="22"/>
  <c r="J141" i="22"/>
  <c r="J140" i="22"/>
  <c r="J139" i="22"/>
  <c r="J138" i="22"/>
  <c r="J137" i="22"/>
  <c r="J136" i="22"/>
  <c r="J135" i="22"/>
  <c r="J134" i="22"/>
  <c r="J133" i="22"/>
  <c r="J132" i="22"/>
  <c r="J131" i="22"/>
  <c r="J130" i="22"/>
  <c r="J129" i="22"/>
  <c r="J128" i="22"/>
  <c r="J127" i="22"/>
  <c r="J126" i="22"/>
  <c r="J125" i="22"/>
  <c r="J124" i="22"/>
  <c r="J123" i="22"/>
  <c r="J122" i="22"/>
  <c r="J121" i="22"/>
  <c r="J120" i="22"/>
  <c r="J119" i="22"/>
  <c r="J118" i="22"/>
  <c r="J117" i="22"/>
  <c r="J116" i="22"/>
  <c r="J115" i="22"/>
  <c r="J114" i="22"/>
  <c r="J113" i="22"/>
  <c r="J112" i="22"/>
  <c r="J111" i="22"/>
  <c r="J110" i="22"/>
  <c r="J109" i="22"/>
  <c r="J108" i="22"/>
  <c r="J107" i="22"/>
  <c r="J106" i="22"/>
  <c r="J105" i="22"/>
  <c r="J104" i="22"/>
  <c r="J103" i="22"/>
  <c r="J102" i="22"/>
  <c r="J101" i="22"/>
  <c r="J100" i="22"/>
  <c r="J99" i="22"/>
  <c r="J98" i="22"/>
  <c r="J97" i="22"/>
  <c r="J96" i="22"/>
  <c r="J95" i="22"/>
  <c r="J94" i="22"/>
  <c r="J93" i="22"/>
  <c r="J92" i="22"/>
  <c r="J91" i="22"/>
  <c r="J90" i="22"/>
  <c r="J89" i="22"/>
  <c r="J88" i="22"/>
  <c r="J87" i="22"/>
  <c r="J86" i="22"/>
  <c r="J85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J3" i="22"/>
  <c r="J2" i="22"/>
  <c r="F2" i="22"/>
  <c r="G2" i="22" s="1"/>
  <c r="F3" i="22"/>
  <c r="G3" i="22" s="1"/>
  <c r="F4" i="22"/>
  <c r="G4" i="22" s="1"/>
  <c r="F5" i="22"/>
  <c r="G5" i="22" s="1"/>
  <c r="F6" i="22"/>
  <c r="G6" i="22" s="1"/>
  <c r="F7" i="22"/>
  <c r="G7" i="22" s="1"/>
  <c r="F8" i="22"/>
  <c r="G8" i="22" s="1"/>
  <c r="F9" i="22"/>
  <c r="G9" i="22" s="1"/>
  <c r="F10" i="22"/>
  <c r="G10" i="22" s="1"/>
  <c r="F11" i="22"/>
  <c r="G11" i="22" s="1"/>
  <c r="F12" i="22"/>
  <c r="G12" i="22" s="1"/>
  <c r="F13" i="22"/>
  <c r="G13" i="22" s="1"/>
  <c r="F14" i="22"/>
  <c r="G14" i="22" s="1"/>
  <c r="F15" i="22"/>
  <c r="G15" i="22" s="1"/>
  <c r="F16" i="22"/>
  <c r="G16" i="22" s="1"/>
  <c r="F17" i="22"/>
  <c r="G17" i="22" s="1"/>
  <c r="F18" i="22"/>
  <c r="G18" i="22" s="1"/>
  <c r="F19" i="22"/>
  <c r="G19" i="22" s="1"/>
  <c r="F20" i="22"/>
  <c r="G20" i="22" s="1"/>
  <c r="F21" i="22"/>
  <c r="G21" i="22" s="1"/>
  <c r="F22" i="22"/>
  <c r="G22" i="22" s="1"/>
  <c r="F23" i="22"/>
  <c r="G23" i="22" s="1"/>
  <c r="F24" i="22"/>
  <c r="G24" i="22" s="1"/>
  <c r="F25" i="22"/>
  <c r="G25" i="22" s="1"/>
  <c r="F26" i="22"/>
  <c r="G26" i="22" s="1"/>
  <c r="F27" i="22"/>
  <c r="G27" i="22" s="1"/>
  <c r="F28" i="22"/>
  <c r="G28" i="22" s="1"/>
  <c r="F29" i="22"/>
  <c r="G29" i="22" s="1"/>
  <c r="F30" i="22"/>
  <c r="G30" i="22" s="1"/>
  <c r="F31" i="22"/>
  <c r="G31" i="22" s="1"/>
  <c r="F32" i="22"/>
  <c r="G32" i="22" s="1"/>
  <c r="F33" i="22"/>
  <c r="G33" i="22" s="1"/>
  <c r="F34" i="22"/>
  <c r="G34" i="22" s="1"/>
  <c r="F35" i="22"/>
  <c r="G35" i="22" s="1"/>
  <c r="F36" i="22"/>
  <c r="G36" i="22" s="1"/>
  <c r="F37" i="22"/>
  <c r="G37" i="22" s="1"/>
  <c r="F38" i="22"/>
  <c r="G38" i="22" s="1"/>
  <c r="F39" i="22"/>
  <c r="G39" i="22" s="1"/>
  <c r="F40" i="22"/>
  <c r="G40" i="22" s="1"/>
  <c r="F41" i="22"/>
  <c r="G41" i="22" s="1"/>
  <c r="F42" i="22"/>
  <c r="G42" i="22" s="1"/>
  <c r="F43" i="22"/>
  <c r="G43" i="22" s="1"/>
  <c r="F44" i="22"/>
  <c r="G44" i="22" s="1"/>
  <c r="F45" i="22"/>
  <c r="G45" i="22" s="1"/>
  <c r="F46" i="22"/>
  <c r="G46" i="22" s="1"/>
  <c r="F47" i="22"/>
  <c r="G47" i="22" s="1"/>
  <c r="F48" i="22"/>
  <c r="G48" i="22" s="1"/>
  <c r="F49" i="22"/>
  <c r="G49" i="22" s="1"/>
  <c r="F50" i="22"/>
  <c r="G50" i="22" s="1"/>
  <c r="F51" i="22"/>
  <c r="G51" i="22" s="1"/>
  <c r="F52" i="22"/>
  <c r="G52" i="22" s="1"/>
  <c r="F53" i="22"/>
  <c r="G53" i="22" s="1"/>
  <c r="F54" i="22"/>
  <c r="G54" i="22" s="1"/>
  <c r="F55" i="22"/>
  <c r="G55" i="22" s="1"/>
  <c r="F56" i="22"/>
  <c r="G56" i="22" s="1"/>
  <c r="F57" i="22"/>
  <c r="G57" i="22" s="1"/>
  <c r="F58" i="22"/>
  <c r="G58" i="22" s="1"/>
  <c r="F59" i="22"/>
  <c r="G59" i="22" s="1"/>
  <c r="F60" i="22"/>
  <c r="G60" i="22" s="1"/>
  <c r="F61" i="22"/>
  <c r="G61" i="22" s="1"/>
  <c r="F62" i="22"/>
  <c r="G62" i="22" s="1"/>
  <c r="F63" i="22"/>
  <c r="G63" i="22" s="1"/>
  <c r="F64" i="22"/>
  <c r="G64" i="22" s="1"/>
  <c r="F65" i="22"/>
  <c r="G65" i="22" s="1"/>
  <c r="F66" i="22"/>
  <c r="G66" i="22" s="1"/>
  <c r="G67" i="22"/>
  <c r="G68" i="22"/>
  <c r="G69" i="22"/>
  <c r="G70" i="22"/>
  <c r="G71" i="22"/>
  <c r="J30" i="12"/>
  <c r="E31" i="12"/>
  <c r="J31" i="12"/>
  <c r="E32" i="12"/>
  <c r="J32" i="12"/>
  <c r="J33" i="12"/>
  <c r="J34" i="12"/>
  <c r="J35" i="12"/>
  <c r="J36" i="12"/>
  <c r="J37" i="12"/>
  <c r="H38" i="12"/>
  <c r="J38" i="12"/>
  <c r="H2" i="22" l="1"/>
  <c r="H3" i="22"/>
  <c r="M74" i="3"/>
  <c r="L74" i="3"/>
  <c r="H40" i="3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A40" i="3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M35" i="3"/>
  <c r="L35" i="3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4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D48" i="9"/>
  <c r="F46" i="9"/>
  <c r="E43" i="9"/>
  <c r="E42" i="9"/>
  <c r="E48" i="9" s="1"/>
  <c r="C48" i="9"/>
  <c r="F36" i="9"/>
  <c r="F47" i="9" s="1"/>
  <c r="F28" i="9"/>
  <c r="E28" i="9"/>
  <c r="E46" i="9" s="1"/>
  <c r="D28" i="9"/>
  <c r="A18" i="9"/>
  <c r="A19" i="9" s="1"/>
  <c r="A20" i="9" s="1"/>
  <c r="A21" i="9" s="1"/>
  <c r="A22" i="9" s="1"/>
  <c r="A23" i="9" s="1"/>
  <c r="A24" i="9" s="1"/>
  <c r="A25" i="9" s="1"/>
  <c r="A26" i="9" s="1"/>
  <c r="A27" i="9" s="1"/>
  <c r="A17" i="9"/>
  <c r="F12" i="9"/>
  <c r="F45" i="9" s="1"/>
  <c r="E12" i="9"/>
  <c r="E45" i="9" s="1"/>
  <c r="D12" i="9"/>
  <c r="C12" i="9"/>
  <c r="A5" i="9"/>
  <c r="A6" i="9" s="1"/>
  <c r="A7" i="9" s="1"/>
  <c r="A8" i="9" s="1"/>
  <c r="A9" i="9" s="1"/>
  <c r="A10" i="9" s="1"/>
  <c r="A11" i="9" s="1"/>
  <c r="C54" i="13"/>
  <c r="C53" i="13"/>
  <c r="C52" i="13"/>
  <c r="C51" i="13"/>
  <c r="C50" i="13"/>
  <c r="C49" i="13"/>
  <c r="C48" i="13"/>
  <c r="C44" i="13"/>
  <c r="C43" i="13"/>
  <c r="C42" i="13"/>
  <c r="C41" i="13"/>
  <c r="C40" i="13"/>
  <c r="O37" i="13"/>
  <c r="M37" i="13"/>
  <c r="C58" i="13" s="1"/>
  <c r="J6" i="13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C54" i="11"/>
  <c r="C53" i="11"/>
  <c r="C52" i="11"/>
  <c r="C51" i="11"/>
  <c r="C50" i="11"/>
  <c r="C49" i="11"/>
  <c r="C48" i="11"/>
  <c r="C44" i="11"/>
  <c r="C43" i="11"/>
  <c r="C42" i="11"/>
  <c r="C41" i="11"/>
  <c r="C40" i="11"/>
  <c r="O37" i="11"/>
  <c r="F42" i="9" s="1"/>
  <c r="M37" i="11"/>
  <c r="F43" i="9" s="1"/>
  <c r="J6" i="1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C51" i="12"/>
  <c r="A44" i="12"/>
  <c r="A45" i="12" s="1"/>
  <c r="C39" i="12"/>
  <c r="G10" i="12"/>
  <c r="E4" i="12"/>
  <c r="E5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C51" i="7"/>
  <c r="A44" i="7"/>
  <c r="A45" i="7" s="1"/>
  <c r="C39" i="7"/>
  <c r="H38" i="7"/>
  <c r="J37" i="7"/>
  <c r="J36" i="7"/>
  <c r="J35" i="7"/>
  <c r="J34" i="7"/>
  <c r="J33" i="7"/>
  <c r="J32" i="7"/>
  <c r="J31" i="7"/>
  <c r="E31" i="7"/>
  <c r="E32" i="7" s="1"/>
  <c r="J30" i="7"/>
  <c r="G10" i="7"/>
  <c r="E4" i="7"/>
  <c r="E5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N183" i="10"/>
  <c r="I176" i="10"/>
  <c r="I175" i="10"/>
  <c r="I174" i="10"/>
  <c r="I173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I172" i="10" s="1"/>
  <c r="D204" i="15"/>
  <c r="C204" i="15"/>
  <c r="G203" i="15"/>
  <c r="E202" i="15"/>
  <c r="F202" i="15" s="1"/>
  <c r="E201" i="15"/>
  <c r="F201" i="15" s="1"/>
  <c r="E200" i="15"/>
  <c r="E199" i="15"/>
  <c r="G199" i="15" s="1"/>
  <c r="E198" i="15"/>
  <c r="F198" i="15" s="1"/>
  <c r="E197" i="15"/>
  <c r="F197" i="15" s="1"/>
  <c r="E196" i="15"/>
  <c r="F195" i="15"/>
  <c r="E195" i="15"/>
  <c r="G195" i="15" s="1"/>
  <c r="E194" i="15"/>
  <c r="F194" i="15" s="1"/>
  <c r="E193" i="15"/>
  <c r="F193" i="15" s="1"/>
  <c r="E192" i="15"/>
  <c r="E191" i="15"/>
  <c r="G191" i="15" s="1"/>
  <c r="E190" i="15"/>
  <c r="F190" i="15" s="1"/>
  <c r="G189" i="15"/>
  <c r="E189" i="15"/>
  <c r="F189" i="15" s="1"/>
  <c r="E188" i="15"/>
  <c r="E187" i="15"/>
  <c r="G187" i="15" s="1"/>
  <c r="E186" i="15"/>
  <c r="F186" i="15" s="1"/>
  <c r="E185" i="15"/>
  <c r="F185" i="15" s="1"/>
  <c r="E184" i="15"/>
  <c r="E183" i="15"/>
  <c r="G183" i="15" s="1"/>
  <c r="E182" i="15"/>
  <c r="F182" i="15" s="1"/>
  <c r="E181" i="15"/>
  <c r="F181" i="15" s="1"/>
  <c r="E180" i="15"/>
  <c r="F179" i="15"/>
  <c r="E179" i="15"/>
  <c r="G179" i="15" s="1"/>
  <c r="E178" i="15"/>
  <c r="F178" i="15" s="1"/>
  <c r="E177" i="15"/>
  <c r="F177" i="15" s="1"/>
  <c r="E176" i="15"/>
  <c r="E175" i="15"/>
  <c r="G175" i="15" s="1"/>
  <c r="E174" i="15"/>
  <c r="F174" i="15" s="1"/>
  <c r="G173" i="15"/>
  <c r="E173" i="15"/>
  <c r="F173" i="15" s="1"/>
  <c r="E172" i="15"/>
  <c r="E171" i="15"/>
  <c r="G171" i="15" s="1"/>
  <c r="E170" i="15"/>
  <c r="F170" i="15" s="1"/>
  <c r="E169" i="15"/>
  <c r="F169" i="15" s="1"/>
  <c r="E168" i="15"/>
  <c r="E167" i="15"/>
  <c r="F167" i="15" s="1"/>
  <c r="E166" i="15"/>
  <c r="F166" i="15" s="1"/>
  <c r="E165" i="15"/>
  <c r="G165" i="15" s="1"/>
  <c r="E164" i="15"/>
  <c r="E163" i="15"/>
  <c r="F163" i="15" s="1"/>
  <c r="E162" i="15"/>
  <c r="F162" i="15" s="1"/>
  <c r="E161" i="15"/>
  <c r="F161" i="15" s="1"/>
  <c r="E160" i="15"/>
  <c r="E159" i="15"/>
  <c r="F159" i="15" s="1"/>
  <c r="E158" i="15"/>
  <c r="F158" i="15" s="1"/>
  <c r="E157" i="15"/>
  <c r="G157" i="15" s="1"/>
  <c r="E156" i="15"/>
  <c r="E155" i="15"/>
  <c r="F155" i="15" s="1"/>
  <c r="E154" i="15"/>
  <c r="F154" i="15" s="1"/>
  <c r="E153" i="15"/>
  <c r="F153" i="15" s="1"/>
  <c r="E152" i="15"/>
  <c r="E151" i="15"/>
  <c r="F151" i="15" s="1"/>
  <c r="E150" i="15"/>
  <c r="F150" i="15" s="1"/>
  <c r="G149" i="15"/>
  <c r="F149" i="15"/>
  <c r="E149" i="15"/>
  <c r="E148" i="15"/>
  <c r="E147" i="15"/>
  <c r="G146" i="15"/>
  <c r="E146" i="15"/>
  <c r="F146" i="15" s="1"/>
  <c r="E145" i="15"/>
  <c r="G145" i="15" s="1"/>
  <c r="E144" i="15"/>
  <c r="G144" i="15" s="1"/>
  <c r="E143" i="15"/>
  <c r="E142" i="15"/>
  <c r="F142" i="15" s="1"/>
  <c r="E141" i="15"/>
  <c r="G141" i="15" s="1"/>
  <c r="E140" i="15"/>
  <c r="G140" i="15" s="1"/>
  <c r="E139" i="15"/>
  <c r="E138" i="15"/>
  <c r="F138" i="15" s="1"/>
  <c r="E137" i="15"/>
  <c r="F137" i="15" s="1"/>
  <c r="E136" i="15"/>
  <c r="G136" i="15" s="1"/>
  <c r="E135" i="15"/>
  <c r="E134" i="15"/>
  <c r="F134" i="15" s="1"/>
  <c r="G133" i="15"/>
  <c r="F133" i="15"/>
  <c r="E133" i="15"/>
  <c r="E132" i="15"/>
  <c r="G132" i="15" s="1"/>
  <c r="E131" i="15"/>
  <c r="G130" i="15"/>
  <c r="E130" i="15"/>
  <c r="F130" i="15" s="1"/>
  <c r="E129" i="15"/>
  <c r="G129" i="15" s="1"/>
  <c r="E128" i="15"/>
  <c r="G128" i="15" s="1"/>
  <c r="E127" i="15"/>
  <c r="E126" i="15"/>
  <c r="F126" i="15" s="1"/>
  <c r="E125" i="15"/>
  <c r="G125" i="15" s="1"/>
  <c r="E124" i="15"/>
  <c r="G124" i="15" s="1"/>
  <c r="E123" i="15"/>
  <c r="E122" i="15"/>
  <c r="F122" i="15" s="1"/>
  <c r="F121" i="15"/>
  <c r="E121" i="15"/>
  <c r="G121" i="15" s="1"/>
  <c r="E120" i="15"/>
  <c r="G120" i="15" s="1"/>
  <c r="E119" i="15"/>
  <c r="G119" i="15" s="1"/>
  <c r="E118" i="15"/>
  <c r="F118" i="15" s="1"/>
  <c r="E117" i="15"/>
  <c r="G117" i="15" s="1"/>
  <c r="E116" i="15"/>
  <c r="F116" i="15" s="1"/>
  <c r="E115" i="15"/>
  <c r="G115" i="15" s="1"/>
  <c r="E114" i="15"/>
  <c r="F114" i="15" s="1"/>
  <c r="E113" i="15"/>
  <c r="F113" i="15" s="1"/>
  <c r="E112" i="15"/>
  <c r="G112" i="15" s="1"/>
  <c r="E111" i="15"/>
  <c r="G111" i="15" s="1"/>
  <c r="E110" i="15"/>
  <c r="F110" i="15" s="1"/>
  <c r="E109" i="15"/>
  <c r="G109" i="15" s="1"/>
  <c r="E108" i="15"/>
  <c r="F108" i="15" s="1"/>
  <c r="E107" i="15"/>
  <c r="G107" i="15" s="1"/>
  <c r="E106" i="15"/>
  <c r="F106" i="15" s="1"/>
  <c r="E105" i="15"/>
  <c r="G105" i="15" s="1"/>
  <c r="E104" i="15"/>
  <c r="G104" i="15" s="1"/>
  <c r="E103" i="15"/>
  <c r="G103" i="15" s="1"/>
  <c r="E102" i="15"/>
  <c r="F102" i="15" s="1"/>
  <c r="F101" i="15"/>
  <c r="E101" i="15"/>
  <c r="G101" i="15" s="1"/>
  <c r="E100" i="15"/>
  <c r="F100" i="15" s="1"/>
  <c r="E99" i="15"/>
  <c r="G99" i="15" s="1"/>
  <c r="E98" i="15"/>
  <c r="F98" i="15" s="1"/>
  <c r="E97" i="15"/>
  <c r="G97" i="15" s="1"/>
  <c r="E96" i="15"/>
  <c r="G96" i="15" s="1"/>
  <c r="E95" i="15"/>
  <c r="G95" i="15" s="1"/>
  <c r="E94" i="15"/>
  <c r="F94" i="15" s="1"/>
  <c r="E93" i="15"/>
  <c r="F93" i="15" s="1"/>
  <c r="E92" i="15"/>
  <c r="F92" i="15" s="1"/>
  <c r="E91" i="15"/>
  <c r="G91" i="15" s="1"/>
  <c r="E90" i="15"/>
  <c r="F90" i="15" s="1"/>
  <c r="E89" i="15"/>
  <c r="G89" i="15" s="1"/>
  <c r="E88" i="15"/>
  <c r="G88" i="15" s="1"/>
  <c r="E87" i="15"/>
  <c r="G87" i="15" s="1"/>
  <c r="E86" i="15"/>
  <c r="F86" i="15" s="1"/>
  <c r="E85" i="15"/>
  <c r="G85" i="15" s="1"/>
  <c r="E84" i="15"/>
  <c r="F84" i="15" s="1"/>
  <c r="E83" i="15"/>
  <c r="F83" i="15" s="1"/>
  <c r="E82" i="15"/>
  <c r="G82" i="15" s="1"/>
  <c r="E81" i="15"/>
  <c r="G81" i="15" s="1"/>
  <c r="E80" i="15"/>
  <c r="F80" i="15" s="1"/>
  <c r="E79" i="15"/>
  <c r="F79" i="15" s="1"/>
  <c r="E78" i="15"/>
  <c r="G78" i="15" s="1"/>
  <c r="E77" i="15"/>
  <c r="G77" i="15" s="1"/>
  <c r="E76" i="15"/>
  <c r="F76" i="15" s="1"/>
  <c r="E75" i="15"/>
  <c r="G75" i="15" s="1"/>
  <c r="E74" i="15"/>
  <c r="G74" i="15" s="1"/>
  <c r="E73" i="15"/>
  <c r="G73" i="15" s="1"/>
  <c r="G72" i="15"/>
  <c r="E72" i="15"/>
  <c r="F72" i="15" s="1"/>
  <c r="E71" i="15"/>
  <c r="F71" i="15" s="1"/>
  <c r="E70" i="15"/>
  <c r="G70" i="15" s="1"/>
  <c r="E69" i="15"/>
  <c r="G69" i="15" s="1"/>
  <c r="E68" i="15"/>
  <c r="F68" i="15" s="1"/>
  <c r="E67" i="15"/>
  <c r="F67" i="15" s="1"/>
  <c r="E66" i="15"/>
  <c r="G66" i="15" s="1"/>
  <c r="E65" i="15"/>
  <c r="G65" i="15" s="1"/>
  <c r="E64" i="15"/>
  <c r="F64" i="15" s="1"/>
  <c r="E63" i="15"/>
  <c r="G63" i="15" s="1"/>
  <c r="E62" i="15"/>
  <c r="G62" i="15" s="1"/>
  <c r="E61" i="15"/>
  <c r="G61" i="15" s="1"/>
  <c r="E60" i="15"/>
  <c r="F60" i="15" s="1"/>
  <c r="E59" i="15"/>
  <c r="G59" i="15" s="1"/>
  <c r="E58" i="15"/>
  <c r="G58" i="15" s="1"/>
  <c r="E57" i="15"/>
  <c r="G57" i="15" s="1"/>
  <c r="E56" i="15"/>
  <c r="F56" i="15" s="1"/>
  <c r="E55" i="15"/>
  <c r="G55" i="15" s="1"/>
  <c r="E54" i="15"/>
  <c r="G54" i="15" s="1"/>
  <c r="E53" i="15"/>
  <c r="G53" i="15" s="1"/>
  <c r="E52" i="15"/>
  <c r="G52" i="15" s="1"/>
  <c r="E51" i="15"/>
  <c r="G51" i="15" s="1"/>
  <c r="E50" i="15"/>
  <c r="G50" i="15" s="1"/>
  <c r="E49" i="15"/>
  <c r="G49" i="15" s="1"/>
  <c r="E48" i="15"/>
  <c r="G48" i="15" s="1"/>
  <c r="E47" i="15"/>
  <c r="F47" i="15" s="1"/>
  <c r="E46" i="15"/>
  <c r="F46" i="15" s="1"/>
  <c r="E45" i="15"/>
  <c r="G45" i="15" s="1"/>
  <c r="E44" i="15"/>
  <c r="G44" i="15" s="1"/>
  <c r="E43" i="15"/>
  <c r="F43" i="15" s="1"/>
  <c r="E42" i="15"/>
  <c r="F42" i="15" s="1"/>
  <c r="E41" i="15"/>
  <c r="G41" i="15" s="1"/>
  <c r="E40" i="15"/>
  <c r="G40" i="15" s="1"/>
  <c r="G39" i="15"/>
  <c r="E39" i="15"/>
  <c r="F39" i="15" s="1"/>
  <c r="E38" i="15"/>
  <c r="F38" i="15" s="1"/>
  <c r="E37" i="15"/>
  <c r="G37" i="15" s="1"/>
  <c r="E36" i="15"/>
  <c r="G36" i="15" s="1"/>
  <c r="E35" i="15"/>
  <c r="F35" i="15" s="1"/>
  <c r="E34" i="15"/>
  <c r="F34" i="15" s="1"/>
  <c r="E33" i="15"/>
  <c r="G33" i="15" s="1"/>
  <c r="E32" i="15"/>
  <c r="G32" i="15" s="1"/>
  <c r="E31" i="15"/>
  <c r="G31" i="15" s="1"/>
  <c r="E30" i="15"/>
  <c r="F30" i="15" s="1"/>
  <c r="E29" i="15"/>
  <c r="G29" i="15" s="1"/>
  <c r="E28" i="15"/>
  <c r="F28" i="15" s="1"/>
  <c r="E27" i="15"/>
  <c r="G27" i="15" s="1"/>
  <c r="E26" i="15"/>
  <c r="F26" i="15" s="1"/>
  <c r="E25" i="15"/>
  <c r="G25" i="15" s="1"/>
  <c r="E24" i="15"/>
  <c r="F24" i="15" s="1"/>
  <c r="E23" i="15"/>
  <c r="G23" i="15" s="1"/>
  <c r="E22" i="15"/>
  <c r="F22" i="15" s="1"/>
  <c r="G21" i="15"/>
  <c r="E21" i="15"/>
  <c r="F21" i="15" s="1"/>
  <c r="E20" i="15"/>
  <c r="F20" i="15" s="1"/>
  <c r="E19" i="15"/>
  <c r="G19" i="15" s="1"/>
  <c r="E18" i="15"/>
  <c r="G18" i="15" s="1"/>
  <c r="E17" i="15"/>
  <c r="F17" i="15" s="1"/>
  <c r="E16" i="15"/>
  <c r="F16" i="15" s="1"/>
  <c r="E15" i="15"/>
  <c r="G15" i="15" s="1"/>
  <c r="E14" i="15"/>
  <c r="F14" i="15" s="1"/>
  <c r="E13" i="15"/>
  <c r="G13" i="15" s="1"/>
  <c r="E12" i="15"/>
  <c r="F12" i="15" s="1"/>
  <c r="E11" i="15"/>
  <c r="G11" i="15" s="1"/>
  <c r="E10" i="15"/>
  <c r="F10" i="15" s="1"/>
  <c r="E9" i="15"/>
  <c r="G9" i="15" s="1"/>
  <c r="E8" i="15"/>
  <c r="F8" i="15" s="1"/>
  <c r="E7" i="15"/>
  <c r="G7" i="15" s="1"/>
  <c r="E6" i="15"/>
  <c r="F6" i="15" s="1"/>
  <c r="E5" i="15"/>
  <c r="F5" i="15" s="1"/>
  <c r="E4" i="15"/>
  <c r="F4" i="15" s="1"/>
  <c r="G14" i="15" l="1"/>
  <c r="G162" i="15"/>
  <c r="F171" i="15"/>
  <c r="G56" i="15"/>
  <c r="G5" i="15"/>
  <c r="G35" i="15"/>
  <c r="G68" i="15"/>
  <c r="G181" i="15"/>
  <c r="F165" i="15"/>
  <c r="F7" i="15"/>
  <c r="G93" i="15"/>
  <c r="F29" i="15"/>
  <c r="G84" i="15"/>
  <c r="F187" i="15"/>
  <c r="G197" i="15"/>
  <c r="F25" i="15"/>
  <c r="G43" i="15"/>
  <c r="G60" i="15"/>
  <c r="G76" i="15"/>
  <c r="F89" i="15"/>
  <c r="G137" i="15"/>
  <c r="G153" i="15"/>
  <c r="G169" i="15"/>
  <c r="G177" i="15"/>
  <c r="G185" i="15"/>
  <c r="G193" i="15"/>
  <c r="G201" i="15"/>
  <c r="F31" i="15"/>
  <c r="G47" i="15"/>
  <c r="G64" i="15"/>
  <c r="G80" i="15"/>
  <c r="G113" i="15"/>
  <c r="G116" i="15"/>
  <c r="F175" i="15"/>
  <c r="F183" i="15"/>
  <c r="F191" i="15"/>
  <c r="F199" i="15"/>
  <c r="G10" i="15"/>
  <c r="F19" i="15"/>
  <c r="F23" i="15"/>
  <c r="F27" i="15"/>
  <c r="G34" i="15"/>
  <c r="G38" i="15"/>
  <c r="G42" i="15"/>
  <c r="F55" i="15"/>
  <c r="F59" i="15"/>
  <c r="F63" i="15"/>
  <c r="F75" i="15"/>
  <c r="F109" i="15"/>
  <c r="G126" i="15"/>
  <c r="C45" i="11"/>
  <c r="C45" i="13"/>
  <c r="C60" i="13" s="1"/>
  <c r="G46" i="15"/>
  <c r="G92" i="15"/>
  <c r="F97" i="15"/>
  <c r="F129" i="15"/>
  <c r="G142" i="15"/>
  <c r="F145" i="15"/>
  <c r="F13" i="15"/>
  <c r="F15" i="15"/>
  <c r="G17" i="15"/>
  <c r="G30" i="15"/>
  <c r="F51" i="15"/>
  <c r="F53" i="15"/>
  <c r="F57" i="15"/>
  <c r="F61" i="15"/>
  <c r="F65" i="15"/>
  <c r="G67" i="15"/>
  <c r="F69" i="15"/>
  <c r="G71" i="15"/>
  <c r="F73" i="15"/>
  <c r="F77" i="15"/>
  <c r="G79" i="15"/>
  <c r="F81" i="15"/>
  <c r="G83" i="15"/>
  <c r="F85" i="15"/>
  <c r="G100" i="15"/>
  <c r="F105" i="15"/>
  <c r="F117" i="15"/>
  <c r="F125" i="15"/>
  <c r="G138" i="15"/>
  <c r="F141" i="15"/>
  <c r="G154" i="15"/>
  <c r="F157" i="15"/>
  <c r="G161" i="15"/>
  <c r="G170" i="15"/>
  <c r="G174" i="15"/>
  <c r="G178" i="15"/>
  <c r="G182" i="15"/>
  <c r="G186" i="15"/>
  <c r="G190" i="15"/>
  <c r="G194" i="15"/>
  <c r="G198" i="15"/>
  <c r="G202" i="15"/>
  <c r="C55" i="11"/>
  <c r="G158" i="15"/>
  <c r="G6" i="15"/>
  <c r="F9" i="15"/>
  <c r="F11" i="15"/>
  <c r="G22" i="15"/>
  <c r="G26" i="15"/>
  <c r="F33" i="15"/>
  <c r="F37" i="15"/>
  <c r="F41" i="15"/>
  <c r="F45" i="15"/>
  <c r="F49" i="15"/>
  <c r="G108" i="15"/>
  <c r="G134" i="15"/>
  <c r="G150" i="15"/>
  <c r="G166" i="15"/>
  <c r="G4" i="15"/>
  <c r="G8" i="15"/>
  <c r="G12" i="15"/>
  <c r="G16" i="15"/>
  <c r="G20" i="15"/>
  <c r="G24" i="15"/>
  <c r="G28" i="15"/>
  <c r="F18" i="15"/>
  <c r="F50" i="15"/>
  <c r="F54" i="15"/>
  <c r="F58" i="15"/>
  <c r="F62" i="15"/>
  <c r="F66" i="15"/>
  <c r="F70" i="15"/>
  <c r="F74" i="15"/>
  <c r="F78" i="15"/>
  <c r="F82" i="15"/>
  <c r="G86" i="15"/>
  <c r="F88" i="15"/>
  <c r="F91" i="15"/>
  <c r="G94" i="15"/>
  <c r="F96" i="15"/>
  <c r="F99" i="15"/>
  <c r="G102" i="15"/>
  <c r="F104" i="15"/>
  <c r="F107" i="15"/>
  <c r="G110" i="15"/>
  <c r="F112" i="15"/>
  <c r="F115" i="15"/>
  <c r="G118" i="15"/>
  <c r="F120" i="15"/>
  <c r="G148" i="15"/>
  <c r="F148" i="15"/>
  <c r="G164" i="15"/>
  <c r="F164" i="15"/>
  <c r="F124" i="15"/>
  <c r="F128" i="15"/>
  <c r="F132" i="15"/>
  <c r="F136" i="15"/>
  <c r="F140" i="15"/>
  <c r="F144" i="15"/>
  <c r="G160" i="15"/>
  <c r="F160" i="15"/>
  <c r="F32" i="15"/>
  <c r="F36" i="15"/>
  <c r="F40" i="15"/>
  <c r="F44" i="15"/>
  <c r="F48" i="15"/>
  <c r="F52" i="15"/>
  <c r="F87" i="15"/>
  <c r="G90" i="15"/>
  <c r="F95" i="15"/>
  <c r="G98" i="15"/>
  <c r="F103" i="15"/>
  <c r="G106" i="15"/>
  <c r="F111" i="15"/>
  <c r="G114" i="15"/>
  <c r="F119" i="15"/>
  <c r="G122" i="15"/>
  <c r="G156" i="15"/>
  <c r="F156" i="15"/>
  <c r="F123" i="15"/>
  <c r="G123" i="15"/>
  <c r="F127" i="15"/>
  <c r="G127" i="15"/>
  <c r="F131" i="15"/>
  <c r="G131" i="15"/>
  <c r="F135" i="15"/>
  <c r="G135" i="15"/>
  <c r="F139" i="15"/>
  <c r="G139" i="15"/>
  <c r="F143" i="15"/>
  <c r="G143" i="15"/>
  <c r="F147" i="15"/>
  <c r="G147" i="15"/>
  <c r="G152" i="15"/>
  <c r="F152" i="15"/>
  <c r="G168" i="15"/>
  <c r="F168" i="15"/>
  <c r="G172" i="15"/>
  <c r="F172" i="15"/>
  <c r="G176" i="15"/>
  <c r="F176" i="15"/>
  <c r="G180" i="15"/>
  <c r="F180" i="15"/>
  <c r="G184" i="15"/>
  <c r="F184" i="15"/>
  <c r="G188" i="15"/>
  <c r="F188" i="15"/>
  <c r="G192" i="15"/>
  <c r="F192" i="15"/>
  <c r="G196" i="15"/>
  <c r="F196" i="15"/>
  <c r="G200" i="15"/>
  <c r="F200" i="15"/>
  <c r="G151" i="15"/>
  <c r="G155" i="15"/>
  <c r="G159" i="15"/>
  <c r="G163" i="15"/>
  <c r="G167" i="15"/>
  <c r="F48" i="9"/>
  <c r="C61" i="11"/>
  <c r="C60" i="11"/>
  <c r="J38" i="7"/>
  <c r="C58" i="11"/>
  <c r="C55" i="13"/>
  <c r="C61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1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HARGA SAPI 24 JT.  SISANYA UTK BIAYA POTONG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1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HARGA SAPI 24 JT.  SISANYA UTK BIAYA POTONG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4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 DEPAN COBA KELURAHAN, BABINSA DLL
</t>
        </r>
      </text>
    </comment>
    <comment ref="D4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 DEPAN COBA KELURAHAN, BABINSA DLL
</t>
        </r>
      </text>
    </comment>
    <comment ref="E4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 DEPAN COBA KELURAHAN, BABINSA DLL
</t>
        </r>
      </text>
    </comment>
    <comment ref="C18" authorId="0" shapeId="0" xr:uid="{00000000-0006-0000-0C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 DEPAN COBA KELURAHAN, BABINSA DLL
</t>
        </r>
      </text>
    </comment>
    <comment ref="D18" authorId="0" shapeId="0" xr:uid="{00000000-0006-0000-0C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 DEPAN COBA KELURAHAN, BABINSA DLL
</t>
        </r>
      </text>
    </comment>
    <comment ref="E18" authorId="0" shapeId="0" xr:uid="{00000000-0006-0000-0C00-00000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 DEPAN COBA KELURAHAN, BABINSA DLL
</t>
        </r>
      </text>
    </comment>
    <comment ref="C36" authorId="0" shapeId="0" xr:uid="{00000000-0006-0000-0C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 DEPAN COBA KELURAHAN, BABINSA DLL
</t>
        </r>
      </text>
    </comment>
    <comment ref="D36" authorId="0" shapeId="0" xr:uid="{00000000-0006-0000-0C00-00000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 DEPAN COBA KELURAHAN, BABINSA DLL
</t>
        </r>
      </text>
    </comment>
    <comment ref="E36" authorId="0" shapeId="0" xr:uid="{00000000-0006-0000-0C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 DEPAN COBA KELURAHAN, BABINSA DLL
</t>
        </r>
      </text>
    </comment>
  </commentList>
</comments>
</file>

<file path=xl/sharedStrings.xml><?xml version="1.0" encoding="utf-8"?>
<sst xmlns="http://schemas.openxmlformats.org/spreadsheetml/2006/main" count="3493" uniqueCount="901">
  <si>
    <t xml:space="preserve">MUNIR </t>
  </si>
  <si>
    <t xml:space="preserve">SATRIA </t>
  </si>
  <si>
    <t xml:space="preserve">MAKMUR </t>
  </si>
  <si>
    <t>DIDIK</t>
  </si>
  <si>
    <t>EKO</t>
  </si>
  <si>
    <t>JAKA</t>
  </si>
  <si>
    <t>RUBIYO</t>
  </si>
  <si>
    <t xml:space="preserve">ABDURRACHIM </t>
  </si>
  <si>
    <t xml:space="preserve">YUSUF </t>
  </si>
  <si>
    <t xml:space="preserve">ANDI KURDI </t>
  </si>
  <si>
    <t xml:space="preserve">SOFYAN SA </t>
  </si>
  <si>
    <t>DANI</t>
  </si>
  <si>
    <t xml:space="preserve">HERIANA </t>
  </si>
  <si>
    <t>ALDI</t>
  </si>
  <si>
    <t>No</t>
  </si>
  <si>
    <t>BL</t>
  </si>
  <si>
    <t>NAMA</t>
  </si>
  <si>
    <t>DODI RIZAL</t>
  </si>
  <si>
    <t xml:space="preserve">JODI MR </t>
  </si>
  <si>
    <t>KHOIRUL</t>
  </si>
  <si>
    <t>ZAKI</t>
  </si>
  <si>
    <t>TOTAL DAGING</t>
  </si>
  <si>
    <t>PEJABAT KEl.                                             2</t>
  </si>
  <si>
    <t>PEJABAT KORAMIL</t>
  </si>
  <si>
    <t>PEJABAT POLSEK</t>
  </si>
  <si>
    <t>HAMZAH</t>
  </si>
  <si>
    <t>BUAZIZ</t>
  </si>
  <si>
    <t>BU DANI</t>
  </si>
  <si>
    <t>KETERANGAN</t>
  </si>
  <si>
    <t>KG</t>
  </si>
  <si>
    <t xml:space="preserve">Keterangan </t>
  </si>
  <si>
    <t>IQBAL</t>
  </si>
  <si>
    <t>YOGI</t>
  </si>
  <si>
    <t>HARYO</t>
  </si>
  <si>
    <t>WIRA</t>
  </si>
  <si>
    <t>ZAINAL</t>
  </si>
  <si>
    <t>PUTRA</t>
  </si>
  <si>
    <t>RAHMAT</t>
  </si>
  <si>
    <t>REZA ROCHIM</t>
  </si>
  <si>
    <t>TOTAL</t>
  </si>
  <si>
    <t>NO</t>
  </si>
  <si>
    <t>HINDRO</t>
  </si>
  <si>
    <t>HERI  PURNOMO</t>
  </si>
  <si>
    <t>TRISNO</t>
  </si>
  <si>
    <t>WAWAN</t>
  </si>
  <si>
    <t>PEMBAGIAN BUDI LUHUR UNTUK TETANGGA MASING-MASING JAMAAH:</t>
  </si>
  <si>
    <t>DAFTAR PENERIMA TULANG DAN JEROHAN</t>
  </si>
  <si>
    <t>Titip P Karta</t>
  </si>
  <si>
    <t>Diantar B Didik</t>
  </si>
  <si>
    <t>TOTAL PEMBAGIAN DAGING</t>
  </si>
  <si>
    <t>JML (kg)</t>
  </si>
  <si>
    <t>MIA</t>
  </si>
  <si>
    <t>ADI</t>
  </si>
  <si>
    <t xml:space="preserve">SARAH </t>
  </si>
  <si>
    <t>MUDA-MUDI</t>
  </si>
  <si>
    <t>Berat tsb diluar 7 sampil yang diambil</t>
  </si>
  <si>
    <t>RAMA</t>
  </si>
  <si>
    <t>BU YOMO</t>
  </si>
  <si>
    <t>KEB PLASTIK</t>
  </si>
  <si>
    <t>10 KG</t>
  </si>
  <si>
    <t>5 KG (BL)</t>
  </si>
  <si>
    <t>2 KG (BL)</t>
  </si>
  <si>
    <t>1 KG (BL)</t>
  </si>
  <si>
    <t>BESAR (TULANG)</t>
  </si>
  <si>
    <t>5 KG (JEROHAN)</t>
  </si>
  <si>
    <t>BESAR (SEMUA)</t>
  </si>
  <si>
    <t>PEMBAGIAN DISESUAIKAN DENGAN STATUS JAMAAH: SINGLE (4,5), DOBEL (6), TRIPLE (7.5), LEBIH DARI TRIPLE (9)</t>
  </si>
  <si>
    <t>BUDI LUHUR PEJABAT DAN SUSULAN JMH</t>
  </si>
  <si>
    <t>SULAIMAN</t>
  </si>
  <si>
    <t>Ang KK</t>
  </si>
  <si>
    <t>AJI DIO</t>
  </si>
  <si>
    <t>DHOHIR</t>
  </si>
  <si>
    <t>Status dalam keluarga</t>
  </si>
  <si>
    <t>Nomor</t>
  </si>
  <si>
    <t>KK</t>
  </si>
  <si>
    <t>URUT</t>
  </si>
  <si>
    <t>L/P</t>
  </si>
  <si>
    <t>TH</t>
  </si>
  <si>
    <t>klp</t>
  </si>
  <si>
    <t>pernikahan</t>
  </si>
  <si>
    <t>Alamat</t>
  </si>
  <si>
    <t>Telpon</t>
  </si>
  <si>
    <t>GOLONGAN</t>
  </si>
  <si>
    <t>TGL LAHIR</t>
  </si>
  <si>
    <t>ALAMAT</t>
  </si>
  <si>
    <t>HP</t>
  </si>
  <si>
    <t>Abdurrachim Usman</t>
  </si>
  <si>
    <t>L</t>
  </si>
  <si>
    <t>D</t>
  </si>
  <si>
    <t>nikah</t>
  </si>
  <si>
    <t>081310063029</t>
  </si>
  <si>
    <t>PONDOK RUMPUT</t>
  </si>
  <si>
    <t>0857 8089 0693</t>
  </si>
  <si>
    <t>Nina Herlina</t>
  </si>
  <si>
    <t>P</t>
  </si>
  <si>
    <t>0857 7014 7694</t>
  </si>
  <si>
    <t>M. Ridwan Fadillah</t>
  </si>
  <si>
    <t>C</t>
  </si>
  <si>
    <t>belum nikah</t>
  </si>
  <si>
    <t>Adi Imam Rusdi</t>
  </si>
  <si>
    <t>GANG PASAMAH RT 03 /RW 01 CIMANGGU BOGOR</t>
  </si>
  <si>
    <t>0857 8286 7656</t>
  </si>
  <si>
    <t>Nikah &lt; 5th</t>
  </si>
  <si>
    <t>Ratna Fitria</t>
  </si>
  <si>
    <t>0856 1806 515</t>
  </si>
  <si>
    <t>Aisyah Wan Granie, drg.</t>
  </si>
  <si>
    <t>0811119935</t>
  </si>
  <si>
    <t>0811 1199 35</t>
  </si>
  <si>
    <t>SUAMI HUM</t>
  </si>
  <si>
    <t>Aji Dio</t>
  </si>
  <si>
    <t>Isna</t>
  </si>
  <si>
    <t>Aldira Bagus Aziz</t>
  </si>
  <si>
    <t>R</t>
  </si>
  <si>
    <t>0812 8195 3142</t>
  </si>
  <si>
    <t>Adinda Zulfa</t>
  </si>
  <si>
    <t>Andi Kurdi</t>
  </si>
  <si>
    <t>0898 1354 354</t>
  </si>
  <si>
    <t>Annisa Rachmawati</t>
  </si>
  <si>
    <t>0857 1589 2949</t>
  </si>
  <si>
    <t>Bayubadra Megaranda</t>
  </si>
  <si>
    <t>Jl. OSCAR , CIMANGGU</t>
  </si>
  <si>
    <t>BLOK I1/3 TIRTA MAS RESIDENCE
CIMANGGU BOGOR</t>
  </si>
  <si>
    <t>0851 9336 060</t>
  </si>
  <si>
    <t>Dian Ary Kusumah</t>
  </si>
  <si>
    <t>081314183070</t>
  </si>
  <si>
    <t>0812 1987 0202</t>
  </si>
  <si>
    <t>Adine Sainandira Yoshe</t>
  </si>
  <si>
    <t>B</t>
  </si>
  <si>
    <t>896 1373 1385</t>
  </si>
  <si>
    <t>Calisha Nayundari Yoshe</t>
  </si>
  <si>
    <t>Elfrina Sazradiba Yoshe</t>
  </si>
  <si>
    <t>Budi Nuryanto</t>
  </si>
  <si>
    <t>JL OSCAR CIMANGGU BOGOR</t>
  </si>
  <si>
    <t>HUM</t>
  </si>
  <si>
    <t>Mia Rohamiah Husada</t>
  </si>
  <si>
    <t>Bima Danu Kusumah</t>
  </si>
  <si>
    <t>085771935211</t>
  </si>
  <si>
    <t>Putri Elfara Zahrani</t>
  </si>
  <si>
    <t>Syifa Jihannisa Cahyani</t>
  </si>
  <si>
    <t>Choirul Sufianto</t>
  </si>
  <si>
    <t>Lulu Vivi Nurdina</t>
  </si>
  <si>
    <t>0818411646</t>
  </si>
  <si>
    <t>Sabia Azza Asyifa</t>
  </si>
  <si>
    <t>Sheila</t>
  </si>
  <si>
    <t>Dani Jaya Sukmana</t>
  </si>
  <si>
    <t>JL FLAMBOYAN IV NO 7 TAMAN CIMANGGU BOGOR</t>
  </si>
  <si>
    <t>0818 0601 3148</t>
  </si>
  <si>
    <t>Mellyza</t>
  </si>
  <si>
    <t>08179155517</t>
  </si>
  <si>
    <t>Rasyid Pasha Aliza Sukmana</t>
  </si>
  <si>
    <t>Irshad Pasha Aliza Sukmana</t>
  </si>
  <si>
    <t>Didik Susilo Widianto</t>
  </si>
  <si>
    <t>Jl. OSCAR 4, CIMANGGU</t>
  </si>
  <si>
    <t>08121354386</t>
  </si>
  <si>
    <t>JL OSCAR NO 4 RT03/ RW 01 CIMANGGU BOGOR</t>
  </si>
  <si>
    <t>0811 8883 526</t>
  </si>
  <si>
    <t>Yatin</t>
  </si>
  <si>
    <t>0812 1917 0902</t>
  </si>
  <si>
    <t>Nauval Abdurrahman</t>
  </si>
  <si>
    <t>0852 1111 6034</t>
  </si>
  <si>
    <t>Fatimah Khairunnisa</t>
  </si>
  <si>
    <t>087873805856</t>
  </si>
  <si>
    <t>Nurul Khodijah</t>
  </si>
  <si>
    <t>0813 1674 3045</t>
  </si>
  <si>
    <t>Aulia Syifa Madani</t>
  </si>
  <si>
    <t>0878 7481 1505</t>
  </si>
  <si>
    <t>Aisyah Azzahra</t>
  </si>
  <si>
    <t>0895 2294 5598</t>
  </si>
  <si>
    <t>Reben</t>
  </si>
  <si>
    <t>MANULA</t>
  </si>
  <si>
    <t>Panji</t>
  </si>
  <si>
    <t>KEPONAKAN</t>
  </si>
  <si>
    <t>0812 1354 386</t>
  </si>
  <si>
    <t>Doddy Rizal</t>
  </si>
  <si>
    <t>0811 8790 515</t>
  </si>
  <si>
    <t>Risti Diana Putri</t>
  </si>
  <si>
    <t>0813 1754 9448</t>
  </si>
  <si>
    <t>Rizqiana Safa Khaira</t>
  </si>
  <si>
    <t>Eko Nursusanto</t>
  </si>
  <si>
    <t>0811 1729 52</t>
  </si>
  <si>
    <t>Mira Ekasari</t>
  </si>
  <si>
    <t>085310260306</t>
  </si>
  <si>
    <t>Sarah Pramiarsih</t>
  </si>
  <si>
    <t>Hafidz Nurhantoko</t>
  </si>
  <si>
    <t>Farah Wahyuningtyas</t>
  </si>
  <si>
    <t>Zahra Fadhilah</t>
  </si>
  <si>
    <t>Euis Hartati</t>
  </si>
  <si>
    <t>janda</t>
  </si>
  <si>
    <t>081315300106</t>
  </si>
  <si>
    <t>JANDA</t>
  </si>
  <si>
    <t>Dimas Daud Probokusumo</t>
  </si>
  <si>
    <t>085313817508</t>
  </si>
  <si>
    <t>Febri M Zaini Awaludin</t>
  </si>
  <si>
    <t>0856 4580 5859</t>
  </si>
  <si>
    <t>Anggi A Fitria Febriani</t>
  </si>
  <si>
    <t>Hamsyah Munir</t>
  </si>
  <si>
    <t>JL KEBON PEDES 1 GG JUANA RT 04/RW 08 KEBON PEDES TANAH SAREAL BOGOR</t>
  </si>
  <si>
    <t>0896 9800 9890</t>
  </si>
  <si>
    <t>0896 1846 5384</t>
  </si>
  <si>
    <t>Khanza Ainy Belva</t>
  </si>
  <si>
    <t>Haryo Radityo</t>
  </si>
  <si>
    <t>0816 9717 81</t>
  </si>
  <si>
    <t>Hardono Idris</t>
  </si>
  <si>
    <t>0813 1572 2012</t>
  </si>
  <si>
    <t>Hendro Pritianto</t>
  </si>
  <si>
    <t>26/12/1963</t>
  </si>
  <si>
    <t>JL CENDANA II NO 10 CIMANGGU ASRI BOGOR</t>
  </si>
  <si>
    <t>0813 1840 6541</t>
  </si>
  <si>
    <t>Latifa Nidaul Hayati</t>
  </si>
  <si>
    <t>23/12/1965</t>
  </si>
  <si>
    <t>0813 1651 9633</t>
  </si>
  <si>
    <t>Ratu Shalicha Anindra</t>
  </si>
  <si>
    <t>21/09/1992</t>
  </si>
  <si>
    <t>0821 1466 0557</t>
  </si>
  <si>
    <t>Emir Abdillah Anindra</t>
  </si>
  <si>
    <t>27/01/2000</t>
  </si>
  <si>
    <t>0857 8028 0177</t>
  </si>
  <si>
    <t>Hafiz Abdulaziz Anindra</t>
  </si>
  <si>
    <t>20/02/2003</t>
  </si>
  <si>
    <t xml:space="preserve">0812 8860 3090 </t>
  </si>
  <si>
    <t>Heryana</t>
  </si>
  <si>
    <t>Hendra Ariyanto</t>
  </si>
  <si>
    <t>JL HAJI HAMID CIMANGGU BOGOR</t>
  </si>
  <si>
    <t>Erna Diana</t>
  </si>
  <si>
    <t>Shabria</t>
  </si>
  <si>
    <t>Dewi Trinanda</t>
  </si>
  <si>
    <t>0817103692</t>
  </si>
  <si>
    <t>0812 8081 7300</t>
  </si>
  <si>
    <t>Faizal Abdul Aziz</t>
  </si>
  <si>
    <t>08561628100</t>
  </si>
  <si>
    <t>Bellyza Bilqissari</t>
  </si>
  <si>
    <t>Ibn Fadhil</t>
  </si>
  <si>
    <t>0817 4810 345</t>
  </si>
  <si>
    <t xml:space="preserve">Amanda PP </t>
  </si>
  <si>
    <t>0819 3201 0527</t>
  </si>
  <si>
    <t>Raihana Feyza Jasmine</t>
  </si>
  <si>
    <t>Jaka Suryana</t>
  </si>
  <si>
    <t>JL OSCAR NO 9 CIMANGGU BOGOR</t>
  </si>
  <si>
    <t>0812 2804 4994</t>
  </si>
  <si>
    <t>Yanti Nuryanti</t>
  </si>
  <si>
    <t>Annisa Ayu Rizky</t>
  </si>
  <si>
    <t>0857 1083 2700</t>
  </si>
  <si>
    <t>Aldoni Bagus Akbar</t>
  </si>
  <si>
    <t>0856 9574 0498</t>
  </si>
  <si>
    <t>Alfin Bagus Aris</t>
  </si>
  <si>
    <t>Jodi Mangun Raharjo</t>
  </si>
  <si>
    <t>Perum Puri Arraya Blok AE No.30,Bogor</t>
  </si>
  <si>
    <t>0812 9553 110</t>
  </si>
  <si>
    <t>Ade Darni</t>
  </si>
  <si>
    <t>Shafa Hafizah Jody</t>
  </si>
  <si>
    <t>Zalfa Jacinda Jody</t>
  </si>
  <si>
    <t>Kartalim</t>
  </si>
  <si>
    <t>JL KAYU MANIS BOGOR</t>
  </si>
  <si>
    <t>0852 8772 8862</t>
  </si>
  <si>
    <t>Nurchamidah</t>
  </si>
  <si>
    <t>Arpita Zafarina Haesah</t>
  </si>
  <si>
    <t>Aril Janura Reinold</t>
  </si>
  <si>
    <t>Kevin Arisandi</t>
  </si>
  <si>
    <t>Makmur</t>
  </si>
  <si>
    <t>08179048456</t>
  </si>
  <si>
    <t>0856 1344 400</t>
  </si>
  <si>
    <t>Mida</t>
  </si>
  <si>
    <t>085776679900</t>
  </si>
  <si>
    <t>Vicky Rahayu Puja Kesuma</t>
  </si>
  <si>
    <t>Vicka Septia Ramadani</t>
  </si>
  <si>
    <t>Muhammad Dzickry</t>
  </si>
  <si>
    <t>Mochamad Iqbal</t>
  </si>
  <si>
    <t>0815 8281 152</t>
  </si>
  <si>
    <t>Zuria Vidya Nindita</t>
  </si>
  <si>
    <t>08567209744</t>
  </si>
  <si>
    <t>Azeeva Medina Zahraina</t>
  </si>
  <si>
    <t>Zafran Akbar Assidiq</t>
  </si>
  <si>
    <t>Naniek Rahmawati (Suherman)</t>
  </si>
  <si>
    <t>0821 1465 2405</t>
  </si>
  <si>
    <t>Hafidam Haidar</t>
  </si>
  <si>
    <t>Putra Nugraha Satria Utama</t>
  </si>
  <si>
    <t>856 8575 713</t>
  </si>
  <si>
    <t>Resi Meitrisuri</t>
  </si>
  <si>
    <t>0856 7656 498</t>
  </si>
  <si>
    <t>Rajaska Rega Yanova</t>
  </si>
  <si>
    <t>Rachmat Irawan</t>
  </si>
  <si>
    <t>0856 9560 4700</t>
  </si>
  <si>
    <t>Ulfa Agustiana</t>
  </si>
  <si>
    <t>Ramadhan Hidayaturrahman</t>
  </si>
  <si>
    <t>0812 2159 9032</t>
  </si>
  <si>
    <t>Reza Putra M.</t>
  </si>
  <si>
    <t>Melya Ramadhani</t>
  </si>
  <si>
    <t>Fania Saqueena Meza</t>
  </si>
  <si>
    <t>Rubiyo</t>
  </si>
  <si>
    <t>BOGOR VIEW RESIDENDE M 10 RT 05/ RW 12 KEL CILENDEK BARAT KECAMATAN  BOGOR BARAT BOGOR</t>
  </si>
  <si>
    <t>0812 4694 724</t>
  </si>
  <si>
    <t>Endang Mufrihati</t>
  </si>
  <si>
    <t>0812 3472 262</t>
  </si>
  <si>
    <t>Briliandaru Mahardiyasa Pribadi</t>
  </si>
  <si>
    <t>Dhimas Upandyandaru Satrio</t>
  </si>
  <si>
    <t>Prabandaru Nurizza Daksa</t>
  </si>
  <si>
    <t>Fariha Adellia Virgiandaru</t>
  </si>
  <si>
    <t>Fitiandaru Azzalia Nurfarina</t>
  </si>
  <si>
    <t>Siti Sarah</t>
  </si>
  <si>
    <t>085717068144</t>
  </si>
  <si>
    <t>M Prayoga Aji Nugraha</t>
  </si>
  <si>
    <t>Satria Manggala</t>
  </si>
  <si>
    <t>0812 1005 5814</t>
  </si>
  <si>
    <t>Ratih Unjunan Sari</t>
  </si>
  <si>
    <t>M Sakti Putra Manggala</t>
  </si>
  <si>
    <t>Sakha</t>
  </si>
  <si>
    <t>Sofyan Syah Akbar</t>
  </si>
  <si>
    <t>08170952728</t>
  </si>
  <si>
    <t>0857 8217 7344</t>
  </si>
  <si>
    <t>Ati Mustiati</t>
  </si>
  <si>
    <t>Amelia Nurfajrina</t>
  </si>
  <si>
    <t>Inez Fajriannisa</t>
  </si>
  <si>
    <t>M. Farrel SA</t>
  </si>
  <si>
    <t>Rizka Dyanira H.</t>
  </si>
  <si>
    <t>Tiara Syahriani Putri</t>
  </si>
  <si>
    <t>Sulthon</t>
  </si>
  <si>
    <t>Dewi A</t>
  </si>
  <si>
    <t>Almaira Zalfa Berly Nadifa</t>
  </si>
  <si>
    <t>Tenny Supartini</t>
  </si>
  <si>
    <t>0813 1469 0015</t>
  </si>
  <si>
    <t>Muhammad Fadhil</t>
  </si>
  <si>
    <t>Muhammad Mumtaz Farhan</t>
  </si>
  <si>
    <t>Wira Mandrasetia</t>
  </si>
  <si>
    <t>0821 1414 2856</t>
  </si>
  <si>
    <t>Erlita Purnamasari</t>
  </si>
  <si>
    <t>Keyshilla Namira</t>
  </si>
  <si>
    <t>Callysta Fathia Mikaila</t>
  </si>
  <si>
    <t>Wiwik Hartatik</t>
  </si>
  <si>
    <t>0818990462</t>
  </si>
  <si>
    <t>0818 9904 62</t>
  </si>
  <si>
    <t>Agam Bhaskoro</t>
  </si>
  <si>
    <t xml:space="preserve">Yogi yogaswara </t>
  </si>
  <si>
    <t>0812 8376 865</t>
  </si>
  <si>
    <t>08129697326</t>
  </si>
  <si>
    <t>0812 9697 326</t>
  </si>
  <si>
    <t>Oscar Tirta Sugema</t>
  </si>
  <si>
    <t>Kresna Rizki Romadhon</t>
  </si>
  <si>
    <t>Yusup Saputra</t>
  </si>
  <si>
    <t>JL OSCAR NO 6</t>
  </si>
  <si>
    <t>0838 1115 7509</t>
  </si>
  <si>
    <t>Lely Endah Kumala</t>
  </si>
  <si>
    <t>0838 1115 7508</t>
  </si>
  <si>
    <t>Ilyas Radhian Dzilkayis</t>
  </si>
  <si>
    <t>Sabia Sahira Sabrina</t>
  </si>
  <si>
    <t>0878 8248 8902</t>
  </si>
  <si>
    <t>Imaria Binti Ramli Rahmany</t>
  </si>
  <si>
    <t>0878 7070 1652</t>
  </si>
  <si>
    <t>Ummi Hani binti Pandrekalau</t>
  </si>
  <si>
    <t>IBU</t>
  </si>
  <si>
    <t>Zaki Ahmad Mulya</t>
  </si>
  <si>
    <t>Dyah (Dhea) Pitaloka</t>
  </si>
  <si>
    <t>0856 1027 700</t>
  </si>
  <si>
    <t>Nara</t>
  </si>
  <si>
    <t>RESUME</t>
  </si>
  <si>
    <t>JUMLAH KK</t>
  </si>
  <si>
    <t>JUMLAH JIWA</t>
  </si>
  <si>
    <t>JUMLAH LAKI LAKI</t>
  </si>
  <si>
    <t>JUMLAH PEREMPUAN</t>
  </si>
  <si>
    <t>Abu Dhohir</t>
  </si>
  <si>
    <t>Ernanto</t>
  </si>
  <si>
    <t>Budi Nuryanto (B Mia)</t>
  </si>
  <si>
    <t>ERNANTO</t>
  </si>
  <si>
    <t xml:space="preserve">King </t>
  </si>
  <si>
    <t>Melinda</t>
  </si>
  <si>
    <t>Zainal Abidin Masse</t>
  </si>
  <si>
    <t>Seno</t>
  </si>
  <si>
    <t>Abdu Dhohir</t>
  </si>
  <si>
    <t>Dewasa</t>
  </si>
  <si>
    <t>Remaja</t>
  </si>
  <si>
    <t>Pra Remaja</t>
  </si>
  <si>
    <t>Ina WinoPratiwi</t>
  </si>
  <si>
    <t>Cabe Rawit</t>
  </si>
  <si>
    <t>Balita</t>
  </si>
  <si>
    <t>Batita</t>
  </si>
  <si>
    <t>Unik</t>
  </si>
  <si>
    <t>Anak</t>
  </si>
  <si>
    <t>Istri</t>
  </si>
  <si>
    <t>JUMLAH Istri</t>
  </si>
  <si>
    <t>Shaqueena Ashana Pouri</t>
  </si>
  <si>
    <t>Jl Oscar no.5 Taman Cimanggu Raya</t>
  </si>
  <si>
    <t>Jl. Raya Taman Cimanggu no.14</t>
  </si>
  <si>
    <t>Fera Koes Rahayu</t>
  </si>
  <si>
    <t>Sriwahyuni</t>
  </si>
  <si>
    <t>Salma Renata</t>
  </si>
  <si>
    <t>Nadine Alikha</t>
  </si>
  <si>
    <t>Val Aqsha Dirgantara</t>
  </si>
  <si>
    <t>Anton Koramil</t>
  </si>
  <si>
    <t>Agus Polisi</t>
  </si>
  <si>
    <t>ABDULLAH SYAM</t>
  </si>
  <si>
    <t>SATPAM OSCAR</t>
  </si>
  <si>
    <t>Kel, RT, RW/USTAD, DKM, Marbod</t>
  </si>
  <si>
    <t>B Mega</t>
  </si>
  <si>
    <t>Diantar P Hindro</t>
  </si>
  <si>
    <t>Diambil p Agung</t>
  </si>
  <si>
    <t>Diambil p Agus</t>
  </si>
  <si>
    <t>Muda-mudi</t>
  </si>
  <si>
    <t>DEDI WANTO</t>
  </si>
  <si>
    <t>DAFTAR PESERTA HEWAN KURBAN 2018 DAN KESANGGUPAN 2018</t>
  </si>
  <si>
    <t>DAFTAR PENERIMA HEWAN QURBAN TAHUN 2018</t>
  </si>
  <si>
    <t>TABUNGAN THN LALU</t>
  </si>
  <si>
    <t>KARTA</t>
  </si>
  <si>
    <t>DINAR</t>
  </si>
  <si>
    <t>TENI</t>
  </si>
  <si>
    <t>DEWI</t>
  </si>
  <si>
    <t>AISYAH</t>
  </si>
  <si>
    <t xml:space="preserve">WIWIK </t>
  </si>
  <si>
    <t>AGAM</t>
  </si>
  <si>
    <t>ADING</t>
  </si>
  <si>
    <t>BAYU &amp; KEL</t>
  </si>
  <si>
    <t>NANIK &amp; KEL</t>
  </si>
  <si>
    <t>BER 7</t>
  </si>
  <si>
    <t>GABUNGAN</t>
  </si>
  <si>
    <t>ZAINAL &amp; HARDONO</t>
  </si>
  <si>
    <t>Hendra Rumania</t>
  </si>
  <si>
    <t>BAYU, MEGA, EUIS &amp; KEL</t>
  </si>
  <si>
    <t>NANIK &amp; KEL, HENDRA RUM</t>
  </si>
  <si>
    <t>Dedi Wanto</t>
  </si>
  <si>
    <t>Dinar Bagus</t>
  </si>
  <si>
    <t>Fuad</t>
  </si>
  <si>
    <t>Kiki Nur Afiah</t>
  </si>
  <si>
    <t>FUAD</t>
  </si>
  <si>
    <t>JUMLAH SAPI</t>
  </si>
  <si>
    <t>GABUNGAN KELOMPOK</t>
  </si>
  <si>
    <t>ASTRI (DEA)</t>
  </si>
  <si>
    <t>NANIK</t>
  </si>
  <si>
    <t>HENDRA (RUMANIA)</t>
  </si>
  <si>
    <t>BIAYA POTONG @ Rp. 500.000</t>
  </si>
  <si>
    <t>HARDONO - 1</t>
  </si>
  <si>
    <t>SRI HASTUTI (MM YOGI)</t>
  </si>
  <si>
    <t xml:space="preserve">SHULTON </t>
  </si>
  <si>
    <t>ANGGIT (KARTA)</t>
  </si>
  <si>
    <t>TENI (AMIH)</t>
  </si>
  <si>
    <t>Pembagian?</t>
  </si>
  <si>
    <t>Anggit (Karta)</t>
  </si>
  <si>
    <t>B DIDIK</t>
  </si>
  <si>
    <t>CATATAN</t>
  </si>
  <si>
    <t>orang</t>
  </si>
  <si>
    <t>Amih (B Teny)</t>
  </si>
  <si>
    <t>Sri Hastuti</t>
  </si>
  <si>
    <t>%</t>
  </si>
  <si>
    <t>BERAT</t>
  </si>
  <si>
    <t>BRT BERSIH</t>
  </si>
  <si>
    <t>GUNARDI</t>
  </si>
  <si>
    <t>SATPAM BAR</t>
  </si>
  <si>
    <t>BERAT @ 2KG</t>
  </si>
  <si>
    <t>BERAT @ 1.5 KG</t>
  </si>
  <si>
    <t>WULAN</t>
  </si>
  <si>
    <t>Rama</t>
  </si>
  <si>
    <t>Diantar Gunardi</t>
  </si>
  <si>
    <t>GUNTUR</t>
  </si>
  <si>
    <t>Agam</t>
  </si>
  <si>
    <t>APRESIASI/BONUS</t>
  </si>
  <si>
    <t>Reza PD (Hardono)</t>
  </si>
  <si>
    <t>Diambil anaknya</t>
  </si>
  <si>
    <t>B Didik</t>
  </si>
  <si>
    <t>Aldi</t>
  </si>
  <si>
    <t>IQBAL DLL &amp; HARDONO</t>
  </si>
  <si>
    <t xml:space="preserve">Ma'as (Wira) </t>
  </si>
  <si>
    <t>Naniek AURI (Kel b Nanik)</t>
  </si>
  <si>
    <t>Apresiasi (kg)</t>
  </si>
  <si>
    <t>Penerima Kepala Sapi</t>
  </si>
  <si>
    <t>DAFTAR PENERIMA KEPALA SAPI DAN KAKI SAPI</t>
  </si>
  <si>
    <t>REZA PUTRA P (HARDONO 2)</t>
  </si>
  <si>
    <t xml:space="preserve">JAMAAH  4,5 KG </t>
  </si>
  <si>
    <t xml:space="preserve">JAMAAH  6 KG </t>
  </si>
  <si>
    <t xml:space="preserve">JAMAAH  7.5 KG </t>
  </si>
  <si>
    <t xml:space="preserve">JAMAAH  9 KG </t>
  </si>
  <si>
    <t xml:space="preserve">JAMAAH  15 KG </t>
  </si>
  <si>
    <t xml:space="preserve">JAMAAH  0 KG </t>
  </si>
  <si>
    <t xml:space="preserve">JAMAAH  5 KG </t>
  </si>
  <si>
    <t xml:space="preserve">JAMAAH  8 KG </t>
  </si>
  <si>
    <t xml:space="preserve">JAMAAH  10 KG </t>
  </si>
  <si>
    <t xml:space="preserve">JAMAAH  20 KG </t>
  </si>
  <si>
    <t xml:space="preserve">JAMAAH  60 KG </t>
  </si>
  <si>
    <t>ORANG</t>
  </si>
  <si>
    <t>PORSI JAMAAH</t>
  </si>
  <si>
    <t xml:space="preserve">BUDI LUHUR </t>
  </si>
  <si>
    <t xml:space="preserve">TOTAL   </t>
  </si>
  <si>
    <t>1. Pembantu sebelah 3 ORG</t>
  </si>
  <si>
    <t>BERAT @ 1 KG</t>
  </si>
  <si>
    <t>TUKANG TENDA</t>
  </si>
  <si>
    <t>GALI SUMUR</t>
  </si>
  <si>
    <t>PEJABAT + SUSULAN @ 2 kg</t>
  </si>
  <si>
    <t>TK TENDA &amp; SUMUR @ 1 KG</t>
  </si>
  <si>
    <t>BUDI AGUNG @ 0,5 KG</t>
  </si>
  <si>
    <t>HARYAN INDRAWIRA (B IS)</t>
  </si>
  <si>
    <t>OKKY WINDYASARI (B IS)</t>
  </si>
  <si>
    <t>DINA ARDHIANI (B IS)</t>
  </si>
  <si>
    <t>Haryan Indrawira (B Is)</t>
  </si>
  <si>
    <t>Okky Windyasari (B Is)</t>
  </si>
  <si>
    <t>Dina Ardhiani (B Is)</t>
  </si>
  <si>
    <t>DESA BUDI AGUNG 75 KG (150 BUNGKUS @ 0,50 KG)</t>
  </si>
  <si>
    <t>G</t>
  </si>
  <si>
    <t>A</t>
  </si>
  <si>
    <t>H</t>
  </si>
  <si>
    <t>E</t>
  </si>
  <si>
    <t>F</t>
  </si>
  <si>
    <t>cadangan</t>
  </si>
  <si>
    <t>JAGAL</t>
  </si>
  <si>
    <t>BL OSCAR</t>
  </si>
  <si>
    <t>Astri (Dhea)</t>
  </si>
  <si>
    <t>INAN/IBNU</t>
  </si>
  <si>
    <t>BL 1,5 KG</t>
  </si>
  <si>
    <t>DATA JAMAAH CIMANGGU 2018</t>
  </si>
  <si>
    <r>
      <t xml:space="preserve">BIAYA POTONG @ Rp. </t>
    </r>
    <r>
      <rPr>
        <b/>
        <sz val="10"/>
        <color rgb="FFFF0000"/>
        <rFont val="Arial"/>
        <family val="2"/>
      </rPr>
      <t>500.000</t>
    </r>
  </si>
  <si>
    <t>Nama</t>
  </si>
  <si>
    <t>AKK001</t>
  </si>
  <si>
    <t>Abd Rochim Usman</t>
  </si>
  <si>
    <t>ISTRI</t>
  </si>
  <si>
    <t>ANAK</t>
  </si>
  <si>
    <t>AKK002</t>
  </si>
  <si>
    <t>AKK003</t>
  </si>
  <si>
    <t>Muhammad Akbar Wira Maroso</t>
  </si>
  <si>
    <t>CUCU</t>
  </si>
  <si>
    <t>AKK004</t>
  </si>
  <si>
    <t>AKK005</t>
  </si>
  <si>
    <t>M. Abidzar Manshurin Alfirdaus</t>
  </si>
  <si>
    <t>AKK006</t>
  </si>
  <si>
    <t>Abdul Aziz Setiyawan</t>
  </si>
  <si>
    <t>AKK007</t>
  </si>
  <si>
    <t>Arseno</t>
  </si>
  <si>
    <t>AKK008</t>
  </si>
  <si>
    <t>BKK009</t>
  </si>
  <si>
    <t>Sakinah Novianti</t>
  </si>
  <si>
    <t>KELUARGA</t>
  </si>
  <si>
    <t>CKK010</t>
  </si>
  <si>
    <t>Sahila</t>
  </si>
  <si>
    <t>DKK011</t>
  </si>
  <si>
    <t>Irsyad</t>
  </si>
  <si>
    <t>DKK012</t>
  </si>
  <si>
    <t>DKK013</t>
  </si>
  <si>
    <t>Doddy</t>
  </si>
  <si>
    <t>Anak Risti Diana</t>
  </si>
  <si>
    <t>DKK014</t>
  </si>
  <si>
    <t>DKK015</t>
  </si>
  <si>
    <t>DKK016</t>
  </si>
  <si>
    <t>Dedi</t>
  </si>
  <si>
    <t>Jiah</t>
  </si>
  <si>
    <t>Jayyan</t>
  </si>
  <si>
    <t>Jidan</t>
  </si>
  <si>
    <t>DKK049</t>
  </si>
  <si>
    <t>Dinar Bagus Candra</t>
  </si>
  <si>
    <t>Nariza Ayunda Putri Sejati</t>
  </si>
  <si>
    <t xml:space="preserve">Salina Keyra Qaizi Rahseda </t>
  </si>
  <si>
    <t>EKK017</t>
  </si>
  <si>
    <t>EKK018</t>
  </si>
  <si>
    <t>EKK019</t>
  </si>
  <si>
    <t>Sri Wahyuni</t>
  </si>
  <si>
    <t>Nadine Alika</t>
  </si>
  <si>
    <t>Val Aksa</t>
  </si>
  <si>
    <t>HKK020</t>
  </si>
  <si>
    <t>Ina Winopratiwi</t>
  </si>
  <si>
    <t>HKK021</t>
  </si>
  <si>
    <t>Dina Safita</t>
  </si>
  <si>
    <t>Mikail Abdulkarim</t>
  </si>
  <si>
    <t>Setyowati</t>
  </si>
  <si>
    <t>MERTUA</t>
  </si>
  <si>
    <t>HKK022</t>
  </si>
  <si>
    <t>Siti Hadijah</t>
  </si>
  <si>
    <t>Novi Ris Indarti</t>
  </si>
  <si>
    <t>Rezha Putra Perdana</t>
  </si>
  <si>
    <t>Faditilan Ramadhan Putra Perdana</t>
  </si>
  <si>
    <t>Arsyla Sahnum Dwi Putri</t>
  </si>
  <si>
    <t>Tri Yulia Hartini</t>
  </si>
  <si>
    <t>Danil Yoga Bertoni</t>
  </si>
  <si>
    <t>HKK023</t>
  </si>
  <si>
    <t>HKK024</t>
  </si>
  <si>
    <t>Emiro Umi Khairah</t>
  </si>
  <si>
    <t>Fahyudi Salim</t>
  </si>
  <si>
    <t>Safira</t>
  </si>
  <si>
    <t>IKK025</t>
  </si>
  <si>
    <t>Ariana Mischa Fadhila</t>
  </si>
  <si>
    <t>IKK026</t>
  </si>
  <si>
    <t>Imelda</t>
  </si>
  <si>
    <t>Naira</t>
  </si>
  <si>
    <t>Yuli</t>
  </si>
  <si>
    <t>JKK027</t>
  </si>
  <si>
    <t>JKK028</t>
  </si>
  <si>
    <t>KKK029</t>
  </si>
  <si>
    <t>MKK030</t>
  </si>
  <si>
    <t xml:space="preserve">Budi </t>
  </si>
  <si>
    <t>MKK031</t>
  </si>
  <si>
    <t>MKK032</t>
  </si>
  <si>
    <t>Amasya Luthfia Zara</t>
  </si>
  <si>
    <t>MKK033</t>
  </si>
  <si>
    <t>M. Reza Putra</t>
  </si>
  <si>
    <t>Ratu quenna Reza</t>
  </si>
  <si>
    <t>Ida Maulida</t>
  </si>
  <si>
    <t>NKK034</t>
  </si>
  <si>
    <t>PKK035</t>
  </si>
  <si>
    <t>King</t>
  </si>
  <si>
    <t>RKK036</t>
  </si>
  <si>
    <t>Intan Kusuma Wijaya</t>
  </si>
  <si>
    <t>Ayuning Putri Kusuma Wijaya</t>
  </si>
  <si>
    <t>Setya Adhin Kusuma Wijaya</t>
  </si>
  <si>
    <t>RKK037</t>
  </si>
  <si>
    <t>RKK038</t>
  </si>
  <si>
    <t>Daksa</t>
  </si>
  <si>
    <t>SKK039</t>
  </si>
  <si>
    <t>SKK040</t>
  </si>
  <si>
    <t>SKK041</t>
  </si>
  <si>
    <t>SKK042</t>
  </si>
  <si>
    <t>Almaria Zalfa Berly Nadifa</t>
  </si>
  <si>
    <t>TKK043</t>
  </si>
  <si>
    <t>WKK044</t>
  </si>
  <si>
    <t>WKK045</t>
  </si>
  <si>
    <t>YKK046</t>
  </si>
  <si>
    <t>Fera koes Rahayu</t>
  </si>
  <si>
    <t>YKK047</t>
  </si>
  <si>
    <t>Zakia</t>
  </si>
  <si>
    <t>Khairan</t>
  </si>
  <si>
    <t>ZKK048</t>
  </si>
  <si>
    <t>Zaenal Abidin Masse</t>
  </si>
  <si>
    <t>ZSIMP01</t>
  </si>
  <si>
    <t>Hariza Angkasa Wira Bin Burhanuddin Razak</t>
  </si>
  <si>
    <t>Lony Novita Binti H. Abdullah</t>
  </si>
  <si>
    <t>Aghitsna Nur Farizah Binti Rizal Zulferdi</t>
  </si>
  <si>
    <t>Afkharrilo Angkasawira Bin Hariza Angkasawira</t>
  </si>
  <si>
    <t>Abdullah Bin H. Salam</t>
  </si>
  <si>
    <t>Nurdiah Binti Hermansyah</t>
  </si>
  <si>
    <t>ZSIMP02</t>
  </si>
  <si>
    <t>Anggit Wigati</t>
  </si>
  <si>
    <t>Herlambang</t>
  </si>
  <si>
    <t xml:space="preserve">Aldi  Nino </t>
  </si>
  <si>
    <t>ZSIMP03</t>
  </si>
  <si>
    <t>Hamryan Indrawira</t>
  </si>
  <si>
    <t>Okky Windyasari</t>
  </si>
  <si>
    <t>Qiara Vira Putri</t>
  </si>
  <si>
    <t>Indira Vira Ramadha</t>
  </si>
  <si>
    <t>Sierra Vira Hani</t>
  </si>
  <si>
    <t>Rio Wira Arazak</t>
  </si>
  <si>
    <t>Dyandra Vira Dharma</t>
  </si>
  <si>
    <t>Cut Artika Sari</t>
  </si>
  <si>
    <t>Total</t>
  </si>
  <si>
    <t>DATA JAMAAH CIMANGGU 2019</t>
  </si>
  <si>
    <t>SIMPATISAN</t>
  </si>
  <si>
    <t>ZSIMP04</t>
  </si>
  <si>
    <t>ZSIMP05</t>
  </si>
  <si>
    <t>SUAMI</t>
  </si>
  <si>
    <t>MT</t>
  </si>
  <si>
    <t>SINGLE</t>
  </si>
  <si>
    <t>DOUBLE</t>
  </si>
  <si>
    <t>TRIPLE</t>
  </si>
  <si>
    <t>&gt;=4</t>
  </si>
  <si>
    <t>INDEK</t>
  </si>
  <si>
    <t>STATUS</t>
  </si>
  <si>
    <t>GOL</t>
  </si>
  <si>
    <t>QUAR</t>
  </si>
  <si>
    <t>Pembagian (Kg)</t>
  </si>
  <si>
    <t>Grand Total</t>
  </si>
  <si>
    <t>KP</t>
  </si>
  <si>
    <t>KAKI</t>
  </si>
  <si>
    <t>KEPALA</t>
  </si>
  <si>
    <t>TULANG</t>
  </si>
  <si>
    <t>JEROHAN</t>
  </si>
  <si>
    <t>APRESIASI(KG)</t>
  </si>
  <si>
    <t>KEPALA SAPI</t>
  </si>
  <si>
    <t>ID</t>
  </si>
  <si>
    <t>BUNGKUS</t>
  </si>
  <si>
    <t>BERAT(kg)</t>
  </si>
  <si>
    <t>DESA BUDI AGUNG1 0.5 Kg</t>
  </si>
  <si>
    <t>CADANGAN</t>
  </si>
  <si>
    <t>SAPI</t>
  </si>
  <si>
    <t>ART OSCAR</t>
  </si>
  <si>
    <t>SATPAM CENGKEH</t>
  </si>
  <si>
    <t>BL SEKITAR OSCAR</t>
  </si>
  <si>
    <t>ZAENAL</t>
  </si>
  <si>
    <t>Sum of KP</t>
  </si>
  <si>
    <t>KEL BAYU</t>
  </si>
  <si>
    <t>PEJABAT LINGKUNGAN DESA BA</t>
  </si>
  <si>
    <t>KANTONG BL</t>
  </si>
  <si>
    <t>FERDI (Pak Kartalim)</t>
  </si>
  <si>
    <t>PARKIR YASMIN</t>
  </si>
  <si>
    <t>IBNU</t>
  </si>
  <si>
    <t>AKK033</t>
  </si>
  <si>
    <t>AKK049</t>
  </si>
  <si>
    <t>JM</t>
  </si>
  <si>
    <t>NETTO</t>
  </si>
  <si>
    <t>BRUTO</t>
  </si>
  <si>
    <t>KLP JAMAAH ALDI</t>
  </si>
  <si>
    <t>PEJABAT Kel, 2RT, RW,DKM</t>
  </si>
  <si>
    <t>(blank)</t>
  </si>
  <si>
    <t>Pejabat</t>
  </si>
  <si>
    <t>PEMILIK</t>
  </si>
  <si>
    <t>PERSEN NET</t>
  </si>
  <si>
    <t>Jenis</t>
  </si>
  <si>
    <t>Lainnya</t>
  </si>
  <si>
    <t>Desa</t>
  </si>
  <si>
    <t>Keamanan</t>
  </si>
  <si>
    <t>Jamaah</t>
  </si>
  <si>
    <t>Sapi</t>
  </si>
  <si>
    <t>Kambing</t>
  </si>
  <si>
    <t>Unta</t>
  </si>
  <si>
    <t>Kerbau</t>
  </si>
  <si>
    <t>Warga</t>
  </si>
  <si>
    <t>PAK NAMA 1</t>
  </si>
  <si>
    <t>PAK NAMA 2</t>
  </si>
  <si>
    <t>PAK NAMA 3</t>
  </si>
  <si>
    <t>PAK NAMA 4</t>
  </si>
  <si>
    <t>PAK NAMA 5</t>
  </si>
  <si>
    <t>PAK NAMA 6</t>
  </si>
  <si>
    <t>PAK NAMA 7</t>
  </si>
  <si>
    <t>PAK NAMA 8</t>
  </si>
  <si>
    <t>PAK NAMA 9</t>
  </si>
  <si>
    <t>Nama 1</t>
  </si>
  <si>
    <t>Nama 2</t>
  </si>
  <si>
    <t>Nama 3</t>
  </si>
  <si>
    <t>Nama 4</t>
  </si>
  <si>
    <t>Nama 5</t>
  </si>
  <si>
    <t>Nama 6</t>
  </si>
  <si>
    <t>Nama 7</t>
  </si>
  <si>
    <t>Nama 8</t>
  </si>
  <si>
    <t>Nama 9</t>
  </si>
  <si>
    <t>Nama 10</t>
  </si>
  <si>
    <t>Nama 11</t>
  </si>
  <si>
    <t>Nama 12</t>
  </si>
  <si>
    <t>Nama 13</t>
  </si>
  <si>
    <t>Nama 14</t>
  </si>
  <si>
    <t>Nama 15</t>
  </si>
  <si>
    <t>Nama 16</t>
  </si>
  <si>
    <t>Nama 17</t>
  </si>
  <si>
    <t>Nama 18</t>
  </si>
  <si>
    <t>Nama 19</t>
  </si>
  <si>
    <t>Nama 20</t>
  </si>
  <si>
    <t>Nama 21</t>
  </si>
  <si>
    <t>Nama 22</t>
  </si>
  <si>
    <t>Nama 23</t>
  </si>
  <si>
    <t>Nama 24</t>
  </si>
  <si>
    <t>Nama 25</t>
  </si>
  <si>
    <t>Nama 26</t>
  </si>
  <si>
    <t>Nama 27</t>
  </si>
  <si>
    <t>Nama 28</t>
  </si>
  <si>
    <t>Nama 29</t>
  </si>
  <si>
    <t>Nama 30</t>
  </si>
  <si>
    <t>Nama 31</t>
  </si>
  <si>
    <t>Nama 32</t>
  </si>
  <si>
    <t>Nama 33</t>
  </si>
  <si>
    <t>Nama 34</t>
  </si>
  <si>
    <t>Nama 35</t>
  </si>
  <si>
    <t>Nama 36</t>
  </si>
  <si>
    <t>Nama 37</t>
  </si>
  <si>
    <t>Nama 38</t>
  </si>
  <si>
    <t>Nama 39</t>
  </si>
  <si>
    <t>Nama 40</t>
  </si>
  <si>
    <t>Nama 41</t>
  </si>
  <si>
    <t>Nama 42</t>
  </si>
  <si>
    <t>Nama 43</t>
  </si>
  <si>
    <t>Nama 44</t>
  </si>
  <si>
    <t>Nama 45</t>
  </si>
  <si>
    <t>Nama 46</t>
  </si>
  <si>
    <t>Nama 47</t>
  </si>
  <si>
    <t>Nama 48</t>
  </si>
  <si>
    <t>Nama 49</t>
  </si>
  <si>
    <t>Nama 50</t>
  </si>
  <si>
    <t>Nama 51</t>
  </si>
  <si>
    <t>Nama 52</t>
  </si>
  <si>
    <t>Nama 53</t>
  </si>
  <si>
    <t>Nama 54</t>
  </si>
  <si>
    <t>Nama 55</t>
  </si>
  <si>
    <t>Nama 56</t>
  </si>
  <si>
    <t>Nama 57</t>
  </si>
  <si>
    <t>Nama 58</t>
  </si>
  <si>
    <t>Nama 59</t>
  </si>
  <si>
    <t>Nama 60</t>
  </si>
  <si>
    <t>Nama 61</t>
  </si>
  <si>
    <t>Nama 62</t>
  </si>
  <si>
    <t>Nama 63</t>
  </si>
  <si>
    <t>Nama 64</t>
  </si>
  <si>
    <t>Nama 65</t>
  </si>
  <si>
    <t>Nama 66</t>
  </si>
  <si>
    <t>Nama 67</t>
  </si>
  <si>
    <t>Nama 68</t>
  </si>
  <si>
    <t>Nama 69</t>
  </si>
  <si>
    <t>Nama 70</t>
  </si>
  <si>
    <t>Nama 71</t>
  </si>
  <si>
    <t>Nama 72</t>
  </si>
  <si>
    <t>Nama 73</t>
  </si>
  <si>
    <t>Nama 74</t>
  </si>
  <si>
    <t>Nama 75</t>
  </si>
  <si>
    <t>Nama 76</t>
  </si>
  <si>
    <t>Nama 77</t>
  </si>
  <si>
    <t>Nama 78</t>
  </si>
  <si>
    <t>Nama 79</t>
  </si>
  <si>
    <t>Nama 80</t>
  </si>
  <si>
    <t>Nama 81</t>
  </si>
  <si>
    <t>Nama 82</t>
  </si>
  <si>
    <t>Nama 83</t>
  </si>
  <si>
    <t>Nama 84</t>
  </si>
  <si>
    <t>Nama 85</t>
  </si>
  <si>
    <t>Nama 86</t>
  </si>
  <si>
    <t>Nama 87</t>
  </si>
  <si>
    <t>Nama 88</t>
  </si>
  <si>
    <t>Nama 89</t>
  </si>
  <si>
    <t>Nama 90</t>
  </si>
  <si>
    <t>Nama 91</t>
  </si>
  <si>
    <t>Nama 92</t>
  </si>
  <si>
    <t>Nama 93</t>
  </si>
  <si>
    <t>Nama 94</t>
  </si>
  <si>
    <t>Nama 95</t>
  </si>
  <si>
    <t>Nama 96</t>
  </si>
  <si>
    <t>Nama 97</t>
  </si>
  <si>
    <t>Nama 98</t>
  </si>
  <si>
    <t>Nama 99</t>
  </si>
  <si>
    <t>Nama 100</t>
  </si>
  <si>
    <t>Nama 101</t>
  </si>
  <si>
    <t>Nama 102</t>
  </si>
  <si>
    <t>Nama 103</t>
  </si>
  <si>
    <t>Nama 104</t>
  </si>
  <si>
    <t>Nama 105</t>
  </si>
  <si>
    <t>Nama 106</t>
  </si>
  <si>
    <t>Nama 107</t>
  </si>
  <si>
    <t>Nama 108</t>
  </si>
  <si>
    <t>Nama 109</t>
  </si>
  <si>
    <t>Nama 110</t>
  </si>
  <si>
    <t>Nama 111</t>
  </si>
  <si>
    <t>Nama 112</t>
  </si>
  <si>
    <t>Nama 113</t>
  </si>
  <si>
    <t>Nama 114</t>
  </si>
  <si>
    <t>Nama 115</t>
  </si>
  <si>
    <t>Nama 116</t>
  </si>
  <si>
    <t>Nama 117</t>
  </si>
  <si>
    <t>Nama 118</t>
  </si>
  <si>
    <t>Nama 119</t>
  </si>
  <si>
    <t>Nama 120</t>
  </si>
  <si>
    <t>Nama 121</t>
  </si>
  <si>
    <t>Nama 122</t>
  </si>
  <si>
    <t>Nama 123</t>
  </si>
  <si>
    <t>Nama 124</t>
  </si>
  <si>
    <t>Nama 125</t>
  </si>
  <si>
    <t>Nama 126</t>
  </si>
  <si>
    <t>Nama 127</t>
  </si>
  <si>
    <t>Nama 128</t>
  </si>
  <si>
    <t>Nama 129</t>
  </si>
  <si>
    <t>Nama 130</t>
  </si>
  <si>
    <t>Nama 131</t>
  </si>
  <si>
    <t>Nama 132</t>
  </si>
  <si>
    <t>Nama 133</t>
  </si>
  <si>
    <t>Nama 134</t>
  </si>
  <si>
    <t>Nama 135</t>
  </si>
  <si>
    <t>Nama 136</t>
  </si>
  <si>
    <t>Nama 137</t>
  </si>
  <si>
    <t>Nama 138</t>
  </si>
  <si>
    <t>Nama 139</t>
  </si>
  <si>
    <t>Nama 140</t>
  </si>
  <si>
    <t>Nama 141</t>
  </si>
  <si>
    <t>Nama 142</t>
  </si>
  <si>
    <t>Nama 143</t>
  </si>
  <si>
    <t>Nama 144</t>
  </si>
  <si>
    <t>Nama 145</t>
  </si>
  <si>
    <t>Nama 146</t>
  </si>
  <si>
    <t>Nama 147</t>
  </si>
  <si>
    <t>Nama 148</t>
  </si>
  <si>
    <t>Nama 149</t>
  </si>
  <si>
    <t>Nama 150</t>
  </si>
  <si>
    <t>Nama 151</t>
  </si>
  <si>
    <t>Nama 152</t>
  </si>
  <si>
    <t>Nama 153</t>
  </si>
  <si>
    <t>Nama 154</t>
  </si>
  <si>
    <t>Nama 155</t>
  </si>
  <si>
    <t>Nama 156</t>
  </si>
  <si>
    <t>Nama 157</t>
  </si>
  <si>
    <t>Nama 158</t>
  </si>
  <si>
    <t>TETANGGA 1</t>
  </si>
  <si>
    <t>TETANGGA 2</t>
  </si>
  <si>
    <t>TETANGGA 3</t>
  </si>
  <si>
    <t>TETANGGA 4</t>
  </si>
  <si>
    <t>TETANGGA 5</t>
  </si>
  <si>
    <t>TETANGGA 6</t>
  </si>
  <si>
    <t>TETANGGA 7</t>
  </si>
  <si>
    <t>TETANGGA 8</t>
  </si>
  <si>
    <t>TETANGGA 9</t>
  </si>
  <si>
    <t>TETANGGA 10</t>
  </si>
  <si>
    <t>TETANGGA 11</t>
  </si>
  <si>
    <t>TETANGGA 12</t>
  </si>
  <si>
    <t>TETANGGA 13</t>
  </si>
  <si>
    <t>TETANGGA 14</t>
  </si>
  <si>
    <t>TETANGGA 15</t>
  </si>
  <si>
    <t>TETANGGA 16</t>
  </si>
  <si>
    <t>TETANGGA 17</t>
  </si>
  <si>
    <t>TETANGGA 18</t>
  </si>
  <si>
    <t>TETANGGA 19</t>
  </si>
  <si>
    <t>TETANGGA 20</t>
  </si>
  <si>
    <t>TETANGGA 21</t>
  </si>
  <si>
    <t>TETANGGA 22</t>
  </si>
  <si>
    <t>TETANGGA 23</t>
  </si>
  <si>
    <t>TETANGGA 24</t>
  </si>
  <si>
    <t>TETANGGA 25</t>
  </si>
  <si>
    <t>TETANGGA 26</t>
  </si>
  <si>
    <t>TETANGGA 27</t>
  </si>
  <si>
    <t>TETANGGA 28</t>
  </si>
  <si>
    <t>Note:</t>
  </si>
  <si>
    <t>Data pembagian khusus, misal ke pesantren, tokoh tertentu, dsb</t>
  </si>
  <si>
    <t>SAPI 1</t>
  </si>
  <si>
    <t>SAPI 2</t>
  </si>
  <si>
    <t>SAPI 3</t>
  </si>
  <si>
    <t>SAPI 4</t>
  </si>
  <si>
    <t>SAPI 5</t>
  </si>
  <si>
    <t>SAPI 6</t>
  </si>
  <si>
    <t>SAPI 7</t>
  </si>
  <si>
    <t>SAPI 8</t>
  </si>
  <si>
    <t>SAPI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</si>
</sst>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  <numFmt numFmtId="166" formatCode="[$-14809]d/m/yyyy;@"/>
    <numFmt numFmtId="167" formatCode="_-* #,##0.0_-;\-* #,##0.0_-;_-* &quot;-&quot;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9"/>
      <color theme="1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 Unicode MS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17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/>
    <xf numFmtId="0" fontId="4" fillId="0" borderId="0" xfId="0" applyFont="1"/>
    <xf numFmtId="0" fontId="4" fillId="3" borderId="1" xfId="0" applyFont="1" applyFill="1" applyBorder="1"/>
    <xf numFmtId="0" fontId="0" fillId="0" borderId="0" xfId="0" applyAlignment="1">
      <alignment horizontal="center"/>
    </xf>
    <xf numFmtId="0" fontId="7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0" fillId="0" borderId="2" xfId="0" applyBorder="1"/>
    <xf numFmtId="165" fontId="0" fillId="0" borderId="0" xfId="1" applyNumberFormat="1" applyFont="1"/>
    <xf numFmtId="0" fontId="7" fillId="5" borderId="1" xfId="0" applyFont="1" applyFill="1" applyBorder="1" applyAlignment="1">
      <alignment horizontal="center"/>
    </xf>
    <xf numFmtId="0" fontId="4" fillId="4" borderId="1" xfId="0" applyFont="1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166" fontId="11" fillId="0" borderId="1" xfId="0" quotePrefix="1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 wrapText="1"/>
    </xf>
    <xf numFmtId="0" fontId="11" fillId="2" borderId="1" xfId="0" applyFont="1" applyFill="1" applyBorder="1"/>
    <xf numFmtId="0" fontId="11" fillId="0" borderId="1" xfId="0" quotePrefix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right"/>
    </xf>
    <xf numFmtId="0" fontId="0" fillId="0" borderId="1" xfId="0" applyBorder="1" applyAlignment="1">
      <alignment horizontal="justify" vertical="top"/>
    </xf>
    <xf numFmtId="0" fontId="11" fillId="0" borderId="1" xfId="0" applyFont="1" applyBorder="1" applyAlignment="1">
      <alignment horizontal="right"/>
    </xf>
    <xf numFmtId="0" fontId="11" fillId="0" borderId="1" xfId="0" quotePrefix="1" applyFont="1" applyBorder="1" applyAlignment="1">
      <alignment horizontal="right" vertical="center" wrapText="1"/>
    </xf>
    <xf numFmtId="0" fontId="9" fillId="0" borderId="1" xfId="0" applyFont="1" applyBorder="1"/>
    <xf numFmtId="0" fontId="11" fillId="0" borderId="1" xfId="0" applyFont="1" applyBorder="1" applyAlignment="1">
      <alignment horizontal="center" wrapText="1"/>
    </xf>
    <xf numFmtId="0" fontId="11" fillId="0" borderId="1" xfId="0" quotePrefix="1" applyFont="1" applyBorder="1" applyAlignment="1">
      <alignment horizontal="right" wrapText="1"/>
    </xf>
    <xf numFmtId="0" fontId="11" fillId="0" borderId="1" xfId="3" applyFont="1" applyBorder="1"/>
    <xf numFmtId="0" fontId="0" fillId="0" borderId="1" xfId="0" applyBorder="1" applyAlignment="1">
      <alignment horizontal="justify" vertical="center"/>
    </xf>
    <xf numFmtId="0" fontId="11" fillId="0" borderId="4" xfId="0" applyFont="1" applyBorder="1"/>
    <xf numFmtId="0" fontId="11" fillId="0" borderId="5" xfId="0" applyFont="1" applyBorder="1"/>
    <xf numFmtId="0" fontId="11" fillId="0" borderId="1" xfId="0" applyFont="1" applyBorder="1" applyAlignment="1">
      <alignment vertical="center" wrapText="1"/>
    </xf>
    <xf numFmtId="0" fontId="11" fillId="0" borderId="0" xfId="0" applyFont="1"/>
    <xf numFmtId="0" fontId="11" fillId="0" borderId="8" xfId="0" applyFont="1" applyBorder="1"/>
    <xf numFmtId="0" fontId="11" fillId="0" borderId="9" xfId="0" applyFont="1" applyBorder="1"/>
    <xf numFmtId="0" fontId="11" fillId="0" borderId="9" xfId="0" applyFont="1" applyBorder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2" applyFont="1" applyFill="1" applyBorder="1"/>
    <xf numFmtId="0" fontId="12" fillId="0" borderId="0" xfId="0" applyFont="1" applyAlignment="1">
      <alignment horizontal="left" vertical="center"/>
    </xf>
    <xf numFmtId="0" fontId="11" fillId="0" borderId="10" xfId="0" applyFont="1" applyBorder="1"/>
    <xf numFmtId="0" fontId="11" fillId="0" borderId="11" xfId="0" applyFont="1" applyBorder="1"/>
    <xf numFmtId="0" fontId="11" fillId="0" borderId="0" xfId="0" applyFont="1" applyAlignment="1">
      <alignment horizontal="left"/>
    </xf>
    <xf numFmtId="3" fontId="0" fillId="0" borderId="0" xfId="0" applyNumberFormat="1" applyAlignment="1">
      <alignment horizontal="right"/>
    </xf>
    <xf numFmtId="0" fontId="11" fillId="0" borderId="0" xfId="0" applyFont="1" applyAlignment="1">
      <alignment horizontal="left" vertical="center"/>
    </xf>
    <xf numFmtId="0" fontId="0" fillId="0" borderId="5" xfId="0" applyBorder="1"/>
    <xf numFmtId="0" fontId="10" fillId="6" borderId="6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13" fillId="0" borderId="1" xfId="0" applyFont="1" applyBorder="1"/>
    <xf numFmtId="0" fontId="14" fillId="0" borderId="0" xfId="0" applyFont="1"/>
    <xf numFmtId="44" fontId="0" fillId="2" borderId="0" xfId="4" applyFont="1" applyFill="1"/>
    <xf numFmtId="1" fontId="2" fillId="0" borderId="1" xfId="0" applyNumberFormat="1" applyFont="1" applyBorder="1"/>
    <xf numFmtId="0" fontId="15" fillId="0" borderId="0" xfId="0" applyFont="1" applyAlignment="1">
      <alignment vertical="center"/>
    </xf>
    <xf numFmtId="0" fontId="16" fillId="0" borderId="0" xfId="0" applyFont="1"/>
    <xf numFmtId="0" fontId="17" fillId="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center"/>
    </xf>
    <xf numFmtId="0" fontId="16" fillId="0" borderId="1" xfId="0" applyFont="1" applyBorder="1"/>
    <xf numFmtId="0" fontId="16" fillId="2" borderId="0" xfId="0" applyFont="1" applyFill="1"/>
    <xf numFmtId="0" fontId="18" fillId="0" borderId="0" xfId="0" applyFont="1" applyAlignment="1">
      <alignment vertical="center"/>
    </xf>
    <xf numFmtId="0" fontId="17" fillId="0" borderId="0" xfId="0" applyFont="1"/>
    <xf numFmtId="0" fontId="17" fillId="2" borderId="0" xfId="0" applyFont="1" applyFill="1"/>
    <xf numFmtId="0" fontId="19" fillId="0" borderId="0" xfId="0" applyFont="1" applyAlignment="1">
      <alignment vertical="center"/>
    </xf>
    <xf numFmtId="0" fontId="20" fillId="0" borderId="0" xfId="0" applyFont="1"/>
    <xf numFmtId="0" fontId="21" fillId="7" borderId="1" xfId="0" applyFont="1" applyFill="1" applyBorder="1" applyAlignment="1">
      <alignment horizontal="center"/>
    </xf>
    <xf numFmtId="0" fontId="21" fillId="0" borderId="3" xfId="0" applyFont="1" applyBorder="1" applyAlignment="1">
      <alignment horizontal="center"/>
    </xf>
    <xf numFmtId="165" fontId="22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2" fillId="0" borderId="1" xfId="1" applyNumberFormat="1" applyFont="1" applyBorder="1" applyAlignment="1">
      <alignment horizontal="center" vertical="center"/>
    </xf>
    <xf numFmtId="165" fontId="20" fillId="0" borderId="0" xfId="1" applyNumberFormat="1" applyFont="1" applyBorder="1"/>
    <xf numFmtId="3" fontId="20" fillId="0" borderId="0" xfId="0" applyNumberFormat="1" applyFont="1"/>
    <xf numFmtId="0" fontId="20" fillId="0" borderId="1" xfId="0" applyFont="1" applyBorder="1"/>
    <xf numFmtId="3" fontId="20" fillId="0" borderId="1" xfId="0" applyNumberFormat="1" applyFont="1" applyBorder="1"/>
    <xf numFmtId="0" fontId="20" fillId="0" borderId="1" xfId="0" applyFont="1" applyBorder="1" applyAlignment="1">
      <alignment vertical="center"/>
    </xf>
    <xf numFmtId="165" fontId="21" fillId="0" borderId="0" xfId="0" applyNumberFormat="1" applyFont="1"/>
    <xf numFmtId="0" fontId="23" fillId="0" borderId="0" xfId="0" applyFont="1"/>
    <xf numFmtId="0" fontId="9" fillId="0" borderId="1" xfId="0" applyFont="1" applyBorder="1" applyAlignment="1">
      <alignment vertical="center"/>
    </xf>
    <xf numFmtId="165" fontId="23" fillId="0" borderId="1" xfId="1" applyNumberFormat="1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22" fillId="0" borderId="0" xfId="1" applyNumberFormat="1" applyFont="1" applyBorder="1" applyAlignment="1">
      <alignment vertical="center"/>
    </xf>
    <xf numFmtId="165" fontId="19" fillId="0" borderId="0" xfId="1" applyNumberFormat="1" applyFont="1" applyBorder="1" applyAlignment="1">
      <alignment vertical="center"/>
    </xf>
    <xf numFmtId="165" fontId="20" fillId="0" borderId="1" xfId="1" applyNumberFormat="1" applyFont="1" applyBorder="1"/>
    <xf numFmtId="1" fontId="20" fillId="0" borderId="1" xfId="0" applyNumberFormat="1" applyFont="1" applyBorder="1"/>
    <xf numFmtId="165" fontId="20" fillId="0" borderId="0" xfId="0" applyNumberFormat="1" applyFont="1"/>
    <xf numFmtId="0" fontId="21" fillId="0" borderId="0" xfId="0" applyFont="1"/>
    <xf numFmtId="0" fontId="16" fillId="4" borderId="1" xfId="0" applyFont="1" applyFill="1" applyBorder="1"/>
    <xf numFmtId="0" fontId="11" fillId="4" borderId="1" xfId="0" applyFont="1" applyFill="1" applyBorder="1"/>
    <xf numFmtId="0" fontId="16" fillId="4" borderId="0" xfId="0" applyFont="1" applyFill="1"/>
    <xf numFmtId="0" fontId="2" fillId="2" borderId="1" xfId="0" applyFont="1" applyFill="1" applyBorder="1"/>
    <xf numFmtId="0" fontId="16" fillId="0" borderId="1" xfId="0" applyFont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9" fillId="0" borderId="0" xfId="3"/>
    <xf numFmtId="0" fontId="9" fillId="0" borderId="0" xfId="3" applyAlignment="1">
      <alignment horizontal="center"/>
    </xf>
    <xf numFmtId="0" fontId="10" fillId="8" borderId="5" xfId="3" applyFont="1" applyFill="1" applyBorder="1" applyAlignment="1">
      <alignment horizontal="center" vertical="center"/>
    </xf>
    <xf numFmtId="0" fontId="10" fillId="8" borderId="1" xfId="3" applyFont="1" applyFill="1" applyBorder="1" applyAlignment="1">
      <alignment horizontal="center" vertical="center"/>
    </xf>
    <xf numFmtId="0" fontId="10" fillId="8" borderId="7" xfId="3" applyFont="1" applyFill="1" applyBorder="1" applyAlignment="1">
      <alignment vertical="center" wrapText="1"/>
    </xf>
    <xf numFmtId="0" fontId="10" fillId="8" borderId="7" xfId="3" applyFont="1" applyFill="1" applyBorder="1" applyAlignment="1">
      <alignment horizontal="center" vertical="center" wrapText="1"/>
    </xf>
    <xf numFmtId="0" fontId="10" fillId="8" borderId="7" xfId="3" applyFont="1" applyFill="1" applyBorder="1" applyAlignment="1">
      <alignment horizontal="center" vertical="center"/>
    </xf>
    <xf numFmtId="0" fontId="9" fillId="0" borderId="5" xfId="3" applyBorder="1"/>
    <xf numFmtId="0" fontId="9" fillId="0" borderId="1" xfId="3" applyBorder="1"/>
    <xf numFmtId="0" fontId="11" fillId="0" borderId="4" xfId="3" applyFont="1" applyBorder="1"/>
    <xf numFmtId="0" fontId="11" fillId="0" borderId="0" xfId="3" applyFont="1"/>
    <xf numFmtId="0" fontId="9" fillId="0" borderId="12" xfId="0" applyFont="1" applyBorder="1"/>
    <xf numFmtId="0" fontId="9" fillId="0" borderId="2" xfId="0" applyFont="1" applyBorder="1"/>
    <xf numFmtId="0" fontId="11" fillId="0" borderId="2" xfId="0" applyFont="1" applyBorder="1"/>
    <xf numFmtId="0" fontId="11" fillId="0" borderId="2" xfId="0" applyFont="1" applyBorder="1" applyAlignment="1">
      <alignment horizontal="center"/>
    </xf>
    <xf numFmtId="1" fontId="11" fillId="0" borderId="1" xfId="5" applyNumberFormat="1" applyFont="1" applyBorder="1"/>
    <xf numFmtId="0" fontId="16" fillId="10" borderId="0" xfId="0" applyFont="1" applyFill="1"/>
    <xf numFmtId="0" fontId="16" fillId="11" borderId="0" xfId="0" applyFont="1" applyFill="1"/>
    <xf numFmtId="0" fontId="16" fillId="12" borderId="0" xfId="0" applyFont="1" applyFill="1"/>
    <xf numFmtId="0" fontId="16" fillId="13" borderId="0" xfId="0" applyFont="1" applyFill="1" applyAlignment="1">
      <alignment horizontal="right"/>
    </xf>
    <xf numFmtId="0" fontId="16" fillId="13" borderId="0" xfId="0" applyFont="1" applyFill="1"/>
    <xf numFmtId="1" fontId="11" fillId="0" borderId="1" xfId="5" applyNumberFormat="1" applyFont="1" applyBorder="1" applyAlignment="1">
      <alignment horizontal="center"/>
    </xf>
    <xf numFmtId="167" fontId="11" fillId="0" borderId="1" xfId="5" applyNumberFormat="1" applyFont="1" applyBorder="1"/>
    <xf numFmtId="0" fontId="0" fillId="0" borderId="0" xfId="0" pivotButton="1"/>
    <xf numFmtId="0" fontId="0" fillId="0" borderId="0" xfId="0" pivotButton="1" applyAlignment="1">
      <alignment wrapText="1"/>
    </xf>
    <xf numFmtId="0" fontId="0" fillId="0" borderId="0" xfId="0" pivotButton="1" applyAlignment="1">
      <alignment horizontal="left" vertical="center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wrapText="1"/>
    </xf>
    <xf numFmtId="167" fontId="0" fillId="6" borderId="0" xfId="0" applyNumberFormat="1" applyFill="1" applyAlignment="1">
      <alignment wrapText="1"/>
    </xf>
    <xf numFmtId="0" fontId="0" fillId="6" borderId="0" xfId="0" applyFill="1"/>
    <xf numFmtId="167" fontId="0" fillId="6" borderId="0" xfId="0" applyNumberFormat="1" applyFill="1"/>
    <xf numFmtId="0" fontId="0" fillId="0" borderId="4" xfId="0" applyBorder="1"/>
    <xf numFmtId="0" fontId="0" fillId="0" borderId="13" xfId="0" applyBorder="1"/>
    <xf numFmtId="0" fontId="0" fillId="0" borderId="6" xfId="0" applyBorder="1"/>
    <xf numFmtId="0" fontId="0" fillId="14" borderId="14" xfId="0" applyFill="1" applyBorder="1"/>
    <xf numFmtId="0" fontId="0" fillId="14" borderId="7" xfId="0" applyFill="1" applyBorder="1"/>
    <xf numFmtId="0" fontId="0" fillId="14" borderId="15" xfId="0" applyFill="1" applyBorder="1"/>
    <xf numFmtId="0" fontId="26" fillId="14" borderId="14" xfId="0" applyFont="1" applyFill="1" applyBorder="1"/>
    <xf numFmtId="0" fontId="26" fillId="14" borderId="7" xfId="0" applyFont="1" applyFill="1" applyBorder="1"/>
    <xf numFmtId="0" fontId="26" fillId="14" borderId="15" xfId="0" applyFont="1" applyFill="1" applyBorder="1"/>
    <xf numFmtId="0" fontId="0" fillId="0" borderId="7" xfId="0" applyBorder="1"/>
    <xf numFmtId="0" fontId="8" fillId="0" borderId="0" xfId="3" applyFont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justify" vertical="center"/>
    </xf>
    <xf numFmtId="0" fontId="11" fillId="0" borderId="1" xfId="0" applyFont="1" applyBorder="1" applyAlignment="1">
      <alignment horizontal="justify" vertical="top"/>
    </xf>
    <xf numFmtId="0" fontId="0" fillId="0" borderId="1" xfId="0" applyBorder="1" applyAlignment="1">
      <alignment horizontal="justify" vertical="top"/>
    </xf>
    <xf numFmtId="0" fontId="8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justify" vertical="top" wrapText="1"/>
    </xf>
    <xf numFmtId="0" fontId="0" fillId="0" borderId="1" xfId="0" applyBorder="1" applyAlignment="1">
      <alignment horizontal="justify" vertical="top" wrapText="1"/>
    </xf>
    <xf numFmtId="0" fontId="11" fillId="0" borderId="6" xfId="0" applyFont="1" applyBorder="1" applyAlignment="1">
      <alignment horizontal="justify" vertical="top"/>
    </xf>
    <xf numFmtId="0" fontId="0" fillId="0" borderId="2" xfId="0" applyBorder="1" applyAlignment="1">
      <alignment horizontal="justify" vertical="top"/>
    </xf>
    <xf numFmtId="0" fontId="0" fillId="0" borderId="7" xfId="0" applyBorder="1" applyAlignment="1">
      <alignment horizontal="justify" vertical="top"/>
    </xf>
    <xf numFmtId="0" fontId="11" fillId="0" borderId="1" xfId="0" applyFont="1" applyBorder="1" applyAlignment="1">
      <alignment horizontal="left" vertical="justify"/>
    </xf>
    <xf numFmtId="0" fontId="0" fillId="0" borderId="1" xfId="0" applyBorder="1"/>
    <xf numFmtId="0" fontId="11" fillId="0" borderId="1" xfId="0" applyFont="1" applyBorder="1"/>
    <xf numFmtId="0" fontId="17" fillId="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 vertical="center" wrapText="1"/>
    </xf>
    <xf numFmtId="0" fontId="17" fillId="9" borderId="0" xfId="0" applyFont="1" applyFill="1" applyAlignment="1">
      <alignment horizontal="center"/>
    </xf>
  </cellXfs>
  <cellStyles count="7">
    <cellStyle name="Comma" xfId="1" builtinId="3"/>
    <cellStyle name="Comma [0]" xfId="5" builtinId="6"/>
    <cellStyle name="Comma [0] 2" xfId="6" xr:uid="{00000000-0005-0000-0000-000002000000}"/>
    <cellStyle name="Currency" xfId="4" builtinId="4"/>
    <cellStyle name="Normal" xfId="0" builtinId="0"/>
    <cellStyle name="Normal 2" xfId="3" xr:uid="{00000000-0005-0000-0000-000005000000}"/>
    <cellStyle name="Percent" xfId="2" builtinId="5"/>
  </cellStyles>
  <dxfs count="7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ill>
        <patternFill patternType="solid">
          <bgColor theme="4" tint="0.79998168889431442"/>
        </patternFill>
      </fill>
    </dxf>
    <dxf>
      <numFmt numFmtId="167" formatCode="_-* #,##0.0_-;\-* #,##0.0_-;_-* &quot;-&quot;_-;_-@_-"/>
    </dxf>
    <dxf>
      <numFmt numFmtId="167" formatCode="_-* #,##0.0_-;\-* #,##0.0_-;_-* &quot;-&quot;_-;_-@_-"/>
    </dxf>
    <dxf>
      <alignment horizontal="left"/>
    </dxf>
    <dxf>
      <alignment vertical="center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ol" refreshedDate="44044.810555787037" createdVersion="6" refreshedVersion="6" minRefreshableVersion="3" recordCount="31" xr:uid="{00000000-000A-0000-FFFF-FFFF01000000}">
  <cacheSource type="worksheet">
    <worksheetSource name="BL"/>
  </cacheSource>
  <cacheFields count="6">
    <cacheField name="ID" numFmtId="0">
      <sharedItems containsString="0" containsBlank="1" containsNumber="1" containsInteger="1" minValue="1" maxValue="30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5"/>
        <n v="16"/>
        <n v="17"/>
        <n v="18"/>
        <n v="19"/>
        <n v="20"/>
        <n v="21"/>
        <n v="22"/>
        <n v="23"/>
        <n v="24"/>
        <n v="25"/>
        <n v="26"/>
        <n v="27"/>
        <n v="29"/>
        <n v="28"/>
        <n v="30"/>
        <m/>
        <n v="14" u="1"/>
      </sharedItems>
    </cacheField>
    <cacheField name="Nama" numFmtId="0">
      <sharedItems containsBlank="1" count="34">
        <s v="APRESIASI/BONUS"/>
        <s v="ART OSCAR"/>
        <s v="BL SEKITAR OSCAR"/>
        <s v="BU DANI"/>
        <s v="BU YOMO"/>
        <s v="BUAZIZ"/>
        <s v="CADANGAN"/>
        <s v="DESA BUDI AGUNG1 0.5 Kg"/>
        <s v="GALI SUMUR"/>
        <s v="GUNARDI"/>
        <s v="GUNTUR"/>
        <s v="HAMZAH"/>
        <s v="HERI  PURNOMO"/>
        <s v="JAGAL"/>
        <s v="PEJABAT Kel, 2RT, RW,DKM"/>
        <s v="PEJABAT KORAMIL"/>
        <s v="PEJABAT LINGKUNGAN DESA BA"/>
        <s v="PEJABAT POLSEK"/>
        <s v="SATPAM BAR"/>
        <s v="SATPAM CENGKEH"/>
        <s v="SATPAM OSCAR"/>
        <s v="SULAIMAN"/>
        <s v="TRISNO"/>
        <s v="TUKANG TENDA"/>
        <s v="WAWAN"/>
        <s v="WULAN"/>
        <s v="FERDI (Pak Kartalim)"/>
        <s v="PARKIR YASMIN"/>
        <s v="IBNU"/>
        <m/>
        <s v="BL OSCAR" u="1"/>
        <s v="ABDULLAH SYAM" u="1"/>
        <s v="INAN/IBNU" u="1"/>
        <s v="PEJABAT KEl." u="1"/>
      </sharedItems>
    </cacheField>
    <cacheField name="BERAT(kg)" numFmtId="0">
      <sharedItems containsString="0" containsBlank="1" containsNumber="1" minValue="0.5" maxValue="3.5" count="6">
        <n v="3.5"/>
        <n v="1"/>
        <n v="2"/>
        <n v="1.5"/>
        <n v="0.5"/>
        <m/>
      </sharedItems>
    </cacheField>
    <cacheField name="BUNGKUS" numFmtId="0">
      <sharedItems containsString="0" containsBlank="1" containsNumber="1" containsInteger="1" minValue="1" maxValue="150"/>
    </cacheField>
    <cacheField name="KP" numFmtId="0">
      <sharedItems count="5">
        <s v=""/>
        <s v="G"/>
        <s v="E"/>
        <s v="F"/>
        <s v="H"/>
      </sharedItems>
    </cacheField>
    <cacheField name="KETERANGA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x v="0"/>
    <n v="15"/>
    <x v="0"/>
    <m/>
  </r>
  <r>
    <x v="1"/>
    <x v="1"/>
    <x v="1"/>
    <n v="4"/>
    <x v="1"/>
    <m/>
  </r>
  <r>
    <x v="2"/>
    <x v="2"/>
    <x v="1"/>
    <n v="65"/>
    <x v="1"/>
    <s v="Pak Budi, Tambal Ban"/>
  </r>
  <r>
    <x v="3"/>
    <x v="3"/>
    <x v="2"/>
    <n v="1"/>
    <x v="2"/>
    <m/>
  </r>
  <r>
    <x v="4"/>
    <x v="4"/>
    <x v="2"/>
    <n v="1"/>
    <x v="2"/>
    <m/>
  </r>
  <r>
    <x v="5"/>
    <x v="5"/>
    <x v="2"/>
    <n v="1"/>
    <x v="2"/>
    <m/>
  </r>
  <r>
    <x v="6"/>
    <x v="6"/>
    <x v="3"/>
    <n v="20"/>
    <x v="3"/>
    <m/>
  </r>
  <r>
    <x v="7"/>
    <x v="7"/>
    <x v="4"/>
    <n v="150"/>
    <x v="4"/>
    <s v="Pemintaan 994"/>
  </r>
  <r>
    <x v="8"/>
    <x v="8"/>
    <x v="1"/>
    <n v="2"/>
    <x v="1"/>
    <m/>
  </r>
  <r>
    <x v="9"/>
    <x v="9"/>
    <x v="3"/>
    <n v="1"/>
    <x v="3"/>
    <m/>
  </r>
  <r>
    <x v="10"/>
    <x v="10"/>
    <x v="3"/>
    <n v="2"/>
    <x v="3"/>
    <m/>
  </r>
  <r>
    <x v="11"/>
    <x v="11"/>
    <x v="2"/>
    <n v="2"/>
    <x v="2"/>
    <m/>
  </r>
  <r>
    <x v="12"/>
    <x v="12"/>
    <x v="2"/>
    <n v="2"/>
    <x v="2"/>
    <m/>
  </r>
  <r>
    <x v="13"/>
    <x v="13"/>
    <x v="1"/>
    <n v="12"/>
    <x v="1"/>
    <m/>
  </r>
  <r>
    <x v="14"/>
    <x v="14"/>
    <x v="2"/>
    <n v="15"/>
    <x v="2"/>
    <m/>
  </r>
  <r>
    <x v="15"/>
    <x v="15"/>
    <x v="3"/>
    <n v="2"/>
    <x v="3"/>
    <m/>
  </r>
  <r>
    <x v="16"/>
    <x v="16"/>
    <x v="2"/>
    <n v="5"/>
    <x v="2"/>
    <s v="Pemintaan 994"/>
  </r>
  <r>
    <x v="17"/>
    <x v="17"/>
    <x v="3"/>
    <n v="2"/>
    <x v="3"/>
    <m/>
  </r>
  <r>
    <x v="18"/>
    <x v="18"/>
    <x v="3"/>
    <n v="2"/>
    <x v="3"/>
    <m/>
  </r>
  <r>
    <x v="19"/>
    <x v="19"/>
    <x v="3"/>
    <n v="2"/>
    <x v="3"/>
    <m/>
  </r>
  <r>
    <x v="20"/>
    <x v="20"/>
    <x v="3"/>
    <n v="2"/>
    <x v="3"/>
    <m/>
  </r>
  <r>
    <x v="21"/>
    <x v="21"/>
    <x v="3"/>
    <n v="1"/>
    <x v="3"/>
    <m/>
  </r>
  <r>
    <x v="22"/>
    <x v="22"/>
    <x v="3"/>
    <n v="1"/>
    <x v="3"/>
    <m/>
  </r>
  <r>
    <x v="23"/>
    <x v="23"/>
    <x v="1"/>
    <n v="4"/>
    <x v="1"/>
    <m/>
  </r>
  <r>
    <x v="24"/>
    <x v="24"/>
    <x v="3"/>
    <n v="1"/>
    <x v="3"/>
    <m/>
  </r>
  <r>
    <x v="25"/>
    <x v="25"/>
    <x v="3"/>
    <n v="1"/>
    <x v="3"/>
    <m/>
  </r>
  <r>
    <x v="26"/>
    <x v="26"/>
    <x v="3"/>
    <m/>
    <x v="3"/>
    <m/>
  </r>
  <r>
    <x v="27"/>
    <x v="27"/>
    <x v="1"/>
    <n v="4"/>
    <x v="1"/>
    <m/>
  </r>
  <r>
    <x v="28"/>
    <x v="28"/>
    <x v="3"/>
    <m/>
    <x v="3"/>
    <m/>
  </r>
  <r>
    <x v="26"/>
    <x v="29"/>
    <x v="5"/>
    <m/>
    <x v="0"/>
    <m/>
  </r>
  <r>
    <x v="29"/>
    <x v="29"/>
    <x v="5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2" cacheId="0" applyNumberFormats="0" applyBorderFormats="0" applyFontFormats="0" applyPatternFormats="0" applyAlignmentFormats="0" applyWidthHeightFormats="1" dataCaption="Values" updatedVersion="6" minRefreshableVersion="3" showDrill="0" useAutoFormatting="1" colGrandTotals="0" itemPrintTitles="1" createdVersion="6" indent="0" compact="0" compactData="0" gridDropZones="1" multipleFieldFilters="0">
  <location ref="A3:I36" firstHeaderRow="1" firstDataRow="2" firstDataCol="3"/>
  <pivotFields count="6">
    <pivotField axis="axisRow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m="1" x="30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Row" compact="0" outline="0" showAll="0" defaultSubtotal="0">
      <items count="34">
        <item m="1" x="31"/>
        <item x="0"/>
        <item m="1" x="30"/>
        <item x="3"/>
        <item x="4"/>
        <item x="5"/>
        <item x="6"/>
        <item x="7"/>
        <item x="8"/>
        <item x="9"/>
        <item x="10"/>
        <item x="11"/>
        <item x="12"/>
        <item m="1" x="32"/>
        <item x="13"/>
        <item m="1" x="33"/>
        <item x="15"/>
        <item x="17"/>
        <item x="18"/>
        <item x="20"/>
        <item x="21"/>
        <item x="22"/>
        <item x="23"/>
        <item x="24"/>
        <item x="25"/>
        <item x="1"/>
        <item x="19"/>
        <item x="2"/>
        <item x="14"/>
        <item x="16"/>
        <item x="26"/>
        <item x="27"/>
        <item x="28"/>
        <item x="29"/>
      </items>
    </pivotField>
    <pivotField name="KG" axis="axisCol" compact="0" outline="0" showAll="0">
      <items count="7">
        <item x="4"/>
        <item x="1"/>
        <item x="3"/>
        <item x="2"/>
        <item x="0"/>
        <item x="5"/>
        <item t="default"/>
      </items>
    </pivotField>
    <pivotField compact="0" outline="0" showAll="0"/>
    <pivotField axis="axisRow" dataField="1" compact="0" outline="0" showAll="0" defaultSubtotal="0">
      <items count="5">
        <item x="2"/>
        <item x="3"/>
        <item x="1"/>
        <item x="4"/>
        <item x="0"/>
      </items>
    </pivotField>
    <pivotField compact="0" outline="0" showAll="0" defaultSubtotal="0"/>
  </pivotFields>
  <rowFields count="3">
    <field x="0"/>
    <field x="1"/>
    <field x="4"/>
  </rowFields>
  <rowItems count="32">
    <i>
      <x/>
      <x v="1"/>
      <x v="4"/>
    </i>
    <i>
      <x v="1"/>
      <x v="25"/>
      <x v="2"/>
    </i>
    <i>
      <x v="2"/>
      <x v="27"/>
      <x v="2"/>
    </i>
    <i>
      <x v="3"/>
      <x v="3"/>
      <x/>
    </i>
    <i>
      <x v="4"/>
      <x v="4"/>
      <x/>
    </i>
    <i>
      <x v="5"/>
      <x v="5"/>
      <x/>
    </i>
    <i>
      <x v="6"/>
      <x v="6"/>
      <x v="1"/>
    </i>
    <i>
      <x v="7"/>
      <x v="7"/>
      <x v="3"/>
    </i>
    <i>
      <x v="8"/>
      <x v="8"/>
      <x v="2"/>
    </i>
    <i>
      <x v="9"/>
      <x v="9"/>
      <x v="1"/>
    </i>
    <i>
      <x v="10"/>
      <x v="10"/>
      <x v="1"/>
    </i>
    <i>
      <x v="11"/>
      <x v="11"/>
      <x/>
    </i>
    <i>
      <x v="12"/>
      <x v="12"/>
      <x/>
    </i>
    <i>
      <x v="14"/>
      <x v="14"/>
      <x v="2"/>
    </i>
    <i>
      <x v="15"/>
      <x v="28"/>
      <x/>
    </i>
    <i>
      <x v="16"/>
      <x v="16"/>
      <x v="1"/>
    </i>
    <i>
      <x v="17"/>
      <x v="29"/>
      <x/>
    </i>
    <i>
      <x v="18"/>
      <x v="17"/>
      <x v="1"/>
    </i>
    <i>
      <x v="19"/>
      <x v="18"/>
      <x v="1"/>
    </i>
    <i>
      <x v="20"/>
      <x v="26"/>
      <x v="1"/>
    </i>
    <i>
      <x v="21"/>
      <x v="19"/>
      <x v="1"/>
    </i>
    <i>
      <x v="22"/>
      <x v="20"/>
      <x v="1"/>
    </i>
    <i>
      <x v="23"/>
      <x v="21"/>
      <x v="1"/>
    </i>
    <i>
      <x v="24"/>
      <x v="22"/>
      <x v="2"/>
    </i>
    <i>
      <x v="25"/>
      <x v="23"/>
      <x v="1"/>
    </i>
    <i>
      <x v="26"/>
      <x v="24"/>
      <x v="1"/>
    </i>
    <i>
      <x v="27"/>
      <x v="30"/>
      <x v="1"/>
    </i>
    <i r="1">
      <x v="33"/>
      <x v="4"/>
    </i>
    <i>
      <x v="28"/>
      <x v="31"/>
      <x v="2"/>
    </i>
    <i>
      <x v="29"/>
      <x v="32"/>
      <x v="1"/>
    </i>
    <i>
      <x v="30"/>
      <x v="33"/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KP" fld="4" baseField="4" baseItem="0"/>
  </dataFields>
  <formats count="8">
    <format dxfId="48">
      <pivotArea dataOnly="0" labelOnly="1" outline="0" fieldPosition="0">
        <references count="1">
          <reference field="2" count="0"/>
        </references>
      </pivotArea>
    </format>
    <format dxfId="47">
      <pivotArea field="2" type="button" dataOnly="0" labelOnly="1" outline="0" axis="axisCol" fieldPosition="0"/>
    </format>
    <format dxfId="46">
      <pivotArea type="origin" dataOnly="0" labelOnly="1" outline="0" fieldPosition="0"/>
    </format>
    <format dxfId="45">
      <pivotArea type="origin" dataOnly="0" labelOnly="1" outline="0" fieldPosition="0"/>
    </format>
    <format dxfId="44">
      <pivotArea dataOnly="0" outline="0" fieldPosition="0">
        <references count="1">
          <reference field="2" count="1">
            <x v="2"/>
          </reference>
        </references>
      </pivotArea>
    </format>
    <format dxfId="43">
      <pivotArea dataOnly="0" labelOnly="1" outline="0" fieldPosition="0">
        <references count="1">
          <reference field="2" count="0"/>
        </references>
      </pivotArea>
    </format>
    <format dxfId="42">
      <pivotArea dataOnly="0" outline="0" fieldPosition="0">
        <references count="1">
          <reference field="2" count="2">
            <x v="0"/>
            <x v="2"/>
          </reference>
        </references>
      </pivotArea>
    </format>
    <format dxfId="41">
      <pivotArea outline="0" fieldPosition="0">
        <references count="3">
          <reference field="0" count="0" selected="0"/>
          <reference field="1" count="0" selected="0"/>
          <reference field="4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b_jamaah" displayName="db_jamaah" ref="A3:H204" totalsRowCount="1" headerRowDxfId="68" dataDxfId="66" headerRowBorderDxfId="67" tableBorderDxfId="65">
  <autoFilter ref="A3:H203" xr:uid="{00000000-0009-0000-0100-000001000000}"/>
  <sortState xmlns:xlrd2="http://schemas.microsoft.com/office/spreadsheetml/2017/richdata2" ref="A4:H184">
    <sortCondition ref="A3:A184"/>
  </sortState>
  <tableColumns count="8">
    <tableColumn id="1" xr3:uid="{00000000-0010-0000-0000-000001000000}" name="KK" totalsRowLabel="Total" dataDxfId="64" totalsRowDxfId="63"/>
    <tableColumn id="2" xr3:uid="{00000000-0010-0000-0000-000002000000}" name="URUT" dataDxfId="62" totalsRowDxfId="61"/>
    <tableColumn id="3" xr3:uid="{00000000-0010-0000-0000-000003000000}" name="Nama" totalsRowFunction="count" dataDxfId="60" totalsRowDxfId="59"/>
    <tableColumn id="7" xr3:uid="{00000000-0010-0000-0000-000007000000}" name="Status dalam keluarga" totalsRowFunction="count" dataDxfId="58" totalsRowDxfId="57"/>
    <tableColumn id="9" xr3:uid="{00000000-0010-0000-0000-000009000000}" name="GOL" dataDxfId="56" totalsRowDxfId="55"/>
    <tableColumn id="4" xr3:uid="{00000000-0010-0000-0000-000004000000}" name="STATUS" dataDxfId="54" totalsRowDxfId="53" dataCellStyle="Normal 2">
      <calculatedColumnFormula>IF(db_jamaah[[#This Row],[GOL]]=1,"SINGLE",IF(db_jamaah[[#This Row],[GOL]]=2,"DOUBLE",IF(db_jamaah[[#This Row],[GOL]]=3,"TRIPLE","QUARTER")))</calculatedColumnFormula>
    </tableColumn>
    <tableColumn id="5" xr3:uid="{00000000-0010-0000-0000-000005000000}" name="Pembagian (Kg)" dataDxfId="52" totalsRowDxfId="51" dataCellStyle="Comma [0]">
      <calculatedColumnFormula>IF(db_jamaah[[#This Row],[GOL]]=1,4.5,IF(db_jamaah[[#This Row],[GOL]]=2,6,IF(db_jamaah[[#This Row],[GOL]]=3,7.5,IF(db_jamaah[[#This Row],[GOL]]&gt;3,9,0))))</calculatedColumnFormula>
    </tableColumn>
    <tableColumn id="11" xr3:uid="{00000000-0010-0000-0000-00000B000000}" name="L/P" dataDxfId="50" totalsRowDxfId="49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ABD516-D2BD-45A4-AF8F-956DA6F5E745}" name="Table2" displayName="Table2" ref="A1:G10" totalsRowShown="0" headerRowDxfId="40" headerRowBorderDxfId="39" tableBorderDxfId="38" totalsRowBorderDxfId="37">
  <autoFilter ref="A1:G10" xr:uid="{C02E9F90-FC65-4B6D-B60F-6109EEA02DCB}"/>
  <tableColumns count="7">
    <tableColumn id="1" xr3:uid="{D73CBCF4-2F0C-4843-B08D-CCC4E8009BBA}" name="NO" dataDxfId="36"/>
    <tableColumn id="2" xr3:uid="{E62F9B9A-9469-475B-A763-E2DB3F2B35D8}" name="PEMILIK" dataDxfId="35"/>
    <tableColumn id="4" xr3:uid="{494E76AC-76C9-48C0-93D6-C88C375E43FF}" name="BRUTO" dataDxfId="34"/>
    <tableColumn id="5" xr3:uid="{9CBDE4A2-47AE-40AC-A1CB-7A33B258B89C}" name="PERSEN NET" dataDxfId="33"/>
    <tableColumn id="6" xr3:uid="{BBB50F7D-61A1-4FAB-8DE1-7C652C3CDB14}" name="NETTO" dataDxfId="32"/>
    <tableColumn id="7" xr3:uid="{2382F24E-9CD2-4F8D-9877-970C9BED2B11}" name="KEPALA SAPI" dataDxfId="31"/>
    <tableColumn id="3" xr3:uid="{EA2F7BC1-AE74-4548-98AE-EC096E1E5502}" name="Jenis" dataDxfId="3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919555-449F-4335-98FE-7F76AF4A6F24}" name="DataQurban" displayName="DataQurban" ref="A1:O159" totalsRowShown="0" headerRowDxfId="29" headerRowBorderDxfId="28" tableBorderDxfId="27" totalsRowBorderDxfId="26">
  <autoFilter ref="A1:O159" xr:uid="{4B939E2F-89D3-40B9-8BCA-0C8F35D076B5}">
    <filterColumn colId="3">
      <filters>
        <filter val="KK"/>
      </filters>
    </filterColumn>
  </autoFilter>
  <sortState xmlns:xlrd2="http://schemas.microsoft.com/office/spreadsheetml/2017/richdata2" ref="A2:O159">
    <sortCondition ref="A1:A159"/>
  </sortState>
  <tableColumns count="15">
    <tableColumn id="1" xr3:uid="{F1D1E6C2-F954-4C11-B1F1-7F49A5FE1DA4}" name="KK" dataDxfId="25"/>
    <tableColumn id="2" xr3:uid="{F79F3713-8E06-419D-89D9-AFB360E05420}" name="URUT" dataDxfId="24"/>
    <tableColumn id="3" xr3:uid="{FC67AA0F-0EEE-4F68-A8BF-9669BB6C49B3}" name="Nama" dataDxfId="23"/>
    <tableColumn id="4" xr3:uid="{B6F40DC0-044F-417D-B24E-1D93B5707E8B}" name="Status dalam keluarga" dataDxfId="22"/>
    <tableColumn id="5" xr3:uid="{8749BF40-5DB2-4DBE-9678-26AA96F69150}" name="SAPI" dataDxfId="21"/>
    <tableColumn id="6" xr3:uid="{A9953F40-9FC2-49E9-924B-3973D2F98F41}" name="GOL" dataDxfId="20"/>
    <tableColumn id="7" xr3:uid="{5D301B63-DA19-496F-9718-C6F8926C3515}" name="KP" dataDxfId="19"/>
    <tableColumn id="8" xr3:uid="{7BE27BAF-494F-4731-903D-38F607CBF7BA}" name="Pembagian (Kg)" dataDxfId="18"/>
    <tableColumn id="9" xr3:uid="{4D740944-FA61-45FF-87C4-BD4CA97473E9}" name="BL" dataDxfId="17"/>
    <tableColumn id="10" xr3:uid="{C6F7CC71-521D-4F2D-B350-B60323EDCB12}" name="KANTONG BL" dataDxfId="16"/>
    <tableColumn id="11" xr3:uid="{9224059B-2B6E-4766-A783-17D00F47A986}" name="KAKI" dataDxfId="15"/>
    <tableColumn id="12" xr3:uid="{5ECC97B7-63F9-4004-9744-E379167BC36B}" name="KEPALA" dataDxfId="14"/>
    <tableColumn id="13" xr3:uid="{7BF02E96-74AB-44CC-9CF0-65F9405555F7}" name="TULANG" dataDxfId="13"/>
    <tableColumn id="14" xr3:uid="{C02DC1EE-1F04-4C6B-9F74-F1A78B29A544}" name="JEROHAN" dataDxfId="12"/>
    <tableColumn id="15" xr3:uid="{3DE0C4C6-F728-4D63-ABE6-CE881F2B0ED1}" name="APRESIASI(KG)" dataDxfId="1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28E6B2-08A6-4B62-8C4A-8E7AE90EE6E6}" name="DataBL" displayName="DataBL" ref="A1:G29" totalsRowShown="0" headerRowDxfId="10" headerRowBorderDxfId="9" tableBorderDxfId="8" totalsRowBorderDxfId="7">
  <autoFilter ref="A1:G29" xr:uid="{82612037-C3F0-4335-8D40-5D483A03ED6C}"/>
  <tableColumns count="7">
    <tableColumn id="1" xr3:uid="{87DD0C64-482F-4463-8ECC-F261D124B1BF}" name="ID" dataDxfId="6"/>
    <tableColumn id="2" xr3:uid="{0ADF3C41-B4F7-4478-A9B1-662BFFD94142}" name="Nama" dataDxfId="5"/>
    <tableColumn id="3" xr3:uid="{C693B6FE-A65D-406A-A29E-2125C6AC4D39}" name="BERAT(kg)" dataDxfId="4"/>
    <tableColumn id="4" xr3:uid="{346E9A87-4D12-483A-BD0D-6FD5F9A2B91D}" name="BUNGKUS" dataDxfId="3"/>
    <tableColumn id="5" xr3:uid="{E20EFFEB-4238-4921-893E-153899A9C657}" name="KP" dataDxfId="2"/>
    <tableColumn id="6" xr3:uid="{9D0982BD-EE6F-4606-8FA6-91BB47547435}" name="KETERANGAN" dataDxfId="1"/>
    <tableColumn id="7" xr3:uid="{B2D2CE4D-ACB2-443E-A7F9-870F6F2CDBC1}" name="Jeni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4"/>
  <sheetViews>
    <sheetView zoomScaleNormal="100" workbookViewId="0">
      <pane xSplit="8" ySplit="3" topLeftCell="I178" activePane="bottomRight" state="frozen"/>
      <selection pane="topRight" activeCell="P1" sqref="P1"/>
      <selection pane="bottomLeft" activeCell="A4" sqref="A4"/>
      <selection pane="bottomRight" activeCell="K96" sqref="K96"/>
    </sheetView>
  </sheetViews>
  <sheetFormatPr defaultColWidth="8.7109375" defaultRowHeight="12.75"/>
  <cols>
    <col min="1" max="1" width="8.140625" style="103" customWidth="1"/>
    <col min="2" max="2" width="7.85546875" style="103" customWidth="1"/>
    <col min="3" max="3" width="36.140625" style="103" customWidth="1"/>
    <col min="4" max="4" width="12.7109375" style="103" bestFit="1" customWidth="1"/>
    <col min="5" max="5" width="5.28515625" style="104" hidden="1" customWidth="1"/>
    <col min="6" max="7" width="11.7109375" style="103" hidden="1" customWidth="1"/>
    <col min="8" max="8" width="4.140625" style="103" customWidth="1"/>
    <col min="9" max="16384" width="8.7109375" style="103"/>
  </cols>
  <sheetData>
    <row r="1" spans="1:8" ht="27" customHeight="1">
      <c r="A1" s="144" t="s">
        <v>634</v>
      </c>
      <c r="B1" s="144"/>
      <c r="C1" s="144"/>
      <c r="D1" s="144"/>
      <c r="E1" s="144"/>
      <c r="F1" s="144"/>
      <c r="G1" s="144"/>
      <c r="H1" s="144"/>
    </row>
    <row r="2" spans="1:8" ht="5.25" customHeight="1"/>
    <row r="3" spans="1:8" ht="38.25">
      <c r="A3" s="105" t="s">
        <v>74</v>
      </c>
      <c r="B3" s="106" t="s">
        <v>75</v>
      </c>
      <c r="C3" s="107" t="s">
        <v>505</v>
      </c>
      <c r="D3" s="108" t="s">
        <v>72</v>
      </c>
      <c r="E3" s="106" t="s">
        <v>646</v>
      </c>
      <c r="F3" s="109" t="s">
        <v>645</v>
      </c>
      <c r="G3" s="108" t="s">
        <v>648</v>
      </c>
      <c r="H3" s="109" t="s">
        <v>76</v>
      </c>
    </row>
    <row r="4" spans="1:8">
      <c r="A4" s="110" t="s">
        <v>506</v>
      </c>
      <c r="B4" s="111">
        <v>1</v>
      </c>
      <c r="C4" s="36" t="s">
        <v>507</v>
      </c>
      <c r="D4" s="36" t="s">
        <v>74</v>
      </c>
      <c r="E4" s="125">
        <f>IF(db_jamaah[[#This Row],[Status dalam keluarga]]="KK",COUNTIF(db_jamaah[KK],db_jamaah[[#This Row],[KK]]),0)</f>
        <v>3</v>
      </c>
      <c r="F4" s="118" t="str">
        <f>IF(db_jamaah[[#This Row],[GOL]]=1,"SINGLE",IF(db_jamaah[[#This Row],[GOL]]=2,"DOUBLE",IF(db_jamaah[[#This Row],[GOL]]=3,"TRIPLE",IF(db_jamaah[[#This Row],[GOL]]&gt;3,"QUARTER",""))))</f>
        <v>TRIPLE</v>
      </c>
      <c r="G4" s="125">
        <f>IF(db_jamaah[[#This Row],[GOL]]=1,4.5,IF(db_jamaah[[#This Row],[GOL]]=2,6,IF(db_jamaah[[#This Row],[GOL]]=3,7.5,IF(db_jamaah[[#This Row],[GOL]]&gt;3,9,0))))</f>
        <v>7.5</v>
      </c>
      <c r="H4" s="36" t="s">
        <v>87</v>
      </c>
    </row>
    <row r="5" spans="1:8">
      <c r="A5" s="110" t="s">
        <v>506</v>
      </c>
      <c r="B5" s="111">
        <v>2</v>
      </c>
      <c r="C5" s="36" t="s">
        <v>93</v>
      </c>
      <c r="D5" s="36" t="s">
        <v>508</v>
      </c>
      <c r="E5" s="125">
        <f>IF(db_jamaah[[#This Row],[Status dalam keluarga]]="KK",COUNTIF(db_jamaah[KK],db_jamaah[[#This Row],[KK]]),0)</f>
        <v>0</v>
      </c>
      <c r="F5" s="118" t="str">
        <f>IF(db_jamaah[[#This Row],[GOL]]=1,"SINGLE",IF(db_jamaah[[#This Row],[GOL]]=2,"DOUBLE",IF(db_jamaah[[#This Row],[GOL]]=3,"TRIPLE",IF(db_jamaah[[#This Row],[GOL]]&gt;3,"QUARTER",""))))</f>
        <v/>
      </c>
      <c r="G5" s="125">
        <f>IF(db_jamaah[[#This Row],[GOL]]=1,4.5,IF(db_jamaah[[#This Row],[GOL]]=2,6,IF(db_jamaah[[#This Row],[GOL]]=3,7.5,IF(db_jamaah[[#This Row],[GOL]]&gt;3,9,0))))</f>
        <v>0</v>
      </c>
      <c r="H5" s="36" t="s">
        <v>94</v>
      </c>
    </row>
    <row r="6" spans="1:8">
      <c r="A6" s="110" t="s">
        <v>506</v>
      </c>
      <c r="B6" s="111">
        <v>3</v>
      </c>
      <c r="C6" s="36" t="s">
        <v>96</v>
      </c>
      <c r="D6" s="36" t="s">
        <v>509</v>
      </c>
      <c r="E6" s="125">
        <f>IF(db_jamaah[[#This Row],[Status dalam keluarga]]="KK",COUNTIF(db_jamaah[KK],db_jamaah[[#This Row],[KK]]),0)</f>
        <v>0</v>
      </c>
      <c r="F6" s="118" t="str">
        <f>IF(db_jamaah[[#This Row],[GOL]]=1,"SINGLE",IF(db_jamaah[[#This Row],[GOL]]=2,"DOUBLE",IF(db_jamaah[[#This Row],[GOL]]=3,"TRIPLE",IF(db_jamaah[[#This Row],[GOL]]&gt;3,"QUARTER",""))))</f>
        <v/>
      </c>
      <c r="G6" s="125">
        <f>IF(db_jamaah[[#This Row],[GOL]]=1,4.5,IF(db_jamaah[[#This Row],[GOL]]=2,6,IF(db_jamaah[[#This Row],[GOL]]=3,7.5,IF(db_jamaah[[#This Row],[GOL]]&gt;3,9,0))))</f>
        <v>0</v>
      </c>
      <c r="H6" s="36" t="s">
        <v>87</v>
      </c>
    </row>
    <row r="7" spans="1:8">
      <c r="A7" s="110" t="s">
        <v>510</v>
      </c>
      <c r="B7" s="111">
        <v>4</v>
      </c>
      <c r="C7" s="36" t="s">
        <v>99</v>
      </c>
      <c r="D7" s="36" t="s">
        <v>74</v>
      </c>
      <c r="E7" s="125">
        <f>IF(db_jamaah[[#This Row],[Status dalam keluarga]]="KK",COUNTIF(db_jamaah[KK],db_jamaah[[#This Row],[KK]]),0)</f>
        <v>2</v>
      </c>
      <c r="F7" s="118" t="str">
        <f>IF(db_jamaah[[#This Row],[GOL]]=1,"SINGLE",IF(db_jamaah[[#This Row],[GOL]]=2,"DOUBLE",IF(db_jamaah[[#This Row],[GOL]]=3,"TRIPLE",IF(db_jamaah[[#This Row],[GOL]]&gt;3,"QUARTER",""))))</f>
        <v>DOUBLE</v>
      </c>
      <c r="G7" s="125">
        <f>IF(db_jamaah[[#This Row],[GOL]]=1,4.5,IF(db_jamaah[[#This Row],[GOL]]=2,6,IF(db_jamaah[[#This Row],[GOL]]=3,7.5,IF(db_jamaah[[#This Row],[GOL]]&gt;3,9,0))))</f>
        <v>6</v>
      </c>
      <c r="H7" s="36" t="s">
        <v>87</v>
      </c>
    </row>
    <row r="8" spans="1:8" ht="12.75" customHeight="1">
      <c r="A8" s="110" t="s">
        <v>510</v>
      </c>
      <c r="B8" s="111">
        <v>5</v>
      </c>
      <c r="C8" s="36" t="s">
        <v>103</v>
      </c>
      <c r="D8" s="36" t="s">
        <v>508</v>
      </c>
      <c r="E8" s="125">
        <f>IF(db_jamaah[[#This Row],[Status dalam keluarga]]="KK",COUNTIF(db_jamaah[KK],db_jamaah[[#This Row],[KK]]),0)</f>
        <v>0</v>
      </c>
      <c r="F8" s="118" t="str">
        <f>IF(db_jamaah[[#This Row],[GOL]]=1,"SINGLE",IF(db_jamaah[[#This Row],[GOL]]=2,"DOUBLE",IF(db_jamaah[[#This Row],[GOL]]=3,"TRIPLE",IF(db_jamaah[[#This Row],[GOL]]&gt;3,"QUARTER",""))))</f>
        <v/>
      </c>
      <c r="G8" s="125">
        <f>IF(db_jamaah[[#This Row],[GOL]]=1,4.5,IF(db_jamaah[[#This Row],[GOL]]=2,6,IF(db_jamaah[[#This Row],[GOL]]=3,7.5,IF(db_jamaah[[#This Row],[GOL]]&gt;3,9,0))))</f>
        <v>0</v>
      </c>
      <c r="H8" s="36" t="s">
        <v>94</v>
      </c>
    </row>
    <row r="9" spans="1:8">
      <c r="A9" s="110" t="s">
        <v>511</v>
      </c>
      <c r="B9" s="111">
        <v>6</v>
      </c>
      <c r="C9" s="36" t="s">
        <v>105</v>
      </c>
      <c r="D9" s="36" t="s">
        <v>74</v>
      </c>
      <c r="E9" s="125">
        <f>IF(db_jamaah[[#This Row],[Status dalam keluarga]]="KK",COUNTIF(db_jamaah[KK],db_jamaah[[#This Row],[KK]]),0)</f>
        <v>2</v>
      </c>
      <c r="F9" s="118" t="str">
        <f>IF(db_jamaah[[#This Row],[GOL]]=1,"SINGLE",IF(db_jamaah[[#This Row],[GOL]]=2,"DOUBLE",IF(db_jamaah[[#This Row],[GOL]]=3,"TRIPLE",IF(db_jamaah[[#This Row],[GOL]]&gt;3,"QUARTER",""))))</f>
        <v>DOUBLE</v>
      </c>
      <c r="G9" s="125">
        <f>IF(db_jamaah[[#This Row],[GOL]]=1,4.5,IF(db_jamaah[[#This Row],[GOL]]=2,6,IF(db_jamaah[[#This Row],[GOL]]=3,7.5,IF(db_jamaah[[#This Row],[GOL]]&gt;3,9,0))))</f>
        <v>6</v>
      </c>
      <c r="H9" s="36" t="s">
        <v>94</v>
      </c>
    </row>
    <row r="10" spans="1:8">
      <c r="A10" s="110" t="s">
        <v>511</v>
      </c>
      <c r="B10" s="111">
        <v>7</v>
      </c>
      <c r="C10" s="36" t="s">
        <v>512</v>
      </c>
      <c r="D10" s="36" t="s">
        <v>513</v>
      </c>
      <c r="E10" s="125">
        <f>IF(db_jamaah[[#This Row],[Status dalam keluarga]]="KK",COUNTIF(db_jamaah[KK],db_jamaah[[#This Row],[KK]]),0)</f>
        <v>0</v>
      </c>
      <c r="F10" s="118" t="str">
        <f>IF(db_jamaah[[#This Row],[GOL]]=1,"SINGLE",IF(db_jamaah[[#This Row],[GOL]]=2,"DOUBLE",IF(db_jamaah[[#This Row],[GOL]]=3,"TRIPLE",IF(db_jamaah[[#This Row],[GOL]]&gt;3,"QUARTER",""))))</f>
        <v/>
      </c>
      <c r="G10" s="125">
        <f>IF(db_jamaah[[#This Row],[GOL]]=1,4.5,IF(db_jamaah[[#This Row],[GOL]]=2,6,IF(db_jamaah[[#This Row],[GOL]]=3,7.5,IF(db_jamaah[[#This Row],[GOL]]&gt;3,9,0))))</f>
        <v>0</v>
      </c>
      <c r="H10" s="36" t="s">
        <v>87</v>
      </c>
    </row>
    <row r="11" spans="1:8">
      <c r="A11" s="110" t="s">
        <v>514</v>
      </c>
      <c r="B11" s="111">
        <v>8</v>
      </c>
      <c r="C11" s="36" t="s">
        <v>115</v>
      </c>
      <c r="D11" s="36" t="s">
        <v>74</v>
      </c>
      <c r="E11" s="125">
        <f>IF(db_jamaah[[#This Row],[Status dalam keluarga]]="KK",COUNTIF(db_jamaah[KK],db_jamaah[[#This Row],[KK]]),0)</f>
        <v>2</v>
      </c>
      <c r="F11" s="118" t="str">
        <f>IF(db_jamaah[[#This Row],[GOL]]=1,"SINGLE",IF(db_jamaah[[#This Row],[GOL]]=2,"DOUBLE",IF(db_jamaah[[#This Row],[GOL]]=3,"TRIPLE",IF(db_jamaah[[#This Row],[GOL]]&gt;3,"QUARTER",""))))</f>
        <v>DOUBLE</v>
      </c>
      <c r="G11" s="125">
        <f>IF(db_jamaah[[#This Row],[GOL]]=1,4.5,IF(db_jamaah[[#This Row],[GOL]]=2,6,IF(db_jamaah[[#This Row],[GOL]]=3,7.5,IF(db_jamaah[[#This Row],[GOL]]&gt;3,9,0))))</f>
        <v>6</v>
      </c>
      <c r="H11" s="36" t="s">
        <v>87</v>
      </c>
    </row>
    <row r="12" spans="1:8">
      <c r="A12" s="110" t="s">
        <v>514</v>
      </c>
      <c r="B12" s="111">
        <v>9</v>
      </c>
      <c r="C12" s="36" t="s">
        <v>117</v>
      </c>
      <c r="D12" s="36" t="s">
        <v>508</v>
      </c>
      <c r="E12" s="125">
        <f>IF(db_jamaah[[#This Row],[Status dalam keluarga]]="KK",COUNTIF(db_jamaah[KK],db_jamaah[[#This Row],[KK]]),0)</f>
        <v>0</v>
      </c>
      <c r="F12" s="118" t="str">
        <f>IF(db_jamaah[[#This Row],[GOL]]=1,"SINGLE",IF(db_jamaah[[#This Row],[GOL]]=2,"DOUBLE",IF(db_jamaah[[#This Row],[GOL]]=3,"TRIPLE",IF(db_jamaah[[#This Row],[GOL]]&gt;3,"QUARTER",""))))</f>
        <v/>
      </c>
      <c r="G12" s="125">
        <f>IF(db_jamaah[[#This Row],[GOL]]=1,4.5,IF(db_jamaah[[#This Row],[GOL]]=2,6,IF(db_jamaah[[#This Row],[GOL]]=3,7.5,IF(db_jamaah[[#This Row],[GOL]]&gt;3,9,0))))</f>
        <v>0</v>
      </c>
      <c r="H12" s="36" t="s">
        <v>94</v>
      </c>
    </row>
    <row r="13" spans="1:8">
      <c r="A13" s="110" t="s">
        <v>515</v>
      </c>
      <c r="B13" s="111">
        <v>10</v>
      </c>
      <c r="C13" s="36" t="s">
        <v>111</v>
      </c>
      <c r="D13" s="36" t="s">
        <v>74</v>
      </c>
      <c r="E13" s="125">
        <f>IF(db_jamaah[[#This Row],[Status dalam keluarga]]="KK",COUNTIF(db_jamaah[KK],db_jamaah[[#This Row],[KK]]),0)</f>
        <v>3</v>
      </c>
      <c r="F13" s="118" t="str">
        <f>IF(db_jamaah[[#This Row],[GOL]]=1,"SINGLE",IF(db_jamaah[[#This Row],[GOL]]=2,"DOUBLE",IF(db_jamaah[[#This Row],[GOL]]=3,"TRIPLE",IF(db_jamaah[[#This Row],[GOL]]&gt;3,"QUARTER",""))))</f>
        <v>TRIPLE</v>
      </c>
      <c r="G13" s="125">
        <f>IF(db_jamaah[[#This Row],[GOL]]=1,4.5,IF(db_jamaah[[#This Row],[GOL]]=2,6,IF(db_jamaah[[#This Row],[GOL]]=3,7.5,IF(db_jamaah[[#This Row],[GOL]]&gt;3,9,0))))</f>
        <v>7.5</v>
      </c>
      <c r="H13" s="36" t="s">
        <v>87</v>
      </c>
    </row>
    <row r="14" spans="1:8">
      <c r="A14" s="110" t="s">
        <v>515</v>
      </c>
      <c r="B14" s="111">
        <v>11</v>
      </c>
      <c r="C14" s="36" t="s">
        <v>114</v>
      </c>
      <c r="D14" s="36" t="s">
        <v>508</v>
      </c>
      <c r="E14" s="125">
        <f>IF(db_jamaah[[#This Row],[Status dalam keluarga]]="KK",COUNTIF(db_jamaah[KK],db_jamaah[[#This Row],[KK]]),0)</f>
        <v>0</v>
      </c>
      <c r="F14" s="118" t="str">
        <f>IF(db_jamaah[[#This Row],[GOL]]=1,"SINGLE",IF(db_jamaah[[#This Row],[GOL]]=2,"DOUBLE",IF(db_jamaah[[#This Row],[GOL]]=3,"TRIPLE",IF(db_jamaah[[#This Row],[GOL]]&gt;3,"QUARTER",""))))</f>
        <v/>
      </c>
      <c r="G14" s="125">
        <f>IF(db_jamaah[[#This Row],[GOL]]=1,4.5,IF(db_jamaah[[#This Row],[GOL]]=2,6,IF(db_jamaah[[#This Row],[GOL]]=3,7.5,IF(db_jamaah[[#This Row],[GOL]]&gt;3,9,0))))</f>
        <v>0</v>
      </c>
      <c r="H14" s="36" t="s">
        <v>94</v>
      </c>
    </row>
    <row r="15" spans="1:8">
      <c r="A15" s="110" t="s">
        <v>515</v>
      </c>
      <c r="B15" s="111">
        <v>12</v>
      </c>
      <c r="C15" s="36" t="s">
        <v>516</v>
      </c>
      <c r="D15" s="36" t="s">
        <v>509</v>
      </c>
      <c r="E15" s="125">
        <f>IF(db_jamaah[[#This Row],[Status dalam keluarga]]="KK",COUNTIF(db_jamaah[KK],db_jamaah[[#This Row],[KK]]),0)</f>
        <v>0</v>
      </c>
      <c r="F15" s="118" t="str">
        <f>IF(db_jamaah[[#This Row],[GOL]]=1,"SINGLE",IF(db_jamaah[[#This Row],[GOL]]=2,"DOUBLE",IF(db_jamaah[[#This Row],[GOL]]=3,"TRIPLE",IF(db_jamaah[[#This Row],[GOL]]&gt;3,"QUARTER",""))))</f>
        <v/>
      </c>
      <c r="G15" s="125">
        <f>IF(db_jamaah[[#This Row],[GOL]]=1,4.5,IF(db_jamaah[[#This Row],[GOL]]=2,6,IF(db_jamaah[[#This Row],[GOL]]=3,7.5,IF(db_jamaah[[#This Row],[GOL]]&gt;3,9,0))))</f>
        <v>0</v>
      </c>
      <c r="H15" s="36" t="s">
        <v>87</v>
      </c>
    </row>
    <row r="16" spans="1:8">
      <c r="A16" s="110" t="s">
        <v>517</v>
      </c>
      <c r="B16" s="111">
        <v>13</v>
      </c>
      <c r="C16" s="36" t="s">
        <v>518</v>
      </c>
      <c r="D16" s="36" t="s">
        <v>74</v>
      </c>
      <c r="E16" s="125">
        <f>IF(db_jamaah[[#This Row],[Status dalam keluarga]]="KK",COUNTIF(db_jamaah[KK],db_jamaah[[#This Row],[KK]]),0)</f>
        <v>2</v>
      </c>
      <c r="F16" s="118" t="str">
        <f>IF(db_jamaah[[#This Row],[GOL]]=1,"SINGLE",IF(db_jamaah[[#This Row],[GOL]]=2,"DOUBLE",IF(db_jamaah[[#This Row],[GOL]]=3,"TRIPLE",IF(db_jamaah[[#This Row],[GOL]]&gt;3,"QUARTER",""))))</f>
        <v>DOUBLE</v>
      </c>
      <c r="G16" s="125">
        <f>IF(db_jamaah[[#This Row],[GOL]]=1,4.5,IF(db_jamaah[[#This Row],[GOL]]=2,6,IF(db_jamaah[[#This Row],[GOL]]=3,7.5,IF(db_jamaah[[#This Row],[GOL]]&gt;3,9,0))))</f>
        <v>6</v>
      </c>
      <c r="H16" s="36" t="s">
        <v>87</v>
      </c>
    </row>
    <row r="17" spans="1:8" ht="12.75" customHeight="1">
      <c r="A17" s="110" t="s">
        <v>517</v>
      </c>
      <c r="B17" s="111">
        <v>14</v>
      </c>
      <c r="C17" s="36" t="s">
        <v>240</v>
      </c>
      <c r="D17" s="36" t="s">
        <v>508</v>
      </c>
      <c r="E17" s="125">
        <f>IF(db_jamaah[[#This Row],[Status dalam keluarga]]="KK",COUNTIF(db_jamaah[KK],db_jamaah[[#This Row],[KK]]),0)</f>
        <v>0</v>
      </c>
      <c r="F17" s="118" t="str">
        <f>IF(db_jamaah[[#This Row],[GOL]]=1,"SINGLE",IF(db_jamaah[[#This Row],[GOL]]=2,"DOUBLE",IF(db_jamaah[[#This Row],[GOL]]=3,"TRIPLE",IF(db_jamaah[[#This Row],[GOL]]&gt;3,"QUARTER",""))))</f>
        <v/>
      </c>
      <c r="G17" s="125">
        <f>IF(db_jamaah[[#This Row],[GOL]]=1,4.5,IF(db_jamaah[[#This Row],[GOL]]=2,6,IF(db_jamaah[[#This Row],[GOL]]=3,7.5,IF(db_jamaah[[#This Row],[GOL]]&gt;3,9,0))))</f>
        <v>0</v>
      </c>
      <c r="H17" s="36" t="s">
        <v>94</v>
      </c>
    </row>
    <row r="18" spans="1:8">
      <c r="A18" s="110" t="s">
        <v>519</v>
      </c>
      <c r="B18" s="111">
        <v>15</v>
      </c>
      <c r="C18" s="36" t="s">
        <v>520</v>
      </c>
      <c r="D18" s="36" t="s">
        <v>74</v>
      </c>
      <c r="E18" s="125">
        <f>IF(db_jamaah[[#This Row],[Status dalam keluarga]]="KK",COUNTIF(db_jamaah[KK],db_jamaah[[#This Row],[KK]]),0)</f>
        <v>2</v>
      </c>
      <c r="F18" s="118" t="str">
        <f>IF(db_jamaah[[#This Row],[GOL]]=1,"SINGLE",IF(db_jamaah[[#This Row],[GOL]]=2,"DOUBLE",IF(db_jamaah[[#This Row],[GOL]]=3,"TRIPLE",IF(db_jamaah[[#This Row],[GOL]]&gt;3,"QUARTER",""))))</f>
        <v>DOUBLE</v>
      </c>
      <c r="G18" s="125">
        <f>IF(db_jamaah[[#This Row],[GOL]]=1,4.5,IF(db_jamaah[[#This Row],[GOL]]=2,6,IF(db_jamaah[[#This Row],[GOL]]=3,7.5,IF(db_jamaah[[#This Row],[GOL]]&gt;3,9,0))))</f>
        <v>6</v>
      </c>
      <c r="H18" s="36" t="s">
        <v>87</v>
      </c>
    </row>
    <row r="19" spans="1:8">
      <c r="A19" s="110" t="s">
        <v>519</v>
      </c>
      <c r="B19" s="111">
        <v>16</v>
      </c>
      <c r="C19" s="36" t="s">
        <v>255</v>
      </c>
      <c r="D19" s="36" t="s">
        <v>508</v>
      </c>
      <c r="E19" s="125">
        <f>IF(db_jamaah[[#This Row],[Status dalam keluarga]]="KK",COUNTIF(db_jamaah[KK],db_jamaah[[#This Row],[KK]]),0)</f>
        <v>0</v>
      </c>
      <c r="F19" s="118" t="str">
        <f>IF(db_jamaah[[#This Row],[GOL]]=1,"SINGLE",IF(db_jamaah[[#This Row],[GOL]]=2,"DOUBLE",IF(db_jamaah[[#This Row],[GOL]]=3,"TRIPLE",IF(db_jamaah[[#This Row],[GOL]]&gt;3,"QUARTER",""))))</f>
        <v/>
      </c>
      <c r="G19" s="125">
        <f>IF(db_jamaah[[#This Row],[GOL]]=1,4.5,IF(db_jamaah[[#This Row],[GOL]]=2,6,IF(db_jamaah[[#This Row],[GOL]]=3,7.5,IF(db_jamaah[[#This Row],[GOL]]&gt;3,9,0))))</f>
        <v>0</v>
      </c>
      <c r="H19" s="36" t="s">
        <v>94</v>
      </c>
    </row>
    <row r="20" spans="1:8">
      <c r="A20" s="110" t="s">
        <v>521</v>
      </c>
      <c r="B20" s="111">
        <v>17</v>
      </c>
      <c r="C20" s="36" t="s">
        <v>358</v>
      </c>
      <c r="D20" s="36" t="s">
        <v>74</v>
      </c>
      <c r="E20" s="125">
        <f>IF(db_jamaah[[#This Row],[Status dalam keluarga]]="KK",COUNTIF(db_jamaah[KK],db_jamaah[[#This Row],[KK]]),0)</f>
        <v>1</v>
      </c>
      <c r="F20" s="118" t="str">
        <f>IF(db_jamaah[[#This Row],[GOL]]=1,"SINGLE",IF(db_jamaah[[#This Row],[GOL]]=2,"DOUBLE",IF(db_jamaah[[#This Row],[GOL]]=3,"TRIPLE",IF(db_jamaah[[#This Row],[GOL]]&gt;3,"QUARTER",""))))</f>
        <v>SINGLE</v>
      </c>
      <c r="G20" s="125">
        <f>IF(db_jamaah[[#This Row],[GOL]]=1,4.5,IF(db_jamaah[[#This Row],[GOL]]=2,6,IF(db_jamaah[[#This Row],[GOL]]=3,7.5,IF(db_jamaah[[#This Row],[GOL]]&gt;3,9,0))))</f>
        <v>4.5</v>
      </c>
      <c r="H20" s="36" t="s">
        <v>87</v>
      </c>
    </row>
    <row r="21" spans="1:8">
      <c r="A21" s="110" t="s">
        <v>522</v>
      </c>
      <c r="B21" s="111">
        <v>18</v>
      </c>
      <c r="C21" s="36" t="s">
        <v>119</v>
      </c>
      <c r="D21" s="36" t="s">
        <v>74</v>
      </c>
      <c r="E21" s="125">
        <f>IF(db_jamaah[[#This Row],[Status dalam keluarga]]="KK",COUNTIF(db_jamaah[KK],db_jamaah[[#This Row],[KK]]),0)</f>
        <v>6</v>
      </c>
      <c r="F21" s="118" t="str">
        <f>IF(db_jamaah[[#This Row],[GOL]]=1,"SINGLE",IF(db_jamaah[[#This Row],[GOL]]=2,"DOUBLE",IF(db_jamaah[[#This Row],[GOL]]=3,"TRIPLE",IF(db_jamaah[[#This Row],[GOL]]&gt;3,"QUARTER",""))))</f>
        <v>QUARTER</v>
      </c>
      <c r="G21" s="125">
        <f>IF(db_jamaah[[#This Row],[GOL]]=1,4.5,IF(db_jamaah[[#This Row],[GOL]]=2,6,IF(db_jamaah[[#This Row],[GOL]]=3,7.5,IF(db_jamaah[[#This Row],[GOL]]&gt;3,9,0))))</f>
        <v>9</v>
      </c>
      <c r="H21" s="36" t="s">
        <v>87</v>
      </c>
    </row>
    <row r="22" spans="1:8">
      <c r="A22" s="110" t="s">
        <v>522</v>
      </c>
      <c r="B22" s="111">
        <v>19</v>
      </c>
      <c r="C22" s="36" t="s">
        <v>123</v>
      </c>
      <c r="D22" s="36" t="s">
        <v>508</v>
      </c>
      <c r="E22" s="125">
        <f>IF(db_jamaah[[#This Row],[Status dalam keluarga]]="KK",COUNTIF(db_jamaah[KK],db_jamaah[[#This Row],[KK]]),0)</f>
        <v>0</v>
      </c>
      <c r="F22" s="118" t="str">
        <f>IF(db_jamaah[[#This Row],[GOL]]=1,"SINGLE",IF(db_jamaah[[#This Row],[GOL]]=2,"DOUBLE",IF(db_jamaah[[#This Row],[GOL]]=3,"TRIPLE",IF(db_jamaah[[#This Row],[GOL]]&gt;3,"QUARTER",""))))</f>
        <v/>
      </c>
      <c r="G22" s="125">
        <f>IF(db_jamaah[[#This Row],[GOL]]=1,4.5,IF(db_jamaah[[#This Row],[GOL]]=2,6,IF(db_jamaah[[#This Row],[GOL]]=3,7.5,IF(db_jamaah[[#This Row],[GOL]]&gt;3,9,0))))</f>
        <v>0</v>
      </c>
      <c r="H22" s="36" t="s">
        <v>94</v>
      </c>
    </row>
    <row r="23" spans="1:8">
      <c r="A23" s="110" t="s">
        <v>522</v>
      </c>
      <c r="B23" s="111">
        <v>20</v>
      </c>
      <c r="C23" s="36" t="s">
        <v>126</v>
      </c>
      <c r="D23" s="36" t="s">
        <v>509</v>
      </c>
      <c r="E23" s="125">
        <f>IF(db_jamaah[[#This Row],[Status dalam keluarga]]="KK",COUNTIF(db_jamaah[KK],db_jamaah[[#This Row],[KK]]),0)</f>
        <v>0</v>
      </c>
      <c r="F23" s="118" t="str">
        <f>IF(db_jamaah[[#This Row],[GOL]]=1,"SINGLE",IF(db_jamaah[[#This Row],[GOL]]=2,"DOUBLE",IF(db_jamaah[[#This Row],[GOL]]=3,"TRIPLE",IF(db_jamaah[[#This Row],[GOL]]&gt;3,"QUARTER",""))))</f>
        <v/>
      </c>
      <c r="G23" s="125">
        <f>IF(db_jamaah[[#This Row],[GOL]]=1,4.5,IF(db_jamaah[[#This Row],[GOL]]=2,6,IF(db_jamaah[[#This Row],[GOL]]=3,7.5,IF(db_jamaah[[#This Row],[GOL]]&gt;3,9,0))))</f>
        <v>0</v>
      </c>
      <c r="H23" s="36" t="s">
        <v>94</v>
      </c>
    </row>
    <row r="24" spans="1:8">
      <c r="A24" s="110" t="s">
        <v>522</v>
      </c>
      <c r="B24" s="111">
        <v>21</v>
      </c>
      <c r="C24" s="36" t="s">
        <v>129</v>
      </c>
      <c r="D24" s="36" t="s">
        <v>509</v>
      </c>
      <c r="E24" s="125">
        <f>IF(db_jamaah[[#This Row],[Status dalam keluarga]]="KK",COUNTIF(db_jamaah[KK],db_jamaah[[#This Row],[KK]]),0)</f>
        <v>0</v>
      </c>
      <c r="F24" s="118" t="str">
        <f>IF(db_jamaah[[#This Row],[GOL]]=1,"SINGLE",IF(db_jamaah[[#This Row],[GOL]]=2,"DOUBLE",IF(db_jamaah[[#This Row],[GOL]]=3,"TRIPLE",IF(db_jamaah[[#This Row],[GOL]]&gt;3,"QUARTER",""))))</f>
        <v/>
      </c>
      <c r="G24" s="125">
        <f>IF(db_jamaah[[#This Row],[GOL]]=1,4.5,IF(db_jamaah[[#This Row],[GOL]]=2,6,IF(db_jamaah[[#This Row],[GOL]]=3,7.5,IF(db_jamaah[[#This Row],[GOL]]&gt;3,9,0))))</f>
        <v>0</v>
      </c>
      <c r="H24" s="36" t="s">
        <v>94</v>
      </c>
    </row>
    <row r="25" spans="1:8">
      <c r="A25" s="110" t="s">
        <v>522</v>
      </c>
      <c r="B25" s="111">
        <v>22</v>
      </c>
      <c r="C25" s="36" t="s">
        <v>130</v>
      </c>
      <c r="D25" s="36" t="s">
        <v>509</v>
      </c>
      <c r="E25" s="125">
        <f>IF(db_jamaah[[#This Row],[Status dalam keluarga]]="KK",COUNTIF(db_jamaah[KK],db_jamaah[[#This Row],[KK]]),0)</f>
        <v>0</v>
      </c>
      <c r="F25" s="118" t="str">
        <f>IF(db_jamaah[[#This Row],[GOL]]=1,"SINGLE",IF(db_jamaah[[#This Row],[GOL]]=2,"DOUBLE",IF(db_jamaah[[#This Row],[GOL]]=3,"TRIPLE",IF(db_jamaah[[#This Row],[GOL]]&gt;3,"QUARTER",""))))</f>
        <v/>
      </c>
      <c r="G25" s="125">
        <f>IF(db_jamaah[[#This Row],[GOL]]=1,4.5,IF(db_jamaah[[#This Row],[GOL]]=2,6,IF(db_jamaah[[#This Row],[GOL]]=3,7.5,IF(db_jamaah[[#This Row],[GOL]]&gt;3,9,0))))</f>
        <v>0</v>
      </c>
      <c r="H25" s="36" t="s">
        <v>94</v>
      </c>
    </row>
    <row r="26" spans="1:8">
      <c r="A26" s="110" t="s">
        <v>522</v>
      </c>
      <c r="B26" s="111">
        <v>23</v>
      </c>
      <c r="C26" s="36" t="s">
        <v>523</v>
      </c>
      <c r="D26" s="36" t="s">
        <v>524</v>
      </c>
      <c r="E26" s="125">
        <f>IF(db_jamaah[[#This Row],[Status dalam keluarga]]="KK",COUNTIF(db_jamaah[KK],db_jamaah[[#This Row],[KK]]),0)</f>
        <v>0</v>
      </c>
      <c r="F26" s="118" t="str">
        <f>IF(db_jamaah[[#This Row],[GOL]]=1,"SINGLE",IF(db_jamaah[[#This Row],[GOL]]=2,"DOUBLE",IF(db_jamaah[[#This Row],[GOL]]=3,"TRIPLE",IF(db_jamaah[[#This Row],[GOL]]&gt;3,"QUARTER",""))))</f>
        <v/>
      </c>
      <c r="G26" s="125">
        <f>IF(db_jamaah[[#This Row],[GOL]]=1,4.5,IF(db_jamaah[[#This Row],[GOL]]=2,6,IF(db_jamaah[[#This Row],[GOL]]=3,7.5,IF(db_jamaah[[#This Row],[GOL]]&gt;3,9,0))))</f>
        <v>0</v>
      </c>
      <c r="H26" s="36" t="s">
        <v>94</v>
      </c>
    </row>
    <row r="27" spans="1:8">
      <c r="A27" s="110" t="s">
        <v>525</v>
      </c>
      <c r="B27" s="111">
        <v>24</v>
      </c>
      <c r="C27" s="36" t="s">
        <v>139</v>
      </c>
      <c r="D27" s="36" t="s">
        <v>74</v>
      </c>
      <c r="E27" s="125">
        <f>IF(db_jamaah[[#This Row],[Status dalam keluarga]]="KK",COUNTIF(db_jamaah[KK],db_jamaah[[#This Row],[KK]]),0)</f>
        <v>4</v>
      </c>
      <c r="F27" s="118" t="str">
        <f>IF(db_jamaah[[#This Row],[GOL]]=1,"SINGLE",IF(db_jamaah[[#This Row],[GOL]]=2,"DOUBLE",IF(db_jamaah[[#This Row],[GOL]]=3,"TRIPLE",IF(db_jamaah[[#This Row],[GOL]]&gt;3,"QUARTER",""))))</f>
        <v>QUARTER</v>
      </c>
      <c r="G27" s="125">
        <f>IF(db_jamaah[[#This Row],[GOL]]=1,4.5,IF(db_jamaah[[#This Row],[GOL]]=2,6,IF(db_jamaah[[#This Row],[GOL]]=3,7.5,IF(db_jamaah[[#This Row],[GOL]]&gt;3,9,0))))</f>
        <v>9</v>
      </c>
      <c r="H27" s="36" t="s">
        <v>87</v>
      </c>
    </row>
    <row r="28" spans="1:8">
      <c r="A28" s="110" t="s">
        <v>525</v>
      </c>
      <c r="B28" s="111">
        <v>25</v>
      </c>
      <c r="C28" s="36" t="s">
        <v>140</v>
      </c>
      <c r="D28" s="36" t="s">
        <v>508</v>
      </c>
      <c r="E28" s="125">
        <f>IF(db_jamaah[[#This Row],[Status dalam keluarga]]="KK",COUNTIF(db_jamaah[KK],db_jamaah[[#This Row],[KK]]),0)</f>
        <v>0</v>
      </c>
      <c r="F28" s="118" t="str">
        <f>IF(db_jamaah[[#This Row],[GOL]]=1,"SINGLE",IF(db_jamaah[[#This Row],[GOL]]=2,"DOUBLE",IF(db_jamaah[[#This Row],[GOL]]=3,"TRIPLE",IF(db_jamaah[[#This Row],[GOL]]&gt;3,"QUARTER",""))))</f>
        <v/>
      </c>
      <c r="G28" s="125">
        <f>IF(db_jamaah[[#This Row],[GOL]]=1,4.5,IF(db_jamaah[[#This Row],[GOL]]=2,6,IF(db_jamaah[[#This Row],[GOL]]=3,7.5,IF(db_jamaah[[#This Row],[GOL]]&gt;3,9,0))))</f>
        <v>0</v>
      </c>
      <c r="H28" s="36" t="s">
        <v>94</v>
      </c>
    </row>
    <row r="29" spans="1:8">
      <c r="A29" s="110" t="s">
        <v>525</v>
      </c>
      <c r="B29" s="111">
        <v>26</v>
      </c>
      <c r="C29" s="36" t="s">
        <v>142</v>
      </c>
      <c r="D29" s="36" t="s">
        <v>509</v>
      </c>
      <c r="E29" s="125">
        <f>IF(db_jamaah[[#This Row],[Status dalam keluarga]]="KK",COUNTIF(db_jamaah[KK],db_jamaah[[#This Row],[KK]]),0)</f>
        <v>0</v>
      </c>
      <c r="F29" s="118" t="str">
        <f>IF(db_jamaah[[#This Row],[GOL]]=1,"SINGLE",IF(db_jamaah[[#This Row],[GOL]]=2,"DOUBLE",IF(db_jamaah[[#This Row],[GOL]]=3,"TRIPLE",IF(db_jamaah[[#This Row],[GOL]]&gt;3,"QUARTER",""))))</f>
        <v/>
      </c>
      <c r="G29" s="125">
        <f>IF(db_jamaah[[#This Row],[GOL]]=1,4.5,IF(db_jamaah[[#This Row],[GOL]]=2,6,IF(db_jamaah[[#This Row],[GOL]]=3,7.5,IF(db_jamaah[[#This Row],[GOL]]&gt;3,9,0))))</f>
        <v>0</v>
      </c>
      <c r="H29" s="36" t="s">
        <v>94</v>
      </c>
    </row>
    <row r="30" spans="1:8">
      <c r="A30" s="110" t="s">
        <v>525</v>
      </c>
      <c r="B30" s="111">
        <v>27</v>
      </c>
      <c r="C30" s="36" t="s">
        <v>526</v>
      </c>
      <c r="D30" s="36" t="s">
        <v>509</v>
      </c>
      <c r="E30" s="125">
        <f>IF(db_jamaah[[#This Row],[Status dalam keluarga]]="KK",COUNTIF(db_jamaah[KK],db_jamaah[[#This Row],[KK]]),0)</f>
        <v>0</v>
      </c>
      <c r="F30" s="118" t="str">
        <f>IF(db_jamaah[[#This Row],[GOL]]=1,"SINGLE",IF(db_jamaah[[#This Row],[GOL]]=2,"DOUBLE",IF(db_jamaah[[#This Row],[GOL]]=3,"TRIPLE",IF(db_jamaah[[#This Row],[GOL]]&gt;3,"QUARTER",""))))</f>
        <v/>
      </c>
      <c r="G30" s="125">
        <f>IF(db_jamaah[[#This Row],[GOL]]=1,4.5,IF(db_jamaah[[#This Row],[GOL]]=2,6,IF(db_jamaah[[#This Row],[GOL]]=3,7.5,IF(db_jamaah[[#This Row],[GOL]]&gt;3,9,0))))</f>
        <v>0</v>
      </c>
      <c r="H30" s="36" t="s">
        <v>94</v>
      </c>
    </row>
    <row r="31" spans="1:8">
      <c r="A31" s="110" t="s">
        <v>527</v>
      </c>
      <c r="B31" s="111">
        <v>28</v>
      </c>
      <c r="C31" s="36" t="s">
        <v>144</v>
      </c>
      <c r="D31" s="36" t="s">
        <v>74</v>
      </c>
      <c r="E31" s="125">
        <f>IF(db_jamaah[[#This Row],[Status dalam keluarga]]="KK",COUNTIF(db_jamaah[KK],db_jamaah[[#This Row],[KK]]),0)</f>
        <v>4</v>
      </c>
      <c r="F31" s="118" t="str">
        <f>IF(db_jamaah[[#This Row],[GOL]]=1,"SINGLE",IF(db_jamaah[[#This Row],[GOL]]=2,"DOUBLE",IF(db_jamaah[[#This Row],[GOL]]=3,"TRIPLE",IF(db_jamaah[[#This Row],[GOL]]&gt;3,"QUARTER",""))))</f>
        <v>QUARTER</v>
      </c>
      <c r="G31" s="125">
        <f>IF(db_jamaah[[#This Row],[GOL]]=1,4.5,IF(db_jamaah[[#This Row],[GOL]]=2,6,IF(db_jamaah[[#This Row],[GOL]]=3,7.5,IF(db_jamaah[[#This Row],[GOL]]&gt;3,9,0))))</f>
        <v>9</v>
      </c>
      <c r="H31" s="36" t="s">
        <v>87</v>
      </c>
    </row>
    <row r="32" spans="1:8">
      <c r="A32" s="110" t="s">
        <v>527</v>
      </c>
      <c r="B32" s="111">
        <v>29</v>
      </c>
      <c r="C32" s="36" t="s">
        <v>147</v>
      </c>
      <c r="D32" s="36" t="s">
        <v>508</v>
      </c>
      <c r="E32" s="125">
        <f>IF(db_jamaah[[#This Row],[Status dalam keluarga]]="KK",COUNTIF(db_jamaah[KK],db_jamaah[[#This Row],[KK]]),0)</f>
        <v>0</v>
      </c>
      <c r="F32" s="118" t="str">
        <f>IF(db_jamaah[[#This Row],[GOL]]=1,"SINGLE",IF(db_jamaah[[#This Row],[GOL]]=2,"DOUBLE",IF(db_jamaah[[#This Row],[GOL]]=3,"TRIPLE",IF(db_jamaah[[#This Row],[GOL]]&gt;3,"QUARTER",""))))</f>
        <v/>
      </c>
      <c r="G32" s="125">
        <f>IF(db_jamaah[[#This Row],[GOL]]=1,4.5,IF(db_jamaah[[#This Row],[GOL]]=2,6,IF(db_jamaah[[#This Row],[GOL]]=3,7.5,IF(db_jamaah[[#This Row],[GOL]]&gt;3,9,0))))</f>
        <v>0</v>
      </c>
      <c r="H32" s="36" t="s">
        <v>94</v>
      </c>
    </row>
    <row r="33" spans="1:8">
      <c r="A33" s="110" t="s">
        <v>527</v>
      </c>
      <c r="B33" s="111">
        <v>30</v>
      </c>
      <c r="C33" s="36" t="s">
        <v>149</v>
      </c>
      <c r="D33" s="36" t="s">
        <v>509</v>
      </c>
      <c r="E33" s="125">
        <f>IF(db_jamaah[[#This Row],[Status dalam keluarga]]="KK",COUNTIF(db_jamaah[KK],db_jamaah[[#This Row],[KK]]),0)</f>
        <v>0</v>
      </c>
      <c r="F33" s="118" t="str">
        <f>IF(db_jamaah[[#This Row],[GOL]]=1,"SINGLE",IF(db_jamaah[[#This Row],[GOL]]=2,"DOUBLE",IF(db_jamaah[[#This Row],[GOL]]=3,"TRIPLE",IF(db_jamaah[[#This Row],[GOL]]&gt;3,"QUARTER",""))))</f>
        <v/>
      </c>
      <c r="G33" s="125">
        <f>IF(db_jamaah[[#This Row],[GOL]]=1,4.5,IF(db_jamaah[[#This Row],[GOL]]=2,6,IF(db_jamaah[[#This Row],[GOL]]=3,7.5,IF(db_jamaah[[#This Row],[GOL]]&gt;3,9,0))))</f>
        <v>0</v>
      </c>
      <c r="H33" s="36" t="s">
        <v>87</v>
      </c>
    </row>
    <row r="34" spans="1:8">
      <c r="A34" s="110" t="s">
        <v>527</v>
      </c>
      <c r="B34" s="111">
        <v>31</v>
      </c>
      <c r="C34" s="36" t="s">
        <v>528</v>
      </c>
      <c r="D34" s="36" t="s">
        <v>509</v>
      </c>
      <c r="E34" s="125">
        <f>IF(db_jamaah[[#This Row],[Status dalam keluarga]]="KK",COUNTIF(db_jamaah[KK],db_jamaah[[#This Row],[KK]]),0)</f>
        <v>0</v>
      </c>
      <c r="F34" s="118" t="str">
        <f>IF(db_jamaah[[#This Row],[GOL]]=1,"SINGLE",IF(db_jamaah[[#This Row],[GOL]]=2,"DOUBLE",IF(db_jamaah[[#This Row],[GOL]]=3,"TRIPLE",IF(db_jamaah[[#This Row],[GOL]]&gt;3,"QUARTER",""))))</f>
        <v/>
      </c>
      <c r="G34" s="125">
        <f>IF(db_jamaah[[#This Row],[GOL]]=1,4.5,IF(db_jamaah[[#This Row],[GOL]]=2,6,IF(db_jamaah[[#This Row],[GOL]]=3,7.5,IF(db_jamaah[[#This Row],[GOL]]&gt;3,9,0))))</f>
        <v>0</v>
      </c>
      <c r="H34" s="36" t="s">
        <v>87</v>
      </c>
    </row>
    <row r="35" spans="1:8" ht="12.75" customHeight="1">
      <c r="A35" s="110" t="s">
        <v>529</v>
      </c>
      <c r="B35" s="111">
        <v>32</v>
      </c>
      <c r="C35" s="36" t="s">
        <v>151</v>
      </c>
      <c r="D35" s="36" t="s">
        <v>74</v>
      </c>
      <c r="E35" s="125">
        <f>IF(db_jamaah[[#This Row],[Status dalam keluarga]]="KK",COUNTIF(db_jamaah[KK],db_jamaah[[#This Row],[KK]]),0)</f>
        <v>9</v>
      </c>
      <c r="F35" s="118" t="str">
        <f>IF(db_jamaah[[#This Row],[GOL]]=1,"SINGLE",IF(db_jamaah[[#This Row],[GOL]]=2,"DOUBLE",IF(db_jamaah[[#This Row],[GOL]]=3,"TRIPLE",IF(db_jamaah[[#This Row],[GOL]]&gt;3,"QUARTER",""))))</f>
        <v>QUARTER</v>
      </c>
      <c r="G35" s="125">
        <f>IF(db_jamaah[[#This Row],[GOL]]=1,4.5,IF(db_jamaah[[#This Row],[GOL]]=2,6,IF(db_jamaah[[#This Row],[GOL]]=3,7.5,IF(db_jamaah[[#This Row],[GOL]]&gt;3,9,0))))</f>
        <v>9</v>
      </c>
      <c r="H35" s="36" t="s">
        <v>87</v>
      </c>
    </row>
    <row r="36" spans="1:8">
      <c r="A36" s="110" t="s">
        <v>529</v>
      </c>
      <c r="B36" s="111">
        <v>33</v>
      </c>
      <c r="C36" s="36" t="s">
        <v>156</v>
      </c>
      <c r="D36" s="36" t="s">
        <v>508</v>
      </c>
      <c r="E36" s="125">
        <f>IF(db_jamaah[[#This Row],[Status dalam keluarga]]="KK",COUNTIF(db_jamaah[KK],db_jamaah[[#This Row],[KK]]),0)</f>
        <v>0</v>
      </c>
      <c r="F36" s="118" t="str">
        <f>IF(db_jamaah[[#This Row],[GOL]]=1,"SINGLE",IF(db_jamaah[[#This Row],[GOL]]=2,"DOUBLE",IF(db_jamaah[[#This Row],[GOL]]=3,"TRIPLE",IF(db_jamaah[[#This Row],[GOL]]&gt;3,"QUARTER",""))))</f>
        <v/>
      </c>
      <c r="G36" s="125">
        <f>IF(db_jamaah[[#This Row],[GOL]]=1,4.5,IF(db_jamaah[[#This Row],[GOL]]=2,6,IF(db_jamaah[[#This Row],[GOL]]=3,7.5,IF(db_jamaah[[#This Row],[GOL]]&gt;3,9,0))))</f>
        <v>0</v>
      </c>
      <c r="H36" s="36" t="s">
        <v>94</v>
      </c>
    </row>
    <row r="37" spans="1:8">
      <c r="A37" s="110" t="s">
        <v>529</v>
      </c>
      <c r="B37" s="111">
        <v>34</v>
      </c>
      <c r="C37" s="36" t="s">
        <v>158</v>
      </c>
      <c r="D37" s="36" t="s">
        <v>509</v>
      </c>
      <c r="E37" s="125">
        <f>IF(db_jamaah[[#This Row],[Status dalam keluarga]]="KK",COUNTIF(db_jamaah[KK],db_jamaah[[#This Row],[KK]]),0)</f>
        <v>0</v>
      </c>
      <c r="F37" s="118" t="str">
        <f>IF(db_jamaah[[#This Row],[GOL]]=1,"SINGLE",IF(db_jamaah[[#This Row],[GOL]]=2,"DOUBLE",IF(db_jamaah[[#This Row],[GOL]]=3,"TRIPLE",IF(db_jamaah[[#This Row],[GOL]]&gt;3,"QUARTER",""))))</f>
        <v/>
      </c>
      <c r="G37" s="125">
        <f>IF(db_jamaah[[#This Row],[GOL]]=1,4.5,IF(db_jamaah[[#This Row],[GOL]]=2,6,IF(db_jamaah[[#This Row],[GOL]]=3,7.5,IF(db_jamaah[[#This Row],[GOL]]&gt;3,9,0))))</f>
        <v>0</v>
      </c>
      <c r="H37" s="36" t="s">
        <v>87</v>
      </c>
    </row>
    <row r="38" spans="1:8">
      <c r="A38" s="110" t="s">
        <v>529</v>
      </c>
      <c r="B38" s="111">
        <v>35</v>
      </c>
      <c r="C38" s="36" t="s">
        <v>160</v>
      </c>
      <c r="D38" s="36" t="s">
        <v>509</v>
      </c>
      <c r="E38" s="125">
        <f>IF(db_jamaah[[#This Row],[Status dalam keluarga]]="KK",COUNTIF(db_jamaah[KK],db_jamaah[[#This Row],[KK]]),0)</f>
        <v>0</v>
      </c>
      <c r="F38" s="118" t="str">
        <f>IF(db_jamaah[[#This Row],[GOL]]=1,"SINGLE",IF(db_jamaah[[#This Row],[GOL]]=2,"DOUBLE",IF(db_jamaah[[#This Row],[GOL]]=3,"TRIPLE",IF(db_jamaah[[#This Row],[GOL]]&gt;3,"QUARTER",""))))</f>
        <v/>
      </c>
      <c r="G38" s="125">
        <f>IF(db_jamaah[[#This Row],[GOL]]=1,4.5,IF(db_jamaah[[#This Row],[GOL]]=2,6,IF(db_jamaah[[#This Row],[GOL]]=3,7.5,IF(db_jamaah[[#This Row],[GOL]]&gt;3,9,0))))</f>
        <v>0</v>
      </c>
      <c r="H38" s="36" t="s">
        <v>94</v>
      </c>
    </row>
    <row r="39" spans="1:8" ht="12.75" customHeight="1">
      <c r="A39" s="110" t="s">
        <v>529</v>
      </c>
      <c r="B39" s="111">
        <v>36</v>
      </c>
      <c r="C39" s="36" t="s">
        <v>162</v>
      </c>
      <c r="D39" s="36" t="s">
        <v>509</v>
      </c>
      <c r="E39" s="125">
        <f>IF(db_jamaah[[#This Row],[Status dalam keluarga]]="KK",COUNTIF(db_jamaah[KK],db_jamaah[[#This Row],[KK]]),0)</f>
        <v>0</v>
      </c>
      <c r="F39" s="118" t="str">
        <f>IF(db_jamaah[[#This Row],[GOL]]=1,"SINGLE",IF(db_jamaah[[#This Row],[GOL]]=2,"DOUBLE",IF(db_jamaah[[#This Row],[GOL]]=3,"TRIPLE",IF(db_jamaah[[#This Row],[GOL]]&gt;3,"QUARTER",""))))</f>
        <v/>
      </c>
      <c r="G39" s="125">
        <f>IF(db_jamaah[[#This Row],[GOL]]=1,4.5,IF(db_jamaah[[#This Row],[GOL]]=2,6,IF(db_jamaah[[#This Row],[GOL]]=3,7.5,IF(db_jamaah[[#This Row],[GOL]]&gt;3,9,0))))</f>
        <v>0</v>
      </c>
      <c r="H39" s="36" t="s">
        <v>94</v>
      </c>
    </row>
    <row r="40" spans="1:8">
      <c r="A40" s="110" t="s">
        <v>529</v>
      </c>
      <c r="B40" s="111">
        <v>37</v>
      </c>
      <c r="C40" s="36" t="s">
        <v>164</v>
      </c>
      <c r="D40" s="36" t="s">
        <v>509</v>
      </c>
      <c r="E40" s="125">
        <f>IF(db_jamaah[[#This Row],[Status dalam keluarga]]="KK",COUNTIF(db_jamaah[KK],db_jamaah[[#This Row],[KK]]),0)</f>
        <v>0</v>
      </c>
      <c r="F40" s="118" t="str">
        <f>IF(db_jamaah[[#This Row],[GOL]]=1,"SINGLE",IF(db_jamaah[[#This Row],[GOL]]=2,"DOUBLE",IF(db_jamaah[[#This Row],[GOL]]=3,"TRIPLE",IF(db_jamaah[[#This Row],[GOL]]&gt;3,"QUARTER",""))))</f>
        <v/>
      </c>
      <c r="G40" s="125">
        <f>IF(db_jamaah[[#This Row],[GOL]]=1,4.5,IF(db_jamaah[[#This Row],[GOL]]=2,6,IF(db_jamaah[[#This Row],[GOL]]=3,7.5,IF(db_jamaah[[#This Row],[GOL]]&gt;3,9,0))))</f>
        <v>0</v>
      </c>
      <c r="H40" s="36" t="s">
        <v>94</v>
      </c>
    </row>
    <row r="41" spans="1:8">
      <c r="A41" s="110" t="s">
        <v>529</v>
      </c>
      <c r="B41" s="111">
        <v>38</v>
      </c>
      <c r="C41" s="36" t="s">
        <v>166</v>
      </c>
      <c r="D41" s="36" t="s">
        <v>509</v>
      </c>
      <c r="E41" s="125">
        <f>IF(db_jamaah[[#This Row],[Status dalam keluarga]]="KK",COUNTIF(db_jamaah[KK],db_jamaah[[#This Row],[KK]]),0)</f>
        <v>0</v>
      </c>
      <c r="F41" s="118" t="str">
        <f>IF(db_jamaah[[#This Row],[GOL]]=1,"SINGLE",IF(db_jamaah[[#This Row],[GOL]]=2,"DOUBLE",IF(db_jamaah[[#This Row],[GOL]]=3,"TRIPLE",IF(db_jamaah[[#This Row],[GOL]]&gt;3,"QUARTER",""))))</f>
        <v/>
      </c>
      <c r="G41" s="125">
        <f>IF(db_jamaah[[#This Row],[GOL]]=1,4.5,IF(db_jamaah[[#This Row],[GOL]]=2,6,IF(db_jamaah[[#This Row],[GOL]]=3,7.5,IF(db_jamaah[[#This Row],[GOL]]&gt;3,9,0))))</f>
        <v>0</v>
      </c>
      <c r="H41" s="36" t="s">
        <v>94</v>
      </c>
    </row>
    <row r="42" spans="1:8">
      <c r="A42" s="110" t="s">
        <v>529</v>
      </c>
      <c r="B42" s="111">
        <v>39</v>
      </c>
      <c r="C42" s="36" t="s">
        <v>168</v>
      </c>
      <c r="D42" s="36" t="s">
        <v>348</v>
      </c>
      <c r="E42" s="125">
        <f>IF(db_jamaah[[#This Row],[Status dalam keluarga]]="KK",COUNTIF(db_jamaah[KK],db_jamaah[[#This Row],[KK]]),0)</f>
        <v>0</v>
      </c>
      <c r="F42" s="118" t="str">
        <f>IF(db_jamaah[[#This Row],[GOL]]=1,"SINGLE",IF(db_jamaah[[#This Row],[GOL]]=2,"DOUBLE",IF(db_jamaah[[#This Row],[GOL]]=3,"TRIPLE",IF(db_jamaah[[#This Row],[GOL]]&gt;3,"QUARTER",""))))</f>
        <v/>
      </c>
      <c r="G42" s="125">
        <f>IF(db_jamaah[[#This Row],[GOL]]=1,4.5,IF(db_jamaah[[#This Row],[GOL]]=2,6,IF(db_jamaah[[#This Row],[GOL]]=3,7.5,IF(db_jamaah[[#This Row],[GOL]]&gt;3,9,0))))</f>
        <v>0</v>
      </c>
      <c r="H42" s="36" t="s">
        <v>94</v>
      </c>
    </row>
    <row r="43" spans="1:8">
      <c r="A43" s="110" t="s">
        <v>529</v>
      </c>
      <c r="B43" s="111">
        <v>40</v>
      </c>
      <c r="C43" s="36" t="s">
        <v>170</v>
      </c>
      <c r="D43" s="36" t="s">
        <v>171</v>
      </c>
      <c r="E43" s="125">
        <f>IF(db_jamaah[[#This Row],[Status dalam keluarga]]="KK",COUNTIF(db_jamaah[KK],db_jamaah[[#This Row],[KK]]),0)</f>
        <v>0</v>
      </c>
      <c r="F43" s="118" t="str">
        <f>IF(db_jamaah[[#This Row],[GOL]]=1,"SINGLE",IF(db_jamaah[[#This Row],[GOL]]=2,"DOUBLE",IF(db_jamaah[[#This Row],[GOL]]=3,"TRIPLE",IF(db_jamaah[[#This Row],[GOL]]&gt;3,"QUARTER",""))))</f>
        <v/>
      </c>
      <c r="G43" s="125">
        <f>IF(db_jamaah[[#This Row],[GOL]]=1,4.5,IF(db_jamaah[[#This Row],[GOL]]=2,6,IF(db_jamaah[[#This Row],[GOL]]=3,7.5,IF(db_jamaah[[#This Row],[GOL]]&gt;3,9,0))))</f>
        <v>0</v>
      </c>
      <c r="H43" s="36" t="s">
        <v>87</v>
      </c>
    </row>
    <row r="44" spans="1:8">
      <c r="A44" s="110" t="s">
        <v>530</v>
      </c>
      <c r="B44" s="111">
        <v>41</v>
      </c>
      <c r="C44" s="36" t="s">
        <v>531</v>
      </c>
      <c r="D44" s="36" t="s">
        <v>74</v>
      </c>
      <c r="E44" s="125">
        <f>IF(db_jamaah[[#This Row],[Status dalam keluarga]]="KK",COUNTIF(db_jamaah[KK],db_jamaah[[#This Row],[KK]]),0)</f>
        <v>3</v>
      </c>
      <c r="F44" s="118" t="str">
        <f>IF(db_jamaah[[#This Row],[GOL]]=1,"SINGLE",IF(db_jamaah[[#This Row],[GOL]]=2,"DOUBLE",IF(db_jamaah[[#This Row],[GOL]]=3,"TRIPLE",IF(db_jamaah[[#This Row],[GOL]]&gt;3,"QUARTER",""))))</f>
        <v>TRIPLE</v>
      </c>
      <c r="G44" s="125">
        <f>IF(db_jamaah[[#This Row],[GOL]]=1,4.5,IF(db_jamaah[[#This Row],[GOL]]=2,6,IF(db_jamaah[[#This Row],[GOL]]=3,7.5,IF(db_jamaah[[#This Row],[GOL]]&gt;3,9,0))))</f>
        <v>7.5</v>
      </c>
      <c r="H44" s="36" t="s">
        <v>87</v>
      </c>
    </row>
    <row r="45" spans="1:8">
      <c r="A45" s="110" t="s">
        <v>530</v>
      </c>
      <c r="B45" s="111">
        <v>42</v>
      </c>
      <c r="C45" s="36" t="s">
        <v>175</v>
      </c>
      <c r="D45" s="36" t="s">
        <v>508</v>
      </c>
      <c r="E45" s="125">
        <f>IF(db_jamaah[[#This Row],[Status dalam keluarga]]="KK",COUNTIF(db_jamaah[KK],db_jamaah[[#This Row],[KK]]),0)</f>
        <v>0</v>
      </c>
      <c r="F45" s="118" t="str">
        <f>IF(db_jamaah[[#This Row],[GOL]]=1,"SINGLE",IF(db_jamaah[[#This Row],[GOL]]=2,"DOUBLE",IF(db_jamaah[[#This Row],[GOL]]=3,"TRIPLE",IF(db_jamaah[[#This Row],[GOL]]&gt;3,"QUARTER",""))))</f>
        <v/>
      </c>
      <c r="G45" s="125">
        <f>IF(db_jamaah[[#This Row],[GOL]]=1,4.5,IF(db_jamaah[[#This Row],[GOL]]=2,6,IF(db_jamaah[[#This Row],[GOL]]=3,7.5,IF(db_jamaah[[#This Row],[GOL]]&gt;3,9,0))))</f>
        <v>0</v>
      </c>
      <c r="H45" s="36" t="s">
        <v>94</v>
      </c>
    </row>
    <row r="46" spans="1:8">
      <c r="A46" s="110" t="s">
        <v>530</v>
      </c>
      <c r="B46" s="111">
        <v>43</v>
      </c>
      <c r="C46" s="36" t="s">
        <v>532</v>
      </c>
      <c r="D46" s="36" t="s">
        <v>509</v>
      </c>
      <c r="E46" s="125">
        <f>IF(db_jamaah[[#This Row],[Status dalam keluarga]]="KK",COUNTIF(db_jamaah[KK],db_jamaah[[#This Row],[KK]]),0)</f>
        <v>0</v>
      </c>
      <c r="F46" s="118" t="str">
        <f>IF(db_jamaah[[#This Row],[GOL]]=1,"SINGLE",IF(db_jamaah[[#This Row],[GOL]]=2,"DOUBLE",IF(db_jamaah[[#This Row],[GOL]]=3,"TRIPLE",IF(db_jamaah[[#This Row],[GOL]]&gt;3,"QUARTER",""))))</f>
        <v/>
      </c>
      <c r="G46" s="125">
        <f>IF(db_jamaah[[#This Row],[GOL]]=1,4.5,IF(db_jamaah[[#This Row],[GOL]]=2,6,IF(db_jamaah[[#This Row],[GOL]]=3,7.5,IF(db_jamaah[[#This Row],[GOL]]&gt;3,9,0))))</f>
        <v>0</v>
      </c>
      <c r="H46" s="36" t="s">
        <v>94</v>
      </c>
    </row>
    <row r="47" spans="1:8">
      <c r="A47" s="110" t="s">
        <v>533</v>
      </c>
      <c r="B47" s="111">
        <v>44</v>
      </c>
      <c r="C47" s="36" t="s">
        <v>225</v>
      </c>
      <c r="D47" s="36" t="s">
        <v>74</v>
      </c>
      <c r="E47" s="125">
        <f>IF(db_jamaah[[#This Row],[Status dalam keluarga]]="KK",COUNTIF(db_jamaah[KK],db_jamaah[[#This Row],[KK]]),0)</f>
        <v>3</v>
      </c>
      <c r="F47" s="118" t="str">
        <f>IF(db_jamaah[[#This Row],[GOL]]=1,"SINGLE",IF(db_jamaah[[#This Row],[GOL]]=2,"DOUBLE",IF(db_jamaah[[#This Row],[GOL]]=3,"TRIPLE",IF(db_jamaah[[#This Row],[GOL]]&gt;3,"QUARTER",""))))</f>
        <v>TRIPLE</v>
      </c>
      <c r="G47" s="125">
        <f>IF(db_jamaah[[#This Row],[GOL]]=1,4.5,IF(db_jamaah[[#This Row],[GOL]]=2,6,IF(db_jamaah[[#This Row],[GOL]]=3,7.5,IF(db_jamaah[[#This Row],[GOL]]&gt;3,9,0))))</f>
        <v>7.5</v>
      </c>
      <c r="H47" s="36" t="s">
        <v>94</v>
      </c>
    </row>
    <row r="48" spans="1:8">
      <c r="A48" s="110" t="s">
        <v>533</v>
      </c>
      <c r="B48" s="111">
        <v>45</v>
      </c>
      <c r="C48" s="36" t="s">
        <v>228</v>
      </c>
      <c r="D48" s="36" t="s">
        <v>509</v>
      </c>
      <c r="E48" s="125">
        <f>IF(db_jamaah[[#This Row],[Status dalam keluarga]]="KK",COUNTIF(db_jamaah[KK],db_jamaah[[#This Row],[KK]]),0)</f>
        <v>0</v>
      </c>
      <c r="F48" s="118" t="str">
        <f>IF(db_jamaah[[#This Row],[GOL]]=1,"SINGLE",IF(db_jamaah[[#This Row],[GOL]]=2,"DOUBLE",IF(db_jamaah[[#This Row],[GOL]]=3,"TRIPLE",IF(db_jamaah[[#This Row],[GOL]]&gt;3,"QUARTER",""))))</f>
        <v/>
      </c>
      <c r="G48" s="125">
        <f>IF(db_jamaah[[#This Row],[GOL]]=1,4.5,IF(db_jamaah[[#This Row],[GOL]]=2,6,IF(db_jamaah[[#This Row],[GOL]]=3,7.5,IF(db_jamaah[[#This Row],[GOL]]&gt;3,9,0))))</f>
        <v>0</v>
      </c>
      <c r="H48" s="36" t="s">
        <v>87</v>
      </c>
    </row>
    <row r="49" spans="1:8">
      <c r="A49" s="110" t="s">
        <v>533</v>
      </c>
      <c r="B49" s="111">
        <v>46</v>
      </c>
      <c r="C49" s="36" t="s">
        <v>230</v>
      </c>
      <c r="D49" s="36" t="s">
        <v>509</v>
      </c>
      <c r="E49" s="125">
        <f>IF(db_jamaah[[#This Row],[Status dalam keluarga]]="KK",COUNTIF(db_jamaah[KK],db_jamaah[[#This Row],[KK]]),0)</f>
        <v>0</v>
      </c>
      <c r="F49" s="118" t="str">
        <f>IF(db_jamaah[[#This Row],[GOL]]=1,"SINGLE",IF(db_jamaah[[#This Row],[GOL]]=2,"DOUBLE",IF(db_jamaah[[#This Row],[GOL]]=3,"TRIPLE",IF(db_jamaah[[#This Row],[GOL]]&gt;3,"QUARTER",""))))</f>
        <v/>
      </c>
      <c r="G49" s="125">
        <f>IF(db_jamaah[[#This Row],[GOL]]=1,4.5,IF(db_jamaah[[#This Row],[GOL]]=2,6,IF(db_jamaah[[#This Row],[GOL]]=3,7.5,IF(db_jamaah[[#This Row],[GOL]]&gt;3,9,0))))</f>
        <v>0</v>
      </c>
      <c r="H49" s="36" t="s">
        <v>94</v>
      </c>
    </row>
    <row r="50" spans="1:8">
      <c r="A50" s="110" t="s">
        <v>534</v>
      </c>
      <c r="B50" s="111">
        <v>47</v>
      </c>
      <c r="C50" s="36" t="s">
        <v>350</v>
      </c>
      <c r="D50" s="36" t="s">
        <v>74</v>
      </c>
      <c r="E50" s="125">
        <f>IF(db_jamaah[[#This Row],[Status dalam keluarga]]="KK",COUNTIF(db_jamaah[KK],db_jamaah[[#This Row],[KK]]),0)</f>
        <v>2</v>
      </c>
      <c r="F50" s="118" t="str">
        <f>IF(db_jamaah[[#This Row],[GOL]]=1,"SINGLE",IF(db_jamaah[[#This Row],[GOL]]=2,"DOUBLE",IF(db_jamaah[[#This Row],[GOL]]=3,"TRIPLE",IF(db_jamaah[[#This Row],[GOL]]&gt;3,"QUARTER",""))))</f>
        <v>DOUBLE</v>
      </c>
      <c r="G50" s="125">
        <f>IF(db_jamaah[[#This Row],[GOL]]=1,4.5,IF(db_jamaah[[#This Row],[GOL]]=2,6,IF(db_jamaah[[#This Row],[GOL]]=3,7.5,IF(db_jamaah[[#This Row],[GOL]]&gt;3,9,0))))</f>
        <v>6</v>
      </c>
      <c r="H50" s="36" t="s">
        <v>94</v>
      </c>
    </row>
    <row r="51" spans="1:8">
      <c r="A51" s="110" t="s">
        <v>534</v>
      </c>
      <c r="B51" s="111">
        <v>48</v>
      </c>
      <c r="C51" s="36" t="s">
        <v>352</v>
      </c>
      <c r="D51" s="36" t="s">
        <v>509</v>
      </c>
      <c r="E51" s="125">
        <f>IF(db_jamaah[[#This Row],[Status dalam keluarga]]="KK",COUNTIF(db_jamaah[KK],db_jamaah[[#This Row],[KK]]),0)</f>
        <v>0</v>
      </c>
      <c r="F51" s="118" t="str">
        <f>IF(db_jamaah[[#This Row],[GOL]]=1,"SINGLE",IF(db_jamaah[[#This Row],[GOL]]=2,"DOUBLE",IF(db_jamaah[[#This Row],[GOL]]=3,"TRIPLE",IF(db_jamaah[[#This Row],[GOL]]&gt;3,"QUARTER",""))))</f>
        <v/>
      </c>
      <c r="G51" s="125">
        <f>IF(db_jamaah[[#This Row],[GOL]]=1,4.5,IF(db_jamaah[[#This Row],[GOL]]=2,6,IF(db_jamaah[[#This Row],[GOL]]=3,7.5,IF(db_jamaah[[#This Row],[GOL]]&gt;3,9,0))))</f>
        <v>0</v>
      </c>
      <c r="H51" s="36" t="s">
        <v>87</v>
      </c>
    </row>
    <row r="52" spans="1:8">
      <c r="A52" s="110" t="s">
        <v>535</v>
      </c>
      <c r="B52" s="111">
        <v>49</v>
      </c>
      <c r="C52" s="36" t="s">
        <v>536</v>
      </c>
      <c r="D52" s="36" t="s">
        <v>74</v>
      </c>
      <c r="E52" s="125">
        <f>IF(db_jamaah[[#This Row],[Status dalam keluarga]]="KK",COUNTIF(db_jamaah[KK],db_jamaah[[#This Row],[KK]]),0)</f>
        <v>4</v>
      </c>
      <c r="F52" s="118" t="str">
        <f>IF(db_jamaah[[#This Row],[GOL]]=1,"SINGLE",IF(db_jamaah[[#This Row],[GOL]]=2,"DOUBLE",IF(db_jamaah[[#This Row],[GOL]]=3,"TRIPLE",IF(db_jamaah[[#This Row],[GOL]]&gt;3,"QUARTER",""))))</f>
        <v>QUARTER</v>
      </c>
      <c r="G52" s="125">
        <f>IF(db_jamaah[[#This Row],[GOL]]=1,4.5,IF(db_jamaah[[#This Row],[GOL]]=2,6,IF(db_jamaah[[#This Row],[GOL]]=3,7.5,IF(db_jamaah[[#This Row],[GOL]]&gt;3,9,0))))</f>
        <v>9</v>
      </c>
      <c r="H52" s="36" t="s">
        <v>87</v>
      </c>
    </row>
    <row r="53" spans="1:8">
      <c r="A53" s="110" t="s">
        <v>535</v>
      </c>
      <c r="B53" s="111">
        <v>50</v>
      </c>
      <c r="C53" s="36" t="s">
        <v>537</v>
      </c>
      <c r="D53" s="36" t="s">
        <v>508</v>
      </c>
      <c r="E53" s="125">
        <f>IF(db_jamaah[[#This Row],[Status dalam keluarga]]="KK",COUNTIF(db_jamaah[KK],db_jamaah[[#This Row],[KK]]),0)</f>
        <v>0</v>
      </c>
      <c r="F53" s="118" t="str">
        <f>IF(db_jamaah[[#This Row],[GOL]]=1,"SINGLE",IF(db_jamaah[[#This Row],[GOL]]=2,"DOUBLE",IF(db_jamaah[[#This Row],[GOL]]=3,"TRIPLE",IF(db_jamaah[[#This Row],[GOL]]&gt;3,"QUARTER",""))))</f>
        <v/>
      </c>
      <c r="G53" s="125">
        <f>IF(db_jamaah[[#This Row],[GOL]]=1,4.5,IF(db_jamaah[[#This Row],[GOL]]=2,6,IF(db_jamaah[[#This Row],[GOL]]=3,7.5,IF(db_jamaah[[#This Row],[GOL]]&gt;3,9,0))))</f>
        <v>0</v>
      </c>
      <c r="H53" s="36" t="s">
        <v>87</v>
      </c>
    </row>
    <row r="54" spans="1:8">
      <c r="A54" s="110" t="s">
        <v>535</v>
      </c>
      <c r="B54" s="111">
        <v>51</v>
      </c>
      <c r="C54" s="36" t="s">
        <v>538</v>
      </c>
      <c r="D54" s="36" t="s">
        <v>509</v>
      </c>
      <c r="E54" s="125">
        <f>IF(db_jamaah[[#This Row],[Status dalam keluarga]]="KK",COUNTIF(db_jamaah[KK],db_jamaah[[#This Row],[KK]]),0)</f>
        <v>0</v>
      </c>
      <c r="F54" s="118" t="str">
        <f>IF(db_jamaah[[#This Row],[GOL]]=1,"SINGLE",IF(db_jamaah[[#This Row],[GOL]]=2,"DOUBLE",IF(db_jamaah[[#This Row],[GOL]]=3,"TRIPLE",IF(db_jamaah[[#This Row],[GOL]]&gt;3,"QUARTER",""))))</f>
        <v/>
      </c>
      <c r="G54" s="125">
        <f>IF(db_jamaah[[#This Row],[GOL]]=1,4.5,IF(db_jamaah[[#This Row],[GOL]]=2,6,IF(db_jamaah[[#This Row],[GOL]]=3,7.5,IF(db_jamaah[[#This Row],[GOL]]&gt;3,9,0))))</f>
        <v>0</v>
      </c>
      <c r="H54" s="36" t="s">
        <v>87</v>
      </c>
    </row>
    <row r="55" spans="1:8">
      <c r="A55" s="110" t="s">
        <v>535</v>
      </c>
      <c r="B55" s="111">
        <v>52</v>
      </c>
      <c r="C55" s="36" t="s">
        <v>539</v>
      </c>
      <c r="D55" s="36" t="s">
        <v>509</v>
      </c>
      <c r="E55" s="125">
        <f>IF(db_jamaah[[#This Row],[Status dalam keluarga]]="KK",COUNTIF(db_jamaah[KK],db_jamaah[[#This Row],[KK]]),0)</f>
        <v>0</v>
      </c>
      <c r="F55" s="118" t="str">
        <f>IF(db_jamaah[[#This Row],[GOL]]=1,"SINGLE",IF(db_jamaah[[#This Row],[GOL]]=2,"DOUBLE",IF(db_jamaah[[#This Row],[GOL]]=3,"TRIPLE",IF(db_jamaah[[#This Row],[GOL]]&gt;3,"QUARTER",""))))</f>
        <v/>
      </c>
      <c r="G55" s="125">
        <f>IF(db_jamaah[[#This Row],[GOL]]=1,4.5,IF(db_jamaah[[#This Row],[GOL]]=2,6,IF(db_jamaah[[#This Row],[GOL]]=3,7.5,IF(db_jamaah[[#This Row],[GOL]]&gt;3,9,0))))</f>
        <v>0</v>
      </c>
      <c r="H55" s="36" t="s">
        <v>87</v>
      </c>
    </row>
    <row r="56" spans="1:8">
      <c r="A56" s="110" t="s">
        <v>540</v>
      </c>
      <c r="B56" s="111">
        <v>53</v>
      </c>
      <c r="C56" s="36" t="s">
        <v>541</v>
      </c>
      <c r="D56" s="36" t="s">
        <v>74</v>
      </c>
      <c r="E56" s="125">
        <f>IF(db_jamaah[[#This Row],[Status dalam keluarga]]="KK",COUNTIF(db_jamaah[KK],db_jamaah[[#This Row],[KK]]),0)</f>
        <v>3</v>
      </c>
      <c r="F56" s="118" t="str">
        <f>IF(db_jamaah[[#This Row],[GOL]]=1,"SINGLE",IF(db_jamaah[[#This Row],[GOL]]=2,"DOUBLE",IF(db_jamaah[[#This Row],[GOL]]=3,"TRIPLE",IF(db_jamaah[[#This Row],[GOL]]&gt;3,"QUARTER",""))))</f>
        <v>TRIPLE</v>
      </c>
      <c r="G56" s="125">
        <f>IF(db_jamaah[[#This Row],[GOL]]=1,4.5,IF(db_jamaah[[#This Row],[GOL]]=2,6,IF(db_jamaah[[#This Row],[GOL]]=3,7.5,IF(db_jamaah[[#This Row],[GOL]]&gt;3,9,0))))</f>
        <v>7.5</v>
      </c>
      <c r="H56" s="36" t="s">
        <v>87</v>
      </c>
    </row>
    <row r="57" spans="1:8">
      <c r="A57" s="110" t="s">
        <v>540</v>
      </c>
      <c r="B57" s="111">
        <v>54</v>
      </c>
      <c r="C57" s="36" t="s">
        <v>542</v>
      </c>
      <c r="D57" s="36" t="s">
        <v>508</v>
      </c>
      <c r="E57" s="125">
        <f>IF(db_jamaah[[#This Row],[Status dalam keluarga]]="KK",COUNTIF(db_jamaah[KK],db_jamaah[[#This Row],[KK]]),0)</f>
        <v>0</v>
      </c>
      <c r="F57" s="118" t="str">
        <f>IF(db_jamaah[[#This Row],[GOL]]=1,"SINGLE",IF(db_jamaah[[#This Row],[GOL]]=2,"DOUBLE",IF(db_jamaah[[#This Row],[GOL]]=3,"TRIPLE",IF(db_jamaah[[#This Row],[GOL]]&gt;3,"QUARTER",""))))</f>
        <v/>
      </c>
      <c r="G57" s="125">
        <f>IF(db_jamaah[[#This Row],[GOL]]=1,4.5,IF(db_jamaah[[#This Row],[GOL]]=2,6,IF(db_jamaah[[#This Row],[GOL]]=3,7.5,IF(db_jamaah[[#This Row],[GOL]]&gt;3,9,0))))</f>
        <v>0</v>
      </c>
      <c r="H57" s="36" t="s">
        <v>94</v>
      </c>
    </row>
    <row r="58" spans="1:8">
      <c r="A58" s="110" t="s">
        <v>540</v>
      </c>
      <c r="B58" s="111">
        <v>55</v>
      </c>
      <c r="C58" s="36" t="s">
        <v>543</v>
      </c>
      <c r="D58" s="36" t="s">
        <v>509</v>
      </c>
      <c r="E58" s="125">
        <f>IF(db_jamaah[[#This Row],[Status dalam keluarga]]="KK",COUNTIF(db_jamaah[KK],db_jamaah[[#This Row],[KK]]),0)</f>
        <v>0</v>
      </c>
      <c r="F58" s="118" t="str">
        <f>IF(db_jamaah[[#This Row],[GOL]]=1,"SINGLE",IF(db_jamaah[[#This Row],[GOL]]=2,"DOUBLE",IF(db_jamaah[[#This Row],[GOL]]=3,"TRIPLE",IF(db_jamaah[[#This Row],[GOL]]&gt;3,"QUARTER",""))))</f>
        <v/>
      </c>
      <c r="G58" s="125">
        <f>IF(db_jamaah[[#This Row],[GOL]]=1,4.5,IF(db_jamaah[[#This Row],[GOL]]=2,6,IF(db_jamaah[[#This Row],[GOL]]=3,7.5,IF(db_jamaah[[#This Row],[GOL]]&gt;3,9,0))))</f>
        <v>0</v>
      </c>
      <c r="H58" s="36" t="s">
        <v>94</v>
      </c>
    </row>
    <row r="59" spans="1:8">
      <c r="A59" s="110" t="s">
        <v>544</v>
      </c>
      <c r="B59" s="111">
        <v>56</v>
      </c>
      <c r="C59" s="36" t="s">
        <v>178</v>
      </c>
      <c r="D59" s="36" t="s">
        <v>74</v>
      </c>
      <c r="E59" s="125">
        <f>IF(db_jamaah[[#This Row],[Status dalam keluarga]]="KK",COUNTIF(db_jamaah[KK],db_jamaah[[#This Row],[KK]]),0)</f>
        <v>6</v>
      </c>
      <c r="F59" s="118" t="str">
        <f>IF(db_jamaah[[#This Row],[GOL]]=1,"SINGLE",IF(db_jamaah[[#This Row],[GOL]]=2,"DOUBLE",IF(db_jamaah[[#This Row],[GOL]]=3,"TRIPLE",IF(db_jamaah[[#This Row],[GOL]]&gt;3,"QUARTER",""))))</f>
        <v>QUARTER</v>
      </c>
      <c r="G59" s="125">
        <f>IF(db_jamaah[[#This Row],[GOL]]=1,4.5,IF(db_jamaah[[#This Row],[GOL]]=2,6,IF(db_jamaah[[#This Row],[GOL]]=3,7.5,IF(db_jamaah[[#This Row],[GOL]]&gt;3,9,0))))</f>
        <v>9</v>
      </c>
      <c r="H59" s="36" t="s">
        <v>87</v>
      </c>
    </row>
    <row r="60" spans="1:8">
      <c r="A60" s="110" t="s">
        <v>544</v>
      </c>
      <c r="B60" s="111">
        <v>57</v>
      </c>
      <c r="C60" s="36" t="s">
        <v>180</v>
      </c>
      <c r="D60" s="36" t="s">
        <v>508</v>
      </c>
      <c r="E60" s="125">
        <f>IF(db_jamaah[[#This Row],[Status dalam keluarga]]="KK",COUNTIF(db_jamaah[KK],db_jamaah[[#This Row],[KK]]),0)</f>
        <v>0</v>
      </c>
      <c r="F60" s="118" t="str">
        <f>IF(db_jamaah[[#This Row],[GOL]]=1,"SINGLE",IF(db_jamaah[[#This Row],[GOL]]=2,"DOUBLE",IF(db_jamaah[[#This Row],[GOL]]=3,"TRIPLE",IF(db_jamaah[[#This Row],[GOL]]&gt;3,"QUARTER",""))))</f>
        <v/>
      </c>
      <c r="G60" s="125">
        <f>IF(db_jamaah[[#This Row],[GOL]]=1,4.5,IF(db_jamaah[[#This Row],[GOL]]=2,6,IF(db_jamaah[[#This Row],[GOL]]=3,7.5,IF(db_jamaah[[#This Row],[GOL]]&gt;3,9,0))))</f>
        <v>0</v>
      </c>
      <c r="H60" s="36" t="s">
        <v>94</v>
      </c>
    </row>
    <row r="61" spans="1:8">
      <c r="A61" s="110" t="s">
        <v>544</v>
      </c>
      <c r="B61" s="111">
        <v>58</v>
      </c>
      <c r="C61" s="36" t="s">
        <v>182</v>
      </c>
      <c r="D61" s="36" t="s">
        <v>509</v>
      </c>
      <c r="E61" s="125">
        <f>IF(db_jamaah[[#This Row],[Status dalam keluarga]]="KK",COUNTIF(db_jamaah[KK],db_jamaah[[#This Row],[KK]]),0)</f>
        <v>0</v>
      </c>
      <c r="F61" s="118" t="str">
        <f>IF(db_jamaah[[#This Row],[GOL]]=1,"SINGLE",IF(db_jamaah[[#This Row],[GOL]]=2,"DOUBLE",IF(db_jamaah[[#This Row],[GOL]]=3,"TRIPLE",IF(db_jamaah[[#This Row],[GOL]]&gt;3,"QUARTER",""))))</f>
        <v/>
      </c>
      <c r="G61" s="125">
        <f>IF(db_jamaah[[#This Row],[GOL]]=1,4.5,IF(db_jamaah[[#This Row],[GOL]]=2,6,IF(db_jamaah[[#This Row],[GOL]]=3,7.5,IF(db_jamaah[[#This Row],[GOL]]&gt;3,9,0))))</f>
        <v>0</v>
      </c>
      <c r="H61" s="36" t="s">
        <v>94</v>
      </c>
    </row>
    <row r="62" spans="1:8">
      <c r="A62" s="110" t="s">
        <v>544</v>
      </c>
      <c r="B62" s="111">
        <v>59</v>
      </c>
      <c r="C62" s="36" t="s">
        <v>183</v>
      </c>
      <c r="D62" s="36" t="s">
        <v>509</v>
      </c>
      <c r="E62" s="125">
        <f>IF(db_jamaah[[#This Row],[Status dalam keluarga]]="KK",COUNTIF(db_jamaah[KK],db_jamaah[[#This Row],[KK]]),0)</f>
        <v>0</v>
      </c>
      <c r="F62" s="118" t="str">
        <f>IF(db_jamaah[[#This Row],[GOL]]=1,"SINGLE",IF(db_jamaah[[#This Row],[GOL]]=2,"DOUBLE",IF(db_jamaah[[#This Row],[GOL]]=3,"TRIPLE",IF(db_jamaah[[#This Row],[GOL]]&gt;3,"QUARTER",""))))</f>
        <v/>
      </c>
      <c r="G62" s="125">
        <f>IF(db_jamaah[[#This Row],[GOL]]=1,4.5,IF(db_jamaah[[#This Row],[GOL]]=2,6,IF(db_jamaah[[#This Row],[GOL]]=3,7.5,IF(db_jamaah[[#This Row],[GOL]]&gt;3,9,0))))</f>
        <v>0</v>
      </c>
      <c r="H62" s="36" t="s">
        <v>87</v>
      </c>
    </row>
    <row r="63" spans="1:8">
      <c r="A63" s="110" t="s">
        <v>544</v>
      </c>
      <c r="B63" s="111">
        <v>60</v>
      </c>
      <c r="C63" s="36" t="s">
        <v>184</v>
      </c>
      <c r="D63" s="36" t="s">
        <v>509</v>
      </c>
      <c r="E63" s="125">
        <f>IF(db_jamaah[[#This Row],[Status dalam keluarga]]="KK",COUNTIF(db_jamaah[KK],db_jamaah[[#This Row],[KK]]),0)</f>
        <v>0</v>
      </c>
      <c r="F63" s="118" t="str">
        <f>IF(db_jamaah[[#This Row],[GOL]]=1,"SINGLE",IF(db_jamaah[[#This Row],[GOL]]=2,"DOUBLE",IF(db_jamaah[[#This Row],[GOL]]=3,"TRIPLE",IF(db_jamaah[[#This Row],[GOL]]&gt;3,"QUARTER",""))))</f>
        <v/>
      </c>
      <c r="G63" s="125">
        <f>IF(db_jamaah[[#This Row],[GOL]]=1,4.5,IF(db_jamaah[[#This Row],[GOL]]=2,6,IF(db_jamaah[[#This Row],[GOL]]=3,7.5,IF(db_jamaah[[#This Row],[GOL]]&gt;3,9,0))))</f>
        <v>0</v>
      </c>
      <c r="H63" s="36" t="s">
        <v>94</v>
      </c>
    </row>
    <row r="64" spans="1:8">
      <c r="A64" s="110" t="s">
        <v>544</v>
      </c>
      <c r="B64" s="111">
        <v>61</v>
      </c>
      <c r="C64" s="36" t="s">
        <v>185</v>
      </c>
      <c r="D64" s="36" t="s">
        <v>509</v>
      </c>
      <c r="E64" s="125">
        <f>IF(db_jamaah[[#This Row],[Status dalam keluarga]]="KK",COUNTIF(db_jamaah[KK],db_jamaah[[#This Row],[KK]]),0)</f>
        <v>0</v>
      </c>
      <c r="F64" s="118" t="str">
        <f>IF(db_jamaah[[#This Row],[GOL]]=1,"SINGLE",IF(db_jamaah[[#This Row],[GOL]]=2,"DOUBLE",IF(db_jamaah[[#This Row],[GOL]]=3,"TRIPLE",IF(db_jamaah[[#This Row],[GOL]]&gt;3,"QUARTER",""))))</f>
        <v/>
      </c>
      <c r="G64" s="125">
        <f>IF(db_jamaah[[#This Row],[GOL]]=1,4.5,IF(db_jamaah[[#This Row],[GOL]]=2,6,IF(db_jamaah[[#This Row],[GOL]]=3,7.5,IF(db_jamaah[[#This Row],[GOL]]&gt;3,9,0))))</f>
        <v>0</v>
      </c>
      <c r="H64" s="36" t="s">
        <v>94</v>
      </c>
    </row>
    <row r="65" spans="1:8">
      <c r="A65" s="110" t="s">
        <v>545</v>
      </c>
      <c r="B65" s="111">
        <v>62</v>
      </c>
      <c r="C65" s="36" t="s">
        <v>186</v>
      </c>
      <c r="D65" s="36" t="s">
        <v>74</v>
      </c>
      <c r="E65" s="125">
        <f>IF(db_jamaah[[#This Row],[Status dalam keluarga]]="KK",COUNTIF(db_jamaah[KK],db_jamaah[[#This Row],[KK]]),0)</f>
        <v>2</v>
      </c>
      <c r="F65" s="118" t="str">
        <f>IF(db_jamaah[[#This Row],[GOL]]=1,"SINGLE",IF(db_jamaah[[#This Row],[GOL]]=2,"DOUBLE",IF(db_jamaah[[#This Row],[GOL]]=3,"TRIPLE",IF(db_jamaah[[#This Row],[GOL]]&gt;3,"QUARTER",""))))</f>
        <v>DOUBLE</v>
      </c>
      <c r="G65" s="125">
        <f>IF(db_jamaah[[#This Row],[GOL]]=1,4.5,IF(db_jamaah[[#This Row],[GOL]]=2,6,IF(db_jamaah[[#This Row],[GOL]]=3,7.5,IF(db_jamaah[[#This Row],[GOL]]&gt;3,9,0))))</f>
        <v>6</v>
      </c>
      <c r="H65" s="36" t="s">
        <v>94</v>
      </c>
    </row>
    <row r="66" spans="1:8">
      <c r="A66" s="110" t="s">
        <v>545</v>
      </c>
      <c r="B66" s="111">
        <v>63</v>
      </c>
      <c r="C66" s="36" t="s">
        <v>190</v>
      </c>
      <c r="D66" s="36" t="s">
        <v>509</v>
      </c>
      <c r="E66" s="125">
        <f>IF(db_jamaah[[#This Row],[Status dalam keluarga]]="KK",COUNTIF(db_jamaah[KK],db_jamaah[[#This Row],[KK]]),0)</f>
        <v>0</v>
      </c>
      <c r="F66" s="118" t="str">
        <f>IF(db_jamaah[[#This Row],[GOL]]=1,"SINGLE",IF(db_jamaah[[#This Row],[GOL]]=2,"DOUBLE",IF(db_jamaah[[#This Row],[GOL]]=3,"TRIPLE",IF(db_jamaah[[#This Row],[GOL]]&gt;3,"QUARTER",""))))</f>
        <v/>
      </c>
      <c r="G66" s="125">
        <f>IF(db_jamaah[[#This Row],[GOL]]=1,4.5,IF(db_jamaah[[#This Row],[GOL]]=2,6,IF(db_jamaah[[#This Row],[GOL]]=3,7.5,IF(db_jamaah[[#This Row],[GOL]]&gt;3,9,0))))</f>
        <v>0</v>
      </c>
      <c r="H66" s="36" t="s">
        <v>87</v>
      </c>
    </row>
    <row r="67" spans="1:8">
      <c r="A67" s="110" t="s">
        <v>546</v>
      </c>
      <c r="B67" s="111">
        <v>64</v>
      </c>
      <c r="C67" s="36" t="s">
        <v>359</v>
      </c>
      <c r="D67" s="36" t="s">
        <v>74</v>
      </c>
      <c r="E67" s="125">
        <f>IF(db_jamaah[[#This Row],[Status dalam keluarga]]="KK",COUNTIF(db_jamaah[KK],db_jamaah[[#This Row],[KK]]),0)</f>
        <v>5</v>
      </c>
      <c r="F67" s="118" t="str">
        <f>IF(db_jamaah[[#This Row],[GOL]]=1,"SINGLE",IF(db_jamaah[[#This Row],[GOL]]=2,"DOUBLE",IF(db_jamaah[[#This Row],[GOL]]=3,"TRIPLE",IF(db_jamaah[[#This Row],[GOL]]&gt;3,"QUARTER",""))))</f>
        <v>QUARTER</v>
      </c>
      <c r="G67" s="125">
        <f>IF(db_jamaah[[#This Row],[GOL]]=1,4.5,IF(db_jamaah[[#This Row],[GOL]]=2,6,IF(db_jamaah[[#This Row],[GOL]]=3,7.5,IF(db_jamaah[[#This Row],[GOL]]&gt;3,9,0))))</f>
        <v>9</v>
      </c>
      <c r="H67" s="36" t="s">
        <v>87</v>
      </c>
    </row>
    <row r="68" spans="1:8">
      <c r="A68" s="110" t="s">
        <v>546</v>
      </c>
      <c r="B68" s="111">
        <v>65</v>
      </c>
      <c r="C68" s="36" t="s">
        <v>547</v>
      </c>
      <c r="D68" s="36" t="s">
        <v>508</v>
      </c>
      <c r="E68" s="125">
        <f>IF(db_jamaah[[#This Row],[Status dalam keluarga]]="KK",COUNTIF(db_jamaah[KK],db_jamaah[[#This Row],[KK]]),0)</f>
        <v>0</v>
      </c>
      <c r="F68" s="118" t="str">
        <f>IF(db_jamaah[[#This Row],[GOL]]=1,"SINGLE",IF(db_jamaah[[#This Row],[GOL]]=2,"DOUBLE",IF(db_jamaah[[#This Row],[GOL]]=3,"TRIPLE",IF(db_jamaah[[#This Row],[GOL]]&gt;3,"QUARTER",""))))</f>
        <v/>
      </c>
      <c r="G68" s="125">
        <f>IF(db_jamaah[[#This Row],[GOL]]=1,4.5,IF(db_jamaah[[#This Row],[GOL]]=2,6,IF(db_jamaah[[#This Row],[GOL]]=3,7.5,IF(db_jamaah[[#This Row],[GOL]]&gt;3,9,0))))</f>
        <v>0</v>
      </c>
      <c r="H68" s="36" t="s">
        <v>94</v>
      </c>
    </row>
    <row r="69" spans="1:8">
      <c r="A69" s="110" t="s">
        <v>546</v>
      </c>
      <c r="B69" s="111">
        <v>66</v>
      </c>
      <c r="C69" s="36" t="s">
        <v>383</v>
      </c>
      <c r="D69" s="36" t="s">
        <v>509</v>
      </c>
      <c r="E69" s="125">
        <f>IF(db_jamaah[[#This Row],[Status dalam keluarga]]="KK",COUNTIF(db_jamaah[KK],db_jamaah[[#This Row],[KK]]),0)</f>
        <v>0</v>
      </c>
      <c r="F69" s="118" t="str">
        <f>IF(db_jamaah[[#This Row],[GOL]]=1,"SINGLE",IF(db_jamaah[[#This Row],[GOL]]=2,"DOUBLE",IF(db_jamaah[[#This Row],[GOL]]=3,"TRIPLE",IF(db_jamaah[[#This Row],[GOL]]&gt;3,"QUARTER",""))))</f>
        <v/>
      </c>
      <c r="G69" s="125">
        <f>IF(db_jamaah[[#This Row],[GOL]]=1,4.5,IF(db_jamaah[[#This Row],[GOL]]=2,6,IF(db_jamaah[[#This Row],[GOL]]=3,7.5,IF(db_jamaah[[#This Row],[GOL]]&gt;3,9,0))))</f>
        <v>0</v>
      </c>
      <c r="H69" s="36" t="s">
        <v>94</v>
      </c>
    </row>
    <row r="70" spans="1:8">
      <c r="A70" s="110" t="s">
        <v>546</v>
      </c>
      <c r="B70" s="111">
        <v>67</v>
      </c>
      <c r="C70" s="36" t="s">
        <v>548</v>
      </c>
      <c r="D70" s="36" t="s">
        <v>509</v>
      </c>
      <c r="E70" s="125">
        <f>IF(db_jamaah[[#This Row],[Status dalam keluarga]]="KK",COUNTIF(db_jamaah[KK],db_jamaah[[#This Row],[KK]]),0)</f>
        <v>0</v>
      </c>
      <c r="F70" s="118" t="str">
        <f>IF(db_jamaah[[#This Row],[GOL]]=1,"SINGLE",IF(db_jamaah[[#This Row],[GOL]]=2,"DOUBLE",IF(db_jamaah[[#This Row],[GOL]]=3,"TRIPLE",IF(db_jamaah[[#This Row],[GOL]]&gt;3,"QUARTER",""))))</f>
        <v/>
      </c>
      <c r="G70" s="125">
        <f>IF(db_jamaah[[#This Row],[GOL]]=1,4.5,IF(db_jamaah[[#This Row],[GOL]]=2,6,IF(db_jamaah[[#This Row],[GOL]]=3,7.5,IF(db_jamaah[[#This Row],[GOL]]&gt;3,9,0))))</f>
        <v>0</v>
      </c>
      <c r="H70" s="36" t="s">
        <v>94</v>
      </c>
    </row>
    <row r="71" spans="1:8">
      <c r="A71" s="110" t="s">
        <v>546</v>
      </c>
      <c r="B71" s="111">
        <v>68</v>
      </c>
      <c r="C71" s="36" t="s">
        <v>549</v>
      </c>
      <c r="D71" s="36" t="s">
        <v>509</v>
      </c>
      <c r="E71" s="125">
        <f>IF(db_jamaah[[#This Row],[Status dalam keluarga]]="KK",COUNTIF(db_jamaah[KK],db_jamaah[[#This Row],[KK]]),0)</f>
        <v>0</v>
      </c>
      <c r="F71" s="118" t="str">
        <f>IF(db_jamaah[[#This Row],[GOL]]=1,"SINGLE",IF(db_jamaah[[#This Row],[GOL]]=2,"DOUBLE",IF(db_jamaah[[#This Row],[GOL]]=3,"TRIPLE",IF(db_jamaah[[#This Row],[GOL]]&gt;3,"QUARTER",""))))</f>
        <v/>
      </c>
      <c r="G71" s="125">
        <f>IF(db_jamaah[[#This Row],[GOL]]=1,4.5,IF(db_jamaah[[#This Row],[GOL]]=2,6,IF(db_jamaah[[#This Row],[GOL]]=3,7.5,IF(db_jamaah[[#This Row],[GOL]]&gt;3,9,0))))</f>
        <v>0</v>
      </c>
      <c r="H71" s="36" t="s">
        <v>87</v>
      </c>
    </row>
    <row r="72" spans="1:8">
      <c r="A72" s="110" t="s">
        <v>550</v>
      </c>
      <c r="B72" s="111">
        <v>69</v>
      </c>
      <c r="C72" s="36" t="s">
        <v>195</v>
      </c>
      <c r="D72" s="36" t="s">
        <v>74</v>
      </c>
      <c r="E72" s="125">
        <f>IF(db_jamaah[[#This Row],[Status dalam keluarga]]="KK",COUNTIF(db_jamaah[KK],db_jamaah[[#This Row],[KK]]),0)</f>
        <v>3</v>
      </c>
      <c r="F72" s="118" t="str">
        <f>IF(db_jamaah[[#This Row],[GOL]]=1,"SINGLE",IF(db_jamaah[[#This Row],[GOL]]=2,"DOUBLE",IF(db_jamaah[[#This Row],[GOL]]=3,"TRIPLE",IF(db_jamaah[[#This Row],[GOL]]&gt;3,"QUARTER",""))))</f>
        <v>TRIPLE</v>
      </c>
      <c r="G72" s="125">
        <f>IF(db_jamaah[[#This Row],[GOL]]=1,4.5,IF(db_jamaah[[#This Row],[GOL]]=2,6,IF(db_jamaah[[#This Row],[GOL]]=3,7.5,IF(db_jamaah[[#This Row],[GOL]]&gt;3,9,0))))</f>
        <v>7.5</v>
      </c>
      <c r="H72" s="36" t="s">
        <v>87</v>
      </c>
    </row>
    <row r="73" spans="1:8" ht="12.75" customHeight="1">
      <c r="A73" s="110" t="s">
        <v>550</v>
      </c>
      <c r="B73" s="111">
        <v>70</v>
      </c>
      <c r="C73" s="36" t="s">
        <v>551</v>
      </c>
      <c r="D73" s="36" t="s">
        <v>508</v>
      </c>
      <c r="E73" s="125">
        <f>IF(db_jamaah[[#This Row],[Status dalam keluarga]]="KK",COUNTIF(db_jamaah[KK],db_jamaah[[#This Row],[KK]]),0)</f>
        <v>0</v>
      </c>
      <c r="F73" s="118" t="str">
        <f>IF(db_jamaah[[#This Row],[GOL]]=1,"SINGLE",IF(db_jamaah[[#This Row],[GOL]]=2,"DOUBLE",IF(db_jamaah[[#This Row],[GOL]]=3,"TRIPLE",IF(db_jamaah[[#This Row],[GOL]]&gt;3,"QUARTER",""))))</f>
        <v/>
      </c>
      <c r="G73" s="125">
        <f>IF(db_jamaah[[#This Row],[GOL]]=1,4.5,IF(db_jamaah[[#This Row],[GOL]]=2,6,IF(db_jamaah[[#This Row],[GOL]]=3,7.5,IF(db_jamaah[[#This Row],[GOL]]&gt;3,9,0))))</f>
        <v>0</v>
      </c>
      <c r="H73" s="36" t="s">
        <v>94</v>
      </c>
    </row>
    <row r="74" spans="1:8">
      <c r="A74" s="110" t="s">
        <v>550</v>
      </c>
      <c r="B74" s="111">
        <v>71</v>
      </c>
      <c r="C74" s="36" t="s">
        <v>199</v>
      </c>
      <c r="D74" s="36" t="s">
        <v>509</v>
      </c>
      <c r="E74" s="125">
        <f>IF(db_jamaah[[#This Row],[Status dalam keluarga]]="KK",COUNTIF(db_jamaah[KK],db_jamaah[[#This Row],[KK]]),0)</f>
        <v>0</v>
      </c>
      <c r="F74" s="118" t="str">
        <f>IF(db_jamaah[[#This Row],[GOL]]=1,"SINGLE",IF(db_jamaah[[#This Row],[GOL]]=2,"DOUBLE",IF(db_jamaah[[#This Row],[GOL]]=3,"TRIPLE",IF(db_jamaah[[#This Row],[GOL]]&gt;3,"QUARTER",""))))</f>
        <v/>
      </c>
      <c r="G74" s="125">
        <f>IF(db_jamaah[[#This Row],[GOL]]=1,4.5,IF(db_jamaah[[#This Row],[GOL]]=2,6,IF(db_jamaah[[#This Row],[GOL]]=3,7.5,IF(db_jamaah[[#This Row],[GOL]]&gt;3,9,0))))</f>
        <v>0</v>
      </c>
      <c r="H74" s="111" t="s">
        <v>94</v>
      </c>
    </row>
    <row r="75" spans="1:8">
      <c r="A75" s="110" t="s">
        <v>552</v>
      </c>
      <c r="B75" s="111">
        <v>72</v>
      </c>
      <c r="C75" s="36" t="s">
        <v>200</v>
      </c>
      <c r="D75" s="36" t="s">
        <v>74</v>
      </c>
      <c r="E75" s="125">
        <f>IF(db_jamaah[[#This Row],[Status dalam keluarga]]="KK",COUNTIF(db_jamaah[KK],db_jamaah[[#This Row],[KK]]),0)</f>
        <v>4</v>
      </c>
      <c r="F75" s="118" t="str">
        <f>IF(db_jamaah[[#This Row],[GOL]]=1,"SINGLE",IF(db_jamaah[[#This Row],[GOL]]=2,"DOUBLE",IF(db_jamaah[[#This Row],[GOL]]=3,"TRIPLE",IF(db_jamaah[[#This Row],[GOL]]&gt;3,"QUARTER",""))))</f>
        <v>QUARTER</v>
      </c>
      <c r="G75" s="125">
        <f>IF(db_jamaah[[#This Row],[GOL]]=1,4.5,IF(db_jamaah[[#This Row],[GOL]]=2,6,IF(db_jamaah[[#This Row],[GOL]]=3,7.5,IF(db_jamaah[[#This Row],[GOL]]&gt;3,9,0))))</f>
        <v>9</v>
      </c>
      <c r="H75" s="36" t="s">
        <v>87</v>
      </c>
    </row>
    <row r="76" spans="1:8">
      <c r="A76" s="110" t="s">
        <v>552</v>
      </c>
      <c r="B76" s="111">
        <v>73</v>
      </c>
      <c r="C76" s="36" t="s">
        <v>553</v>
      </c>
      <c r="D76" s="36" t="s">
        <v>508</v>
      </c>
      <c r="E76" s="125">
        <f>IF(db_jamaah[[#This Row],[Status dalam keluarga]]="KK",COUNTIF(db_jamaah[KK],db_jamaah[[#This Row],[KK]]),0)</f>
        <v>0</v>
      </c>
      <c r="F76" s="118" t="str">
        <f>IF(db_jamaah[[#This Row],[GOL]]=1,"SINGLE",IF(db_jamaah[[#This Row],[GOL]]=2,"DOUBLE",IF(db_jamaah[[#This Row],[GOL]]=3,"TRIPLE",IF(db_jamaah[[#This Row],[GOL]]&gt;3,"QUARTER",""))))</f>
        <v/>
      </c>
      <c r="G76" s="125">
        <f>IF(db_jamaah[[#This Row],[GOL]]=1,4.5,IF(db_jamaah[[#This Row],[GOL]]=2,6,IF(db_jamaah[[#This Row],[GOL]]=3,7.5,IF(db_jamaah[[#This Row],[GOL]]&gt;3,9,0))))</f>
        <v>0</v>
      </c>
      <c r="H76" s="36" t="s">
        <v>94</v>
      </c>
    </row>
    <row r="77" spans="1:8">
      <c r="A77" s="110" t="s">
        <v>552</v>
      </c>
      <c r="B77" s="111">
        <v>74</v>
      </c>
      <c r="C77" s="36" t="s">
        <v>554</v>
      </c>
      <c r="D77" s="36" t="s">
        <v>509</v>
      </c>
      <c r="E77" s="125">
        <f>IF(db_jamaah[[#This Row],[Status dalam keluarga]]="KK",COUNTIF(db_jamaah[KK],db_jamaah[[#This Row],[KK]]),0)</f>
        <v>0</v>
      </c>
      <c r="F77" s="118" t="str">
        <f>IF(db_jamaah[[#This Row],[GOL]]=1,"SINGLE",IF(db_jamaah[[#This Row],[GOL]]=2,"DOUBLE",IF(db_jamaah[[#This Row],[GOL]]=3,"TRIPLE",IF(db_jamaah[[#This Row],[GOL]]&gt;3,"QUARTER",""))))</f>
        <v/>
      </c>
      <c r="G77" s="125">
        <f>IF(db_jamaah[[#This Row],[GOL]]=1,4.5,IF(db_jamaah[[#This Row],[GOL]]=2,6,IF(db_jamaah[[#This Row],[GOL]]=3,7.5,IF(db_jamaah[[#This Row],[GOL]]&gt;3,9,0))))</f>
        <v>0</v>
      </c>
      <c r="H77" s="36" t="s">
        <v>87</v>
      </c>
    </row>
    <row r="78" spans="1:8">
      <c r="A78" s="110" t="s">
        <v>552</v>
      </c>
      <c r="B78" s="111">
        <v>75</v>
      </c>
      <c r="C78" s="36" t="s">
        <v>555</v>
      </c>
      <c r="D78" s="36" t="s">
        <v>556</v>
      </c>
      <c r="E78" s="125">
        <f>IF(db_jamaah[[#This Row],[Status dalam keluarga]]="KK",COUNTIF(db_jamaah[KK],db_jamaah[[#This Row],[KK]]),0)</f>
        <v>0</v>
      </c>
      <c r="F78" s="118" t="str">
        <f>IF(db_jamaah[[#This Row],[GOL]]=1,"SINGLE",IF(db_jamaah[[#This Row],[GOL]]=2,"DOUBLE",IF(db_jamaah[[#This Row],[GOL]]=3,"TRIPLE",IF(db_jamaah[[#This Row],[GOL]]&gt;3,"QUARTER",""))))</f>
        <v/>
      </c>
      <c r="G78" s="125">
        <f>IF(db_jamaah[[#This Row],[GOL]]=1,4.5,IF(db_jamaah[[#This Row],[GOL]]=2,6,IF(db_jamaah[[#This Row],[GOL]]=3,7.5,IF(db_jamaah[[#This Row],[GOL]]&gt;3,9,0))))</f>
        <v>0</v>
      </c>
      <c r="H78" s="36" t="s">
        <v>94</v>
      </c>
    </row>
    <row r="79" spans="1:8">
      <c r="A79" s="110" t="s">
        <v>557</v>
      </c>
      <c r="B79" s="111">
        <v>76</v>
      </c>
      <c r="C79" s="36" t="s">
        <v>202</v>
      </c>
      <c r="D79" s="36" t="s">
        <v>74</v>
      </c>
      <c r="E79" s="125">
        <f>IF(db_jamaah[[#This Row],[Status dalam keluarga]]="KK",COUNTIF(db_jamaah[KK],db_jamaah[[#This Row],[KK]]),0)</f>
        <v>8</v>
      </c>
      <c r="F79" s="118" t="str">
        <f>IF(db_jamaah[[#This Row],[GOL]]=1,"SINGLE",IF(db_jamaah[[#This Row],[GOL]]=2,"DOUBLE",IF(db_jamaah[[#This Row],[GOL]]=3,"TRIPLE",IF(db_jamaah[[#This Row],[GOL]]&gt;3,"QUARTER",""))))</f>
        <v>QUARTER</v>
      </c>
      <c r="G79" s="125">
        <f>IF(db_jamaah[[#This Row],[GOL]]=1,4.5,IF(db_jamaah[[#This Row],[GOL]]=2,6,IF(db_jamaah[[#This Row],[GOL]]=3,7.5,IF(db_jamaah[[#This Row],[GOL]]&gt;3,9,0))))</f>
        <v>9</v>
      </c>
      <c r="H79" s="36" t="s">
        <v>87</v>
      </c>
    </row>
    <row r="80" spans="1:8">
      <c r="A80" s="110" t="s">
        <v>557</v>
      </c>
      <c r="B80" s="111">
        <v>77</v>
      </c>
      <c r="C80" s="36" t="s">
        <v>558</v>
      </c>
      <c r="D80" s="36" t="s">
        <v>508</v>
      </c>
      <c r="E80" s="125">
        <f>IF(db_jamaah[[#This Row],[Status dalam keluarga]]="KK",COUNTIF(db_jamaah[KK],db_jamaah[[#This Row],[KK]]),0)</f>
        <v>0</v>
      </c>
      <c r="F80" s="118" t="str">
        <f>IF(db_jamaah[[#This Row],[GOL]]=1,"SINGLE",IF(db_jamaah[[#This Row],[GOL]]=2,"DOUBLE",IF(db_jamaah[[#This Row],[GOL]]=3,"TRIPLE",IF(db_jamaah[[#This Row],[GOL]]&gt;3,"QUARTER",""))))</f>
        <v/>
      </c>
      <c r="G80" s="125">
        <f>IF(db_jamaah[[#This Row],[GOL]]=1,4.5,IF(db_jamaah[[#This Row],[GOL]]=2,6,IF(db_jamaah[[#This Row],[GOL]]=3,7.5,IF(db_jamaah[[#This Row],[GOL]]&gt;3,9,0))))</f>
        <v>0</v>
      </c>
      <c r="H80" s="36" t="s">
        <v>94</v>
      </c>
    </row>
    <row r="81" spans="1:8">
      <c r="A81" s="110" t="s">
        <v>557</v>
      </c>
      <c r="B81" s="111">
        <v>78</v>
      </c>
      <c r="C81" s="36" t="s">
        <v>559</v>
      </c>
      <c r="D81" s="36" t="s">
        <v>509</v>
      </c>
      <c r="E81" s="125">
        <f>IF(db_jamaah[[#This Row],[Status dalam keluarga]]="KK",COUNTIF(db_jamaah[KK],db_jamaah[[#This Row],[KK]]),0)</f>
        <v>0</v>
      </c>
      <c r="F81" s="118" t="str">
        <f>IF(db_jamaah[[#This Row],[GOL]]=1,"SINGLE",IF(db_jamaah[[#This Row],[GOL]]=2,"DOUBLE",IF(db_jamaah[[#This Row],[GOL]]=3,"TRIPLE",IF(db_jamaah[[#This Row],[GOL]]&gt;3,"QUARTER",""))))</f>
        <v/>
      </c>
      <c r="G81" s="125">
        <f>IF(db_jamaah[[#This Row],[GOL]]=1,4.5,IF(db_jamaah[[#This Row],[GOL]]=2,6,IF(db_jamaah[[#This Row],[GOL]]=3,7.5,IF(db_jamaah[[#This Row],[GOL]]&gt;3,9,0))))</f>
        <v>0</v>
      </c>
      <c r="H81" s="36" t="s">
        <v>94</v>
      </c>
    </row>
    <row r="82" spans="1:8" ht="12.75" customHeight="1">
      <c r="A82" s="110" t="s">
        <v>557</v>
      </c>
      <c r="B82" s="111">
        <v>79</v>
      </c>
      <c r="C82" s="36" t="s">
        <v>560</v>
      </c>
      <c r="D82" s="36" t="s">
        <v>509</v>
      </c>
      <c r="E82" s="125">
        <f>IF(db_jamaah[[#This Row],[Status dalam keluarga]]="KK",COUNTIF(db_jamaah[KK],db_jamaah[[#This Row],[KK]]),0)</f>
        <v>0</v>
      </c>
      <c r="F82" s="118" t="str">
        <f>IF(db_jamaah[[#This Row],[GOL]]=1,"SINGLE",IF(db_jamaah[[#This Row],[GOL]]=2,"DOUBLE",IF(db_jamaah[[#This Row],[GOL]]=3,"TRIPLE",IF(db_jamaah[[#This Row],[GOL]]&gt;3,"QUARTER",""))))</f>
        <v/>
      </c>
      <c r="G82" s="125">
        <f>IF(db_jamaah[[#This Row],[GOL]]=1,4.5,IF(db_jamaah[[#This Row],[GOL]]=2,6,IF(db_jamaah[[#This Row],[GOL]]=3,7.5,IF(db_jamaah[[#This Row],[GOL]]&gt;3,9,0))))</f>
        <v>0</v>
      </c>
      <c r="H82" s="36" t="s">
        <v>87</v>
      </c>
    </row>
    <row r="83" spans="1:8">
      <c r="A83" s="110" t="s">
        <v>557</v>
      </c>
      <c r="B83" s="111">
        <v>80</v>
      </c>
      <c r="C83" s="36" t="s">
        <v>561</v>
      </c>
      <c r="D83" s="36" t="s">
        <v>509</v>
      </c>
      <c r="E83" s="125">
        <f>IF(db_jamaah[[#This Row],[Status dalam keluarga]]="KK",COUNTIF(db_jamaah[KK],db_jamaah[[#This Row],[KK]]),0)</f>
        <v>0</v>
      </c>
      <c r="F83" s="118" t="str">
        <f>IF(db_jamaah[[#This Row],[GOL]]=1,"SINGLE",IF(db_jamaah[[#This Row],[GOL]]=2,"DOUBLE",IF(db_jamaah[[#This Row],[GOL]]=3,"TRIPLE",IF(db_jamaah[[#This Row],[GOL]]&gt;3,"QUARTER",""))))</f>
        <v/>
      </c>
      <c r="G83" s="125">
        <f>IF(db_jamaah[[#This Row],[GOL]]=1,4.5,IF(db_jamaah[[#This Row],[GOL]]=2,6,IF(db_jamaah[[#This Row],[GOL]]=3,7.5,IF(db_jamaah[[#This Row],[GOL]]&gt;3,9,0))))</f>
        <v>0</v>
      </c>
      <c r="H83" s="36" t="s">
        <v>87</v>
      </c>
    </row>
    <row r="84" spans="1:8">
      <c r="A84" s="110" t="s">
        <v>557</v>
      </c>
      <c r="B84" s="111">
        <v>81</v>
      </c>
      <c r="C84" s="36" t="s">
        <v>562</v>
      </c>
      <c r="D84" s="36" t="s">
        <v>509</v>
      </c>
      <c r="E84" s="125">
        <f>IF(db_jamaah[[#This Row],[Status dalam keluarga]]="KK",COUNTIF(db_jamaah[KK],db_jamaah[[#This Row],[KK]]),0)</f>
        <v>0</v>
      </c>
      <c r="F84" s="118" t="str">
        <f>IF(db_jamaah[[#This Row],[GOL]]=1,"SINGLE",IF(db_jamaah[[#This Row],[GOL]]=2,"DOUBLE",IF(db_jamaah[[#This Row],[GOL]]=3,"TRIPLE",IF(db_jamaah[[#This Row],[GOL]]&gt;3,"QUARTER",""))))</f>
        <v/>
      </c>
      <c r="G84" s="125">
        <f>IF(db_jamaah[[#This Row],[GOL]]=1,4.5,IF(db_jamaah[[#This Row],[GOL]]=2,6,IF(db_jamaah[[#This Row],[GOL]]=3,7.5,IF(db_jamaah[[#This Row],[GOL]]&gt;3,9,0))))</f>
        <v>0</v>
      </c>
      <c r="H84" s="36" t="s">
        <v>94</v>
      </c>
    </row>
    <row r="85" spans="1:8">
      <c r="A85" s="110" t="s">
        <v>557</v>
      </c>
      <c r="B85" s="111">
        <v>82</v>
      </c>
      <c r="C85" s="36" t="s">
        <v>563</v>
      </c>
      <c r="D85" s="36" t="s">
        <v>509</v>
      </c>
      <c r="E85" s="125">
        <f>IF(db_jamaah[[#This Row],[Status dalam keluarga]]="KK",COUNTIF(db_jamaah[KK],db_jamaah[[#This Row],[KK]]),0)</f>
        <v>0</v>
      </c>
      <c r="F85" s="118" t="str">
        <f>IF(db_jamaah[[#This Row],[GOL]]=1,"SINGLE",IF(db_jamaah[[#This Row],[GOL]]=2,"DOUBLE",IF(db_jamaah[[#This Row],[GOL]]=3,"TRIPLE",IF(db_jamaah[[#This Row],[GOL]]&gt;3,"QUARTER",""))))</f>
        <v/>
      </c>
      <c r="G85" s="125">
        <f>IF(db_jamaah[[#This Row],[GOL]]=1,4.5,IF(db_jamaah[[#This Row],[GOL]]=2,6,IF(db_jamaah[[#This Row],[GOL]]=3,7.5,IF(db_jamaah[[#This Row],[GOL]]&gt;3,9,0))))</f>
        <v>0</v>
      </c>
      <c r="H85" s="36" t="s">
        <v>94</v>
      </c>
    </row>
    <row r="86" spans="1:8">
      <c r="A86" s="110" t="s">
        <v>557</v>
      </c>
      <c r="B86" s="111">
        <v>83</v>
      </c>
      <c r="C86" s="36" t="s">
        <v>564</v>
      </c>
      <c r="D86" s="36" t="s">
        <v>509</v>
      </c>
      <c r="E86" s="125">
        <f>IF(db_jamaah[[#This Row],[Status dalam keluarga]]="KK",COUNTIF(db_jamaah[KK],db_jamaah[[#This Row],[KK]]),0)</f>
        <v>0</v>
      </c>
      <c r="F86" s="118" t="str">
        <f>IF(db_jamaah[[#This Row],[GOL]]=1,"SINGLE",IF(db_jamaah[[#This Row],[GOL]]=2,"DOUBLE",IF(db_jamaah[[#This Row],[GOL]]=3,"TRIPLE",IF(db_jamaah[[#This Row],[GOL]]&gt;3,"QUARTER",""))))</f>
        <v/>
      </c>
      <c r="G86" s="125">
        <f>IF(db_jamaah[[#This Row],[GOL]]=1,4.5,IF(db_jamaah[[#This Row],[GOL]]=2,6,IF(db_jamaah[[#This Row],[GOL]]=3,7.5,IF(db_jamaah[[#This Row],[GOL]]&gt;3,9,0))))</f>
        <v>0</v>
      </c>
      <c r="H86" s="36" t="s">
        <v>87</v>
      </c>
    </row>
    <row r="87" spans="1:8">
      <c r="A87" s="110" t="s">
        <v>565</v>
      </c>
      <c r="B87" s="111">
        <v>84</v>
      </c>
      <c r="C87" s="36" t="s">
        <v>204</v>
      </c>
      <c r="D87" s="36" t="s">
        <v>74</v>
      </c>
      <c r="E87" s="125">
        <f>IF(db_jamaah[[#This Row],[Status dalam keluarga]]="KK",COUNTIF(db_jamaah[KK],db_jamaah[[#This Row],[KK]]),0)</f>
        <v>5</v>
      </c>
      <c r="F87" s="118" t="str">
        <f>IF(db_jamaah[[#This Row],[GOL]]=1,"SINGLE",IF(db_jamaah[[#This Row],[GOL]]=2,"DOUBLE",IF(db_jamaah[[#This Row],[GOL]]=3,"TRIPLE",IF(db_jamaah[[#This Row],[GOL]]&gt;3,"QUARTER",""))))</f>
        <v>QUARTER</v>
      </c>
      <c r="G87" s="125">
        <f>IF(db_jamaah[[#This Row],[GOL]]=1,4.5,IF(db_jamaah[[#This Row],[GOL]]=2,6,IF(db_jamaah[[#This Row],[GOL]]=3,7.5,IF(db_jamaah[[#This Row],[GOL]]&gt;3,9,0))))</f>
        <v>9</v>
      </c>
      <c r="H87" s="36" t="s">
        <v>87</v>
      </c>
    </row>
    <row r="88" spans="1:8">
      <c r="A88" s="110" t="s">
        <v>565</v>
      </c>
      <c r="B88" s="111">
        <v>85</v>
      </c>
      <c r="C88" s="36" t="s">
        <v>208</v>
      </c>
      <c r="D88" s="36" t="s">
        <v>508</v>
      </c>
      <c r="E88" s="125">
        <f>IF(db_jamaah[[#This Row],[Status dalam keluarga]]="KK",COUNTIF(db_jamaah[KK],db_jamaah[[#This Row],[KK]]),0)</f>
        <v>0</v>
      </c>
      <c r="F88" s="118" t="str">
        <f>IF(db_jamaah[[#This Row],[GOL]]=1,"SINGLE",IF(db_jamaah[[#This Row],[GOL]]=2,"DOUBLE",IF(db_jamaah[[#This Row],[GOL]]=3,"TRIPLE",IF(db_jamaah[[#This Row],[GOL]]&gt;3,"QUARTER",""))))</f>
        <v/>
      </c>
      <c r="G88" s="125">
        <f>IF(db_jamaah[[#This Row],[GOL]]=1,4.5,IF(db_jamaah[[#This Row],[GOL]]=2,6,IF(db_jamaah[[#This Row],[GOL]]=3,7.5,IF(db_jamaah[[#This Row],[GOL]]&gt;3,9,0))))</f>
        <v>0</v>
      </c>
      <c r="H88" s="36" t="s">
        <v>94</v>
      </c>
    </row>
    <row r="89" spans="1:8">
      <c r="A89" s="110" t="s">
        <v>565</v>
      </c>
      <c r="B89" s="111">
        <v>86</v>
      </c>
      <c r="C89" s="36" t="s">
        <v>211</v>
      </c>
      <c r="D89" s="36" t="s">
        <v>509</v>
      </c>
      <c r="E89" s="125">
        <f>IF(db_jamaah[[#This Row],[Status dalam keluarga]]="KK",COUNTIF(db_jamaah[KK],db_jamaah[[#This Row],[KK]]),0)</f>
        <v>0</v>
      </c>
      <c r="F89" s="118" t="str">
        <f>IF(db_jamaah[[#This Row],[GOL]]=1,"SINGLE",IF(db_jamaah[[#This Row],[GOL]]=2,"DOUBLE",IF(db_jamaah[[#This Row],[GOL]]=3,"TRIPLE",IF(db_jamaah[[#This Row],[GOL]]&gt;3,"QUARTER",""))))</f>
        <v/>
      </c>
      <c r="G89" s="125">
        <f>IF(db_jamaah[[#This Row],[GOL]]=1,4.5,IF(db_jamaah[[#This Row],[GOL]]=2,6,IF(db_jamaah[[#This Row],[GOL]]=3,7.5,IF(db_jamaah[[#This Row],[GOL]]&gt;3,9,0))))</f>
        <v>0</v>
      </c>
      <c r="H89" s="36" t="s">
        <v>94</v>
      </c>
    </row>
    <row r="90" spans="1:8">
      <c r="A90" s="110" t="s">
        <v>565</v>
      </c>
      <c r="B90" s="111">
        <v>87</v>
      </c>
      <c r="C90" s="36" t="s">
        <v>214</v>
      </c>
      <c r="D90" s="36" t="s">
        <v>509</v>
      </c>
      <c r="E90" s="125">
        <f>IF(db_jamaah[[#This Row],[Status dalam keluarga]]="KK",COUNTIF(db_jamaah[KK],db_jamaah[[#This Row],[KK]]),0)</f>
        <v>0</v>
      </c>
      <c r="F90" s="118" t="str">
        <f>IF(db_jamaah[[#This Row],[GOL]]=1,"SINGLE",IF(db_jamaah[[#This Row],[GOL]]=2,"DOUBLE",IF(db_jamaah[[#This Row],[GOL]]=3,"TRIPLE",IF(db_jamaah[[#This Row],[GOL]]&gt;3,"QUARTER",""))))</f>
        <v/>
      </c>
      <c r="G90" s="125">
        <f>IF(db_jamaah[[#This Row],[GOL]]=1,4.5,IF(db_jamaah[[#This Row],[GOL]]=2,6,IF(db_jamaah[[#This Row],[GOL]]=3,7.5,IF(db_jamaah[[#This Row],[GOL]]&gt;3,9,0))))</f>
        <v>0</v>
      </c>
      <c r="H90" s="36" t="s">
        <v>87</v>
      </c>
    </row>
    <row r="91" spans="1:8">
      <c r="A91" s="110" t="s">
        <v>565</v>
      </c>
      <c r="B91" s="111">
        <v>88</v>
      </c>
      <c r="C91" s="36" t="s">
        <v>217</v>
      </c>
      <c r="D91" s="36" t="s">
        <v>509</v>
      </c>
      <c r="E91" s="125">
        <f>IF(db_jamaah[[#This Row],[Status dalam keluarga]]="KK",COUNTIF(db_jamaah[KK],db_jamaah[[#This Row],[KK]]),0)</f>
        <v>0</v>
      </c>
      <c r="F91" s="118" t="str">
        <f>IF(db_jamaah[[#This Row],[GOL]]=1,"SINGLE",IF(db_jamaah[[#This Row],[GOL]]=2,"DOUBLE",IF(db_jamaah[[#This Row],[GOL]]=3,"TRIPLE",IF(db_jamaah[[#This Row],[GOL]]&gt;3,"QUARTER",""))))</f>
        <v/>
      </c>
      <c r="G91" s="125">
        <f>IF(db_jamaah[[#This Row],[GOL]]=1,4.5,IF(db_jamaah[[#This Row],[GOL]]=2,6,IF(db_jamaah[[#This Row],[GOL]]=3,7.5,IF(db_jamaah[[#This Row],[GOL]]&gt;3,9,0))))</f>
        <v>0</v>
      </c>
      <c r="H91" s="36" t="s">
        <v>87</v>
      </c>
    </row>
    <row r="92" spans="1:8">
      <c r="A92" s="110" t="s">
        <v>566</v>
      </c>
      <c r="B92" s="111">
        <v>89</v>
      </c>
      <c r="C92" s="36" t="s">
        <v>220</v>
      </c>
      <c r="D92" s="36" t="s">
        <v>74</v>
      </c>
      <c r="E92" s="125">
        <f>IF(db_jamaah[[#This Row],[Status dalam keluarga]]="KK",COUNTIF(db_jamaah[KK],db_jamaah[[#This Row],[KK]]),0)</f>
        <v>4</v>
      </c>
      <c r="F92" s="118" t="str">
        <f>IF(db_jamaah[[#This Row],[GOL]]=1,"SINGLE",IF(db_jamaah[[#This Row],[GOL]]=2,"DOUBLE",IF(db_jamaah[[#This Row],[GOL]]=3,"TRIPLE",IF(db_jamaah[[#This Row],[GOL]]&gt;3,"QUARTER",""))))</f>
        <v>QUARTER</v>
      </c>
      <c r="G92" s="125">
        <f>IF(db_jamaah[[#This Row],[GOL]]=1,4.5,IF(db_jamaah[[#This Row],[GOL]]=2,6,IF(db_jamaah[[#This Row],[GOL]]=3,7.5,IF(db_jamaah[[#This Row],[GOL]]&gt;3,9,0))))</f>
        <v>9</v>
      </c>
      <c r="H92" s="36" t="s">
        <v>94</v>
      </c>
    </row>
    <row r="93" spans="1:8">
      <c r="A93" s="110" t="s">
        <v>566</v>
      </c>
      <c r="B93" s="111">
        <v>90</v>
      </c>
      <c r="C93" s="36" t="s">
        <v>567</v>
      </c>
      <c r="D93" s="36" t="s">
        <v>524</v>
      </c>
      <c r="E93" s="125">
        <f>IF(db_jamaah[[#This Row],[Status dalam keluarga]]="KK",COUNTIF(db_jamaah[KK],db_jamaah[[#This Row],[KK]]),0)</f>
        <v>0</v>
      </c>
      <c r="F93" s="118" t="str">
        <f>IF(db_jamaah[[#This Row],[GOL]]=1,"SINGLE",IF(db_jamaah[[#This Row],[GOL]]=2,"DOUBLE",IF(db_jamaah[[#This Row],[GOL]]=3,"TRIPLE",IF(db_jamaah[[#This Row],[GOL]]&gt;3,"QUARTER",""))))</f>
        <v/>
      </c>
      <c r="G93" s="125">
        <f>IF(db_jamaah[[#This Row],[GOL]]=1,4.5,IF(db_jamaah[[#This Row],[GOL]]=2,6,IF(db_jamaah[[#This Row],[GOL]]=3,7.5,IF(db_jamaah[[#This Row],[GOL]]&gt;3,9,0))))</f>
        <v>0</v>
      </c>
      <c r="H93" s="36" t="s">
        <v>94</v>
      </c>
    </row>
    <row r="94" spans="1:8">
      <c r="A94" s="110" t="s">
        <v>566</v>
      </c>
      <c r="B94" s="111">
        <v>91</v>
      </c>
      <c r="C94" s="36" t="s">
        <v>568</v>
      </c>
      <c r="D94" s="36" t="s">
        <v>524</v>
      </c>
      <c r="E94" s="125">
        <f>IF(db_jamaah[[#This Row],[Status dalam keluarga]]="KK",COUNTIF(db_jamaah[KK],db_jamaah[[#This Row],[KK]]),0)</f>
        <v>0</v>
      </c>
      <c r="F94" s="118" t="str">
        <f>IF(db_jamaah[[#This Row],[GOL]]=1,"SINGLE",IF(db_jamaah[[#This Row],[GOL]]=2,"DOUBLE",IF(db_jamaah[[#This Row],[GOL]]=3,"TRIPLE",IF(db_jamaah[[#This Row],[GOL]]&gt;3,"QUARTER",""))))</f>
        <v/>
      </c>
      <c r="G94" s="125">
        <f>IF(db_jamaah[[#This Row],[GOL]]=1,4.5,IF(db_jamaah[[#This Row],[GOL]]=2,6,IF(db_jamaah[[#This Row],[GOL]]=3,7.5,IF(db_jamaah[[#This Row],[GOL]]&gt;3,9,0))))</f>
        <v>0</v>
      </c>
      <c r="H94" s="36" t="s">
        <v>87</v>
      </c>
    </row>
    <row r="95" spans="1:8">
      <c r="A95" s="110" t="s">
        <v>566</v>
      </c>
      <c r="B95" s="111">
        <v>92</v>
      </c>
      <c r="C95" s="36" t="s">
        <v>569</v>
      </c>
      <c r="D95" s="36" t="s">
        <v>524</v>
      </c>
      <c r="E95" s="125">
        <f>IF(db_jamaah[[#This Row],[Status dalam keluarga]]="KK",COUNTIF(db_jamaah[KK],db_jamaah[[#This Row],[KK]]),0)</f>
        <v>0</v>
      </c>
      <c r="F95" s="118" t="str">
        <f>IF(db_jamaah[[#This Row],[GOL]]=1,"SINGLE",IF(db_jamaah[[#This Row],[GOL]]=2,"DOUBLE",IF(db_jamaah[[#This Row],[GOL]]=3,"TRIPLE",IF(db_jamaah[[#This Row],[GOL]]&gt;3,"QUARTER",""))))</f>
        <v/>
      </c>
      <c r="G95" s="125">
        <f>IF(db_jamaah[[#This Row],[GOL]]=1,4.5,IF(db_jamaah[[#This Row],[GOL]]=2,6,IF(db_jamaah[[#This Row],[GOL]]=3,7.5,IF(db_jamaah[[#This Row],[GOL]]&gt;3,9,0))))</f>
        <v>0</v>
      </c>
      <c r="H95" s="36" t="s">
        <v>94</v>
      </c>
    </row>
    <row r="96" spans="1:8">
      <c r="A96" s="110" t="s">
        <v>570</v>
      </c>
      <c r="B96" s="111">
        <v>93</v>
      </c>
      <c r="C96" s="36" t="s">
        <v>231</v>
      </c>
      <c r="D96" s="36" t="s">
        <v>74</v>
      </c>
      <c r="E96" s="125">
        <f>IF(db_jamaah[[#This Row],[Status dalam keluarga]]="KK",COUNTIF(db_jamaah[KK],db_jamaah[[#This Row],[KK]]),0)</f>
        <v>4</v>
      </c>
      <c r="F96" s="118" t="str">
        <f>IF(db_jamaah[[#This Row],[GOL]]=1,"SINGLE",IF(db_jamaah[[#This Row],[GOL]]=2,"DOUBLE",IF(db_jamaah[[#This Row],[GOL]]=3,"TRIPLE",IF(db_jamaah[[#This Row],[GOL]]&gt;3,"QUARTER",""))))</f>
        <v>QUARTER</v>
      </c>
      <c r="G96" s="125">
        <f>IF(db_jamaah[[#This Row],[GOL]]=1,4.5,IF(db_jamaah[[#This Row],[GOL]]=2,6,IF(db_jamaah[[#This Row],[GOL]]=3,7.5,IF(db_jamaah[[#This Row],[GOL]]&gt;3,9,0))))</f>
        <v>9</v>
      </c>
      <c r="H96" s="36" t="s">
        <v>87</v>
      </c>
    </row>
    <row r="97" spans="1:8">
      <c r="A97" s="110" t="s">
        <v>570</v>
      </c>
      <c r="B97" s="111">
        <v>94</v>
      </c>
      <c r="C97" s="36" t="s">
        <v>233</v>
      </c>
      <c r="D97" s="36" t="s">
        <v>508</v>
      </c>
      <c r="E97" s="125">
        <f>IF(db_jamaah[[#This Row],[Status dalam keluarga]]="KK",COUNTIF(db_jamaah[KK],db_jamaah[[#This Row],[KK]]),0)</f>
        <v>0</v>
      </c>
      <c r="F97" s="118" t="str">
        <f>IF(db_jamaah[[#This Row],[GOL]]=1,"SINGLE",IF(db_jamaah[[#This Row],[GOL]]=2,"DOUBLE",IF(db_jamaah[[#This Row],[GOL]]=3,"TRIPLE",IF(db_jamaah[[#This Row],[GOL]]&gt;3,"QUARTER",""))))</f>
        <v/>
      </c>
      <c r="G97" s="125">
        <f>IF(db_jamaah[[#This Row],[GOL]]=1,4.5,IF(db_jamaah[[#This Row],[GOL]]=2,6,IF(db_jamaah[[#This Row],[GOL]]=3,7.5,IF(db_jamaah[[#This Row],[GOL]]&gt;3,9,0))))</f>
        <v>0</v>
      </c>
      <c r="H97" s="36" t="s">
        <v>94</v>
      </c>
    </row>
    <row r="98" spans="1:8">
      <c r="A98" s="110" t="s">
        <v>570</v>
      </c>
      <c r="B98" s="111">
        <v>95</v>
      </c>
      <c r="C98" s="36" t="s">
        <v>235</v>
      </c>
      <c r="D98" s="36" t="s">
        <v>509</v>
      </c>
      <c r="E98" s="125">
        <f>IF(db_jamaah[[#This Row],[Status dalam keluarga]]="KK",COUNTIF(db_jamaah[KK],db_jamaah[[#This Row],[KK]]),0)</f>
        <v>0</v>
      </c>
      <c r="F98" s="118" t="str">
        <f>IF(db_jamaah[[#This Row],[GOL]]=1,"SINGLE",IF(db_jamaah[[#This Row],[GOL]]=2,"DOUBLE",IF(db_jamaah[[#This Row],[GOL]]=3,"TRIPLE",IF(db_jamaah[[#This Row],[GOL]]&gt;3,"QUARTER",""))))</f>
        <v/>
      </c>
      <c r="G98" s="125">
        <f>IF(db_jamaah[[#This Row],[GOL]]=1,4.5,IF(db_jamaah[[#This Row],[GOL]]=2,6,IF(db_jamaah[[#This Row],[GOL]]=3,7.5,IF(db_jamaah[[#This Row],[GOL]]&gt;3,9,0))))</f>
        <v>0</v>
      </c>
      <c r="H98" s="36" t="s">
        <v>94</v>
      </c>
    </row>
    <row r="99" spans="1:8">
      <c r="A99" s="110" t="s">
        <v>570</v>
      </c>
      <c r="B99" s="111">
        <v>96</v>
      </c>
      <c r="C99" s="36" t="s">
        <v>571</v>
      </c>
      <c r="D99" s="36" t="s">
        <v>509</v>
      </c>
      <c r="E99" s="125">
        <f>IF(db_jamaah[[#This Row],[Status dalam keluarga]]="KK",COUNTIF(db_jamaah[KK],db_jamaah[[#This Row],[KK]]),0)</f>
        <v>0</v>
      </c>
      <c r="F99" s="118" t="str">
        <f>IF(db_jamaah[[#This Row],[GOL]]=1,"SINGLE",IF(db_jamaah[[#This Row],[GOL]]=2,"DOUBLE",IF(db_jamaah[[#This Row],[GOL]]=3,"TRIPLE",IF(db_jamaah[[#This Row],[GOL]]&gt;3,"QUARTER",""))))</f>
        <v/>
      </c>
      <c r="G99" s="125">
        <f>IF(db_jamaah[[#This Row],[GOL]]=1,4.5,IF(db_jamaah[[#This Row],[GOL]]=2,6,IF(db_jamaah[[#This Row],[GOL]]=3,7.5,IF(db_jamaah[[#This Row],[GOL]]&gt;3,9,0))))</f>
        <v>0</v>
      </c>
      <c r="H99" s="36" t="s">
        <v>94</v>
      </c>
    </row>
    <row r="100" spans="1:8">
      <c r="A100" s="110" t="s">
        <v>572</v>
      </c>
      <c r="B100" s="111">
        <v>97</v>
      </c>
      <c r="C100" s="36" t="s">
        <v>573</v>
      </c>
      <c r="D100" s="36" t="s">
        <v>74</v>
      </c>
      <c r="E100" s="125">
        <f>IF(db_jamaah[[#This Row],[Status dalam keluarga]]="KK",COUNTIF(db_jamaah[KK],db_jamaah[[#This Row],[KK]]),0)</f>
        <v>3</v>
      </c>
      <c r="F100" s="118" t="str">
        <f>IF(db_jamaah[[#This Row],[GOL]]=1,"SINGLE",IF(db_jamaah[[#This Row],[GOL]]=2,"DOUBLE",IF(db_jamaah[[#This Row],[GOL]]=3,"TRIPLE",IF(db_jamaah[[#This Row],[GOL]]&gt;3,"QUARTER",""))))</f>
        <v>TRIPLE</v>
      </c>
      <c r="G100" s="125">
        <f>IF(db_jamaah[[#This Row],[GOL]]=1,4.5,IF(db_jamaah[[#This Row],[GOL]]=2,6,IF(db_jamaah[[#This Row],[GOL]]=3,7.5,IF(db_jamaah[[#This Row],[GOL]]&gt;3,9,0))))</f>
        <v>7.5</v>
      </c>
      <c r="H100" s="36" t="s">
        <v>94</v>
      </c>
    </row>
    <row r="101" spans="1:8">
      <c r="A101" s="110" t="s">
        <v>572</v>
      </c>
      <c r="B101" s="111">
        <v>98</v>
      </c>
      <c r="C101" s="36" t="s">
        <v>574</v>
      </c>
      <c r="D101" s="36" t="s">
        <v>509</v>
      </c>
      <c r="E101" s="125">
        <f>IF(db_jamaah[[#This Row],[Status dalam keluarga]]="KK",COUNTIF(db_jamaah[KK],db_jamaah[[#This Row],[KK]]),0)</f>
        <v>0</v>
      </c>
      <c r="F101" s="118" t="str">
        <f>IF(db_jamaah[[#This Row],[GOL]]=1,"SINGLE",IF(db_jamaah[[#This Row],[GOL]]=2,"DOUBLE",IF(db_jamaah[[#This Row],[GOL]]=3,"TRIPLE",IF(db_jamaah[[#This Row],[GOL]]&gt;3,"QUARTER",""))))</f>
        <v/>
      </c>
      <c r="G101" s="125">
        <f>IF(db_jamaah[[#This Row],[GOL]]=1,4.5,IF(db_jamaah[[#This Row],[GOL]]=2,6,IF(db_jamaah[[#This Row],[GOL]]=3,7.5,IF(db_jamaah[[#This Row],[GOL]]&gt;3,9,0))))</f>
        <v>0</v>
      </c>
      <c r="H101" s="36" t="s">
        <v>94</v>
      </c>
    </row>
    <row r="102" spans="1:8" ht="12.75" customHeight="1">
      <c r="A102" s="110" t="s">
        <v>572</v>
      </c>
      <c r="B102" s="111">
        <v>99</v>
      </c>
      <c r="C102" s="36" t="s">
        <v>575</v>
      </c>
      <c r="D102" s="36" t="s">
        <v>639</v>
      </c>
      <c r="E102" s="125">
        <f>IF(db_jamaah[[#This Row],[Status dalam keluarga]]="KK",COUNTIF(db_jamaah[KK],db_jamaah[[#This Row],[KK]]),0)</f>
        <v>0</v>
      </c>
      <c r="F102" s="118" t="str">
        <f>IF(db_jamaah[[#This Row],[GOL]]=1,"SINGLE",IF(db_jamaah[[#This Row],[GOL]]=2,"DOUBLE",IF(db_jamaah[[#This Row],[GOL]]=3,"TRIPLE",IF(db_jamaah[[#This Row],[GOL]]&gt;3,"QUARTER",""))))</f>
        <v/>
      </c>
      <c r="G102" s="125">
        <f>IF(db_jamaah[[#This Row],[GOL]]=1,4.5,IF(db_jamaah[[#This Row],[GOL]]=2,6,IF(db_jamaah[[#This Row],[GOL]]=3,7.5,IF(db_jamaah[[#This Row],[GOL]]&gt;3,9,0))))</f>
        <v>0</v>
      </c>
      <c r="H102" s="36" t="s">
        <v>87</v>
      </c>
    </row>
    <row r="103" spans="1:8">
      <c r="A103" s="110" t="s">
        <v>576</v>
      </c>
      <c r="B103" s="111">
        <v>100</v>
      </c>
      <c r="C103" s="36" t="s">
        <v>236</v>
      </c>
      <c r="D103" s="36" t="s">
        <v>74</v>
      </c>
      <c r="E103" s="125">
        <f>IF(db_jamaah[[#This Row],[Status dalam keluarga]]="KK",COUNTIF(db_jamaah[KK],db_jamaah[[#This Row],[KK]]),0)</f>
        <v>4</v>
      </c>
      <c r="F103" s="118" t="str">
        <f>IF(db_jamaah[[#This Row],[GOL]]=1,"SINGLE",IF(db_jamaah[[#This Row],[GOL]]=2,"DOUBLE",IF(db_jamaah[[#This Row],[GOL]]=3,"TRIPLE",IF(db_jamaah[[#This Row],[GOL]]&gt;3,"QUARTER",""))))</f>
        <v>QUARTER</v>
      </c>
      <c r="G103" s="125">
        <f>IF(db_jamaah[[#This Row],[GOL]]=1,4.5,IF(db_jamaah[[#This Row],[GOL]]=2,6,IF(db_jamaah[[#This Row],[GOL]]=3,7.5,IF(db_jamaah[[#This Row],[GOL]]&gt;3,9,0))))</f>
        <v>9</v>
      </c>
      <c r="H103" s="36" t="s">
        <v>94</v>
      </c>
    </row>
    <row r="104" spans="1:8">
      <c r="A104" s="110" t="s">
        <v>576</v>
      </c>
      <c r="B104" s="111">
        <v>101</v>
      </c>
      <c r="C104" s="36" t="s">
        <v>239</v>
      </c>
      <c r="D104" s="36" t="s">
        <v>508</v>
      </c>
      <c r="E104" s="125">
        <f>IF(db_jamaah[[#This Row],[Status dalam keluarga]]="KK",COUNTIF(db_jamaah[KK],db_jamaah[[#This Row],[KK]]),0)</f>
        <v>0</v>
      </c>
      <c r="F104" s="118" t="str">
        <f>IF(db_jamaah[[#This Row],[GOL]]=1,"SINGLE",IF(db_jamaah[[#This Row],[GOL]]=2,"DOUBLE",IF(db_jamaah[[#This Row],[GOL]]=3,"TRIPLE",IF(db_jamaah[[#This Row],[GOL]]&gt;3,"QUARTER",""))))</f>
        <v/>
      </c>
      <c r="G104" s="125">
        <f>IF(db_jamaah[[#This Row],[GOL]]=1,4.5,IF(db_jamaah[[#This Row],[GOL]]=2,6,IF(db_jamaah[[#This Row],[GOL]]=3,7.5,IF(db_jamaah[[#This Row],[GOL]]&gt;3,9,0))))</f>
        <v>0</v>
      </c>
      <c r="H104" s="36" t="s">
        <v>87</v>
      </c>
    </row>
    <row r="105" spans="1:8">
      <c r="A105" s="110" t="s">
        <v>576</v>
      </c>
      <c r="B105" s="111">
        <v>102</v>
      </c>
      <c r="C105" s="36" t="s">
        <v>242</v>
      </c>
      <c r="D105" s="36" t="s">
        <v>509</v>
      </c>
      <c r="E105" s="125">
        <f>IF(db_jamaah[[#This Row],[Status dalam keluarga]]="KK",COUNTIF(db_jamaah[KK],db_jamaah[[#This Row],[KK]]),0)</f>
        <v>0</v>
      </c>
      <c r="F105" s="118" t="str">
        <f>IF(db_jamaah[[#This Row],[GOL]]=1,"SINGLE",IF(db_jamaah[[#This Row],[GOL]]=2,"DOUBLE",IF(db_jamaah[[#This Row],[GOL]]=3,"TRIPLE",IF(db_jamaah[[#This Row],[GOL]]&gt;3,"QUARTER",""))))</f>
        <v/>
      </c>
      <c r="G105" s="125">
        <f>IF(db_jamaah[[#This Row],[GOL]]=1,4.5,IF(db_jamaah[[#This Row],[GOL]]=2,6,IF(db_jamaah[[#This Row],[GOL]]=3,7.5,IF(db_jamaah[[#This Row],[GOL]]&gt;3,9,0))))</f>
        <v>0</v>
      </c>
      <c r="H105" s="36" t="s">
        <v>87</v>
      </c>
    </row>
    <row r="106" spans="1:8">
      <c r="A106" s="110" t="s">
        <v>576</v>
      </c>
      <c r="B106" s="111">
        <v>103</v>
      </c>
      <c r="C106" s="36" t="s">
        <v>244</v>
      </c>
      <c r="D106" s="36" t="s">
        <v>509</v>
      </c>
      <c r="E106" s="125">
        <f>IF(db_jamaah[[#This Row],[Status dalam keluarga]]="KK",COUNTIF(db_jamaah[KK],db_jamaah[[#This Row],[KK]]),0)</f>
        <v>0</v>
      </c>
      <c r="F106" s="118" t="str">
        <f>IF(db_jamaah[[#This Row],[GOL]]=1,"SINGLE",IF(db_jamaah[[#This Row],[GOL]]=2,"DOUBLE",IF(db_jamaah[[#This Row],[GOL]]=3,"TRIPLE",IF(db_jamaah[[#This Row],[GOL]]&gt;3,"QUARTER",""))))</f>
        <v/>
      </c>
      <c r="G106" s="125">
        <f>IF(db_jamaah[[#This Row],[GOL]]=1,4.5,IF(db_jamaah[[#This Row],[GOL]]=2,6,IF(db_jamaah[[#This Row],[GOL]]=3,7.5,IF(db_jamaah[[#This Row],[GOL]]&gt;3,9,0))))</f>
        <v>0</v>
      </c>
      <c r="H106" s="36" t="s">
        <v>87</v>
      </c>
    </row>
    <row r="107" spans="1:8">
      <c r="A107" s="110" t="s">
        <v>577</v>
      </c>
      <c r="B107" s="111">
        <v>104</v>
      </c>
      <c r="C107" s="36" t="s">
        <v>245</v>
      </c>
      <c r="D107" s="36" t="s">
        <v>74</v>
      </c>
      <c r="E107" s="125">
        <f>IF(db_jamaah[[#This Row],[Status dalam keluarga]]="KK",COUNTIF(db_jamaah[KK],db_jamaah[[#This Row],[KK]]),0)</f>
        <v>4</v>
      </c>
      <c r="F107" s="118" t="str">
        <f>IF(db_jamaah[[#This Row],[GOL]]=1,"SINGLE",IF(db_jamaah[[#This Row],[GOL]]=2,"DOUBLE",IF(db_jamaah[[#This Row],[GOL]]=3,"TRIPLE",IF(db_jamaah[[#This Row],[GOL]]&gt;3,"QUARTER",""))))</f>
        <v>QUARTER</v>
      </c>
      <c r="G107" s="125">
        <f>IF(db_jamaah[[#This Row],[GOL]]=1,4.5,IF(db_jamaah[[#This Row],[GOL]]=2,6,IF(db_jamaah[[#This Row],[GOL]]=3,7.5,IF(db_jamaah[[#This Row],[GOL]]&gt;3,9,0))))</f>
        <v>9</v>
      </c>
      <c r="H107" s="36" t="s">
        <v>94</v>
      </c>
    </row>
    <row r="108" spans="1:8">
      <c r="A108" s="110" t="s">
        <v>577</v>
      </c>
      <c r="B108" s="111">
        <v>105</v>
      </c>
      <c r="C108" s="36" t="s">
        <v>248</v>
      </c>
      <c r="D108" s="36" t="s">
        <v>508</v>
      </c>
      <c r="E108" s="125">
        <f>IF(db_jamaah[[#This Row],[Status dalam keluarga]]="KK",COUNTIF(db_jamaah[KK],db_jamaah[[#This Row],[KK]]),0)</f>
        <v>0</v>
      </c>
      <c r="F108" s="118" t="str">
        <f>IF(db_jamaah[[#This Row],[GOL]]=1,"SINGLE",IF(db_jamaah[[#This Row],[GOL]]=2,"DOUBLE",IF(db_jamaah[[#This Row],[GOL]]=3,"TRIPLE",IF(db_jamaah[[#This Row],[GOL]]&gt;3,"QUARTER",""))))</f>
        <v/>
      </c>
      <c r="G108" s="125">
        <f>IF(db_jamaah[[#This Row],[GOL]]=1,4.5,IF(db_jamaah[[#This Row],[GOL]]=2,6,IF(db_jamaah[[#This Row],[GOL]]=3,7.5,IF(db_jamaah[[#This Row],[GOL]]&gt;3,9,0))))</f>
        <v>0</v>
      </c>
      <c r="H108" s="36" t="s">
        <v>94</v>
      </c>
    </row>
    <row r="109" spans="1:8">
      <c r="A109" s="110" t="s">
        <v>577</v>
      </c>
      <c r="B109" s="111">
        <v>106</v>
      </c>
      <c r="C109" s="36" t="s">
        <v>249</v>
      </c>
      <c r="D109" s="36" t="s">
        <v>509</v>
      </c>
      <c r="E109" s="125">
        <f>IF(db_jamaah[[#This Row],[Status dalam keluarga]]="KK",COUNTIF(db_jamaah[KK],db_jamaah[[#This Row],[KK]]),0)</f>
        <v>0</v>
      </c>
      <c r="F109" s="118" t="str">
        <f>IF(db_jamaah[[#This Row],[GOL]]=1,"SINGLE",IF(db_jamaah[[#This Row],[GOL]]=2,"DOUBLE",IF(db_jamaah[[#This Row],[GOL]]=3,"TRIPLE",IF(db_jamaah[[#This Row],[GOL]]&gt;3,"QUARTER",""))))</f>
        <v/>
      </c>
      <c r="G109" s="125">
        <f>IF(db_jamaah[[#This Row],[GOL]]=1,4.5,IF(db_jamaah[[#This Row],[GOL]]=2,6,IF(db_jamaah[[#This Row],[GOL]]=3,7.5,IF(db_jamaah[[#This Row],[GOL]]&gt;3,9,0))))</f>
        <v>0</v>
      </c>
      <c r="H109" s="36" t="s">
        <v>94</v>
      </c>
    </row>
    <row r="110" spans="1:8">
      <c r="A110" s="110" t="s">
        <v>577</v>
      </c>
      <c r="B110" s="111">
        <v>107</v>
      </c>
      <c r="C110" s="36" t="s">
        <v>250</v>
      </c>
      <c r="D110" s="36" t="s">
        <v>509</v>
      </c>
      <c r="E110" s="125">
        <f>IF(db_jamaah[[#This Row],[Status dalam keluarga]]="KK",COUNTIF(db_jamaah[KK],db_jamaah[[#This Row],[KK]]),0)</f>
        <v>0</v>
      </c>
      <c r="F110" s="118" t="str">
        <f>IF(db_jamaah[[#This Row],[GOL]]=1,"SINGLE",IF(db_jamaah[[#This Row],[GOL]]=2,"DOUBLE",IF(db_jamaah[[#This Row],[GOL]]=3,"TRIPLE",IF(db_jamaah[[#This Row],[GOL]]&gt;3,"QUARTER",""))))</f>
        <v/>
      </c>
      <c r="G110" s="125">
        <f>IF(db_jamaah[[#This Row],[GOL]]=1,4.5,IF(db_jamaah[[#This Row],[GOL]]=2,6,IF(db_jamaah[[#This Row],[GOL]]=3,7.5,IF(db_jamaah[[#This Row],[GOL]]&gt;3,9,0))))</f>
        <v>0</v>
      </c>
      <c r="H110" s="36" t="s">
        <v>87</v>
      </c>
    </row>
    <row r="111" spans="1:8">
      <c r="A111" s="110" t="s">
        <v>578</v>
      </c>
      <c r="B111" s="111">
        <v>108</v>
      </c>
      <c r="C111" s="36" t="s">
        <v>251</v>
      </c>
      <c r="D111" s="36" t="s">
        <v>74</v>
      </c>
      <c r="E111" s="125">
        <f>IF(db_jamaah[[#This Row],[Status dalam keluarga]]="KK",COUNTIF(db_jamaah[KK],db_jamaah[[#This Row],[KK]]),0)</f>
        <v>4</v>
      </c>
      <c r="F111" s="118" t="str">
        <f>IF(db_jamaah[[#This Row],[GOL]]=1,"SINGLE",IF(db_jamaah[[#This Row],[GOL]]=2,"DOUBLE",IF(db_jamaah[[#This Row],[GOL]]=3,"TRIPLE",IF(db_jamaah[[#This Row],[GOL]]&gt;3,"QUARTER",""))))</f>
        <v>QUARTER</v>
      </c>
      <c r="G111" s="125">
        <f>IF(db_jamaah[[#This Row],[GOL]]=1,4.5,IF(db_jamaah[[#This Row],[GOL]]=2,6,IF(db_jamaah[[#This Row],[GOL]]=3,7.5,IF(db_jamaah[[#This Row],[GOL]]&gt;3,9,0))))</f>
        <v>9</v>
      </c>
      <c r="H111" s="36" t="s">
        <v>94</v>
      </c>
    </row>
    <row r="112" spans="1:8">
      <c r="A112" s="110" t="s">
        <v>578</v>
      </c>
      <c r="B112" s="111">
        <v>109</v>
      </c>
      <c r="C112" s="36" t="s">
        <v>254</v>
      </c>
      <c r="D112" s="36" t="s">
        <v>508</v>
      </c>
      <c r="E112" s="125">
        <f>IF(db_jamaah[[#This Row],[Status dalam keluarga]]="KK",COUNTIF(db_jamaah[KK],db_jamaah[[#This Row],[KK]]),0)</f>
        <v>0</v>
      </c>
      <c r="F112" s="118" t="str">
        <f>IF(db_jamaah[[#This Row],[GOL]]=1,"SINGLE",IF(db_jamaah[[#This Row],[GOL]]=2,"DOUBLE",IF(db_jamaah[[#This Row],[GOL]]=3,"TRIPLE",IF(db_jamaah[[#This Row],[GOL]]&gt;3,"QUARTER",""))))</f>
        <v/>
      </c>
      <c r="G112" s="125">
        <f>IF(db_jamaah[[#This Row],[GOL]]=1,4.5,IF(db_jamaah[[#This Row],[GOL]]=2,6,IF(db_jamaah[[#This Row],[GOL]]=3,7.5,IF(db_jamaah[[#This Row],[GOL]]&gt;3,9,0))))</f>
        <v>0</v>
      </c>
      <c r="H112" s="36" t="s">
        <v>87</v>
      </c>
    </row>
    <row r="113" spans="1:8">
      <c r="A113" s="110" t="s">
        <v>578</v>
      </c>
      <c r="B113" s="111">
        <v>110</v>
      </c>
      <c r="C113" s="36" t="s">
        <v>256</v>
      </c>
      <c r="D113" s="36" t="s">
        <v>509</v>
      </c>
      <c r="E113" s="125">
        <f>IF(db_jamaah[[#This Row],[Status dalam keluarga]]="KK",COUNTIF(db_jamaah[KK],db_jamaah[[#This Row],[KK]]),0)</f>
        <v>0</v>
      </c>
      <c r="F113" s="118" t="str">
        <f>IF(db_jamaah[[#This Row],[GOL]]=1,"SINGLE",IF(db_jamaah[[#This Row],[GOL]]=2,"DOUBLE",IF(db_jamaah[[#This Row],[GOL]]=3,"TRIPLE",IF(db_jamaah[[#This Row],[GOL]]&gt;3,"QUARTER",""))))</f>
        <v/>
      </c>
      <c r="G113" s="125">
        <f>IF(db_jamaah[[#This Row],[GOL]]=1,4.5,IF(db_jamaah[[#This Row],[GOL]]=2,6,IF(db_jamaah[[#This Row],[GOL]]=3,7.5,IF(db_jamaah[[#This Row],[GOL]]&gt;3,9,0))))</f>
        <v>0</v>
      </c>
      <c r="H113" s="36" t="s">
        <v>87</v>
      </c>
    </row>
    <row r="114" spans="1:8">
      <c r="A114" s="110" t="s">
        <v>578</v>
      </c>
      <c r="B114" s="111">
        <v>111</v>
      </c>
      <c r="C114" s="36" t="s">
        <v>257</v>
      </c>
      <c r="D114" s="36" t="s">
        <v>509</v>
      </c>
      <c r="E114" s="125">
        <f>IF(db_jamaah[[#This Row],[Status dalam keluarga]]="KK",COUNTIF(db_jamaah[KK],db_jamaah[[#This Row],[KK]]),0)</f>
        <v>0</v>
      </c>
      <c r="F114" s="118" t="str">
        <f>IF(db_jamaah[[#This Row],[GOL]]=1,"SINGLE",IF(db_jamaah[[#This Row],[GOL]]=2,"DOUBLE",IF(db_jamaah[[#This Row],[GOL]]=3,"TRIPLE",IF(db_jamaah[[#This Row],[GOL]]&gt;3,"QUARTER",""))))</f>
        <v/>
      </c>
      <c r="G114" s="125">
        <f>IF(db_jamaah[[#This Row],[GOL]]=1,4.5,IF(db_jamaah[[#This Row],[GOL]]=2,6,IF(db_jamaah[[#This Row],[GOL]]=3,7.5,IF(db_jamaah[[#This Row],[GOL]]&gt;3,9,0))))</f>
        <v>0</v>
      </c>
      <c r="H114" s="36" t="s">
        <v>94</v>
      </c>
    </row>
    <row r="115" spans="1:8" ht="12.75" customHeight="1">
      <c r="A115" s="110" t="s">
        <v>579</v>
      </c>
      <c r="B115" s="111">
        <v>112</v>
      </c>
      <c r="C115" s="36" t="s">
        <v>134</v>
      </c>
      <c r="D115" s="36" t="s">
        <v>74</v>
      </c>
      <c r="E115" s="125">
        <f>IF(db_jamaah[[#This Row],[Status dalam keluarga]]="KK",COUNTIF(db_jamaah[KK],db_jamaah[[#This Row],[KK]]),0)</f>
        <v>5</v>
      </c>
      <c r="F115" s="118" t="str">
        <f>IF(db_jamaah[[#This Row],[GOL]]=1,"SINGLE",IF(db_jamaah[[#This Row],[GOL]]=2,"DOUBLE",IF(db_jamaah[[#This Row],[GOL]]=3,"TRIPLE",IF(db_jamaah[[#This Row],[GOL]]&gt;3,"QUARTER",""))))</f>
        <v>QUARTER</v>
      </c>
      <c r="G115" s="125">
        <f>IF(db_jamaah[[#This Row],[GOL]]=1,4.5,IF(db_jamaah[[#This Row],[GOL]]=2,6,IF(db_jamaah[[#This Row],[GOL]]=3,7.5,IF(db_jamaah[[#This Row],[GOL]]&gt;3,9,0))))</f>
        <v>9</v>
      </c>
      <c r="H115" s="36" t="s">
        <v>87</v>
      </c>
    </row>
    <row r="116" spans="1:8">
      <c r="A116" s="110" t="s">
        <v>579</v>
      </c>
      <c r="B116" s="111">
        <v>113</v>
      </c>
      <c r="C116" s="36" t="s">
        <v>135</v>
      </c>
      <c r="D116" s="36" t="s">
        <v>509</v>
      </c>
      <c r="E116" s="125">
        <f>IF(db_jamaah[[#This Row],[Status dalam keluarga]]="KK",COUNTIF(db_jamaah[KK],db_jamaah[[#This Row],[KK]]),0)</f>
        <v>0</v>
      </c>
      <c r="F116" s="118" t="str">
        <f>IF(db_jamaah[[#This Row],[GOL]]=1,"SINGLE",IF(db_jamaah[[#This Row],[GOL]]=2,"DOUBLE",IF(db_jamaah[[#This Row],[GOL]]=3,"TRIPLE",IF(db_jamaah[[#This Row],[GOL]]&gt;3,"QUARTER",""))))</f>
        <v/>
      </c>
      <c r="G116" s="125">
        <f>IF(db_jamaah[[#This Row],[GOL]]=1,4.5,IF(db_jamaah[[#This Row],[GOL]]=2,6,IF(db_jamaah[[#This Row],[GOL]]=3,7.5,IF(db_jamaah[[#This Row],[GOL]]&gt;3,9,0))))</f>
        <v>0</v>
      </c>
      <c r="H116" s="36" t="s">
        <v>94</v>
      </c>
    </row>
    <row r="117" spans="1:8">
      <c r="A117" s="110" t="s">
        <v>579</v>
      </c>
      <c r="B117" s="111">
        <v>114</v>
      </c>
      <c r="C117" s="36" t="s">
        <v>137</v>
      </c>
      <c r="D117" s="36" t="s">
        <v>509</v>
      </c>
      <c r="E117" s="125">
        <f>IF(db_jamaah[[#This Row],[Status dalam keluarga]]="KK",COUNTIF(db_jamaah[KK],db_jamaah[[#This Row],[KK]]),0)</f>
        <v>0</v>
      </c>
      <c r="F117" s="118" t="str">
        <f>IF(db_jamaah[[#This Row],[GOL]]=1,"SINGLE",IF(db_jamaah[[#This Row],[GOL]]=2,"DOUBLE",IF(db_jamaah[[#This Row],[GOL]]=3,"TRIPLE",IF(db_jamaah[[#This Row],[GOL]]&gt;3,"QUARTER",""))))</f>
        <v/>
      </c>
      <c r="G117" s="125">
        <f>IF(db_jamaah[[#This Row],[GOL]]=1,4.5,IF(db_jamaah[[#This Row],[GOL]]=2,6,IF(db_jamaah[[#This Row],[GOL]]=3,7.5,IF(db_jamaah[[#This Row],[GOL]]&gt;3,9,0))))</f>
        <v>0</v>
      </c>
      <c r="H117" s="36" t="s">
        <v>94</v>
      </c>
    </row>
    <row r="118" spans="1:8">
      <c r="A118" s="110" t="s">
        <v>579</v>
      </c>
      <c r="B118" s="111">
        <v>115</v>
      </c>
      <c r="C118" s="36" t="s">
        <v>138</v>
      </c>
      <c r="D118" s="36" t="s">
        <v>509</v>
      </c>
      <c r="E118" s="125">
        <f>IF(db_jamaah[[#This Row],[Status dalam keluarga]]="KK",COUNTIF(db_jamaah[KK],db_jamaah[[#This Row],[KK]]),0)</f>
        <v>0</v>
      </c>
      <c r="F118" s="118" t="str">
        <f>IF(db_jamaah[[#This Row],[GOL]]=1,"SINGLE",IF(db_jamaah[[#This Row],[GOL]]=2,"DOUBLE",IF(db_jamaah[[#This Row],[GOL]]=3,"TRIPLE",IF(db_jamaah[[#This Row],[GOL]]&gt;3,"QUARTER",""))))</f>
        <v/>
      </c>
      <c r="G118" s="125">
        <f>IF(db_jamaah[[#This Row],[GOL]]=1,4.5,IF(db_jamaah[[#This Row],[GOL]]=2,6,IF(db_jamaah[[#This Row],[GOL]]=3,7.5,IF(db_jamaah[[#This Row],[GOL]]&gt;3,9,0))))</f>
        <v>0</v>
      </c>
      <c r="H118" s="36" t="s">
        <v>87</v>
      </c>
    </row>
    <row r="119" spans="1:8">
      <c r="A119" s="110" t="s">
        <v>579</v>
      </c>
      <c r="B119" s="111">
        <v>116</v>
      </c>
      <c r="C119" s="36" t="s">
        <v>580</v>
      </c>
      <c r="D119" s="36" t="s">
        <v>638</v>
      </c>
      <c r="E119" s="125">
        <f>IF(db_jamaah[[#This Row],[Status dalam keluarga]]="KK",COUNTIF(db_jamaah[KK],db_jamaah[[#This Row],[KK]]),0)</f>
        <v>0</v>
      </c>
      <c r="F119" s="118" t="str">
        <f>IF(db_jamaah[[#This Row],[GOL]]=1,"SINGLE",IF(db_jamaah[[#This Row],[GOL]]=2,"DOUBLE",IF(db_jamaah[[#This Row],[GOL]]=3,"TRIPLE",IF(db_jamaah[[#This Row],[GOL]]&gt;3,"QUARTER",""))))</f>
        <v/>
      </c>
      <c r="G119" s="125">
        <f>IF(db_jamaah[[#This Row],[GOL]]=1,4.5,IF(db_jamaah[[#This Row],[GOL]]=2,6,IF(db_jamaah[[#This Row],[GOL]]=3,7.5,IF(db_jamaah[[#This Row],[GOL]]&gt;3,9,0))))</f>
        <v>0</v>
      </c>
      <c r="H119" s="36" t="s">
        <v>94</v>
      </c>
    </row>
    <row r="120" spans="1:8">
      <c r="A120" s="110" t="s">
        <v>581</v>
      </c>
      <c r="B120" s="111">
        <v>117</v>
      </c>
      <c r="C120" s="36" t="s">
        <v>258</v>
      </c>
      <c r="D120" s="36" t="s">
        <v>509</v>
      </c>
      <c r="E120" s="125">
        <f>IF(db_jamaah[[#This Row],[Status dalam keluarga]]="KK",COUNTIF(db_jamaah[KK],db_jamaah[[#This Row],[KK]]),0)</f>
        <v>0</v>
      </c>
      <c r="F120" s="118" t="str">
        <f>IF(db_jamaah[[#This Row],[GOL]]=1,"SINGLE",IF(db_jamaah[[#This Row],[GOL]]=2,"DOUBLE",IF(db_jamaah[[#This Row],[GOL]]=3,"TRIPLE",IF(db_jamaah[[#This Row],[GOL]]&gt;3,"QUARTER",""))))</f>
        <v/>
      </c>
      <c r="G120" s="125">
        <f>IF(db_jamaah[[#This Row],[GOL]]=1,4.5,IF(db_jamaah[[#This Row],[GOL]]=2,6,IF(db_jamaah[[#This Row],[GOL]]=3,7.5,IF(db_jamaah[[#This Row],[GOL]]&gt;3,9,0))))</f>
        <v>0</v>
      </c>
      <c r="H120" s="36" t="s">
        <v>87</v>
      </c>
    </row>
    <row r="121" spans="1:8">
      <c r="A121" s="110" t="s">
        <v>581</v>
      </c>
      <c r="B121" s="111">
        <v>118</v>
      </c>
      <c r="C121" s="36" t="s">
        <v>261</v>
      </c>
      <c r="D121" s="36" t="s">
        <v>509</v>
      </c>
      <c r="E121" s="125">
        <f>IF(db_jamaah[[#This Row],[Status dalam keluarga]]="KK",COUNTIF(db_jamaah[KK],db_jamaah[[#This Row],[KK]]),0)</f>
        <v>0</v>
      </c>
      <c r="F121" s="118" t="str">
        <f>IF(db_jamaah[[#This Row],[GOL]]=1,"SINGLE",IF(db_jamaah[[#This Row],[GOL]]=2,"DOUBLE",IF(db_jamaah[[#This Row],[GOL]]=3,"TRIPLE",IF(db_jamaah[[#This Row],[GOL]]&gt;3,"QUARTER",""))))</f>
        <v/>
      </c>
      <c r="G121" s="125">
        <f>IF(db_jamaah[[#This Row],[GOL]]=1,4.5,IF(db_jamaah[[#This Row],[GOL]]=2,6,IF(db_jamaah[[#This Row],[GOL]]=3,7.5,IF(db_jamaah[[#This Row],[GOL]]&gt;3,9,0))))</f>
        <v>0</v>
      </c>
      <c r="H121" s="36" t="s">
        <v>94</v>
      </c>
    </row>
    <row r="122" spans="1:8">
      <c r="A122" s="110" t="s">
        <v>581</v>
      </c>
      <c r="B122" s="111">
        <v>119</v>
      </c>
      <c r="C122" s="36" t="s">
        <v>263</v>
      </c>
      <c r="D122" s="36" t="s">
        <v>509</v>
      </c>
      <c r="E122" s="125">
        <f>IF(db_jamaah[[#This Row],[Status dalam keluarga]]="KK",COUNTIF(db_jamaah[KK],db_jamaah[[#This Row],[KK]]),0)</f>
        <v>0</v>
      </c>
      <c r="F122" s="118" t="str">
        <f>IF(db_jamaah[[#This Row],[GOL]]=1,"SINGLE",IF(db_jamaah[[#This Row],[GOL]]=2,"DOUBLE",IF(db_jamaah[[#This Row],[GOL]]=3,"TRIPLE",IF(db_jamaah[[#This Row],[GOL]]&gt;3,"QUARTER",""))))</f>
        <v/>
      </c>
      <c r="G122" s="125">
        <f>IF(db_jamaah[[#This Row],[GOL]]=1,4.5,IF(db_jamaah[[#This Row],[GOL]]=2,6,IF(db_jamaah[[#This Row],[GOL]]=3,7.5,IF(db_jamaah[[#This Row],[GOL]]&gt;3,9,0))))</f>
        <v>0</v>
      </c>
      <c r="H122" s="36" t="s">
        <v>87</v>
      </c>
    </row>
    <row r="123" spans="1:8">
      <c r="A123" s="110" t="s">
        <v>581</v>
      </c>
      <c r="B123" s="111">
        <v>120</v>
      </c>
      <c r="C123" s="36" t="s">
        <v>264</v>
      </c>
      <c r="D123" s="36" t="s">
        <v>509</v>
      </c>
      <c r="E123" s="125">
        <f>IF(db_jamaah[[#This Row],[Status dalam keluarga]]="KK",COUNTIF(db_jamaah[KK],db_jamaah[[#This Row],[KK]]),0)</f>
        <v>0</v>
      </c>
      <c r="F123" s="118" t="str">
        <f>IF(db_jamaah[[#This Row],[GOL]]=1,"SINGLE",IF(db_jamaah[[#This Row],[GOL]]=2,"DOUBLE",IF(db_jamaah[[#This Row],[GOL]]=3,"TRIPLE",IF(db_jamaah[[#This Row],[GOL]]&gt;3,"QUARTER",""))))</f>
        <v/>
      </c>
      <c r="G123" s="125">
        <f>IF(db_jamaah[[#This Row],[GOL]]=1,4.5,IF(db_jamaah[[#This Row],[GOL]]=2,6,IF(db_jamaah[[#This Row],[GOL]]=3,7.5,IF(db_jamaah[[#This Row],[GOL]]&gt;3,9,0))))</f>
        <v>0</v>
      </c>
      <c r="H123" s="36" t="s">
        <v>87</v>
      </c>
    </row>
    <row r="124" spans="1:8">
      <c r="A124" s="110" t="s">
        <v>581</v>
      </c>
      <c r="B124" s="111">
        <v>121</v>
      </c>
      <c r="C124" s="36" t="s">
        <v>265</v>
      </c>
      <c r="D124" s="36" t="s">
        <v>509</v>
      </c>
      <c r="E124" s="125">
        <f>IF(db_jamaah[[#This Row],[Status dalam keluarga]]="KK",COUNTIF(db_jamaah[KK],db_jamaah[[#This Row],[KK]]),0)</f>
        <v>0</v>
      </c>
      <c r="F124" s="118" t="str">
        <f>IF(db_jamaah[[#This Row],[GOL]]=1,"SINGLE",IF(db_jamaah[[#This Row],[GOL]]=2,"DOUBLE",IF(db_jamaah[[#This Row],[GOL]]=3,"TRIPLE",IF(db_jamaah[[#This Row],[GOL]]&gt;3,"QUARTER",""))))</f>
        <v/>
      </c>
      <c r="G124" s="125">
        <f>IF(db_jamaah[[#This Row],[GOL]]=1,4.5,IF(db_jamaah[[#This Row],[GOL]]=2,6,IF(db_jamaah[[#This Row],[GOL]]=3,7.5,IF(db_jamaah[[#This Row],[GOL]]&gt;3,9,0))))</f>
        <v>0</v>
      </c>
      <c r="H124" s="36" t="s">
        <v>94</v>
      </c>
    </row>
    <row r="125" spans="1:8">
      <c r="A125" s="110" t="s">
        <v>582</v>
      </c>
      <c r="B125" s="111">
        <v>122</v>
      </c>
      <c r="C125" s="36" t="s">
        <v>266</v>
      </c>
      <c r="D125" s="36" t="s">
        <v>74</v>
      </c>
      <c r="E125" s="125">
        <f>IF(db_jamaah[[#This Row],[Status dalam keluarga]]="KK",COUNTIF(db_jamaah[KK],db_jamaah[[#This Row],[KK]]),0)</f>
        <v>5</v>
      </c>
      <c r="F125" s="118" t="str">
        <f>IF(db_jamaah[[#This Row],[GOL]]=1,"SINGLE",IF(db_jamaah[[#This Row],[GOL]]=2,"DOUBLE",IF(db_jamaah[[#This Row],[GOL]]=3,"TRIPLE",IF(db_jamaah[[#This Row],[GOL]]&gt;3,"QUARTER",""))))</f>
        <v>QUARTER</v>
      </c>
      <c r="G125" s="125">
        <f>IF(db_jamaah[[#This Row],[GOL]]=1,4.5,IF(db_jamaah[[#This Row],[GOL]]=2,6,IF(db_jamaah[[#This Row],[GOL]]=3,7.5,IF(db_jamaah[[#This Row],[GOL]]&gt;3,9,0))))</f>
        <v>9</v>
      </c>
      <c r="H125" s="36" t="s">
        <v>94</v>
      </c>
    </row>
    <row r="126" spans="1:8">
      <c r="A126" s="110" t="s">
        <v>582</v>
      </c>
      <c r="B126" s="111">
        <v>123</v>
      </c>
      <c r="C126" s="36" t="s">
        <v>268</v>
      </c>
      <c r="D126" s="36" t="s">
        <v>508</v>
      </c>
      <c r="E126" s="125">
        <f>IF(db_jamaah[[#This Row],[Status dalam keluarga]]="KK",COUNTIF(db_jamaah[KK],db_jamaah[[#This Row],[KK]]),0)</f>
        <v>0</v>
      </c>
      <c r="F126" s="118" t="str">
        <f>IF(db_jamaah[[#This Row],[GOL]]=1,"SINGLE",IF(db_jamaah[[#This Row],[GOL]]=2,"DOUBLE",IF(db_jamaah[[#This Row],[GOL]]=3,"TRIPLE",IF(db_jamaah[[#This Row],[GOL]]&gt;3,"QUARTER",""))))</f>
        <v/>
      </c>
      <c r="G126" s="125">
        <f>IF(db_jamaah[[#This Row],[GOL]]=1,4.5,IF(db_jamaah[[#This Row],[GOL]]=2,6,IF(db_jamaah[[#This Row],[GOL]]=3,7.5,IF(db_jamaah[[#This Row],[GOL]]&gt;3,9,0))))</f>
        <v>0</v>
      </c>
      <c r="H126" s="36" t="s">
        <v>87</v>
      </c>
    </row>
    <row r="127" spans="1:8">
      <c r="A127" s="110" t="s">
        <v>582</v>
      </c>
      <c r="B127" s="111">
        <v>124</v>
      </c>
      <c r="C127" s="36" t="s">
        <v>270</v>
      </c>
      <c r="D127" s="36" t="s">
        <v>509</v>
      </c>
      <c r="E127" s="125">
        <f>IF(db_jamaah[[#This Row],[Status dalam keluarga]]="KK",COUNTIF(db_jamaah[KK],db_jamaah[[#This Row],[KK]]),0)</f>
        <v>0</v>
      </c>
      <c r="F127" s="118" t="str">
        <f>IF(db_jamaah[[#This Row],[GOL]]=1,"SINGLE",IF(db_jamaah[[#This Row],[GOL]]=2,"DOUBLE",IF(db_jamaah[[#This Row],[GOL]]=3,"TRIPLE",IF(db_jamaah[[#This Row],[GOL]]&gt;3,"QUARTER",""))))</f>
        <v/>
      </c>
      <c r="G127" s="125">
        <f>IF(db_jamaah[[#This Row],[GOL]]=1,4.5,IF(db_jamaah[[#This Row],[GOL]]=2,6,IF(db_jamaah[[#This Row],[GOL]]=3,7.5,IF(db_jamaah[[#This Row],[GOL]]&gt;3,9,0))))</f>
        <v>0</v>
      </c>
      <c r="H127" s="36" t="s">
        <v>94</v>
      </c>
    </row>
    <row r="128" spans="1:8">
      <c r="A128" s="110" t="s">
        <v>582</v>
      </c>
      <c r="B128" s="111">
        <v>125</v>
      </c>
      <c r="C128" s="36" t="s">
        <v>271</v>
      </c>
      <c r="D128" s="36" t="s">
        <v>509</v>
      </c>
      <c r="E128" s="125">
        <f>IF(db_jamaah[[#This Row],[Status dalam keluarga]]="KK",COUNTIF(db_jamaah[KK],db_jamaah[[#This Row],[KK]]),0)</f>
        <v>0</v>
      </c>
      <c r="F128" s="118" t="str">
        <f>IF(db_jamaah[[#This Row],[GOL]]=1,"SINGLE",IF(db_jamaah[[#This Row],[GOL]]=2,"DOUBLE",IF(db_jamaah[[#This Row],[GOL]]=3,"TRIPLE",IF(db_jamaah[[#This Row],[GOL]]&gt;3,"QUARTER",""))))</f>
        <v/>
      </c>
      <c r="G128" s="125">
        <f>IF(db_jamaah[[#This Row],[GOL]]=1,4.5,IF(db_jamaah[[#This Row],[GOL]]=2,6,IF(db_jamaah[[#This Row],[GOL]]=3,7.5,IF(db_jamaah[[#This Row],[GOL]]&gt;3,9,0))))</f>
        <v>0</v>
      </c>
      <c r="H128" s="36" t="s">
        <v>87</v>
      </c>
    </row>
    <row r="129" spans="1:8">
      <c r="A129" s="110" t="s">
        <v>582</v>
      </c>
      <c r="B129" s="111">
        <v>126</v>
      </c>
      <c r="C129" s="36" t="s">
        <v>583</v>
      </c>
      <c r="D129" s="36" t="s">
        <v>509</v>
      </c>
      <c r="E129" s="125">
        <f>IF(db_jamaah[[#This Row],[Status dalam keluarga]]="KK",COUNTIF(db_jamaah[KK],db_jamaah[[#This Row],[KK]]),0)</f>
        <v>0</v>
      </c>
      <c r="F129" s="118" t="str">
        <f>IF(db_jamaah[[#This Row],[GOL]]=1,"SINGLE",IF(db_jamaah[[#This Row],[GOL]]=2,"DOUBLE",IF(db_jamaah[[#This Row],[GOL]]=3,"TRIPLE",IF(db_jamaah[[#This Row],[GOL]]&gt;3,"QUARTER",""))))</f>
        <v/>
      </c>
      <c r="G129" s="125">
        <f>IF(db_jamaah[[#This Row],[GOL]]=1,4.5,IF(db_jamaah[[#This Row],[GOL]]=2,6,IF(db_jamaah[[#This Row],[GOL]]=3,7.5,IF(db_jamaah[[#This Row],[GOL]]&gt;3,9,0))))</f>
        <v>0</v>
      </c>
      <c r="H129" s="36" t="s">
        <v>87</v>
      </c>
    </row>
    <row r="130" spans="1:8">
      <c r="A130" s="110" t="s">
        <v>584</v>
      </c>
      <c r="B130" s="111">
        <v>127</v>
      </c>
      <c r="C130" s="36" t="s">
        <v>585</v>
      </c>
      <c r="D130" s="36" t="s">
        <v>74</v>
      </c>
      <c r="E130" s="125">
        <f>IF(db_jamaah[[#This Row],[Status dalam keluarga]]="KK",COUNTIF(db_jamaah[KK],db_jamaah[[#This Row],[KK]]),0)</f>
        <v>3</v>
      </c>
      <c r="F130" s="118" t="str">
        <f>IF(db_jamaah[[#This Row],[GOL]]=1,"SINGLE",IF(db_jamaah[[#This Row],[GOL]]=2,"DOUBLE",IF(db_jamaah[[#This Row],[GOL]]=3,"TRIPLE",IF(db_jamaah[[#This Row],[GOL]]&gt;3,"QUARTER",""))))</f>
        <v>TRIPLE</v>
      </c>
      <c r="G130" s="125">
        <f>IF(db_jamaah[[#This Row],[GOL]]=1,4.5,IF(db_jamaah[[#This Row],[GOL]]=2,6,IF(db_jamaah[[#This Row],[GOL]]=3,7.5,IF(db_jamaah[[#This Row],[GOL]]&gt;3,9,0))))</f>
        <v>7.5</v>
      </c>
      <c r="H130" s="36" t="s">
        <v>94</v>
      </c>
    </row>
    <row r="131" spans="1:8">
      <c r="A131" s="110" t="s">
        <v>584</v>
      </c>
      <c r="B131" s="111">
        <v>128</v>
      </c>
      <c r="C131" s="36" t="s">
        <v>586</v>
      </c>
      <c r="D131" s="36" t="s">
        <v>509</v>
      </c>
      <c r="E131" s="125">
        <f>IF(db_jamaah[[#This Row],[Status dalam keluarga]]="KK",COUNTIF(db_jamaah[KK],db_jamaah[[#This Row],[KK]]),0)</f>
        <v>0</v>
      </c>
      <c r="F131" s="118" t="str">
        <f>IF(db_jamaah[[#This Row],[GOL]]=1,"SINGLE",IF(db_jamaah[[#This Row],[GOL]]=2,"DOUBLE",IF(db_jamaah[[#This Row],[GOL]]=3,"TRIPLE",IF(db_jamaah[[#This Row],[GOL]]&gt;3,"QUARTER",""))))</f>
        <v/>
      </c>
      <c r="G131" s="125">
        <f>IF(db_jamaah[[#This Row],[GOL]]=1,4.5,IF(db_jamaah[[#This Row],[GOL]]=2,6,IF(db_jamaah[[#This Row],[GOL]]=3,7.5,IF(db_jamaah[[#This Row],[GOL]]&gt;3,9,0))))</f>
        <v>0</v>
      </c>
      <c r="H131" s="36" t="s">
        <v>94</v>
      </c>
    </row>
    <row r="132" spans="1:8">
      <c r="A132" s="110" t="s">
        <v>584</v>
      </c>
      <c r="B132" s="111">
        <v>129</v>
      </c>
      <c r="C132" s="36" t="s">
        <v>587</v>
      </c>
      <c r="D132" s="36" t="s">
        <v>524</v>
      </c>
      <c r="E132" s="125">
        <f>IF(db_jamaah[[#This Row],[Status dalam keluarga]]="KK",COUNTIF(db_jamaah[KK],db_jamaah[[#This Row],[KK]]),0)</f>
        <v>0</v>
      </c>
      <c r="F132" s="118" t="str">
        <f>IF(db_jamaah[[#This Row],[GOL]]=1,"SINGLE",IF(db_jamaah[[#This Row],[GOL]]=2,"DOUBLE",IF(db_jamaah[[#This Row],[GOL]]=3,"TRIPLE",IF(db_jamaah[[#This Row],[GOL]]&gt;3,"QUARTER",""))))</f>
        <v/>
      </c>
      <c r="G132" s="125">
        <f>IF(db_jamaah[[#This Row],[GOL]]=1,4.5,IF(db_jamaah[[#This Row],[GOL]]=2,6,IF(db_jamaah[[#This Row],[GOL]]=3,7.5,IF(db_jamaah[[#This Row],[GOL]]&gt;3,9,0))))</f>
        <v>0</v>
      </c>
      <c r="H132" s="36" t="s">
        <v>87</v>
      </c>
    </row>
    <row r="133" spans="1:8">
      <c r="A133" s="110" t="s">
        <v>588</v>
      </c>
      <c r="B133" s="111">
        <v>130</v>
      </c>
      <c r="C133" s="36" t="s">
        <v>272</v>
      </c>
      <c r="D133" s="36" t="s">
        <v>74</v>
      </c>
      <c r="E133" s="125">
        <f>IF(db_jamaah[[#This Row],[Status dalam keluarga]]="KK",COUNTIF(db_jamaah[KK],db_jamaah[[#This Row],[KK]]),0)</f>
        <v>2</v>
      </c>
      <c r="F133" s="118" t="str">
        <f>IF(db_jamaah[[#This Row],[GOL]]=1,"SINGLE",IF(db_jamaah[[#This Row],[GOL]]=2,"DOUBLE",IF(db_jamaah[[#This Row],[GOL]]=3,"TRIPLE",IF(db_jamaah[[#This Row],[GOL]]&gt;3,"QUARTER",""))))</f>
        <v>DOUBLE</v>
      </c>
      <c r="G133" s="125">
        <f>IF(db_jamaah[[#This Row],[GOL]]=1,4.5,IF(db_jamaah[[#This Row],[GOL]]=2,6,IF(db_jamaah[[#This Row],[GOL]]=3,7.5,IF(db_jamaah[[#This Row],[GOL]]&gt;3,9,0))))</f>
        <v>6</v>
      </c>
      <c r="H133" s="36" t="s">
        <v>87</v>
      </c>
    </row>
    <row r="134" spans="1:8">
      <c r="A134" s="110" t="s">
        <v>588</v>
      </c>
      <c r="B134" s="111">
        <v>131</v>
      </c>
      <c r="C134" s="36" t="s">
        <v>274</v>
      </c>
      <c r="D134" s="36" t="s">
        <v>509</v>
      </c>
      <c r="E134" s="125">
        <f>IF(db_jamaah[[#This Row],[Status dalam keluarga]]="KK",COUNTIF(db_jamaah[KK],db_jamaah[[#This Row],[KK]]),0)</f>
        <v>0</v>
      </c>
      <c r="F134" s="118" t="str">
        <f>IF(db_jamaah[[#This Row],[GOL]]=1,"SINGLE",IF(db_jamaah[[#This Row],[GOL]]=2,"DOUBLE",IF(db_jamaah[[#This Row],[GOL]]=3,"TRIPLE",IF(db_jamaah[[#This Row],[GOL]]&gt;3,"QUARTER",""))))</f>
        <v/>
      </c>
      <c r="G134" s="125">
        <f>IF(db_jamaah[[#This Row],[GOL]]=1,4.5,IF(db_jamaah[[#This Row],[GOL]]=2,6,IF(db_jamaah[[#This Row],[GOL]]=3,7.5,IF(db_jamaah[[#This Row],[GOL]]&gt;3,9,0))))</f>
        <v>0</v>
      </c>
      <c r="H134" s="36" t="s">
        <v>94</v>
      </c>
    </row>
    <row r="135" spans="1:8">
      <c r="A135" s="110" t="s">
        <v>589</v>
      </c>
      <c r="B135" s="111">
        <v>132</v>
      </c>
      <c r="C135" s="36" t="s">
        <v>275</v>
      </c>
      <c r="D135" s="36" t="s">
        <v>74</v>
      </c>
      <c r="E135" s="125">
        <f>IF(db_jamaah[[#This Row],[Status dalam keluarga]]="KK",COUNTIF(db_jamaah[KK],db_jamaah[[#This Row],[KK]]),0)</f>
        <v>4</v>
      </c>
      <c r="F135" s="118" t="str">
        <f>IF(db_jamaah[[#This Row],[GOL]]=1,"SINGLE",IF(db_jamaah[[#This Row],[GOL]]=2,"DOUBLE",IF(db_jamaah[[#This Row],[GOL]]=3,"TRIPLE",IF(db_jamaah[[#This Row],[GOL]]&gt;3,"QUARTER",""))))</f>
        <v>QUARTER</v>
      </c>
      <c r="G135" s="125">
        <f>IF(db_jamaah[[#This Row],[GOL]]=1,4.5,IF(db_jamaah[[#This Row],[GOL]]=2,6,IF(db_jamaah[[#This Row],[GOL]]=3,7.5,IF(db_jamaah[[#This Row],[GOL]]&gt;3,9,0))))</f>
        <v>9</v>
      </c>
      <c r="H135" s="36" t="s">
        <v>87</v>
      </c>
    </row>
    <row r="136" spans="1:8">
      <c r="A136" s="110" t="s">
        <v>589</v>
      </c>
      <c r="B136" s="111">
        <v>133</v>
      </c>
      <c r="C136" s="36" t="s">
        <v>277</v>
      </c>
      <c r="D136" s="36" t="s">
        <v>508</v>
      </c>
      <c r="E136" s="125">
        <f>IF(db_jamaah[[#This Row],[Status dalam keluarga]]="KK",COUNTIF(db_jamaah[KK],db_jamaah[[#This Row],[KK]]),0)</f>
        <v>0</v>
      </c>
      <c r="F136" s="118" t="str">
        <f>IF(db_jamaah[[#This Row],[GOL]]=1,"SINGLE",IF(db_jamaah[[#This Row],[GOL]]=2,"DOUBLE",IF(db_jamaah[[#This Row],[GOL]]=3,"TRIPLE",IF(db_jamaah[[#This Row],[GOL]]&gt;3,"QUARTER",""))))</f>
        <v/>
      </c>
      <c r="G136" s="125">
        <f>IF(db_jamaah[[#This Row],[GOL]]=1,4.5,IF(db_jamaah[[#This Row],[GOL]]=2,6,IF(db_jamaah[[#This Row],[GOL]]=3,7.5,IF(db_jamaah[[#This Row],[GOL]]&gt;3,9,0))))</f>
        <v>0</v>
      </c>
      <c r="H136" s="36" t="s">
        <v>87</v>
      </c>
    </row>
    <row r="137" spans="1:8">
      <c r="A137" s="110" t="s">
        <v>589</v>
      </c>
      <c r="B137" s="111">
        <v>134</v>
      </c>
      <c r="C137" s="36" t="s">
        <v>279</v>
      </c>
      <c r="D137" s="36" t="s">
        <v>509</v>
      </c>
      <c r="E137" s="125">
        <f>IF(db_jamaah[[#This Row],[Status dalam keluarga]]="KK",COUNTIF(db_jamaah[KK],db_jamaah[[#This Row],[KK]]),0)</f>
        <v>0</v>
      </c>
      <c r="F137" s="118" t="str">
        <f>IF(db_jamaah[[#This Row],[GOL]]=1,"SINGLE",IF(db_jamaah[[#This Row],[GOL]]=2,"DOUBLE",IF(db_jamaah[[#This Row],[GOL]]=3,"TRIPLE",IF(db_jamaah[[#This Row],[GOL]]&gt;3,"QUARTER",""))))</f>
        <v/>
      </c>
      <c r="G137" s="125">
        <f>IF(db_jamaah[[#This Row],[GOL]]=1,4.5,IF(db_jamaah[[#This Row],[GOL]]=2,6,IF(db_jamaah[[#This Row],[GOL]]=3,7.5,IF(db_jamaah[[#This Row],[GOL]]&gt;3,9,0))))</f>
        <v>0</v>
      </c>
      <c r="H137" s="36" t="s">
        <v>87</v>
      </c>
    </row>
    <row r="138" spans="1:8">
      <c r="A138" s="110" t="s">
        <v>589</v>
      </c>
      <c r="B138" s="111">
        <v>135</v>
      </c>
      <c r="C138" s="36" t="s">
        <v>590</v>
      </c>
      <c r="D138" s="36" t="s">
        <v>509</v>
      </c>
      <c r="E138" s="125">
        <f>IF(db_jamaah[[#This Row],[Status dalam keluarga]]="KK",COUNTIF(db_jamaah[KK],db_jamaah[[#This Row],[KK]]),0)</f>
        <v>0</v>
      </c>
      <c r="F138" s="118" t="str">
        <f>IF(db_jamaah[[#This Row],[GOL]]=1,"SINGLE",IF(db_jamaah[[#This Row],[GOL]]=2,"DOUBLE",IF(db_jamaah[[#This Row],[GOL]]=3,"TRIPLE",IF(db_jamaah[[#This Row],[GOL]]&gt;3,"QUARTER",""))))</f>
        <v/>
      </c>
      <c r="G138" s="125">
        <f>IF(db_jamaah[[#This Row],[GOL]]=1,4.5,IF(db_jamaah[[#This Row],[GOL]]=2,6,IF(db_jamaah[[#This Row],[GOL]]=3,7.5,IF(db_jamaah[[#This Row],[GOL]]&gt;3,9,0))))</f>
        <v>0</v>
      </c>
      <c r="H138" s="36" t="s">
        <v>94</v>
      </c>
    </row>
    <row r="139" spans="1:8">
      <c r="A139" s="110" t="s">
        <v>591</v>
      </c>
      <c r="B139" s="111">
        <v>136</v>
      </c>
      <c r="C139" s="36" t="s">
        <v>283</v>
      </c>
      <c r="D139" s="36" t="s">
        <v>74</v>
      </c>
      <c r="E139" s="125">
        <f>IF(db_jamaah[[#This Row],[Status dalam keluarga]]="KK",COUNTIF(db_jamaah[KK],db_jamaah[[#This Row],[KK]]),0)</f>
        <v>2</v>
      </c>
      <c r="F139" s="118" t="str">
        <f>IF(db_jamaah[[#This Row],[GOL]]=1,"SINGLE",IF(db_jamaah[[#This Row],[GOL]]=2,"DOUBLE",IF(db_jamaah[[#This Row],[GOL]]=3,"TRIPLE",IF(db_jamaah[[#This Row],[GOL]]&gt;3,"QUARTER",""))))</f>
        <v>DOUBLE</v>
      </c>
      <c r="G139" s="125">
        <f>IF(db_jamaah[[#This Row],[GOL]]=1,4.5,IF(db_jamaah[[#This Row],[GOL]]=2,6,IF(db_jamaah[[#This Row],[GOL]]=3,7.5,IF(db_jamaah[[#This Row],[GOL]]&gt;3,9,0))))</f>
        <v>6</v>
      </c>
      <c r="H139" s="36" t="s">
        <v>94</v>
      </c>
    </row>
    <row r="140" spans="1:8">
      <c r="A140" s="110" t="s">
        <v>591</v>
      </c>
      <c r="B140" s="111">
        <v>137</v>
      </c>
      <c r="C140" s="36" t="s">
        <v>592</v>
      </c>
      <c r="D140" s="36" t="s">
        <v>508</v>
      </c>
      <c r="E140" s="125">
        <f>IF(db_jamaah[[#This Row],[Status dalam keluarga]]="KK",COUNTIF(db_jamaah[KK],db_jamaah[[#This Row],[KK]]),0)</f>
        <v>0</v>
      </c>
      <c r="F140" s="118" t="str">
        <f>IF(db_jamaah[[#This Row],[GOL]]=1,"SINGLE",IF(db_jamaah[[#This Row],[GOL]]=2,"DOUBLE",IF(db_jamaah[[#This Row],[GOL]]=3,"TRIPLE",IF(db_jamaah[[#This Row],[GOL]]&gt;3,"QUARTER",""))))</f>
        <v/>
      </c>
      <c r="G140" s="125">
        <f>IF(db_jamaah[[#This Row],[GOL]]=1,4.5,IF(db_jamaah[[#This Row],[GOL]]=2,6,IF(db_jamaah[[#This Row],[GOL]]=3,7.5,IF(db_jamaah[[#This Row],[GOL]]&gt;3,9,0))))</f>
        <v>0</v>
      </c>
      <c r="H140" s="36" t="s">
        <v>87</v>
      </c>
    </row>
    <row r="141" spans="1:8">
      <c r="A141" s="110" t="s">
        <v>636</v>
      </c>
      <c r="B141" s="111">
        <v>138</v>
      </c>
      <c r="C141" s="36" t="s">
        <v>593</v>
      </c>
      <c r="D141" s="36" t="s">
        <v>635</v>
      </c>
      <c r="E141" s="125">
        <f>IF(db_jamaah[[#This Row],[Status dalam keluarga]]="KK",COUNTIF(db_jamaah[KK],db_jamaah[[#This Row],[KK]]),0)</f>
        <v>0</v>
      </c>
      <c r="F141" s="118" t="str">
        <f>IF(db_jamaah[[#This Row],[GOL]]=1,"SINGLE",IF(db_jamaah[[#This Row],[GOL]]=2,"DOUBLE",IF(db_jamaah[[#This Row],[GOL]]=3,"TRIPLE",IF(db_jamaah[[#This Row],[GOL]]&gt;3,"QUARTER",""))))</f>
        <v/>
      </c>
      <c r="G141" s="125">
        <f>IF(db_jamaah[[#This Row],[GOL]]=1,4.5,IF(db_jamaah[[#This Row],[GOL]]=2,6,IF(db_jamaah[[#This Row],[GOL]]=3,7.5,IF(db_jamaah[[#This Row],[GOL]]&gt;3,9,0))))</f>
        <v>0</v>
      </c>
      <c r="H141" s="36" t="s">
        <v>87</v>
      </c>
    </row>
    <row r="142" spans="1:8">
      <c r="A142" s="110" t="s">
        <v>637</v>
      </c>
      <c r="B142" s="111">
        <v>139</v>
      </c>
      <c r="C142" s="36" t="s">
        <v>594</v>
      </c>
      <c r="D142" s="36" t="s">
        <v>635</v>
      </c>
      <c r="E142" s="125">
        <f>IF(db_jamaah[[#This Row],[Status dalam keluarga]]="KK",COUNTIF(db_jamaah[KK],db_jamaah[[#This Row],[KK]]),0)</f>
        <v>0</v>
      </c>
      <c r="F142" s="118" t="str">
        <f>IF(db_jamaah[[#This Row],[GOL]]=1,"SINGLE",IF(db_jamaah[[#This Row],[GOL]]=2,"DOUBLE",IF(db_jamaah[[#This Row],[GOL]]=3,"TRIPLE",IF(db_jamaah[[#This Row],[GOL]]&gt;3,"QUARTER",""))))</f>
        <v/>
      </c>
      <c r="G142" s="125">
        <f>IF(db_jamaah[[#This Row],[GOL]]=1,4.5,IF(db_jamaah[[#This Row],[GOL]]=2,6,IF(db_jamaah[[#This Row],[GOL]]=3,7.5,IF(db_jamaah[[#This Row],[GOL]]&gt;3,9,0))))</f>
        <v>0</v>
      </c>
      <c r="H142" s="36" t="s">
        <v>94</v>
      </c>
    </row>
    <row r="143" spans="1:8">
      <c r="A143" s="110" t="s">
        <v>595</v>
      </c>
      <c r="B143" s="111">
        <v>140</v>
      </c>
      <c r="C143" s="36" t="s">
        <v>280</v>
      </c>
      <c r="D143" s="36" t="s">
        <v>74</v>
      </c>
      <c r="E143" s="125">
        <f>IF(db_jamaah[[#This Row],[Status dalam keluarga]]="KK",COUNTIF(db_jamaah[KK],db_jamaah[[#This Row],[KK]]),0)</f>
        <v>2</v>
      </c>
      <c r="F143" s="118" t="str">
        <f>IF(db_jamaah[[#This Row],[GOL]]=1,"SINGLE",IF(db_jamaah[[#This Row],[GOL]]=2,"DOUBLE",IF(db_jamaah[[#This Row],[GOL]]=3,"TRIPLE",IF(db_jamaah[[#This Row],[GOL]]&gt;3,"QUARTER",""))))</f>
        <v>DOUBLE</v>
      </c>
      <c r="G143" s="125">
        <f>IF(db_jamaah[[#This Row],[GOL]]=1,4.5,IF(db_jamaah[[#This Row],[GOL]]=2,6,IF(db_jamaah[[#This Row],[GOL]]=3,7.5,IF(db_jamaah[[#This Row],[GOL]]&gt;3,9,0))))</f>
        <v>6</v>
      </c>
      <c r="H143" s="36" t="s">
        <v>87</v>
      </c>
    </row>
    <row r="144" spans="1:8">
      <c r="A144" s="110" t="s">
        <v>595</v>
      </c>
      <c r="B144" s="111">
        <v>141</v>
      </c>
      <c r="C144" s="36" t="s">
        <v>282</v>
      </c>
      <c r="D144" s="36" t="s">
        <v>508</v>
      </c>
      <c r="E144" s="125">
        <f>IF(db_jamaah[[#This Row],[Status dalam keluarga]]="KK",COUNTIF(db_jamaah[KK],db_jamaah[[#This Row],[KK]]),0)</f>
        <v>0</v>
      </c>
      <c r="F144" s="118" t="str">
        <f>IF(db_jamaah[[#This Row],[GOL]]=1,"SINGLE",IF(db_jamaah[[#This Row],[GOL]]=2,"DOUBLE",IF(db_jamaah[[#This Row],[GOL]]=3,"TRIPLE",IF(db_jamaah[[#This Row],[GOL]]&gt;3,"QUARTER",""))))</f>
        <v/>
      </c>
      <c r="G144" s="125">
        <f>IF(db_jamaah[[#This Row],[GOL]]=1,4.5,IF(db_jamaah[[#This Row],[GOL]]=2,6,IF(db_jamaah[[#This Row],[GOL]]=3,7.5,IF(db_jamaah[[#This Row],[GOL]]&gt;3,9,0))))</f>
        <v>0</v>
      </c>
      <c r="H144" s="36" t="s">
        <v>94</v>
      </c>
    </row>
    <row r="145" spans="1:8">
      <c r="A145" s="110" t="s">
        <v>596</v>
      </c>
      <c r="B145" s="111">
        <v>142</v>
      </c>
      <c r="C145" s="36" t="s">
        <v>288</v>
      </c>
      <c r="D145" s="36" t="s">
        <v>74</v>
      </c>
      <c r="E145" s="125">
        <f>IF(db_jamaah[[#This Row],[Status dalam keluarga]]="KK",COUNTIF(db_jamaah[KK],db_jamaah[[#This Row],[KK]]),0)</f>
        <v>6</v>
      </c>
      <c r="F145" s="118" t="str">
        <f>IF(db_jamaah[[#This Row],[GOL]]=1,"SINGLE",IF(db_jamaah[[#This Row],[GOL]]=2,"DOUBLE",IF(db_jamaah[[#This Row],[GOL]]=3,"TRIPLE",IF(db_jamaah[[#This Row],[GOL]]&gt;3,"QUARTER",""))))</f>
        <v>QUARTER</v>
      </c>
      <c r="G145" s="125">
        <f>IF(db_jamaah[[#This Row],[GOL]]=1,4.5,IF(db_jamaah[[#This Row],[GOL]]=2,6,IF(db_jamaah[[#This Row],[GOL]]=3,7.5,IF(db_jamaah[[#This Row],[GOL]]&gt;3,9,0))))</f>
        <v>9</v>
      </c>
      <c r="H145" s="36" t="s">
        <v>87</v>
      </c>
    </row>
    <row r="146" spans="1:8">
      <c r="A146" s="110" t="s">
        <v>596</v>
      </c>
      <c r="B146" s="111">
        <v>143</v>
      </c>
      <c r="C146" s="36" t="s">
        <v>291</v>
      </c>
      <c r="D146" s="36" t="s">
        <v>508</v>
      </c>
      <c r="E146" s="125">
        <f>IF(db_jamaah[[#This Row],[Status dalam keluarga]]="KK",COUNTIF(db_jamaah[KK],db_jamaah[[#This Row],[KK]]),0)</f>
        <v>0</v>
      </c>
      <c r="F146" s="118" t="str">
        <f>IF(db_jamaah[[#This Row],[GOL]]=1,"SINGLE",IF(db_jamaah[[#This Row],[GOL]]=2,"DOUBLE",IF(db_jamaah[[#This Row],[GOL]]=3,"TRIPLE",IF(db_jamaah[[#This Row],[GOL]]&gt;3,"QUARTER",""))))</f>
        <v/>
      </c>
      <c r="G146" s="125">
        <f>IF(db_jamaah[[#This Row],[GOL]]=1,4.5,IF(db_jamaah[[#This Row],[GOL]]=2,6,IF(db_jamaah[[#This Row],[GOL]]=3,7.5,IF(db_jamaah[[#This Row],[GOL]]&gt;3,9,0))))</f>
        <v>0</v>
      </c>
      <c r="H146" s="36" t="s">
        <v>94</v>
      </c>
    </row>
    <row r="147" spans="1:8">
      <c r="A147" s="110" t="s">
        <v>596</v>
      </c>
      <c r="B147" s="111">
        <v>144</v>
      </c>
      <c r="C147" s="36" t="s">
        <v>294</v>
      </c>
      <c r="D147" s="36" t="s">
        <v>509</v>
      </c>
      <c r="E147" s="125">
        <f>IF(db_jamaah[[#This Row],[Status dalam keluarga]]="KK",COUNTIF(db_jamaah[KK],db_jamaah[[#This Row],[KK]]),0)</f>
        <v>0</v>
      </c>
      <c r="F147" s="118" t="str">
        <f>IF(db_jamaah[[#This Row],[GOL]]=1,"SINGLE",IF(db_jamaah[[#This Row],[GOL]]=2,"DOUBLE",IF(db_jamaah[[#This Row],[GOL]]=3,"TRIPLE",IF(db_jamaah[[#This Row],[GOL]]&gt;3,"QUARTER",""))))</f>
        <v/>
      </c>
      <c r="G147" s="125">
        <f>IF(db_jamaah[[#This Row],[GOL]]=1,4.5,IF(db_jamaah[[#This Row],[GOL]]=2,6,IF(db_jamaah[[#This Row],[GOL]]=3,7.5,IF(db_jamaah[[#This Row],[GOL]]&gt;3,9,0))))</f>
        <v>0</v>
      </c>
      <c r="H147" s="36" t="s">
        <v>94</v>
      </c>
    </row>
    <row r="148" spans="1:8">
      <c r="A148" s="110" t="s">
        <v>596</v>
      </c>
      <c r="B148" s="111">
        <v>145</v>
      </c>
      <c r="C148" s="36" t="s">
        <v>296</v>
      </c>
      <c r="D148" s="36" t="s">
        <v>509</v>
      </c>
      <c r="E148" s="125">
        <f>IF(db_jamaah[[#This Row],[Status dalam keluarga]]="KK",COUNTIF(db_jamaah[KK],db_jamaah[[#This Row],[KK]]),0)</f>
        <v>0</v>
      </c>
      <c r="F148" s="118" t="str">
        <f>IF(db_jamaah[[#This Row],[GOL]]=1,"SINGLE",IF(db_jamaah[[#This Row],[GOL]]=2,"DOUBLE",IF(db_jamaah[[#This Row],[GOL]]=3,"TRIPLE",IF(db_jamaah[[#This Row],[GOL]]&gt;3,"QUARTER",""))))</f>
        <v/>
      </c>
      <c r="G148" s="125">
        <f>IF(db_jamaah[[#This Row],[GOL]]=1,4.5,IF(db_jamaah[[#This Row],[GOL]]=2,6,IF(db_jamaah[[#This Row],[GOL]]=3,7.5,IF(db_jamaah[[#This Row],[GOL]]&gt;3,9,0))))</f>
        <v>0</v>
      </c>
      <c r="H148" s="36" t="s">
        <v>94</v>
      </c>
    </row>
    <row r="149" spans="1:8">
      <c r="A149" s="110" t="s">
        <v>596</v>
      </c>
      <c r="B149" s="111">
        <v>146</v>
      </c>
      <c r="C149" s="36" t="s">
        <v>297</v>
      </c>
      <c r="D149" s="36" t="s">
        <v>509</v>
      </c>
      <c r="E149" s="125">
        <f>IF(db_jamaah[[#This Row],[Status dalam keluarga]]="KK",COUNTIF(db_jamaah[KK],db_jamaah[[#This Row],[KK]]),0)</f>
        <v>0</v>
      </c>
      <c r="F149" s="118" t="str">
        <f>IF(db_jamaah[[#This Row],[GOL]]=1,"SINGLE",IF(db_jamaah[[#This Row],[GOL]]=2,"DOUBLE",IF(db_jamaah[[#This Row],[GOL]]=3,"TRIPLE",IF(db_jamaah[[#This Row],[GOL]]&gt;3,"QUARTER",""))))</f>
        <v/>
      </c>
      <c r="G149" s="125">
        <f>IF(db_jamaah[[#This Row],[GOL]]=1,4.5,IF(db_jamaah[[#This Row],[GOL]]=2,6,IF(db_jamaah[[#This Row],[GOL]]=3,7.5,IF(db_jamaah[[#This Row],[GOL]]&gt;3,9,0))))</f>
        <v>0</v>
      </c>
      <c r="H149" s="36" t="s">
        <v>94</v>
      </c>
    </row>
    <row r="150" spans="1:8">
      <c r="A150" s="110" t="s">
        <v>596</v>
      </c>
      <c r="B150" s="111">
        <v>147</v>
      </c>
      <c r="C150" s="36" t="s">
        <v>597</v>
      </c>
      <c r="D150" s="36" t="s">
        <v>509</v>
      </c>
      <c r="E150" s="125">
        <f>IF(db_jamaah[[#This Row],[Status dalam keluarga]]="KK",COUNTIF(db_jamaah[KK],db_jamaah[[#This Row],[KK]]),0)</f>
        <v>0</v>
      </c>
      <c r="F150" s="118" t="str">
        <f>IF(db_jamaah[[#This Row],[GOL]]=1,"SINGLE",IF(db_jamaah[[#This Row],[GOL]]=2,"DOUBLE",IF(db_jamaah[[#This Row],[GOL]]=3,"TRIPLE",IF(db_jamaah[[#This Row],[GOL]]&gt;3,"QUARTER",""))))</f>
        <v/>
      </c>
      <c r="G150" s="125">
        <f>IF(db_jamaah[[#This Row],[GOL]]=1,4.5,IF(db_jamaah[[#This Row],[GOL]]=2,6,IF(db_jamaah[[#This Row],[GOL]]=3,7.5,IF(db_jamaah[[#This Row],[GOL]]&gt;3,9,0))))</f>
        <v>0</v>
      </c>
      <c r="H150" s="36" t="s">
        <v>87</v>
      </c>
    </row>
    <row r="151" spans="1:8">
      <c r="A151" s="110" t="s">
        <v>598</v>
      </c>
      <c r="B151" s="111">
        <v>148</v>
      </c>
      <c r="C151" s="36" t="s">
        <v>298</v>
      </c>
      <c r="D151" s="36" t="s">
        <v>74</v>
      </c>
      <c r="E151" s="125">
        <f>IF(db_jamaah[[#This Row],[Status dalam keluarga]]="KK",COUNTIF(db_jamaah[KK],db_jamaah[[#This Row],[KK]]),0)</f>
        <v>2</v>
      </c>
      <c r="F151" s="118" t="str">
        <f>IF(db_jamaah[[#This Row],[GOL]]=1,"SINGLE",IF(db_jamaah[[#This Row],[GOL]]=2,"DOUBLE",IF(db_jamaah[[#This Row],[GOL]]=3,"TRIPLE",IF(db_jamaah[[#This Row],[GOL]]&gt;3,"QUARTER",""))))</f>
        <v>DOUBLE</v>
      </c>
      <c r="G151" s="125">
        <f>IF(db_jamaah[[#This Row],[GOL]]=1,4.5,IF(db_jamaah[[#This Row],[GOL]]=2,6,IF(db_jamaah[[#This Row],[GOL]]=3,7.5,IF(db_jamaah[[#This Row],[GOL]]&gt;3,9,0))))</f>
        <v>6</v>
      </c>
      <c r="H151" s="36" t="s">
        <v>87</v>
      </c>
    </row>
    <row r="152" spans="1:8">
      <c r="A152" s="110" t="s">
        <v>598</v>
      </c>
      <c r="B152" s="111">
        <v>149</v>
      </c>
      <c r="C152" s="36" t="s">
        <v>300</v>
      </c>
      <c r="D152" s="36" t="s">
        <v>509</v>
      </c>
      <c r="E152" s="125">
        <f>IF(db_jamaah[[#This Row],[Status dalam keluarga]]="KK",COUNTIF(db_jamaah[KK],db_jamaah[[#This Row],[KK]]),0)</f>
        <v>0</v>
      </c>
      <c r="F152" s="118" t="str">
        <f>IF(db_jamaah[[#This Row],[GOL]]=1,"SINGLE",IF(db_jamaah[[#This Row],[GOL]]=2,"DOUBLE",IF(db_jamaah[[#This Row],[GOL]]=3,"TRIPLE",IF(db_jamaah[[#This Row],[GOL]]&gt;3,"QUARTER",""))))</f>
        <v/>
      </c>
      <c r="G152" s="125">
        <f>IF(db_jamaah[[#This Row],[GOL]]=1,4.5,IF(db_jamaah[[#This Row],[GOL]]=2,6,IF(db_jamaah[[#This Row],[GOL]]=3,7.5,IF(db_jamaah[[#This Row],[GOL]]&gt;3,9,0))))</f>
        <v>0</v>
      </c>
      <c r="H152" s="36" t="s">
        <v>94</v>
      </c>
    </row>
    <row r="153" spans="1:8">
      <c r="A153" s="110" t="s">
        <v>599</v>
      </c>
      <c r="B153" s="111">
        <v>150</v>
      </c>
      <c r="C153" s="36" t="s">
        <v>301</v>
      </c>
      <c r="D153" s="36" t="s">
        <v>74</v>
      </c>
      <c r="E153" s="125">
        <f>IF(db_jamaah[[#This Row],[Status dalam keluarga]]="KK",COUNTIF(db_jamaah[KK],db_jamaah[[#This Row],[KK]]),0)</f>
        <v>4</v>
      </c>
      <c r="F153" s="118" t="str">
        <f>IF(db_jamaah[[#This Row],[GOL]]=1,"SINGLE",IF(db_jamaah[[#This Row],[GOL]]=2,"DOUBLE",IF(db_jamaah[[#This Row],[GOL]]=3,"TRIPLE",IF(db_jamaah[[#This Row],[GOL]]&gt;3,"QUARTER",""))))</f>
        <v>QUARTER</v>
      </c>
      <c r="G153" s="125">
        <f>IF(db_jamaah[[#This Row],[GOL]]=1,4.5,IF(db_jamaah[[#This Row],[GOL]]=2,6,IF(db_jamaah[[#This Row],[GOL]]=3,7.5,IF(db_jamaah[[#This Row],[GOL]]&gt;3,9,0))))</f>
        <v>9</v>
      </c>
      <c r="H153" s="36" t="s">
        <v>87</v>
      </c>
    </row>
    <row r="154" spans="1:8">
      <c r="A154" s="110" t="s">
        <v>599</v>
      </c>
      <c r="B154" s="111">
        <v>151</v>
      </c>
      <c r="C154" s="36" t="s">
        <v>303</v>
      </c>
      <c r="D154" s="36" t="s">
        <v>508</v>
      </c>
      <c r="E154" s="125">
        <f>IF(db_jamaah[[#This Row],[Status dalam keluarga]]="KK",COUNTIF(db_jamaah[KK],db_jamaah[[#This Row],[KK]]),0)</f>
        <v>0</v>
      </c>
      <c r="F154" s="118" t="str">
        <f>IF(db_jamaah[[#This Row],[GOL]]=1,"SINGLE",IF(db_jamaah[[#This Row],[GOL]]=2,"DOUBLE",IF(db_jamaah[[#This Row],[GOL]]=3,"TRIPLE",IF(db_jamaah[[#This Row],[GOL]]&gt;3,"QUARTER",""))))</f>
        <v/>
      </c>
      <c r="G154" s="125">
        <f>IF(db_jamaah[[#This Row],[GOL]]=1,4.5,IF(db_jamaah[[#This Row],[GOL]]=2,6,IF(db_jamaah[[#This Row],[GOL]]=3,7.5,IF(db_jamaah[[#This Row],[GOL]]&gt;3,9,0))))</f>
        <v>0</v>
      </c>
      <c r="H154" s="36" t="s">
        <v>87</v>
      </c>
    </row>
    <row r="155" spans="1:8" ht="12.75" customHeight="1">
      <c r="A155" s="110" t="s">
        <v>599</v>
      </c>
      <c r="B155" s="111">
        <v>152</v>
      </c>
      <c r="C155" s="36" t="s">
        <v>304</v>
      </c>
      <c r="D155" s="36" t="s">
        <v>509</v>
      </c>
      <c r="E155" s="125">
        <f>IF(db_jamaah[[#This Row],[Status dalam keluarga]]="KK",COUNTIF(db_jamaah[KK],db_jamaah[[#This Row],[KK]]),0)</f>
        <v>0</v>
      </c>
      <c r="F155" s="118" t="str">
        <f>IF(db_jamaah[[#This Row],[GOL]]=1,"SINGLE",IF(db_jamaah[[#This Row],[GOL]]=2,"DOUBLE",IF(db_jamaah[[#This Row],[GOL]]=3,"TRIPLE",IF(db_jamaah[[#This Row],[GOL]]&gt;3,"QUARTER",""))))</f>
        <v/>
      </c>
      <c r="G155" s="125">
        <f>IF(db_jamaah[[#This Row],[GOL]]=1,4.5,IF(db_jamaah[[#This Row],[GOL]]=2,6,IF(db_jamaah[[#This Row],[GOL]]=3,7.5,IF(db_jamaah[[#This Row],[GOL]]&gt;3,9,0))))</f>
        <v>0</v>
      </c>
      <c r="H155" s="36" t="s">
        <v>87</v>
      </c>
    </row>
    <row r="156" spans="1:8">
      <c r="A156" s="110" t="s">
        <v>599</v>
      </c>
      <c r="B156" s="111">
        <v>153</v>
      </c>
      <c r="C156" s="36" t="s">
        <v>305</v>
      </c>
      <c r="D156" s="36" t="s">
        <v>509</v>
      </c>
      <c r="E156" s="125">
        <f>IF(db_jamaah[[#This Row],[Status dalam keluarga]]="KK",COUNTIF(db_jamaah[KK],db_jamaah[[#This Row],[KK]]),0)</f>
        <v>0</v>
      </c>
      <c r="F156" s="118" t="str">
        <f>IF(db_jamaah[[#This Row],[GOL]]=1,"SINGLE",IF(db_jamaah[[#This Row],[GOL]]=2,"DOUBLE",IF(db_jamaah[[#This Row],[GOL]]=3,"TRIPLE",IF(db_jamaah[[#This Row],[GOL]]&gt;3,"QUARTER",""))))</f>
        <v/>
      </c>
      <c r="G156" s="125">
        <f>IF(db_jamaah[[#This Row],[GOL]]=1,4.5,IF(db_jamaah[[#This Row],[GOL]]=2,6,IF(db_jamaah[[#This Row],[GOL]]=3,7.5,IF(db_jamaah[[#This Row],[GOL]]&gt;3,9,0))))</f>
        <v>0</v>
      </c>
      <c r="H156" s="36" t="s">
        <v>94</v>
      </c>
    </row>
    <row r="157" spans="1:8">
      <c r="A157" s="110" t="s">
        <v>600</v>
      </c>
      <c r="B157" s="111">
        <v>154</v>
      </c>
      <c r="C157" s="112" t="s">
        <v>306</v>
      </c>
      <c r="D157" s="36" t="s">
        <v>74</v>
      </c>
      <c r="E157" s="125">
        <f>IF(db_jamaah[[#This Row],[Status dalam keluarga]]="KK",COUNTIF(db_jamaah[KK],db_jamaah[[#This Row],[KK]]),0)</f>
        <v>7</v>
      </c>
      <c r="F157" s="118" t="str">
        <f>IF(db_jamaah[[#This Row],[GOL]]=1,"SINGLE",IF(db_jamaah[[#This Row],[GOL]]=2,"DOUBLE",IF(db_jamaah[[#This Row],[GOL]]=3,"TRIPLE",IF(db_jamaah[[#This Row],[GOL]]&gt;3,"QUARTER",""))))</f>
        <v>QUARTER</v>
      </c>
      <c r="G157" s="125">
        <f>IF(db_jamaah[[#This Row],[GOL]]=1,4.5,IF(db_jamaah[[#This Row],[GOL]]=2,6,IF(db_jamaah[[#This Row],[GOL]]=3,7.5,IF(db_jamaah[[#This Row],[GOL]]&gt;3,9,0))))</f>
        <v>9</v>
      </c>
      <c r="H157" s="36" t="s">
        <v>94</v>
      </c>
    </row>
    <row r="158" spans="1:8">
      <c r="A158" s="110" t="s">
        <v>600</v>
      </c>
      <c r="B158" s="111">
        <v>155</v>
      </c>
      <c r="C158" s="36" t="s">
        <v>309</v>
      </c>
      <c r="D158" s="36" t="s">
        <v>508</v>
      </c>
      <c r="E158" s="125">
        <f>IF(db_jamaah[[#This Row],[Status dalam keluarga]]="KK",COUNTIF(db_jamaah[KK],db_jamaah[[#This Row],[KK]]),0)</f>
        <v>0</v>
      </c>
      <c r="F158" s="118" t="str">
        <f>IF(db_jamaah[[#This Row],[GOL]]=1,"SINGLE",IF(db_jamaah[[#This Row],[GOL]]=2,"DOUBLE",IF(db_jamaah[[#This Row],[GOL]]=3,"TRIPLE",IF(db_jamaah[[#This Row],[GOL]]&gt;3,"QUARTER",""))))</f>
        <v/>
      </c>
      <c r="G158" s="125">
        <f>IF(db_jamaah[[#This Row],[GOL]]=1,4.5,IF(db_jamaah[[#This Row],[GOL]]=2,6,IF(db_jamaah[[#This Row],[GOL]]=3,7.5,IF(db_jamaah[[#This Row],[GOL]]&gt;3,9,0))))</f>
        <v>0</v>
      </c>
      <c r="H158" s="36" t="s">
        <v>94</v>
      </c>
    </row>
    <row r="159" spans="1:8">
      <c r="A159" s="110" t="s">
        <v>600</v>
      </c>
      <c r="B159" s="111">
        <v>156</v>
      </c>
      <c r="C159" s="36" t="s">
        <v>310</v>
      </c>
      <c r="D159" s="36" t="s">
        <v>509</v>
      </c>
      <c r="E159" s="125">
        <f>IF(db_jamaah[[#This Row],[Status dalam keluarga]]="KK",COUNTIF(db_jamaah[KK],db_jamaah[[#This Row],[KK]]),0)</f>
        <v>0</v>
      </c>
      <c r="F159" s="118" t="str">
        <f>IF(db_jamaah[[#This Row],[GOL]]=1,"SINGLE",IF(db_jamaah[[#This Row],[GOL]]=2,"DOUBLE",IF(db_jamaah[[#This Row],[GOL]]=3,"TRIPLE",IF(db_jamaah[[#This Row],[GOL]]&gt;3,"QUARTER",""))))</f>
        <v/>
      </c>
      <c r="G159" s="125">
        <f>IF(db_jamaah[[#This Row],[GOL]]=1,4.5,IF(db_jamaah[[#This Row],[GOL]]=2,6,IF(db_jamaah[[#This Row],[GOL]]=3,7.5,IF(db_jamaah[[#This Row],[GOL]]&gt;3,9,0))))</f>
        <v>0</v>
      </c>
      <c r="H159" s="36" t="s">
        <v>87</v>
      </c>
    </row>
    <row r="160" spans="1:8">
      <c r="A160" s="110" t="s">
        <v>600</v>
      </c>
      <c r="B160" s="111">
        <v>157</v>
      </c>
      <c r="C160" s="36" t="s">
        <v>311</v>
      </c>
      <c r="D160" s="36" t="s">
        <v>509</v>
      </c>
      <c r="E160" s="125">
        <f>IF(db_jamaah[[#This Row],[Status dalam keluarga]]="KK",COUNTIF(db_jamaah[KK],db_jamaah[[#This Row],[KK]]),0)</f>
        <v>0</v>
      </c>
      <c r="F160" s="118" t="str">
        <f>IF(db_jamaah[[#This Row],[GOL]]=1,"SINGLE",IF(db_jamaah[[#This Row],[GOL]]=2,"DOUBLE",IF(db_jamaah[[#This Row],[GOL]]=3,"TRIPLE",IF(db_jamaah[[#This Row],[GOL]]&gt;3,"QUARTER",""))))</f>
        <v/>
      </c>
      <c r="G160" s="125">
        <f>IF(db_jamaah[[#This Row],[GOL]]=1,4.5,IF(db_jamaah[[#This Row],[GOL]]=2,6,IF(db_jamaah[[#This Row],[GOL]]=3,7.5,IF(db_jamaah[[#This Row],[GOL]]&gt;3,9,0))))</f>
        <v>0</v>
      </c>
      <c r="H160" s="36" t="s">
        <v>94</v>
      </c>
    </row>
    <row r="161" spans="1:8">
      <c r="A161" s="110" t="s">
        <v>600</v>
      </c>
      <c r="B161" s="111">
        <v>158</v>
      </c>
      <c r="C161" s="36" t="s">
        <v>312</v>
      </c>
      <c r="D161" s="36" t="s">
        <v>509</v>
      </c>
      <c r="E161" s="125">
        <f>IF(db_jamaah[[#This Row],[Status dalam keluarga]]="KK",COUNTIF(db_jamaah[KK],db_jamaah[[#This Row],[KK]]),0)</f>
        <v>0</v>
      </c>
      <c r="F161" s="118" t="str">
        <f>IF(db_jamaah[[#This Row],[GOL]]=1,"SINGLE",IF(db_jamaah[[#This Row],[GOL]]=2,"DOUBLE",IF(db_jamaah[[#This Row],[GOL]]=3,"TRIPLE",IF(db_jamaah[[#This Row],[GOL]]&gt;3,"QUARTER",""))))</f>
        <v/>
      </c>
      <c r="G161" s="125">
        <f>IF(db_jamaah[[#This Row],[GOL]]=1,4.5,IF(db_jamaah[[#This Row],[GOL]]=2,6,IF(db_jamaah[[#This Row],[GOL]]=3,7.5,IF(db_jamaah[[#This Row],[GOL]]&gt;3,9,0))))</f>
        <v>0</v>
      </c>
      <c r="H161" s="36" t="s">
        <v>94</v>
      </c>
    </row>
    <row r="162" spans="1:8">
      <c r="A162" s="110" t="s">
        <v>600</v>
      </c>
      <c r="B162" s="111">
        <v>159</v>
      </c>
      <c r="C162" s="36" t="s">
        <v>313</v>
      </c>
      <c r="D162" s="36" t="s">
        <v>509</v>
      </c>
      <c r="E162" s="125">
        <f>IF(db_jamaah[[#This Row],[Status dalam keluarga]]="KK",COUNTIF(db_jamaah[KK],db_jamaah[[#This Row],[KK]]),0)</f>
        <v>0</v>
      </c>
      <c r="F162" s="118" t="str">
        <f>IF(db_jamaah[[#This Row],[GOL]]=1,"SINGLE",IF(db_jamaah[[#This Row],[GOL]]=2,"DOUBLE",IF(db_jamaah[[#This Row],[GOL]]=3,"TRIPLE",IF(db_jamaah[[#This Row],[GOL]]&gt;3,"QUARTER",""))))</f>
        <v/>
      </c>
      <c r="G162" s="125">
        <f>IF(db_jamaah[[#This Row],[GOL]]=1,4.5,IF(db_jamaah[[#This Row],[GOL]]=2,6,IF(db_jamaah[[#This Row],[GOL]]=3,7.5,IF(db_jamaah[[#This Row],[GOL]]&gt;3,9,0))))</f>
        <v>0</v>
      </c>
      <c r="H162" s="36" t="s">
        <v>87</v>
      </c>
    </row>
    <row r="163" spans="1:8">
      <c r="A163" s="110" t="s">
        <v>600</v>
      </c>
      <c r="B163" s="111">
        <v>160</v>
      </c>
      <c r="C163" s="36" t="s">
        <v>314</v>
      </c>
      <c r="D163" s="36" t="s">
        <v>509</v>
      </c>
      <c r="E163" s="125">
        <f>IF(db_jamaah[[#This Row],[Status dalam keluarga]]="KK",COUNTIF(db_jamaah[KK],db_jamaah[[#This Row],[KK]]),0)</f>
        <v>0</v>
      </c>
      <c r="F163" s="118" t="str">
        <f>IF(db_jamaah[[#This Row],[GOL]]=1,"SINGLE",IF(db_jamaah[[#This Row],[GOL]]=2,"DOUBLE",IF(db_jamaah[[#This Row],[GOL]]=3,"TRIPLE",IF(db_jamaah[[#This Row],[GOL]]&gt;3,"QUARTER",""))))</f>
        <v/>
      </c>
      <c r="G163" s="125">
        <f>IF(db_jamaah[[#This Row],[GOL]]=1,4.5,IF(db_jamaah[[#This Row],[GOL]]=2,6,IF(db_jamaah[[#This Row],[GOL]]=3,7.5,IF(db_jamaah[[#This Row],[GOL]]&gt;3,9,0))))</f>
        <v>0</v>
      </c>
      <c r="H163" s="36" t="s">
        <v>94</v>
      </c>
    </row>
    <row r="164" spans="1:8">
      <c r="A164" s="110" t="s">
        <v>601</v>
      </c>
      <c r="B164" s="111">
        <v>161</v>
      </c>
      <c r="C164" s="36" t="s">
        <v>315</v>
      </c>
      <c r="D164" s="36" t="s">
        <v>74</v>
      </c>
      <c r="E164" s="125">
        <f>IF(db_jamaah[[#This Row],[Status dalam keluarga]]="KK",COUNTIF(db_jamaah[KK],db_jamaah[[#This Row],[KK]]),0)</f>
        <v>3</v>
      </c>
      <c r="F164" s="118" t="str">
        <f>IF(db_jamaah[[#This Row],[GOL]]=1,"SINGLE",IF(db_jamaah[[#This Row],[GOL]]=2,"DOUBLE",IF(db_jamaah[[#This Row],[GOL]]=3,"TRIPLE",IF(db_jamaah[[#This Row],[GOL]]&gt;3,"QUARTER",""))))</f>
        <v>TRIPLE</v>
      </c>
      <c r="G164" s="125">
        <f>IF(db_jamaah[[#This Row],[GOL]]=1,4.5,IF(db_jamaah[[#This Row],[GOL]]=2,6,IF(db_jamaah[[#This Row],[GOL]]=3,7.5,IF(db_jamaah[[#This Row],[GOL]]&gt;3,9,0))))</f>
        <v>7.5</v>
      </c>
      <c r="H164" s="111" t="s">
        <v>94</v>
      </c>
    </row>
    <row r="165" spans="1:8">
      <c r="A165" s="110" t="s">
        <v>601</v>
      </c>
      <c r="B165" s="111">
        <v>162</v>
      </c>
      <c r="C165" s="113" t="s">
        <v>316</v>
      </c>
      <c r="D165" s="36" t="s">
        <v>508</v>
      </c>
      <c r="E165" s="125">
        <f>IF(db_jamaah[[#This Row],[Status dalam keluarga]]="KK",COUNTIF(db_jamaah[KK],db_jamaah[[#This Row],[KK]]),0)</f>
        <v>0</v>
      </c>
      <c r="F165" s="118" t="str">
        <f>IF(db_jamaah[[#This Row],[GOL]]=1,"SINGLE",IF(db_jamaah[[#This Row],[GOL]]=2,"DOUBLE",IF(db_jamaah[[#This Row],[GOL]]=3,"TRIPLE",IF(db_jamaah[[#This Row],[GOL]]&gt;3,"QUARTER",""))))</f>
        <v/>
      </c>
      <c r="G165" s="125">
        <f>IF(db_jamaah[[#This Row],[GOL]]=1,4.5,IF(db_jamaah[[#This Row],[GOL]]=2,6,IF(db_jamaah[[#This Row],[GOL]]=3,7.5,IF(db_jamaah[[#This Row],[GOL]]&gt;3,9,0))))</f>
        <v>0</v>
      </c>
      <c r="H165" s="36" t="s">
        <v>94</v>
      </c>
    </row>
    <row r="166" spans="1:8">
      <c r="A166" s="110" t="s">
        <v>601</v>
      </c>
      <c r="B166" s="111">
        <v>163</v>
      </c>
      <c r="C166" s="36" t="s">
        <v>602</v>
      </c>
      <c r="D166" s="36" t="s">
        <v>509</v>
      </c>
      <c r="E166" s="125">
        <f>IF(db_jamaah[[#This Row],[Status dalam keluarga]]="KK",COUNTIF(db_jamaah[KK],db_jamaah[[#This Row],[KK]]),0)</f>
        <v>0</v>
      </c>
      <c r="F166" s="118" t="str">
        <f>IF(db_jamaah[[#This Row],[GOL]]=1,"SINGLE",IF(db_jamaah[[#This Row],[GOL]]=2,"DOUBLE",IF(db_jamaah[[#This Row],[GOL]]=3,"TRIPLE",IF(db_jamaah[[#This Row],[GOL]]&gt;3,"QUARTER",""))))</f>
        <v/>
      </c>
      <c r="G166" s="125">
        <f>IF(db_jamaah[[#This Row],[GOL]]=1,4.5,IF(db_jamaah[[#This Row],[GOL]]=2,6,IF(db_jamaah[[#This Row],[GOL]]=3,7.5,IF(db_jamaah[[#This Row],[GOL]]&gt;3,9,0))))</f>
        <v>0</v>
      </c>
      <c r="H166" s="36" t="s">
        <v>87</v>
      </c>
    </row>
    <row r="167" spans="1:8">
      <c r="A167" s="110" t="s">
        <v>603</v>
      </c>
      <c r="B167" s="111">
        <v>164</v>
      </c>
      <c r="C167" s="36" t="s">
        <v>318</v>
      </c>
      <c r="D167" s="36" t="s">
        <v>74</v>
      </c>
      <c r="E167" s="125">
        <f>IF(db_jamaah[[#This Row],[Status dalam keluarga]]="KK",COUNTIF(db_jamaah[KK],db_jamaah[[#This Row],[KK]]),0)</f>
        <v>2</v>
      </c>
      <c r="F167" s="118" t="str">
        <f>IF(db_jamaah[[#This Row],[GOL]]=1,"SINGLE",IF(db_jamaah[[#This Row],[GOL]]=2,"DOUBLE",IF(db_jamaah[[#This Row],[GOL]]=3,"TRIPLE",IF(db_jamaah[[#This Row],[GOL]]&gt;3,"QUARTER",""))))</f>
        <v>DOUBLE</v>
      </c>
      <c r="G167" s="125">
        <f>IF(db_jamaah[[#This Row],[GOL]]=1,4.5,IF(db_jamaah[[#This Row],[GOL]]=2,6,IF(db_jamaah[[#This Row],[GOL]]=3,7.5,IF(db_jamaah[[#This Row],[GOL]]&gt;3,9,0))))</f>
        <v>6</v>
      </c>
      <c r="H167" s="36" t="s">
        <v>87</v>
      </c>
    </row>
    <row r="168" spans="1:8">
      <c r="A168" s="110" t="s">
        <v>603</v>
      </c>
      <c r="B168" s="111">
        <v>165</v>
      </c>
      <c r="C168" s="36" t="s">
        <v>321</v>
      </c>
      <c r="D168" s="36" t="s">
        <v>509</v>
      </c>
      <c r="E168" s="125">
        <f>IF(db_jamaah[[#This Row],[Status dalam keluarga]]="KK",COUNTIF(db_jamaah[KK],db_jamaah[[#This Row],[KK]]),0)</f>
        <v>0</v>
      </c>
      <c r="F168" s="118" t="str">
        <f>IF(db_jamaah[[#This Row],[GOL]]=1,"SINGLE",IF(db_jamaah[[#This Row],[GOL]]=2,"DOUBLE",IF(db_jamaah[[#This Row],[GOL]]=3,"TRIPLE",IF(db_jamaah[[#This Row],[GOL]]&gt;3,"QUARTER",""))))</f>
        <v/>
      </c>
      <c r="G168" s="125">
        <f>IF(db_jamaah[[#This Row],[GOL]]=1,4.5,IF(db_jamaah[[#This Row],[GOL]]=2,6,IF(db_jamaah[[#This Row],[GOL]]=3,7.5,IF(db_jamaah[[#This Row],[GOL]]&gt;3,9,0))))</f>
        <v>0</v>
      </c>
      <c r="H168" s="36" t="s">
        <v>87</v>
      </c>
    </row>
    <row r="169" spans="1:8">
      <c r="A169" s="110" t="s">
        <v>604</v>
      </c>
      <c r="B169" s="111">
        <v>166</v>
      </c>
      <c r="C169" s="36" t="s">
        <v>322</v>
      </c>
      <c r="D169" s="36" t="s">
        <v>74</v>
      </c>
      <c r="E169" s="125">
        <f>IF(db_jamaah[[#This Row],[Status dalam keluarga]]="KK",COUNTIF(db_jamaah[KK],db_jamaah[[#This Row],[KK]]),0)</f>
        <v>4</v>
      </c>
      <c r="F169" s="118" t="str">
        <f>IF(db_jamaah[[#This Row],[GOL]]=1,"SINGLE",IF(db_jamaah[[#This Row],[GOL]]=2,"DOUBLE",IF(db_jamaah[[#This Row],[GOL]]=3,"TRIPLE",IF(db_jamaah[[#This Row],[GOL]]&gt;3,"QUARTER",""))))</f>
        <v>QUARTER</v>
      </c>
      <c r="G169" s="125">
        <f>IF(db_jamaah[[#This Row],[GOL]]=1,4.5,IF(db_jamaah[[#This Row],[GOL]]=2,6,IF(db_jamaah[[#This Row],[GOL]]=3,7.5,IF(db_jamaah[[#This Row],[GOL]]&gt;3,9,0))))</f>
        <v>9</v>
      </c>
      <c r="H169" s="36" t="s">
        <v>94</v>
      </c>
    </row>
    <row r="170" spans="1:8">
      <c r="A170" s="110" t="s">
        <v>604</v>
      </c>
      <c r="B170" s="111">
        <v>167</v>
      </c>
      <c r="C170" s="36" t="s">
        <v>324</v>
      </c>
      <c r="D170" s="36" t="s">
        <v>508</v>
      </c>
      <c r="E170" s="125">
        <f>IF(db_jamaah[[#This Row],[Status dalam keluarga]]="KK",COUNTIF(db_jamaah[KK],db_jamaah[[#This Row],[KK]]),0)</f>
        <v>0</v>
      </c>
      <c r="F170" s="118" t="str">
        <f>IF(db_jamaah[[#This Row],[GOL]]=1,"SINGLE",IF(db_jamaah[[#This Row],[GOL]]=2,"DOUBLE",IF(db_jamaah[[#This Row],[GOL]]=3,"TRIPLE",IF(db_jamaah[[#This Row],[GOL]]&gt;3,"QUARTER",""))))</f>
        <v/>
      </c>
      <c r="G170" s="125">
        <f>IF(db_jamaah[[#This Row],[GOL]]=1,4.5,IF(db_jamaah[[#This Row],[GOL]]=2,6,IF(db_jamaah[[#This Row],[GOL]]=3,7.5,IF(db_jamaah[[#This Row],[GOL]]&gt;3,9,0))))</f>
        <v>0</v>
      </c>
      <c r="H170" s="36" t="s">
        <v>94</v>
      </c>
    </row>
    <row r="171" spans="1:8">
      <c r="A171" s="110" t="s">
        <v>604</v>
      </c>
      <c r="B171" s="111">
        <v>168</v>
      </c>
      <c r="C171" s="36" t="s">
        <v>325</v>
      </c>
      <c r="D171" s="36" t="s">
        <v>509</v>
      </c>
      <c r="E171" s="125">
        <f>IF(db_jamaah[[#This Row],[Status dalam keluarga]]="KK",COUNTIF(db_jamaah[KK],db_jamaah[[#This Row],[KK]]),0)</f>
        <v>0</v>
      </c>
      <c r="F171" s="118" t="str">
        <f>IF(db_jamaah[[#This Row],[GOL]]=1,"SINGLE",IF(db_jamaah[[#This Row],[GOL]]=2,"DOUBLE",IF(db_jamaah[[#This Row],[GOL]]=3,"TRIPLE",IF(db_jamaah[[#This Row],[GOL]]&gt;3,"QUARTER",""))))</f>
        <v/>
      </c>
      <c r="G171" s="125">
        <f>IF(db_jamaah[[#This Row],[GOL]]=1,4.5,IF(db_jamaah[[#This Row],[GOL]]=2,6,IF(db_jamaah[[#This Row],[GOL]]=3,7.5,IF(db_jamaah[[#This Row],[GOL]]&gt;3,9,0))))</f>
        <v>0</v>
      </c>
      <c r="H171" s="36" t="s">
        <v>94</v>
      </c>
    </row>
    <row r="172" spans="1:8">
      <c r="A172" s="110" t="s">
        <v>604</v>
      </c>
      <c r="B172" s="111">
        <v>169</v>
      </c>
      <c r="C172" s="36" t="s">
        <v>326</v>
      </c>
      <c r="D172" s="36" t="s">
        <v>509</v>
      </c>
      <c r="E172" s="125">
        <f>IF(db_jamaah[[#This Row],[Status dalam keluarga]]="KK",COUNTIF(db_jamaah[KK],db_jamaah[[#This Row],[KK]]),0)</f>
        <v>0</v>
      </c>
      <c r="F172" s="118" t="str">
        <f>IF(db_jamaah[[#This Row],[GOL]]=1,"SINGLE",IF(db_jamaah[[#This Row],[GOL]]=2,"DOUBLE",IF(db_jamaah[[#This Row],[GOL]]=3,"TRIPLE",IF(db_jamaah[[#This Row],[GOL]]&gt;3,"QUARTER",""))))</f>
        <v/>
      </c>
      <c r="G172" s="125">
        <f>IF(db_jamaah[[#This Row],[GOL]]=1,4.5,IF(db_jamaah[[#This Row],[GOL]]=2,6,IF(db_jamaah[[#This Row],[GOL]]=3,7.5,IF(db_jamaah[[#This Row],[GOL]]&gt;3,9,0))))</f>
        <v>0</v>
      </c>
      <c r="H172" s="36" t="s">
        <v>94</v>
      </c>
    </row>
    <row r="173" spans="1:8">
      <c r="A173" s="110" t="s">
        <v>605</v>
      </c>
      <c r="B173" s="111">
        <v>170</v>
      </c>
      <c r="C173" s="36" t="s">
        <v>327</v>
      </c>
      <c r="D173" s="36" t="s">
        <v>74</v>
      </c>
      <c r="E173" s="125">
        <f>IF(db_jamaah[[#This Row],[Status dalam keluarga]]="KK",COUNTIF(db_jamaah[KK],db_jamaah[[#This Row],[KK]]),0)</f>
        <v>3</v>
      </c>
      <c r="F173" s="118" t="str">
        <f>IF(db_jamaah[[#This Row],[GOL]]=1,"SINGLE",IF(db_jamaah[[#This Row],[GOL]]=2,"DOUBLE",IF(db_jamaah[[#This Row],[GOL]]=3,"TRIPLE",IF(db_jamaah[[#This Row],[GOL]]&gt;3,"QUARTER",""))))</f>
        <v>TRIPLE</v>
      </c>
      <c r="G173" s="125">
        <f>IF(db_jamaah[[#This Row],[GOL]]=1,4.5,IF(db_jamaah[[#This Row],[GOL]]=2,6,IF(db_jamaah[[#This Row],[GOL]]=3,7.5,IF(db_jamaah[[#This Row],[GOL]]&gt;3,9,0))))</f>
        <v>7.5</v>
      </c>
      <c r="H173" s="36" t="s">
        <v>87</v>
      </c>
    </row>
    <row r="174" spans="1:8">
      <c r="A174" s="110" t="s">
        <v>605</v>
      </c>
      <c r="B174" s="111">
        <v>171</v>
      </c>
      <c r="C174" s="36" t="s">
        <v>330</v>
      </c>
      <c r="D174" s="36" t="s">
        <v>509</v>
      </c>
      <c r="E174" s="125">
        <f>IF(db_jamaah[[#This Row],[Status dalam keluarga]]="KK",COUNTIF(db_jamaah[KK],db_jamaah[[#This Row],[KK]]),0)</f>
        <v>0</v>
      </c>
      <c r="F174" s="118" t="str">
        <f>IF(db_jamaah[[#This Row],[GOL]]=1,"SINGLE",IF(db_jamaah[[#This Row],[GOL]]=2,"DOUBLE",IF(db_jamaah[[#This Row],[GOL]]=3,"TRIPLE",IF(db_jamaah[[#This Row],[GOL]]&gt;3,"QUARTER",""))))</f>
        <v/>
      </c>
      <c r="G174" s="125">
        <f>IF(db_jamaah[[#This Row],[GOL]]=1,4.5,IF(db_jamaah[[#This Row],[GOL]]=2,6,IF(db_jamaah[[#This Row],[GOL]]=3,7.5,IF(db_jamaah[[#This Row],[GOL]]&gt;3,9,0))))</f>
        <v>0</v>
      </c>
      <c r="H174" s="36" t="s">
        <v>87</v>
      </c>
    </row>
    <row r="175" spans="1:8">
      <c r="A175" s="110" t="s">
        <v>606</v>
      </c>
      <c r="B175" s="111">
        <v>172</v>
      </c>
      <c r="C175" s="36" t="s">
        <v>331</v>
      </c>
      <c r="D175" s="36" t="s">
        <v>74</v>
      </c>
      <c r="E175" s="125">
        <f>IF(db_jamaah[[#This Row],[Status dalam keluarga]]="KK",COUNTIF(db_jamaah[KK],db_jamaah[[#This Row],[KK]]),0)</f>
        <v>4</v>
      </c>
      <c r="F175" s="118" t="str">
        <f>IF(db_jamaah[[#This Row],[GOL]]=1,"SINGLE",IF(db_jamaah[[#This Row],[GOL]]=2,"DOUBLE",IF(db_jamaah[[#This Row],[GOL]]=3,"TRIPLE",IF(db_jamaah[[#This Row],[GOL]]&gt;3,"QUARTER",""))))</f>
        <v>QUARTER</v>
      </c>
      <c r="G175" s="125">
        <f>IF(db_jamaah[[#This Row],[GOL]]=1,4.5,IF(db_jamaah[[#This Row],[GOL]]=2,6,IF(db_jamaah[[#This Row],[GOL]]=3,7.5,IF(db_jamaah[[#This Row],[GOL]]&gt;3,9,0))))</f>
        <v>9</v>
      </c>
      <c r="H175" s="36" t="s">
        <v>94</v>
      </c>
    </row>
    <row r="176" spans="1:8">
      <c r="A176" s="110" t="s">
        <v>606</v>
      </c>
      <c r="B176" s="111">
        <v>173</v>
      </c>
      <c r="C176" s="36" t="s">
        <v>607</v>
      </c>
      <c r="D176" s="36" t="s">
        <v>508</v>
      </c>
      <c r="E176" s="125">
        <f>IF(db_jamaah[[#This Row],[Status dalam keluarga]]="KK",COUNTIF(db_jamaah[KK],db_jamaah[[#This Row],[KK]]),0)</f>
        <v>0</v>
      </c>
      <c r="F176" s="118" t="str">
        <f>IF(db_jamaah[[#This Row],[GOL]]=1,"SINGLE",IF(db_jamaah[[#This Row],[GOL]]=2,"DOUBLE",IF(db_jamaah[[#This Row],[GOL]]=3,"TRIPLE",IF(db_jamaah[[#This Row],[GOL]]&gt;3,"QUARTER",""))))</f>
        <v/>
      </c>
      <c r="G176" s="125">
        <f>IF(db_jamaah[[#This Row],[GOL]]=1,4.5,IF(db_jamaah[[#This Row],[GOL]]=2,6,IF(db_jamaah[[#This Row],[GOL]]=3,7.5,IF(db_jamaah[[#This Row],[GOL]]&gt;3,9,0))))</f>
        <v>0</v>
      </c>
      <c r="H176" s="36" t="s">
        <v>87</v>
      </c>
    </row>
    <row r="177" spans="1:8">
      <c r="A177" s="110" t="s">
        <v>606</v>
      </c>
      <c r="B177" s="111">
        <v>174</v>
      </c>
      <c r="C177" s="36" t="s">
        <v>335</v>
      </c>
      <c r="D177" s="36" t="s">
        <v>509</v>
      </c>
      <c r="E177" s="125">
        <f>IF(db_jamaah[[#This Row],[Status dalam keluarga]]="KK",COUNTIF(db_jamaah[KK],db_jamaah[[#This Row],[KK]]),0)</f>
        <v>0</v>
      </c>
      <c r="F177" s="118" t="str">
        <f>IF(db_jamaah[[#This Row],[GOL]]=1,"SINGLE",IF(db_jamaah[[#This Row],[GOL]]=2,"DOUBLE",IF(db_jamaah[[#This Row],[GOL]]=3,"TRIPLE",IF(db_jamaah[[#This Row],[GOL]]&gt;3,"QUARTER",""))))</f>
        <v/>
      </c>
      <c r="G177" s="125">
        <f>IF(db_jamaah[[#This Row],[GOL]]=1,4.5,IF(db_jamaah[[#This Row],[GOL]]=2,6,IF(db_jamaah[[#This Row],[GOL]]=3,7.5,IF(db_jamaah[[#This Row],[GOL]]&gt;3,9,0))))</f>
        <v>0</v>
      </c>
      <c r="H177" s="36" t="s">
        <v>87</v>
      </c>
    </row>
    <row r="178" spans="1:8">
      <c r="A178" s="110" t="s">
        <v>606</v>
      </c>
      <c r="B178" s="111">
        <v>175</v>
      </c>
      <c r="C178" s="36" t="s">
        <v>336</v>
      </c>
      <c r="D178" s="36" t="s">
        <v>509</v>
      </c>
      <c r="E178" s="125">
        <f>IF(db_jamaah[[#This Row],[Status dalam keluarga]]="KK",COUNTIF(db_jamaah[KK],db_jamaah[[#This Row],[KK]]),0)</f>
        <v>0</v>
      </c>
      <c r="F178" s="118" t="str">
        <f>IF(db_jamaah[[#This Row],[GOL]]=1,"SINGLE",IF(db_jamaah[[#This Row],[GOL]]=2,"DOUBLE",IF(db_jamaah[[#This Row],[GOL]]=3,"TRIPLE",IF(db_jamaah[[#This Row],[GOL]]&gt;3,"QUARTER",""))))</f>
        <v/>
      </c>
      <c r="G178" s="125">
        <f>IF(db_jamaah[[#This Row],[GOL]]=1,4.5,IF(db_jamaah[[#This Row],[GOL]]=2,6,IF(db_jamaah[[#This Row],[GOL]]=3,7.5,IF(db_jamaah[[#This Row],[GOL]]&gt;3,9,0))))</f>
        <v>0</v>
      </c>
      <c r="H178" s="36" t="s">
        <v>87</v>
      </c>
    </row>
    <row r="179" spans="1:8">
      <c r="A179" s="110" t="s">
        <v>608</v>
      </c>
      <c r="B179" s="111">
        <v>176</v>
      </c>
      <c r="C179" s="36" t="s">
        <v>337</v>
      </c>
      <c r="D179" s="36" t="s">
        <v>74</v>
      </c>
      <c r="E179" s="125">
        <f>IF(db_jamaah[[#This Row],[Status dalam keluarga]]="KK",COUNTIF(db_jamaah[KK],db_jamaah[[#This Row],[KK]]),0)</f>
        <v>5</v>
      </c>
      <c r="F179" s="118" t="str">
        <f>IF(db_jamaah[[#This Row],[GOL]]=1,"SINGLE",IF(db_jamaah[[#This Row],[GOL]]=2,"DOUBLE",IF(db_jamaah[[#This Row],[GOL]]=3,"TRIPLE",IF(db_jamaah[[#This Row],[GOL]]&gt;3,"QUARTER",""))))</f>
        <v>QUARTER</v>
      </c>
      <c r="G179" s="125">
        <f>IF(db_jamaah[[#This Row],[GOL]]=1,4.5,IF(db_jamaah[[#This Row],[GOL]]=2,6,IF(db_jamaah[[#This Row],[GOL]]=3,7.5,IF(db_jamaah[[#This Row],[GOL]]&gt;3,9,0))))</f>
        <v>9</v>
      </c>
      <c r="H179" s="36" t="s">
        <v>94</v>
      </c>
    </row>
    <row r="180" spans="1:8">
      <c r="A180" s="110" t="s">
        <v>608</v>
      </c>
      <c r="B180" s="111">
        <v>177</v>
      </c>
      <c r="C180" s="36" t="s">
        <v>340</v>
      </c>
      <c r="D180" s="36" t="s">
        <v>508</v>
      </c>
      <c r="E180" s="125">
        <f>IF(db_jamaah[[#This Row],[Status dalam keluarga]]="KK",COUNTIF(db_jamaah[KK],db_jamaah[[#This Row],[KK]]),0)</f>
        <v>0</v>
      </c>
      <c r="F180" s="118" t="str">
        <f>IF(db_jamaah[[#This Row],[GOL]]=1,"SINGLE",IF(db_jamaah[[#This Row],[GOL]]=2,"DOUBLE",IF(db_jamaah[[#This Row],[GOL]]=3,"TRIPLE",IF(db_jamaah[[#This Row],[GOL]]&gt;3,"QUARTER",""))))</f>
        <v/>
      </c>
      <c r="G180" s="125">
        <f>IF(db_jamaah[[#This Row],[GOL]]=1,4.5,IF(db_jamaah[[#This Row],[GOL]]=2,6,IF(db_jamaah[[#This Row],[GOL]]=3,7.5,IF(db_jamaah[[#This Row],[GOL]]&gt;3,9,0))))</f>
        <v>0</v>
      </c>
      <c r="H180" s="36" t="s">
        <v>87</v>
      </c>
    </row>
    <row r="181" spans="1:8">
      <c r="A181" s="110" t="s">
        <v>608</v>
      </c>
      <c r="B181" s="111">
        <v>178</v>
      </c>
      <c r="C181" s="36" t="s">
        <v>342</v>
      </c>
      <c r="D181" s="36" t="s">
        <v>509</v>
      </c>
      <c r="E181" s="125">
        <f>IF(db_jamaah[[#This Row],[Status dalam keluarga]]="KK",COUNTIF(db_jamaah[KK],db_jamaah[[#This Row],[KK]]),0)</f>
        <v>0</v>
      </c>
      <c r="F181" s="118" t="str">
        <f>IF(db_jamaah[[#This Row],[GOL]]=1,"SINGLE",IF(db_jamaah[[#This Row],[GOL]]=2,"DOUBLE",IF(db_jamaah[[#This Row],[GOL]]=3,"TRIPLE",IF(db_jamaah[[#This Row],[GOL]]&gt;3,"QUARTER",""))))</f>
        <v/>
      </c>
      <c r="G181" s="125">
        <f>IF(db_jamaah[[#This Row],[GOL]]=1,4.5,IF(db_jamaah[[#This Row],[GOL]]=2,6,IF(db_jamaah[[#This Row],[GOL]]=3,7.5,IF(db_jamaah[[#This Row],[GOL]]&gt;3,9,0))))</f>
        <v>0</v>
      </c>
      <c r="H181" s="36" t="s">
        <v>94</v>
      </c>
    </row>
    <row r="182" spans="1:8">
      <c r="A182" s="110" t="s">
        <v>608</v>
      </c>
      <c r="B182" s="111">
        <v>179</v>
      </c>
      <c r="C182" s="36" t="s">
        <v>609</v>
      </c>
      <c r="D182" s="36" t="s">
        <v>509</v>
      </c>
      <c r="E182" s="125">
        <f>IF(db_jamaah[[#This Row],[Status dalam keluarga]]="KK",COUNTIF(db_jamaah[KK],db_jamaah[[#This Row],[KK]]),0)</f>
        <v>0</v>
      </c>
      <c r="F182" s="118" t="str">
        <f>IF(db_jamaah[[#This Row],[GOL]]=1,"SINGLE",IF(db_jamaah[[#This Row],[GOL]]=2,"DOUBLE",IF(db_jamaah[[#This Row],[GOL]]=3,"TRIPLE",IF(db_jamaah[[#This Row],[GOL]]&gt;3,"QUARTER",""))))</f>
        <v/>
      </c>
      <c r="G182" s="125">
        <f>IF(db_jamaah[[#This Row],[GOL]]=1,4.5,IF(db_jamaah[[#This Row],[GOL]]=2,6,IF(db_jamaah[[#This Row],[GOL]]=3,7.5,IF(db_jamaah[[#This Row],[GOL]]&gt;3,9,0))))</f>
        <v>0</v>
      </c>
      <c r="H182" s="36" t="s">
        <v>94</v>
      </c>
    </row>
    <row r="183" spans="1:8">
      <c r="A183" s="110" t="s">
        <v>608</v>
      </c>
      <c r="B183" s="111">
        <v>180</v>
      </c>
      <c r="C183" s="36" t="s">
        <v>610</v>
      </c>
      <c r="D183" s="36" t="s">
        <v>509</v>
      </c>
      <c r="E183" s="125">
        <f>IF(db_jamaah[[#This Row],[Status dalam keluarga]]="KK",COUNTIF(db_jamaah[KK],db_jamaah[[#This Row],[KK]]),0)</f>
        <v>0</v>
      </c>
      <c r="F183" s="118" t="str">
        <f>IF(db_jamaah[[#This Row],[GOL]]=1,"SINGLE",IF(db_jamaah[[#This Row],[GOL]]=2,"DOUBLE",IF(db_jamaah[[#This Row],[GOL]]=3,"TRIPLE",IF(db_jamaah[[#This Row],[GOL]]&gt;3,"QUARTER",""))))</f>
        <v/>
      </c>
      <c r="G183" s="125">
        <f>IF(db_jamaah[[#This Row],[GOL]]=1,4.5,IF(db_jamaah[[#This Row],[GOL]]=2,6,IF(db_jamaah[[#This Row],[GOL]]=3,7.5,IF(db_jamaah[[#This Row],[GOL]]&gt;3,9,0))))</f>
        <v>0</v>
      </c>
      <c r="H183" s="36" t="s">
        <v>87</v>
      </c>
    </row>
    <row r="184" spans="1:8">
      <c r="A184" s="110" t="s">
        <v>611</v>
      </c>
      <c r="B184" s="111">
        <v>181</v>
      </c>
      <c r="C184" s="36" t="s">
        <v>612</v>
      </c>
      <c r="D184" s="36" t="s">
        <v>74</v>
      </c>
      <c r="E184" s="125">
        <f>IF(db_jamaah[[#This Row],[Status dalam keluarga]]="KK",COUNTIF(db_jamaah[KK],db_jamaah[[#This Row],[KK]]),0)</f>
        <v>2</v>
      </c>
      <c r="F184" s="118" t="str">
        <f>IF(db_jamaah[[#This Row],[GOL]]=1,"SINGLE",IF(db_jamaah[[#This Row],[GOL]]=2,"DOUBLE",IF(db_jamaah[[#This Row],[GOL]]=3,"TRIPLE",IF(db_jamaah[[#This Row],[GOL]]&gt;3,"QUARTER",""))))</f>
        <v>DOUBLE</v>
      </c>
      <c r="G184" s="125">
        <f>IF(db_jamaah[[#This Row],[GOL]]=1,4.5,IF(db_jamaah[[#This Row],[GOL]]=2,6,IF(db_jamaah[[#This Row],[GOL]]=3,7.5,IF(db_jamaah[[#This Row],[GOL]]&gt;3,9,0))))</f>
        <v>6</v>
      </c>
      <c r="H184" s="36" t="s">
        <v>94</v>
      </c>
    </row>
    <row r="185" spans="1:8">
      <c r="A185" s="110" t="s">
        <v>611</v>
      </c>
      <c r="B185" s="111">
        <v>182</v>
      </c>
      <c r="C185" s="36" t="s">
        <v>345</v>
      </c>
      <c r="D185" s="36" t="s">
        <v>508</v>
      </c>
      <c r="E185" s="125">
        <f>IF(db_jamaah[[#This Row],[Status dalam keluarga]]="KK",COUNTIF(db_jamaah[KK],db_jamaah[[#This Row],[KK]]),0)</f>
        <v>0</v>
      </c>
      <c r="F185" s="118" t="str">
        <f>IF(db_jamaah[[#This Row],[GOL]]=1,"SINGLE",IF(db_jamaah[[#This Row],[GOL]]=2,"DOUBLE",IF(db_jamaah[[#This Row],[GOL]]=3,"TRIPLE",IF(db_jamaah[[#This Row],[GOL]]&gt;3,"QUARTER",""))))</f>
        <v/>
      </c>
      <c r="G185" s="125">
        <f>IF(db_jamaah[[#This Row],[GOL]]=1,4.5,IF(db_jamaah[[#This Row],[GOL]]=2,6,IF(db_jamaah[[#This Row],[GOL]]=3,7.5,IF(db_jamaah[[#This Row],[GOL]]&gt;3,9,0))))</f>
        <v>0</v>
      </c>
      <c r="H185" s="36"/>
    </row>
    <row r="186" spans="1:8">
      <c r="A186" s="111" t="s">
        <v>613</v>
      </c>
      <c r="B186" s="111">
        <v>183</v>
      </c>
      <c r="C186" s="36" t="s">
        <v>614</v>
      </c>
      <c r="D186" s="36" t="s">
        <v>635</v>
      </c>
      <c r="E186" s="125">
        <f>IF(db_jamaah[[#This Row],[Status dalam keluarga]]="KK",COUNTIF(db_jamaah[KK],db_jamaah[[#This Row],[KK]]),0)</f>
        <v>0</v>
      </c>
      <c r="F186" s="118" t="str">
        <f>IF(db_jamaah[[#This Row],[GOL]]=1,"SINGLE",IF(db_jamaah[[#This Row],[GOL]]=2,"DOUBLE",IF(db_jamaah[[#This Row],[GOL]]=3,"TRIPLE",IF(db_jamaah[[#This Row],[GOL]]&gt;3,"QUARTER",""))))</f>
        <v/>
      </c>
      <c r="G186" s="125">
        <f>IF(db_jamaah[[#This Row],[GOL]]=1,4.5,IF(db_jamaah[[#This Row],[GOL]]=2,6,IF(db_jamaah[[#This Row],[GOL]]=3,7.5,IF(db_jamaah[[#This Row],[GOL]]&gt;3,9,0))))</f>
        <v>0</v>
      </c>
      <c r="H186" s="36"/>
    </row>
    <row r="187" spans="1:8">
      <c r="A187" s="111" t="s">
        <v>613</v>
      </c>
      <c r="B187" s="111">
        <v>184</v>
      </c>
      <c r="C187" s="36" t="s">
        <v>615</v>
      </c>
      <c r="D187" s="36" t="s">
        <v>635</v>
      </c>
      <c r="E187" s="125">
        <f>IF(db_jamaah[[#This Row],[Status dalam keluarga]]="KK",COUNTIF(db_jamaah[KK],db_jamaah[[#This Row],[KK]]),0)</f>
        <v>0</v>
      </c>
      <c r="F187" s="118" t="str">
        <f>IF(db_jamaah[[#This Row],[GOL]]=1,"SINGLE",IF(db_jamaah[[#This Row],[GOL]]=2,"DOUBLE",IF(db_jamaah[[#This Row],[GOL]]=3,"TRIPLE",IF(db_jamaah[[#This Row],[GOL]]&gt;3,"QUARTER",""))))</f>
        <v/>
      </c>
      <c r="G187" s="125">
        <f>IF(db_jamaah[[#This Row],[GOL]]=1,4.5,IF(db_jamaah[[#This Row],[GOL]]=2,6,IF(db_jamaah[[#This Row],[GOL]]=3,7.5,IF(db_jamaah[[#This Row],[GOL]]&gt;3,9,0))))</f>
        <v>0</v>
      </c>
      <c r="H187" s="36"/>
    </row>
    <row r="188" spans="1:8">
      <c r="A188" s="111" t="s">
        <v>613</v>
      </c>
      <c r="B188" s="111">
        <v>185</v>
      </c>
      <c r="C188" s="36" t="s">
        <v>616</v>
      </c>
      <c r="D188" s="36" t="s">
        <v>635</v>
      </c>
      <c r="E188" s="125">
        <f>IF(db_jamaah[[#This Row],[Status dalam keluarga]]="KK",COUNTIF(db_jamaah[KK],db_jamaah[[#This Row],[KK]]),0)</f>
        <v>0</v>
      </c>
      <c r="F188" s="118" t="str">
        <f>IF(db_jamaah[[#This Row],[GOL]]=1,"SINGLE",IF(db_jamaah[[#This Row],[GOL]]=2,"DOUBLE",IF(db_jamaah[[#This Row],[GOL]]=3,"TRIPLE",IF(db_jamaah[[#This Row],[GOL]]&gt;3,"QUARTER",""))))</f>
        <v/>
      </c>
      <c r="G188" s="125">
        <f>IF(db_jamaah[[#This Row],[GOL]]=1,4.5,IF(db_jamaah[[#This Row],[GOL]]=2,6,IF(db_jamaah[[#This Row],[GOL]]=3,7.5,IF(db_jamaah[[#This Row],[GOL]]&gt;3,9,0))))</f>
        <v>0</v>
      </c>
      <c r="H188" s="36"/>
    </row>
    <row r="189" spans="1:8">
      <c r="A189" s="111" t="s">
        <v>613</v>
      </c>
      <c r="B189" s="111">
        <v>186</v>
      </c>
      <c r="C189" s="36" t="s">
        <v>617</v>
      </c>
      <c r="D189" s="36" t="s">
        <v>635</v>
      </c>
      <c r="E189" s="125">
        <f>IF(db_jamaah[[#This Row],[Status dalam keluarga]]="KK",COUNTIF(db_jamaah[KK],db_jamaah[[#This Row],[KK]]),0)</f>
        <v>0</v>
      </c>
      <c r="F189" s="118" t="str">
        <f>IF(db_jamaah[[#This Row],[GOL]]=1,"SINGLE",IF(db_jamaah[[#This Row],[GOL]]=2,"DOUBLE",IF(db_jamaah[[#This Row],[GOL]]=3,"TRIPLE",IF(db_jamaah[[#This Row],[GOL]]&gt;3,"QUARTER",""))))</f>
        <v/>
      </c>
      <c r="G189" s="125">
        <f>IF(db_jamaah[[#This Row],[GOL]]=1,4.5,IF(db_jamaah[[#This Row],[GOL]]=2,6,IF(db_jamaah[[#This Row],[GOL]]=3,7.5,IF(db_jamaah[[#This Row],[GOL]]&gt;3,9,0))))</f>
        <v>0</v>
      </c>
      <c r="H189" s="36"/>
    </row>
    <row r="190" spans="1:8">
      <c r="A190" s="111" t="s">
        <v>613</v>
      </c>
      <c r="B190" s="111">
        <v>187</v>
      </c>
      <c r="C190" s="36" t="s">
        <v>618</v>
      </c>
      <c r="D190" s="36" t="s">
        <v>635</v>
      </c>
      <c r="E190" s="125">
        <f>IF(db_jamaah[[#This Row],[Status dalam keluarga]]="KK",COUNTIF(db_jamaah[KK],db_jamaah[[#This Row],[KK]]),0)</f>
        <v>0</v>
      </c>
      <c r="F190" s="118" t="str">
        <f>IF(db_jamaah[[#This Row],[GOL]]=1,"SINGLE",IF(db_jamaah[[#This Row],[GOL]]=2,"DOUBLE",IF(db_jamaah[[#This Row],[GOL]]=3,"TRIPLE",IF(db_jamaah[[#This Row],[GOL]]&gt;3,"QUARTER",""))))</f>
        <v/>
      </c>
      <c r="G190" s="125">
        <f>IF(db_jamaah[[#This Row],[GOL]]=1,4.5,IF(db_jamaah[[#This Row],[GOL]]=2,6,IF(db_jamaah[[#This Row],[GOL]]=3,7.5,IF(db_jamaah[[#This Row],[GOL]]&gt;3,9,0))))</f>
        <v>0</v>
      </c>
      <c r="H190" s="36"/>
    </row>
    <row r="191" spans="1:8">
      <c r="A191" s="111" t="s">
        <v>613</v>
      </c>
      <c r="B191" s="111">
        <v>188</v>
      </c>
      <c r="C191" s="36" t="s">
        <v>619</v>
      </c>
      <c r="D191" s="36" t="s">
        <v>635</v>
      </c>
      <c r="E191" s="125">
        <f>IF(db_jamaah[[#This Row],[Status dalam keluarga]]="KK",COUNTIF(db_jamaah[KK],db_jamaah[[#This Row],[KK]]),0)</f>
        <v>0</v>
      </c>
      <c r="F191" s="118" t="str">
        <f>IF(db_jamaah[[#This Row],[GOL]]=1,"SINGLE",IF(db_jamaah[[#This Row],[GOL]]=2,"DOUBLE",IF(db_jamaah[[#This Row],[GOL]]=3,"TRIPLE",IF(db_jamaah[[#This Row],[GOL]]&gt;3,"QUARTER",""))))</f>
        <v/>
      </c>
      <c r="G191" s="125">
        <f>IF(db_jamaah[[#This Row],[GOL]]=1,4.5,IF(db_jamaah[[#This Row],[GOL]]=2,6,IF(db_jamaah[[#This Row],[GOL]]=3,7.5,IF(db_jamaah[[#This Row],[GOL]]&gt;3,9,0))))</f>
        <v>0</v>
      </c>
      <c r="H191" s="36"/>
    </row>
    <row r="192" spans="1:8">
      <c r="A192" s="111" t="s">
        <v>620</v>
      </c>
      <c r="B192" s="111">
        <v>189</v>
      </c>
      <c r="C192" s="36" t="s">
        <v>621</v>
      </c>
      <c r="D192" s="36" t="s">
        <v>635</v>
      </c>
      <c r="E192" s="125">
        <f>IF(db_jamaah[[#This Row],[Status dalam keluarga]]="KK",COUNTIF(db_jamaah[KK],db_jamaah[[#This Row],[KK]]),0)</f>
        <v>0</v>
      </c>
      <c r="F192" s="118" t="str">
        <f>IF(db_jamaah[[#This Row],[GOL]]=1,"SINGLE",IF(db_jamaah[[#This Row],[GOL]]=2,"DOUBLE",IF(db_jamaah[[#This Row],[GOL]]=3,"TRIPLE",IF(db_jamaah[[#This Row],[GOL]]&gt;3,"QUARTER",""))))</f>
        <v/>
      </c>
      <c r="G192" s="125">
        <f>IF(db_jamaah[[#This Row],[GOL]]=1,4.5,IF(db_jamaah[[#This Row],[GOL]]=2,6,IF(db_jamaah[[#This Row],[GOL]]=3,7.5,IF(db_jamaah[[#This Row],[GOL]]&gt;3,9,0))))</f>
        <v>0</v>
      </c>
      <c r="H192" s="36"/>
    </row>
    <row r="193" spans="1:8">
      <c r="A193" s="111" t="s">
        <v>620</v>
      </c>
      <c r="B193" s="111">
        <v>190</v>
      </c>
      <c r="C193" s="36" t="s">
        <v>622</v>
      </c>
      <c r="D193" s="36" t="s">
        <v>635</v>
      </c>
      <c r="E193" s="125">
        <f>IF(db_jamaah[[#This Row],[Status dalam keluarga]]="KK",COUNTIF(db_jamaah[KK],db_jamaah[[#This Row],[KK]]),0)</f>
        <v>0</v>
      </c>
      <c r="F193" s="118" t="str">
        <f>IF(db_jamaah[[#This Row],[GOL]]=1,"SINGLE",IF(db_jamaah[[#This Row],[GOL]]=2,"DOUBLE",IF(db_jamaah[[#This Row],[GOL]]=3,"TRIPLE",IF(db_jamaah[[#This Row],[GOL]]&gt;3,"QUARTER",""))))</f>
        <v/>
      </c>
      <c r="G193" s="125">
        <f>IF(db_jamaah[[#This Row],[GOL]]=1,4.5,IF(db_jamaah[[#This Row],[GOL]]=2,6,IF(db_jamaah[[#This Row],[GOL]]=3,7.5,IF(db_jamaah[[#This Row],[GOL]]&gt;3,9,0))))</f>
        <v>0</v>
      </c>
      <c r="H193" s="36"/>
    </row>
    <row r="194" spans="1:8">
      <c r="A194" s="111" t="s">
        <v>605</v>
      </c>
      <c r="B194" s="111">
        <v>191</v>
      </c>
      <c r="C194" s="36" t="s">
        <v>623</v>
      </c>
      <c r="D194" s="36" t="s">
        <v>635</v>
      </c>
      <c r="E194" s="125">
        <f>IF(db_jamaah[[#This Row],[Status dalam keluarga]]="KK",COUNTIF(db_jamaah[KK],db_jamaah[[#This Row],[KK]]),0)</f>
        <v>0</v>
      </c>
      <c r="F194" s="118" t="str">
        <f>IF(db_jamaah[[#This Row],[GOL]]=1,"SINGLE",IF(db_jamaah[[#This Row],[GOL]]=2,"DOUBLE",IF(db_jamaah[[#This Row],[GOL]]=3,"TRIPLE",IF(db_jamaah[[#This Row],[GOL]]&gt;3,"QUARTER",""))))</f>
        <v/>
      </c>
      <c r="G194" s="125">
        <f>IF(db_jamaah[[#This Row],[GOL]]=1,4.5,IF(db_jamaah[[#This Row],[GOL]]=2,6,IF(db_jamaah[[#This Row],[GOL]]=3,7.5,IF(db_jamaah[[#This Row],[GOL]]&gt;3,9,0))))</f>
        <v>0</v>
      </c>
      <c r="H194" s="36"/>
    </row>
    <row r="195" spans="1:8">
      <c r="A195" s="111" t="s">
        <v>624</v>
      </c>
      <c r="B195" s="111">
        <v>192</v>
      </c>
      <c r="C195" s="36" t="s">
        <v>625</v>
      </c>
      <c r="D195" s="36" t="s">
        <v>635</v>
      </c>
      <c r="E195" s="125">
        <f>IF(db_jamaah[[#This Row],[Status dalam keluarga]]="KK",COUNTIF(db_jamaah[KK],db_jamaah[[#This Row],[KK]]),0)</f>
        <v>0</v>
      </c>
      <c r="F195" s="118" t="str">
        <f>IF(db_jamaah[[#This Row],[GOL]]=1,"SINGLE",IF(db_jamaah[[#This Row],[GOL]]=2,"DOUBLE",IF(db_jamaah[[#This Row],[GOL]]=3,"TRIPLE",IF(db_jamaah[[#This Row],[GOL]]&gt;3,"QUARTER",""))))</f>
        <v/>
      </c>
      <c r="G195" s="125">
        <f>IF(db_jamaah[[#This Row],[GOL]]=1,4.5,IF(db_jamaah[[#This Row],[GOL]]=2,6,IF(db_jamaah[[#This Row],[GOL]]=3,7.5,IF(db_jamaah[[#This Row],[GOL]]&gt;3,9,0))))</f>
        <v>0</v>
      </c>
      <c r="H195" s="36"/>
    </row>
    <row r="196" spans="1:8">
      <c r="A196" s="111" t="s">
        <v>624</v>
      </c>
      <c r="B196" s="111">
        <v>193</v>
      </c>
      <c r="C196" s="36" t="s">
        <v>626</v>
      </c>
      <c r="D196" s="36" t="s">
        <v>635</v>
      </c>
      <c r="E196" s="125">
        <f>IF(db_jamaah[[#This Row],[Status dalam keluarga]]="KK",COUNTIF(db_jamaah[KK],db_jamaah[[#This Row],[KK]]),0)</f>
        <v>0</v>
      </c>
      <c r="F196" s="118" t="str">
        <f>IF(db_jamaah[[#This Row],[GOL]]=1,"SINGLE",IF(db_jamaah[[#This Row],[GOL]]=2,"DOUBLE",IF(db_jamaah[[#This Row],[GOL]]=3,"TRIPLE",IF(db_jamaah[[#This Row],[GOL]]&gt;3,"QUARTER",""))))</f>
        <v/>
      </c>
      <c r="G196" s="125">
        <f>IF(db_jamaah[[#This Row],[GOL]]=1,4.5,IF(db_jamaah[[#This Row],[GOL]]=2,6,IF(db_jamaah[[#This Row],[GOL]]=3,7.5,IF(db_jamaah[[#This Row],[GOL]]&gt;3,9,0))))</f>
        <v>0</v>
      </c>
      <c r="H196" s="36"/>
    </row>
    <row r="197" spans="1:8">
      <c r="A197" s="111" t="s">
        <v>624</v>
      </c>
      <c r="B197" s="111">
        <v>194</v>
      </c>
      <c r="C197" s="36" t="s">
        <v>627</v>
      </c>
      <c r="D197" s="36" t="s">
        <v>635</v>
      </c>
      <c r="E197" s="125">
        <f>IF(db_jamaah[[#This Row],[Status dalam keluarga]]="KK",COUNTIF(db_jamaah[KK],db_jamaah[[#This Row],[KK]]),0)</f>
        <v>0</v>
      </c>
      <c r="F197" s="118" t="str">
        <f>IF(db_jamaah[[#This Row],[GOL]]=1,"SINGLE",IF(db_jamaah[[#This Row],[GOL]]=2,"DOUBLE",IF(db_jamaah[[#This Row],[GOL]]=3,"TRIPLE",IF(db_jamaah[[#This Row],[GOL]]&gt;3,"QUARTER",""))))</f>
        <v/>
      </c>
      <c r="G197" s="125">
        <f>IF(db_jamaah[[#This Row],[GOL]]=1,4.5,IF(db_jamaah[[#This Row],[GOL]]=2,6,IF(db_jamaah[[#This Row],[GOL]]=3,7.5,IF(db_jamaah[[#This Row],[GOL]]&gt;3,9,0))))</f>
        <v>0</v>
      </c>
      <c r="H197" s="36"/>
    </row>
    <row r="198" spans="1:8">
      <c r="A198" s="111" t="s">
        <v>624</v>
      </c>
      <c r="B198" s="111">
        <v>195</v>
      </c>
      <c r="C198" s="36" t="s">
        <v>628</v>
      </c>
      <c r="D198" s="36" t="s">
        <v>635</v>
      </c>
      <c r="E198" s="125">
        <f>IF(db_jamaah[[#This Row],[Status dalam keluarga]]="KK",COUNTIF(db_jamaah[KK],db_jamaah[[#This Row],[KK]]),0)</f>
        <v>0</v>
      </c>
      <c r="F198" s="118" t="str">
        <f>IF(db_jamaah[[#This Row],[GOL]]=1,"SINGLE",IF(db_jamaah[[#This Row],[GOL]]=2,"DOUBLE",IF(db_jamaah[[#This Row],[GOL]]=3,"TRIPLE",IF(db_jamaah[[#This Row],[GOL]]&gt;3,"QUARTER",""))))</f>
        <v/>
      </c>
      <c r="G198" s="125">
        <f>IF(db_jamaah[[#This Row],[GOL]]=1,4.5,IF(db_jamaah[[#This Row],[GOL]]=2,6,IF(db_jamaah[[#This Row],[GOL]]=3,7.5,IF(db_jamaah[[#This Row],[GOL]]&gt;3,9,0))))</f>
        <v>0</v>
      </c>
      <c r="H198" s="36"/>
    </row>
    <row r="199" spans="1:8">
      <c r="A199" s="111" t="s">
        <v>624</v>
      </c>
      <c r="B199" s="111">
        <v>196</v>
      </c>
      <c r="C199" s="36" t="s">
        <v>629</v>
      </c>
      <c r="D199" s="36" t="s">
        <v>635</v>
      </c>
      <c r="E199" s="125">
        <f>IF(db_jamaah[[#This Row],[Status dalam keluarga]]="KK",COUNTIF(db_jamaah[KK],db_jamaah[[#This Row],[KK]]),0)</f>
        <v>0</v>
      </c>
      <c r="F199" s="118" t="str">
        <f>IF(db_jamaah[[#This Row],[GOL]]=1,"SINGLE",IF(db_jamaah[[#This Row],[GOL]]=2,"DOUBLE",IF(db_jamaah[[#This Row],[GOL]]=3,"TRIPLE",IF(db_jamaah[[#This Row],[GOL]]&gt;3,"QUARTER",""))))</f>
        <v/>
      </c>
      <c r="G199" s="125">
        <f>IF(db_jamaah[[#This Row],[GOL]]=1,4.5,IF(db_jamaah[[#This Row],[GOL]]=2,6,IF(db_jamaah[[#This Row],[GOL]]=3,7.5,IF(db_jamaah[[#This Row],[GOL]]&gt;3,9,0))))</f>
        <v>0</v>
      </c>
      <c r="H199" s="36"/>
    </row>
    <row r="200" spans="1:8">
      <c r="A200" s="111" t="s">
        <v>624</v>
      </c>
      <c r="B200" s="111">
        <v>197</v>
      </c>
      <c r="C200" s="36" t="s">
        <v>630</v>
      </c>
      <c r="D200" s="36" t="s">
        <v>635</v>
      </c>
      <c r="E200" s="125">
        <f>IF(db_jamaah[[#This Row],[Status dalam keluarga]]="KK",COUNTIF(db_jamaah[KK],db_jamaah[[#This Row],[KK]]),0)</f>
        <v>0</v>
      </c>
      <c r="F200" s="118" t="str">
        <f>IF(db_jamaah[[#This Row],[GOL]]=1,"SINGLE",IF(db_jamaah[[#This Row],[GOL]]=2,"DOUBLE",IF(db_jamaah[[#This Row],[GOL]]=3,"TRIPLE",IF(db_jamaah[[#This Row],[GOL]]&gt;3,"QUARTER",""))))</f>
        <v/>
      </c>
      <c r="G200" s="125">
        <f>IF(db_jamaah[[#This Row],[GOL]]=1,4.5,IF(db_jamaah[[#This Row],[GOL]]=2,6,IF(db_jamaah[[#This Row],[GOL]]=3,7.5,IF(db_jamaah[[#This Row],[GOL]]&gt;3,9,0))))</f>
        <v>0</v>
      </c>
      <c r="H200" s="36"/>
    </row>
    <row r="201" spans="1:8">
      <c r="A201" s="111" t="s">
        <v>624</v>
      </c>
      <c r="B201" s="111">
        <v>198</v>
      </c>
      <c r="C201" s="36" t="s">
        <v>631</v>
      </c>
      <c r="D201" s="36" t="s">
        <v>635</v>
      </c>
      <c r="E201" s="125">
        <f>IF(db_jamaah[[#This Row],[Status dalam keluarga]]="KK",COUNTIF(db_jamaah[KK],db_jamaah[[#This Row],[KK]]),0)</f>
        <v>0</v>
      </c>
      <c r="F201" s="118" t="str">
        <f>IF(db_jamaah[[#This Row],[GOL]]=1,"SINGLE",IF(db_jamaah[[#This Row],[GOL]]=2,"DOUBLE",IF(db_jamaah[[#This Row],[GOL]]=3,"TRIPLE",IF(db_jamaah[[#This Row],[GOL]]&gt;3,"QUARTER",""))))</f>
        <v/>
      </c>
      <c r="G201" s="125">
        <f>IF(db_jamaah[[#This Row],[GOL]]=1,4.5,IF(db_jamaah[[#This Row],[GOL]]=2,6,IF(db_jamaah[[#This Row],[GOL]]=3,7.5,IF(db_jamaah[[#This Row],[GOL]]&gt;3,9,0))))</f>
        <v>0</v>
      </c>
      <c r="H201" s="36"/>
    </row>
    <row r="202" spans="1:8">
      <c r="A202" s="111" t="s">
        <v>624</v>
      </c>
      <c r="B202" s="111">
        <v>199</v>
      </c>
      <c r="C202" s="36" t="s">
        <v>632</v>
      </c>
      <c r="D202" s="36" t="s">
        <v>635</v>
      </c>
      <c r="E202" s="125">
        <f>IF(db_jamaah[[#This Row],[Status dalam keluarga]]="KK",COUNTIF(db_jamaah[KK],db_jamaah[[#This Row],[KK]]),0)</f>
        <v>0</v>
      </c>
      <c r="F202" s="118" t="str">
        <f>IF(db_jamaah[[#This Row],[GOL]]=1,"SINGLE",IF(db_jamaah[[#This Row],[GOL]]=2,"DOUBLE",IF(db_jamaah[[#This Row],[GOL]]=3,"TRIPLE",IF(db_jamaah[[#This Row],[GOL]]&gt;3,"QUARTER",""))))</f>
        <v/>
      </c>
      <c r="G202" s="125">
        <f>IF(db_jamaah[[#This Row],[GOL]]=1,4.5,IF(db_jamaah[[#This Row],[GOL]]=2,6,IF(db_jamaah[[#This Row],[GOL]]=3,7.5,IF(db_jamaah[[#This Row],[GOL]]&gt;3,9,0))))</f>
        <v>0</v>
      </c>
      <c r="H202" s="36"/>
    </row>
    <row r="203" spans="1:8">
      <c r="A203" s="111"/>
      <c r="B203" s="111"/>
      <c r="C203" s="36"/>
      <c r="D203" s="36"/>
      <c r="E203" s="124"/>
      <c r="F203" s="118"/>
      <c r="G203" s="125">
        <f>IF(db_jamaah[[#This Row],[GOL]]=1,4.5,IF(db_jamaah[[#This Row],[GOL]]=2,6,IF(db_jamaah[[#This Row],[GOL]]=3,7.5,IF(db_jamaah[[#This Row],[GOL]]&gt;3,9,0))))</f>
        <v>0</v>
      </c>
      <c r="H203" s="36"/>
    </row>
    <row r="204" spans="1:8">
      <c r="A204" s="114" t="s">
        <v>633</v>
      </c>
      <c r="B204" s="115"/>
      <c r="C204" s="116">
        <f>SUBTOTAL(103,db_jamaah[Nama])</f>
        <v>199</v>
      </c>
      <c r="D204" s="116">
        <f>SUBTOTAL(103,db_jamaah[Status dalam keluarga])</f>
        <v>199</v>
      </c>
      <c r="E204" s="117"/>
      <c r="F204" s="116"/>
      <c r="G204" s="116"/>
      <c r="H204" s="116"/>
    </row>
  </sheetData>
  <mergeCells count="1">
    <mergeCell ref="A1:H1"/>
  </mergeCells>
  <phoneticPr fontId="25" type="noConversion"/>
  <conditionalFormatting sqref="C180 C4:C176">
    <cfRule type="duplicateValues" dxfId="69" priority="2" stopIfTrue="1"/>
  </conditionalFormatting>
  <printOptions horizontalCentered="1" verticalCentered="1"/>
  <pageMargins left="0" right="0" top="0.25" bottom="0.25" header="0.3" footer="0.3"/>
  <pageSetup paperSize="9" scale="90" fitToHeight="0" orientation="portrait" horizontalDpi="4294967292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51612-A299-4C7C-96F8-A0745A3B4289}">
  <dimension ref="A1:J10"/>
  <sheetViews>
    <sheetView workbookViewId="0">
      <selection activeCell="B13" sqref="B13"/>
    </sheetView>
  </sheetViews>
  <sheetFormatPr defaultRowHeight="15"/>
  <cols>
    <col min="2" max="2" width="16.7109375" bestFit="1" customWidth="1"/>
    <col min="6" max="6" width="13" customWidth="1"/>
  </cols>
  <sheetData>
    <row r="1" spans="1:10">
      <c r="A1" s="137" t="s">
        <v>40</v>
      </c>
      <c r="B1" s="138" t="s">
        <v>683</v>
      </c>
      <c r="C1" s="138" t="s">
        <v>678</v>
      </c>
      <c r="D1" s="138" t="s">
        <v>684</v>
      </c>
      <c r="E1" s="138" t="s">
        <v>677</v>
      </c>
      <c r="F1" s="139" t="s">
        <v>656</v>
      </c>
      <c r="G1" s="138" t="s">
        <v>685</v>
      </c>
      <c r="J1" t="s">
        <v>690</v>
      </c>
    </row>
    <row r="2" spans="1:10">
      <c r="A2" s="53">
        <v>1</v>
      </c>
      <c r="B2" s="9" t="s">
        <v>695</v>
      </c>
      <c r="C2" s="9">
        <v>455</v>
      </c>
      <c r="D2" s="9">
        <v>0.3</v>
      </c>
      <c r="E2" s="9">
        <f>Table2[[#This Row],[BRUTO]]*Table2[[#This Row],[PERSEN NET]]</f>
        <v>136.5</v>
      </c>
      <c r="F2" s="9" t="s">
        <v>695</v>
      </c>
      <c r="G2" s="143" t="s">
        <v>690</v>
      </c>
      <c r="J2" t="s">
        <v>691</v>
      </c>
    </row>
    <row r="3" spans="1:10">
      <c r="A3" s="53">
        <v>2</v>
      </c>
      <c r="B3" s="9" t="s">
        <v>696</v>
      </c>
      <c r="C3" s="9">
        <v>600</v>
      </c>
      <c r="D3" s="9">
        <v>0.25</v>
      </c>
      <c r="E3" s="9">
        <f>Table2[[#This Row],[BRUTO]]*Table2[[#This Row],[PERSEN NET]]</f>
        <v>150</v>
      </c>
      <c r="F3" s="9" t="s">
        <v>695</v>
      </c>
      <c r="G3" s="143" t="s">
        <v>690</v>
      </c>
      <c r="J3" t="s">
        <v>692</v>
      </c>
    </row>
    <row r="4" spans="1:10">
      <c r="A4" s="53">
        <v>3</v>
      </c>
      <c r="B4" s="9" t="s">
        <v>697</v>
      </c>
      <c r="C4" s="9">
        <v>400</v>
      </c>
      <c r="D4" s="9">
        <v>0.25</v>
      </c>
      <c r="E4" s="9">
        <f>Table2[[#This Row],[BRUTO]]*Table2[[#This Row],[PERSEN NET]]</f>
        <v>100</v>
      </c>
      <c r="F4" s="9" t="s">
        <v>695</v>
      </c>
      <c r="G4" s="143" t="s">
        <v>690</v>
      </c>
      <c r="J4" t="s">
        <v>693</v>
      </c>
    </row>
    <row r="5" spans="1:10">
      <c r="A5" s="53">
        <v>4</v>
      </c>
      <c r="B5" s="9" t="s">
        <v>698</v>
      </c>
      <c r="C5" s="9">
        <v>600</v>
      </c>
      <c r="D5" s="9">
        <v>0.25</v>
      </c>
      <c r="E5" s="9">
        <f>Table2[[#This Row],[BRUTO]]*Table2[[#This Row],[PERSEN NET]]</f>
        <v>150</v>
      </c>
      <c r="F5" s="9" t="s">
        <v>695</v>
      </c>
      <c r="G5" s="143" t="s">
        <v>690</v>
      </c>
    </row>
    <row r="6" spans="1:10">
      <c r="A6" s="53">
        <v>5</v>
      </c>
      <c r="B6" s="9" t="s">
        <v>699</v>
      </c>
      <c r="C6" s="9">
        <v>500</v>
      </c>
      <c r="D6" s="9">
        <v>0.25</v>
      </c>
      <c r="E6" s="9">
        <f>Table2[[#This Row],[BRUTO]]*Table2[[#This Row],[PERSEN NET]]</f>
        <v>125</v>
      </c>
      <c r="F6" s="9" t="s">
        <v>695</v>
      </c>
      <c r="G6" s="143" t="s">
        <v>690</v>
      </c>
    </row>
    <row r="7" spans="1:10">
      <c r="A7" s="53">
        <v>6</v>
      </c>
      <c r="B7" s="9" t="s">
        <v>700</v>
      </c>
      <c r="C7" s="9">
        <v>800</v>
      </c>
      <c r="D7" s="9">
        <v>0.25</v>
      </c>
      <c r="E7" s="9">
        <f>Table2[[#This Row],[BRUTO]]*Table2[[#This Row],[PERSEN NET]]</f>
        <v>200</v>
      </c>
      <c r="F7" s="9" t="s">
        <v>695</v>
      </c>
      <c r="G7" s="143" t="s">
        <v>690</v>
      </c>
    </row>
    <row r="8" spans="1:10">
      <c r="A8" s="53">
        <v>7</v>
      </c>
      <c r="B8" s="9" t="s">
        <v>701</v>
      </c>
      <c r="C8" s="9">
        <v>520</v>
      </c>
      <c r="D8" s="9">
        <v>0.25</v>
      </c>
      <c r="E8" s="9">
        <f>Table2[[#This Row],[BRUTO]]*Table2[[#This Row],[PERSEN NET]]</f>
        <v>130</v>
      </c>
      <c r="F8" s="9" t="s">
        <v>695</v>
      </c>
      <c r="G8" s="143" t="s">
        <v>690</v>
      </c>
    </row>
    <row r="9" spans="1:10">
      <c r="A9" s="53">
        <v>8</v>
      </c>
      <c r="B9" s="9" t="s">
        <v>702</v>
      </c>
      <c r="C9" s="9">
        <v>600</v>
      </c>
      <c r="D9" s="9">
        <v>0.25</v>
      </c>
      <c r="E9" s="9">
        <f>Table2[[#This Row],[BRUTO]]*Table2[[#This Row],[PERSEN NET]]</f>
        <v>150</v>
      </c>
      <c r="F9" s="9" t="s">
        <v>695</v>
      </c>
      <c r="G9" s="143" t="s">
        <v>690</v>
      </c>
    </row>
    <row r="10" spans="1:10">
      <c r="A10" s="135">
        <v>9</v>
      </c>
      <c r="B10" s="9" t="s">
        <v>703</v>
      </c>
      <c r="C10" s="136">
        <v>470</v>
      </c>
      <c r="D10" s="136">
        <v>0.25</v>
      </c>
      <c r="E10" s="9">
        <f>Table2[[#This Row],[BRUTO]]*Table2[[#This Row],[PERSEN NET]]</f>
        <v>117.5</v>
      </c>
      <c r="F10" s="9" t="s">
        <v>695</v>
      </c>
      <c r="G10" s="143" t="s">
        <v>690</v>
      </c>
    </row>
  </sheetData>
  <phoneticPr fontId="25" type="noConversion"/>
  <dataValidations count="1">
    <dataValidation type="list" allowBlank="1" showInputMessage="1" showErrorMessage="1" sqref="G2:G10" xr:uid="{AFD4CFBE-E533-42DB-B075-6C6C534AAD8E}">
      <formula1>$J$1:$J$4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DF97-BCE6-4304-A9E2-B243B7B5429D}">
  <dimension ref="A1:O159"/>
  <sheetViews>
    <sheetView tabSelected="1" workbookViewId="0">
      <selection activeCell="F161" sqref="F161"/>
    </sheetView>
  </sheetViews>
  <sheetFormatPr defaultRowHeight="15"/>
  <cols>
    <col min="2" max="2" width="8.28515625" bestFit="1" customWidth="1"/>
    <col min="3" max="3" width="37.7109375" bestFit="1" customWidth="1"/>
    <col min="4" max="4" width="20.7109375" customWidth="1"/>
    <col min="5" max="5" width="16.7109375" bestFit="1" customWidth="1"/>
    <col min="8" max="8" width="17.28515625" bestFit="1" customWidth="1"/>
    <col min="9" max="9" width="5.28515625" bestFit="1" customWidth="1"/>
    <col min="10" max="10" width="14.85546875" bestFit="1" customWidth="1"/>
    <col min="11" max="11" width="7.42578125" bestFit="1" customWidth="1"/>
    <col min="12" max="12" width="10" bestFit="1" customWidth="1"/>
    <col min="13" max="13" width="10.7109375" bestFit="1" customWidth="1"/>
    <col min="14" max="14" width="11.5703125" bestFit="1" customWidth="1"/>
    <col min="15" max="15" width="16.42578125" bestFit="1" customWidth="1"/>
  </cols>
  <sheetData>
    <row r="1" spans="1:15">
      <c r="A1" s="140" t="s">
        <v>74</v>
      </c>
      <c r="B1" s="141" t="s">
        <v>75</v>
      </c>
      <c r="C1" s="141" t="s">
        <v>505</v>
      </c>
      <c r="D1" s="141" t="s">
        <v>72</v>
      </c>
      <c r="E1" s="141" t="s">
        <v>662</v>
      </c>
      <c r="F1" s="141" t="s">
        <v>646</v>
      </c>
      <c r="G1" s="141" t="s">
        <v>650</v>
      </c>
      <c r="H1" s="141" t="s">
        <v>648</v>
      </c>
      <c r="I1" s="141" t="s">
        <v>15</v>
      </c>
      <c r="J1" s="141" t="s">
        <v>670</v>
      </c>
      <c r="K1" s="141" t="s">
        <v>651</v>
      </c>
      <c r="L1" s="141" t="s">
        <v>652</v>
      </c>
      <c r="M1" s="141" t="s">
        <v>653</v>
      </c>
      <c r="N1" s="141" t="s">
        <v>654</v>
      </c>
      <c r="O1" s="141" t="s">
        <v>655</v>
      </c>
    </row>
    <row r="2" spans="1:15">
      <c r="A2" s="53" t="s">
        <v>506</v>
      </c>
      <c r="B2" s="9">
        <v>1</v>
      </c>
      <c r="C2" s="9" t="s">
        <v>704</v>
      </c>
      <c r="D2" s="9" t="s">
        <v>74</v>
      </c>
      <c r="E2" s="9" t="s">
        <v>892</v>
      </c>
      <c r="F2" s="9">
        <f>IF(DataQurban[[#This Row],[Status dalam keluarga]]="KK",COUNTIF(DataQurban[KK],DataQurban[[#This Row],[KK]]),0)</f>
        <v>1</v>
      </c>
      <c r="G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2" s="9">
        <f>IF(DataQurban[[#This Row],[GOL]]=1,4,IF(OR(DataQurban[[#This Row],[GOL]]=2,DataQurban[[#This Row],[GOL]]=3),5.5,IF(OR(DataQurban[[#This Row],[GOL]]=4,DataQurban[[#This Row],[GOL]]=5),7,IF(DataQurban[[#This Row],[GOL]]&gt;5,8.5,0))))+6</f>
        <v>10</v>
      </c>
      <c r="I2" s="9">
        <v>5</v>
      </c>
      <c r="J2" s="9" t="str">
        <f>IF(DataQurban[[#This Row],[BL]]="","",CONCATENATE("BL",DataQurban[[#This Row],[BL]]))</f>
        <v>BL5</v>
      </c>
      <c r="K2" s="9"/>
      <c r="L2" s="9"/>
      <c r="M2" s="9">
        <v>1</v>
      </c>
      <c r="N2" s="9">
        <v>1</v>
      </c>
      <c r="O2" s="9"/>
    </row>
    <row r="3" spans="1:15">
      <c r="A3" s="53" t="s">
        <v>510</v>
      </c>
      <c r="B3" s="9">
        <v>1</v>
      </c>
      <c r="C3" s="9" t="s">
        <v>705</v>
      </c>
      <c r="D3" s="9" t="s">
        <v>74</v>
      </c>
      <c r="E3" s="9" t="s">
        <v>893</v>
      </c>
      <c r="F3" s="9">
        <f>IF(DataQurban[[#This Row],[Status dalam keluarga]]="KK",COUNTIF(DataQurban[KK],DataQurban[[#This Row],[KK]]),0)</f>
        <v>2</v>
      </c>
      <c r="G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3" s="9">
        <f>IF(DataQurban[[#This Row],[GOL]]=1,4,IF(OR(DataQurban[[#This Row],[GOL]]=2,DataQurban[[#This Row],[GOL]]=3),5.5,IF(OR(DataQurban[[#This Row],[GOL]]=4,DataQurban[[#This Row],[GOL]]=5),7,IF(DataQurban[[#This Row],[GOL]]&gt;5,8.5,0))))+6</f>
        <v>11.5</v>
      </c>
      <c r="I3" s="9">
        <v>5</v>
      </c>
      <c r="J3" s="9" t="str">
        <f>IF(DataQurban[[#This Row],[BL]]="","",CONCATENATE("BL",DataQurban[[#This Row],[BL]]))</f>
        <v>BL5</v>
      </c>
      <c r="K3" s="9">
        <v>1</v>
      </c>
      <c r="L3" s="9"/>
      <c r="M3" s="9">
        <v>1</v>
      </c>
      <c r="N3" s="9">
        <v>1</v>
      </c>
      <c r="O3" s="9"/>
    </row>
    <row r="4" spans="1:15" hidden="1">
      <c r="A4" s="53" t="s">
        <v>510</v>
      </c>
      <c r="B4" s="9">
        <v>2</v>
      </c>
      <c r="C4" s="9" t="s">
        <v>706</v>
      </c>
      <c r="D4" s="9" t="s">
        <v>508</v>
      </c>
      <c r="E4" s="9"/>
      <c r="F4" s="9">
        <f>IF(DataQurban[[#This Row],[Status dalam keluarga]]="KK",COUNTIF(DataQurban[KK],DataQurban[[#This Row],[KK]]),0)</f>
        <v>0</v>
      </c>
      <c r="G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4" s="9"/>
      <c r="I4" s="9"/>
      <c r="J4" s="9" t="str">
        <f>IF(DataQurban[[#This Row],[BL]]="","",CONCATENATE("BL",DataQurban[[#This Row],[BL]]))</f>
        <v/>
      </c>
      <c r="K4" s="9"/>
      <c r="L4" s="9"/>
      <c r="M4" s="9"/>
      <c r="N4" s="9"/>
      <c r="O4" s="9"/>
    </row>
    <row r="5" spans="1:15">
      <c r="A5" s="53" t="s">
        <v>511</v>
      </c>
      <c r="B5" s="9">
        <v>1</v>
      </c>
      <c r="C5" s="9" t="s">
        <v>707</v>
      </c>
      <c r="D5" s="9" t="s">
        <v>74</v>
      </c>
      <c r="E5" s="9" t="s">
        <v>893</v>
      </c>
      <c r="F5" s="9">
        <f>IF(DataQurban[[#This Row],[Status dalam keluarga]]="KK",COUNTIF(DataQurban[KK],DataQurban[[#This Row],[KK]]),0)</f>
        <v>2</v>
      </c>
      <c r="G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5" s="9">
        <v>4</v>
      </c>
      <c r="I5" s="9">
        <v>8</v>
      </c>
      <c r="J5" s="9" t="str">
        <f>IF(DataQurban[[#This Row],[BL]]="","",CONCATENATE("BL",DataQurban[[#This Row],[BL]]))</f>
        <v>BL8</v>
      </c>
      <c r="K5" s="9">
        <v>1</v>
      </c>
      <c r="L5" s="9"/>
      <c r="M5" s="9">
        <v>1</v>
      </c>
      <c r="N5" s="9">
        <v>1</v>
      </c>
      <c r="O5" s="9"/>
    </row>
    <row r="6" spans="1:15" hidden="1">
      <c r="A6" s="53" t="s">
        <v>511</v>
      </c>
      <c r="B6" s="9">
        <v>2</v>
      </c>
      <c r="C6" s="9" t="s">
        <v>708</v>
      </c>
      <c r="D6" s="9" t="s">
        <v>513</v>
      </c>
      <c r="E6" s="9"/>
      <c r="F6" s="9">
        <f>IF(DataQurban[[#This Row],[Status dalam keluarga]]="KK",COUNTIF(DataQurban[KK],DataQurban[[#This Row],[KK]]),0)</f>
        <v>0</v>
      </c>
      <c r="G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6" s="9"/>
      <c r="I6" s="9"/>
      <c r="J6" s="9" t="str">
        <f>IF(DataQurban[[#This Row],[BL]]="","",CONCATENATE("BL",DataQurban[[#This Row],[BL]]))</f>
        <v/>
      </c>
      <c r="K6" s="9"/>
      <c r="L6" s="9"/>
      <c r="M6" s="9"/>
      <c r="N6" s="9"/>
      <c r="O6" s="9"/>
    </row>
    <row r="7" spans="1:15">
      <c r="A7" s="53" t="s">
        <v>517</v>
      </c>
      <c r="B7" s="9">
        <v>1</v>
      </c>
      <c r="C7" s="9" t="s">
        <v>709</v>
      </c>
      <c r="D7" s="9" t="s">
        <v>74</v>
      </c>
      <c r="E7" s="9" t="s">
        <v>892</v>
      </c>
      <c r="F7" s="9">
        <f>IF(DataQurban[[#This Row],[Status dalam keluarga]]="KK",COUNTIF(DataQurban[KK],DataQurban[[#This Row],[KK]]),0)</f>
        <v>2</v>
      </c>
      <c r="G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7" s="9">
        <v>11.5</v>
      </c>
      <c r="I7" s="9">
        <v>7</v>
      </c>
      <c r="J7" s="9" t="str">
        <f>IF(DataQurban[[#This Row],[BL]]="","",CONCATENATE("BL",DataQurban[[#This Row],[BL]]))</f>
        <v>BL7</v>
      </c>
      <c r="K7" s="9">
        <v>1</v>
      </c>
      <c r="L7" s="9"/>
      <c r="M7" s="9">
        <v>1</v>
      </c>
      <c r="N7" s="9">
        <v>1</v>
      </c>
      <c r="O7" s="9">
        <v>3.5</v>
      </c>
    </row>
    <row r="8" spans="1:15" hidden="1">
      <c r="A8" s="53" t="s">
        <v>517</v>
      </c>
      <c r="B8" s="9">
        <v>2</v>
      </c>
      <c r="C8" s="9" t="s">
        <v>710</v>
      </c>
      <c r="D8" s="9" t="s">
        <v>508</v>
      </c>
      <c r="E8" s="9"/>
      <c r="F8" s="9">
        <f>IF(DataQurban[[#This Row],[Status dalam keluarga]]="KK",COUNTIF(DataQurban[KK],DataQurban[[#This Row],[KK]]),0)</f>
        <v>0</v>
      </c>
      <c r="G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8" s="9"/>
      <c r="I8" s="9"/>
      <c r="J8" s="9" t="str">
        <f>IF(DataQurban[[#This Row],[BL]]="","",CONCATENATE("BL",DataQurban[[#This Row],[BL]]))</f>
        <v/>
      </c>
      <c r="K8" s="9"/>
      <c r="L8" s="9"/>
      <c r="M8" s="9"/>
      <c r="N8" s="9"/>
      <c r="O8" s="9"/>
    </row>
    <row r="9" spans="1:15" hidden="1">
      <c r="A9" s="53" t="s">
        <v>519</v>
      </c>
      <c r="B9" s="9">
        <v>1</v>
      </c>
      <c r="C9" s="9" t="s">
        <v>711</v>
      </c>
      <c r="D9" s="9" t="s">
        <v>508</v>
      </c>
      <c r="E9" s="9"/>
      <c r="F9" s="9">
        <f>IF(DataQurban[[#This Row],[Status dalam keluarga]]="KK",COUNTIF(DataQurban[KK],DataQurban[[#This Row],[KK]]),0)</f>
        <v>0</v>
      </c>
      <c r="G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9" s="9"/>
      <c r="I9" s="9"/>
      <c r="J9" s="9" t="str">
        <f>IF(DataQurban[[#This Row],[BL]]="","",CONCATENATE("BL",DataQurban[[#This Row],[BL]]))</f>
        <v/>
      </c>
      <c r="K9" s="9"/>
      <c r="L9" s="9"/>
      <c r="M9" s="9"/>
      <c r="N9" s="9"/>
      <c r="O9" s="9"/>
    </row>
    <row r="10" spans="1:15">
      <c r="A10" s="53" t="s">
        <v>519</v>
      </c>
      <c r="B10" s="9">
        <v>2</v>
      </c>
      <c r="C10" s="9" t="s">
        <v>712</v>
      </c>
      <c r="D10" s="9" t="s">
        <v>74</v>
      </c>
      <c r="E10" s="9" t="s">
        <v>894</v>
      </c>
      <c r="F10" s="9">
        <f>IF(DataQurban[[#This Row],[Status dalam keluarga]]="KK",COUNTIF(DataQurban[KK],DataQurban[[#This Row],[KK]]),0)</f>
        <v>3</v>
      </c>
      <c r="G1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10" s="9">
        <v>11.5</v>
      </c>
      <c r="I10" s="9">
        <v>5</v>
      </c>
      <c r="J10" s="9" t="str">
        <f>IF(DataQurban[[#This Row],[BL]]="","",CONCATENATE("BL",DataQurban[[#This Row],[BL]]))</f>
        <v>BL5</v>
      </c>
      <c r="K10" s="9"/>
      <c r="L10" s="9"/>
      <c r="M10" s="9">
        <v>1</v>
      </c>
      <c r="N10" s="9">
        <v>1</v>
      </c>
      <c r="O10" s="9"/>
    </row>
    <row r="11" spans="1:15" hidden="1">
      <c r="A11" s="53" t="s">
        <v>519</v>
      </c>
      <c r="B11" s="9">
        <v>3</v>
      </c>
      <c r="C11" s="9" t="s">
        <v>713</v>
      </c>
      <c r="D11" s="9" t="s">
        <v>509</v>
      </c>
      <c r="E11" s="9"/>
      <c r="F11" s="9">
        <f>IF(DataQurban[[#This Row],[Status dalam keluarga]]="KK",COUNTIF(DataQurban[KK],DataQurban[[#This Row],[KK]]),0)</f>
        <v>0</v>
      </c>
      <c r="G1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1" s="9"/>
      <c r="I11" s="9"/>
      <c r="J11" s="9" t="str">
        <f>IF(DataQurban[[#This Row],[BL]]="","",CONCATENATE("BL",DataQurban[[#This Row],[BL]]))</f>
        <v/>
      </c>
      <c r="K11" s="9">
        <v>1</v>
      </c>
      <c r="L11" s="9"/>
      <c r="M11" s="9">
        <v>1</v>
      </c>
      <c r="N11" s="9">
        <v>1</v>
      </c>
      <c r="O11" s="9"/>
    </row>
    <row r="12" spans="1:15">
      <c r="A12" s="53" t="s">
        <v>521</v>
      </c>
      <c r="B12" s="9">
        <v>1</v>
      </c>
      <c r="C12" s="9" t="s">
        <v>714</v>
      </c>
      <c r="D12" s="9" t="s">
        <v>74</v>
      </c>
      <c r="E12" s="9" t="s">
        <v>892</v>
      </c>
      <c r="F12" s="9">
        <f>IF(DataQurban[[#This Row],[Status dalam keluarga]]="KK",COUNTIF(DataQurban[KK],DataQurban[[#This Row],[KK]]),0)</f>
        <v>1</v>
      </c>
      <c r="G1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12" s="9">
        <v>10</v>
      </c>
      <c r="I12" s="9">
        <v>5</v>
      </c>
      <c r="J12" s="9" t="str">
        <f>IF(DataQurban[[#This Row],[BL]]="","",CONCATENATE("BL",DataQurban[[#This Row],[BL]]))</f>
        <v>BL5</v>
      </c>
      <c r="K12" s="9"/>
      <c r="L12" s="9"/>
      <c r="M12" s="9">
        <v>1</v>
      </c>
      <c r="N12" s="9">
        <v>1</v>
      </c>
      <c r="O12" s="9"/>
    </row>
    <row r="13" spans="1:15">
      <c r="A13" s="53" t="s">
        <v>674</v>
      </c>
      <c r="B13" s="9">
        <v>1</v>
      </c>
      <c r="C13" s="9" t="s">
        <v>715</v>
      </c>
      <c r="D13" s="9" t="s">
        <v>74</v>
      </c>
      <c r="E13" s="9" t="s">
        <v>892</v>
      </c>
      <c r="F13" s="9">
        <f>IF(DataQurban[[#This Row],[Status dalam keluarga]]="KK",COUNTIF(DataQurban[KK],DataQurban[[#This Row],[KK]]),0)</f>
        <v>1</v>
      </c>
      <c r="G1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13" s="9">
        <v>10</v>
      </c>
      <c r="I13" s="9">
        <v>5</v>
      </c>
      <c r="J13" s="9" t="str">
        <f>IF(DataQurban[[#This Row],[BL]]="","",CONCATENATE("BL",DataQurban[[#This Row],[BL]]))</f>
        <v>BL5</v>
      </c>
      <c r="K13" s="9"/>
      <c r="L13" s="9"/>
      <c r="M13" s="9">
        <v>1</v>
      </c>
      <c r="N13" s="9">
        <v>1</v>
      </c>
      <c r="O13" s="9"/>
    </row>
    <row r="14" spans="1:15" hidden="1">
      <c r="A14" s="53" t="s">
        <v>675</v>
      </c>
      <c r="B14" s="9">
        <v>1</v>
      </c>
      <c r="C14" s="9" t="s">
        <v>716</v>
      </c>
      <c r="D14" s="9" t="s">
        <v>508</v>
      </c>
      <c r="E14" s="9"/>
      <c r="F14" s="9">
        <f>IF(DataQurban[[#This Row],[Status dalam keluarga]]="KK",COUNTIF(DataQurban[KK],DataQurban[[#This Row],[KK]]),0)</f>
        <v>0</v>
      </c>
      <c r="G1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4" s="9"/>
      <c r="I14" s="9"/>
      <c r="J14" s="9" t="str">
        <f>IF(DataQurban[[#This Row],[BL]]="","",CONCATENATE("BL",DataQurban[[#This Row],[BL]]))</f>
        <v/>
      </c>
      <c r="K14" s="9"/>
      <c r="L14" s="9"/>
      <c r="M14" s="9"/>
      <c r="N14" s="9"/>
      <c r="O14" s="9"/>
    </row>
    <row r="15" spans="1:15">
      <c r="A15" s="53" t="s">
        <v>675</v>
      </c>
      <c r="B15" s="9">
        <v>2</v>
      </c>
      <c r="C15" s="9" t="s">
        <v>717</v>
      </c>
      <c r="D15" s="9" t="s">
        <v>74</v>
      </c>
      <c r="E15" s="9" t="s">
        <v>892</v>
      </c>
      <c r="F15" s="9">
        <f>IF(DataQurban[[#This Row],[Status dalam keluarga]]="KK",COUNTIF(DataQurban[KK],DataQurban[[#This Row],[KK]]),0)</f>
        <v>4</v>
      </c>
      <c r="G1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15" s="9">
        <v>13</v>
      </c>
      <c r="I15" s="9">
        <v>5</v>
      </c>
      <c r="J15" s="9" t="str">
        <f>IF(DataQurban[[#This Row],[BL]]="","",CONCATENATE("BL",DataQurban[[#This Row],[BL]]))</f>
        <v>BL5</v>
      </c>
      <c r="K15" s="9">
        <v>1</v>
      </c>
      <c r="L15" s="9"/>
      <c r="M15" s="9">
        <v>1</v>
      </c>
      <c r="N15" s="9">
        <v>1</v>
      </c>
      <c r="O15" s="9">
        <v>3.5</v>
      </c>
    </row>
    <row r="16" spans="1:15" hidden="1">
      <c r="A16" s="53" t="s">
        <v>675</v>
      </c>
      <c r="B16" s="9">
        <v>3</v>
      </c>
      <c r="C16" s="9" t="s">
        <v>718</v>
      </c>
      <c r="D16" s="9" t="s">
        <v>509</v>
      </c>
      <c r="E16" s="9"/>
      <c r="F16" s="9">
        <f>IF(DataQurban[[#This Row],[Status dalam keluarga]]="KK",COUNTIF(DataQurban[KK],DataQurban[[#This Row],[KK]]),0)</f>
        <v>0</v>
      </c>
      <c r="G1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6" s="9"/>
      <c r="I16" s="9"/>
      <c r="J16" s="9" t="str">
        <f>IF(DataQurban[[#This Row],[BL]]="","",CONCATENATE("BL",DataQurban[[#This Row],[BL]]))</f>
        <v/>
      </c>
      <c r="K16" s="9"/>
      <c r="L16" s="9"/>
      <c r="M16" s="9"/>
      <c r="N16" s="9"/>
      <c r="O16" s="9"/>
    </row>
    <row r="17" spans="1:15" hidden="1">
      <c r="A17" s="53" t="s">
        <v>675</v>
      </c>
      <c r="B17" s="9">
        <v>4</v>
      </c>
      <c r="C17" s="9" t="s">
        <v>719</v>
      </c>
      <c r="D17" s="9" t="s">
        <v>509</v>
      </c>
      <c r="E17" s="9"/>
      <c r="F17" s="9">
        <f>IF(DataQurban[[#This Row],[Status dalam keluarga]]="KK",COUNTIF(DataQurban[KK],DataQurban[[#This Row],[KK]]),0)</f>
        <v>0</v>
      </c>
      <c r="G1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7" s="9"/>
      <c r="I17" s="9"/>
      <c r="J17" s="9" t="str">
        <f>IF(DataQurban[[#This Row],[BL]]="","",CONCATENATE("BL",DataQurban[[#This Row],[BL]]))</f>
        <v/>
      </c>
      <c r="K17" s="9"/>
      <c r="L17" s="9"/>
      <c r="M17" s="9"/>
      <c r="N17" s="9"/>
      <c r="O17" s="9"/>
    </row>
    <row r="18" spans="1:15" hidden="1">
      <c r="A18" s="53" t="s">
        <v>522</v>
      </c>
      <c r="B18" s="9">
        <v>1</v>
      </c>
      <c r="C18" s="9" t="s">
        <v>720</v>
      </c>
      <c r="D18" s="9" t="s">
        <v>509</v>
      </c>
      <c r="E18" s="9"/>
      <c r="F18" s="9">
        <f>IF(DataQurban[[#This Row],[Status dalam keluarga]]="KK",COUNTIF(DataQurban[KK],DataQurban[[#This Row],[KK]]),0)</f>
        <v>0</v>
      </c>
      <c r="G1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8" s="9"/>
      <c r="I18" s="9"/>
      <c r="J18" s="9" t="str">
        <f>IF(DataQurban[[#This Row],[BL]]="","",CONCATENATE("BL",DataQurban[[#This Row],[BL]]))</f>
        <v/>
      </c>
      <c r="K18" s="9"/>
      <c r="L18" s="9"/>
      <c r="M18" s="9"/>
      <c r="N18" s="9"/>
      <c r="O18" s="9"/>
    </row>
    <row r="19" spans="1:15">
      <c r="A19" s="53" t="s">
        <v>522</v>
      </c>
      <c r="B19" s="9">
        <v>2</v>
      </c>
      <c r="C19" s="9" t="s">
        <v>721</v>
      </c>
      <c r="D19" s="9" t="s">
        <v>74</v>
      </c>
      <c r="E19" s="9" t="s">
        <v>895</v>
      </c>
      <c r="F19" s="9">
        <f>IF(DataQurban[[#This Row],[Status dalam keluarga]]="KK",COUNTIF(DataQurban[KK],DataQurban[[#This Row],[KK]]),0)</f>
        <v>5</v>
      </c>
      <c r="G1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19" s="9">
        <v>13</v>
      </c>
      <c r="I19" s="9">
        <v>7</v>
      </c>
      <c r="J19" s="9" t="str">
        <f>IF(DataQurban[[#This Row],[BL]]="","",CONCATENATE("BL",DataQurban[[#This Row],[BL]]))</f>
        <v>BL7</v>
      </c>
      <c r="K19" s="9">
        <v>1</v>
      </c>
      <c r="L19" s="9"/>
      <c r="M19" s="9">
        <v>1</v>
      </c>
      <c r="N19" s="9">
        <v>1</v>
      </c>
      <c r="O19" s="9"/>
    </row>
    <row r="20" spans="1:15" hidden="1">
      <c r="A20" s="53" t="s">
        <v>522</v>
      </c>
      <c r="B20" s="9">
        <v>3</v>
      </c>
      <c r="C20" s="9" t="s">
        <v>722</v>
      </c>
      <c r="D20" s="9" t="s">
        <v>509</v>
      </c>
      <c r="E20" s="9"/>
      <c r="F20" s="9">
        <f>IF(DataQurban[[#This Row],[Status dalam keluarga]]="KK",COUNTIF(DataQurban[KK],DataQurban[[#This Row],[KK]]),0)</f>
        <v>0</v>
      </c>
      <c r="G2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20" s="9"/>
      <c r="I20" s="9"/>
      <c r="J20" s="9" t="str">
        <f>IF(DataQurban[[#This Row],[BL]]="","",CONCATENATE("BL",DataQurban[[#This Row],[BL]]))</f>
        <v/>
      </c>
      <c r="K20" s="9"/>
      <c r="L20" s="9"/>
      <c r="M20" s="9">
        <v>1</v>
      </c>
      <c r="N20" s="9">
        <v>1</v>
      </c>
      <c r="O20" s="9"/>
    </row>
    <row r="21" spans="1:15" hidden="1">
      <c r="A21" s="53" t="s">
        <v>522</v>
      </c>
      <c r="B21" s="9">
        <v>4</v>
      </c>
      <c r="C21" s="9" t="s">
        <v>723</v>
      </c>
      <c r="D21" s="9" t="s">
        <v>508</v>
      </c>
      <c r="E21" s="9"/>
      <c r="F21" s="9">
        <f>IF(DataQurban[[#This Row],[Status dalam keluarga]]="KK",COUNTIF(DataQurban[KK],DataQurban[[#This Row],[KK]]),0)</f>
        <v>0</v>
      </c>
      <c r="G2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21" s="9"/>
      <c r="I21" s="9"/>
      <c r="J21" s="9" t="str">
        <f>IF(DataQurban[[#This Row],[BL]]="","",CONCATENATE("BL",DataQurban[[#This Row],[BL]]))</f>
        <v/>
      </c>
      <c r="K21" s="9">
        <v>1</v>
      </c>
      <c r="L21" s="9"/>
      <c r="M21" s="9">
        <v>1</v>
      </c>
      <c r="N21" s="9">
        <v>1</v>
      </c>
      <c r="O21" s="9"/>
    </row>
    <row r="22" spans="1:15" hidden="1">
      <c r="A22" s="53" t="s">
        <v>522</v>
      </c>
      <c r="B22" s="9">
        <v>5</v>
      </c>
      <c r="C22" s="9" t="s">
        <v>724</v>
      </c>
      <c r="D22" s="9" t="s">
        <v>509</v>
      </c>
      <c r="E22" s="9"/>
      <c r="F22" s="9">
        <f>IF(DataQurban[[#This Row],[Status dalam keluarga]]="KK",COUNTIF(DataQurban[KK],DataQurban[[#This Row],[KK]]),0)</f>
        <v>0</v>
      </c>
      <c r="G2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22" s="9"/>
      <c r="I22" s="9"/>
      <c r="J22" s="9" t="str">
        <f>IF(DataQurban[[#This Row],[BL]]="","",CONCATENATE("BL",DataQurban[[#This Row],[BL]]))</f>
        <v/>
      </c>
      <c r="K22" s="9"/>
      <c r="L22" s="9"/>
      <c r="M22" s="9"/>
      <c r="N22" s="9"/>
      <c r="O22" s="9"/>
    </row>
    <row r="23" spans="1:15">
      <c r="A23" s="53" t="s">
        <v>525</v>
      </c>
      <c r="B23" s="9">
        <v>1</v>
      </c>
      <c r="C23" s="9" t="s">
        <v>725</v>
      </c>
      <c r="D23" s="9" t="s">
        <v>74</v>
      </c>
      <c r="E23" s="9" t="s">
        <v>892</v>
      </c>
      <c r="F23" s="9">
        <f>IF(DataQurban[[#This Row],[Status dalam keluarga]]="KK",COUNTIF(DataQurban[KK],DataQurban[[#This Row],[KK]]),0)</f>
        <v>4</v>
      </c>
      <c r="G2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23" s="9">
        <v>13</v>
      </c>
      <c r="I23" s="9">
        <v>5</v>
      </c>
      <c r="J23" s="9" t="str">
        <f>IF(DataQurban[[#This Row],[BL]]="","",CONCATENATE("BL",DataQurban[[#This Row],[BL]]))</f>
        <v>BL5</v>
      </c>
      <c r="K23" s="9">
        <v>1</v>
      </c>
      <c r="L23" s="9"/>
      <c r="M23" s="9">
        <v>1</v>
      </c>
      <c r="N23" s="9">
        <v>1</v>
      </c>
      <c r="O23" s="9"/>
    </row>
    <row r="24" spans="1:15" hidden="1">
      <c r="A24" s="53" t="s">
        <v>525</v>
      </c>
      <c r="B24" s="9">
        <v>2</v>
      </c>
      <c r="C24" s="9" t="s">
        <v>726</v>
      </c>
      <c r="D24" s="9" t="s">
        <v>508</v>
      </c>
      <c r="E24" s="9"/>
      <c r="F24" s="9">
        <f>IF(DataQurban[[#This Row],[Status dalam keluarga]]="KK",COUNTIF(DataQurban[KK],DataQurban[[#This Row],[KK]]),0)</f>
        <v>0</v>
      </c>
      <c r="G2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24" s="9"/>
      <c r="I24" s="9"/>
      <c r="J24" s="9" t="str">
        <f>IF(DataQurban[[#This Row],[BL]]="","",CONCATENATE("BL",DataQurban[[#This Row],[BL]]))</f>
        <v/>
      </c>
      <c r="K24" s="9"/>
      <c r="L24" s="9">
        <v>1</v>
      </c>
      <c r="M24" s="9">
        <v>1</v>
      </c>
      <c r="N24" s="9">
        <v>1</v>
      </c>
      <c r="O24" s="9"/>
    </row>
    <row r="25" spans="1:15" hidden="1">
      <c r="A25" s="53" t="s">
        <v>525</v>
      </c>
      <c r="B25" s="9">
        <v>3</v>
      </c>
      <c r="C25" s="9" t="s">
        <v>727</v>
      </c>
      <c r="D25" s="9" t="s">
        <v>509</v>
      </c>
      <c r="E25" s="9"/>
      <c r="F25" s="9">
        <f>IF(DataQurban[[#This Row],[Status dalam keluarga]]="KK",COUNTIF(DataQurban[KK],DataQurban[[#This Row],[KK]]),0)</f>
        <v>0</v>
      </c>
      <c r="G2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25" s="9"/>
      <c r="I25" s="9"/>
      <c r="J25" s="9" t="str">
        <f>IF(DataQurban[[#This Row],[BL]]="","",CONCATENATE("BL",DataQurban[[#This Row],[BL]]))</f>
        <v/>
      </c>
      <c r="K25" s="9"/>
      <c r="L25" s="9"/>
      <c r="M25" s="9"/>
      <c r="N25" s="9"/>
      <c r="O25" s="9"/>
    </row>
    <row r="26" spans="1:15" hidden="1">
      <c r="A26" s="53" t="s">
        <v>525</v>
      </c>
      <c r="B26" s="9">
        <v>4</v>
      </c>
      <c r="C26" s="9" t="s">
        <v>728</v>
      </c>
      <c r="D26" s="9" t="s">
        <v>509</v>
      </c>
      <c r="E26" s="9"/>
      <c r="F26" s="9">
        <f>IF(DataQurban[[#This Row],[Status dalam keluarga]]="KK",COUNTIF(DataQurban[KK],DataQurban[[#This Row],[KK]]),0)</f>
        <v>0</v>
      </c>
      <c r="G2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26" s="9"/>
      <c r="I26" s="9"/>
      <c r="J26" s="9" t="str">
        <f>IF(DataQurban[[#This Row],[BL]]="","",CONCATENATE("BL",DataQurban[[#This Row],[BL]]))</f>
        <v/>
      </c>
      <c r="K26" s="9"/>
      <c r="L26" s="9"/>
      <c r="M26" s="9"/>
      <c r="N26" s="9"/>
      <c r="O26" s="9"/>
    </row>
    <row r="27" spans="1:15">
      <c r="A27" s="53" t="s">
        <v>527</v>
      </c>
      <c r="B27" s="9">
        <v>1</v>
      </c>
      <c r="C27" s="9" t="s">
        <v>729</v>
      </c>
      <c r="D27" s="9" t="s">
        <v>74</v>
      </c>
      <c r="E27" s="136" t="s">
        <v>896</v>
      </c>
      <c r="F27" s="9">
        <f>IF(DataQurban[[#This Row],[Status dalam keluarga]]="KK",COUNTIF(DataQurban[KK],DataQurban[[#This Row],[KK]]),0)</f>
        <v>4</v>
      </c>
      <c r="G2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27" s="9">
        <v>13</v>
      </c>
      <c r="I27" s="9">
        <v>5</v>
      </c>
      <c r="J27" s="9" t="str">
        <f>IF(DataQurban[[#This Row],[BL]]="","",CONCATENATE("BL",DataQurban[[#This Row],[BL]]))</f>
        <v>BL5</v>
      </c>
      <c r="K27" s="9"/>
      <c r="L27" s="9"/>
      <c r="M27" s="9">
        <v>1</v>
      </c>
      <c r="N27" s="9">
        <v>1</v>
      </c>
      <c r="O27" s="9"/>
    </row>
    <row r="28" spans="1:15" hidden="1">
      <c r="A28" s="53" t="s">
        <v>527</v>
      </c>
      <c r="B28" s="9">
        <v>2</v>
      </c>
      <c r="C28" s="9" t="s">
        <v>730</v>
      </c>
      <c r="D28" s="9" t="s">
        <v>509</v>
      </c>
      <c r="E28" s="9"/>
      <c r="F28" s="9">
        <f>IF(DataQurban[[#This Row],[Status dalam keluarga]]="KK",COUNTIF(DataQurban[KK],DataQurban[[#This Row],[KK]]),0)</f>
        <v>0</v>
      </c>
      <c r="G2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28" s="9"/>
      <c r="I28" s="9"/>
      <c r="J28" s="9" t="str">
        <f>IF(DataQurban[[#This Row],[BL]]="","",CONCATENATE("BL",DataQurban[[#This Row],[BL]]))</f>
        <v/>
      </c>
      <c r="K28" s="9"/>
      <c r="L28" s="9"/>
      <c r="M28" s="9">
        <v>1</v>
      </c>
      <c r="N28" s="9">
        <v>1</v>
      </c>
      <c r="O28" s="9"/>
    </row>
    <row r="29" spans="1:15" hidden="1">
      <c r="A29" s="53" t="s">
        <v>527</v>
      </c>
      <c r="B29" s="9">
        <v>3</v>
      </c>
      <c r="C29" s="9" t="s">
        <v>731</v>
      </c>
      <c r="D29" s="9" t="s">
        <v>508</v>
      </c>
      <c r="E29" s="9"/>
      <c r="F29" s="9">
        <f>IF(DataQurban[[#This Row],[Status dalam keluarga]]="KK",COUNTIF(DataQurban[KK],DataQurban[[#This Row],[KK]]),0)</f>
        <v>0</v>
      </c>
      <c r="G2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29" s="9"/>
      <c r="I29" s="9"/>
      <c r="J29" s="9" t="str">
        <f>IF(DataQurban[[#This Row],[BL]]="","",CONCATENATE("BL",DataQurban[[#This Row],[BL]]))</f>
        <v/>
      </c>
      <c r="K29" s="9"/>
      <c r="L29" s="9"/>
      <c r="M29" s="9"/>
      <c r="N29" s="9"/>
      <c r="O29" s="9"/>
    </row>
    <row r="30" spans="1:15" hidden="1">
      <c r="A30" s="53" t="s">
        <v>527</v>
      </c>
      <c r="B30" s="9">
        <v>4</v>
      </c>
      <c r="C30" s="9" t="s">
        <v>732</v>
      </c>
      <c r="D30" s="9" t="s">
        <v>509</v>
      </c>
      <c r="E30" s="9"/>
      <c r="F30" s="9">
        <f>IF(DataQurban[[#This Row],[Status dalam keluarga]]="KK",COUNTIF(DataQurban[KK],DataQurban[[#This Row],[KK]]),0)</f>
        <v>0</v>
      </c>
      <c r="G3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30" s="9"/>
      <c r="I30" s="9"/>
      <c r="J30" s="9" t="str">
        <f>IF(DataQurban[[#This Row],[BL]]="","",CONCATENATE("BL",DataQurban[[#This Row],[BL]]))</f>
        <v/>
      </c>
      <c r="K30" s="9"/>
      <c r="L30" s="9"/>
      <c r="M30" s="9"/>
      <c r="N30" s="9"/>
      <c r="O30" s="9"/>
    </row>
    <row r="31" spans="1:15" hidden="1">
      <c r="A31" s="53" t="s">
        <v>529</v>
      </c>
      <c r="B31" s="9">
        <v>1</v>
      </c>
      <c r="C31" s="9" t="s">
        <v>733</v>
      </c>
      <c r="D31" s="9" t="s">
        <v>509</v>
      </c>
      <c r="E31" s="9"/>
      <c r="F31" s="9">
        <f>IF(DataQurban[[#This Row],[Status dalam keluarga]]="KK",COUNTIF(DataQurban[KK],DataQurban[[#This Row],[KK]]),0)</f>
        <v>0</v>
      </c>
      <c r="G3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31" s="9"/>
      <c r="I31" s="9"/>
      <c r="J31" s="9" t="str">
        <f>IF(DataQurban[[#This Row],[BL]]="","",CONCATENATE("BL",DataQurban[[#This Row],[BL]]))</f>
        <v/>
      </c>
      <c r="K31" s="9"/>
      <c r="L31" s="9"/>
      <c r="M31" s="9"/>
      <c r="N31" s="9"/>
      <c r="O31" s="9"/>
    </row>
    <row r="32" spans="1:15" hidden="1">
      <c r="A32" s="53" t="s">
        <v>529</v>
      </c>
      <c r="B32" s="9">
        <v>2</v>
      </c>
      <c r="C32" s="9" t="s">
        <v>734</v>
      </c>
      <c r="D32" s="9" t="s">
        <v>509</v>
      </c>
      <c r="E32" s="9"/>
      <c r="F32" s="9">
        <f>IF(DataQurban[[#This Row],[Status dalam keluarga]]="KK",COUNTIF(DataQurban[KK],DataQurban[[#This Row],[KK]]),0)</f>
        <v>0</v>
      </c>
      <c r="G3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32" s="9"/>
      <c r="I32" s="9"/>
      <c r="J32" s="9" t="str">
        <f>IF(DataQurban[[#This Row],[BL]]="","",CONCATENATE("BL",DataQurban[[#This Row],[BL]]))</f>
        <v/>
      </c>
      <c r="K32" s="9"/>
      <c r="L32" s="9"/>
      <c r="M32" s="9"/>
      <c r="N32" s="9"/>
      <c r="O32" s="9"/>
    </row>
    <row r="33" spans="1:15">
      <c r="A33" s="53" t="s">
        <v>529</v>
      </c>
      <c r="B33" s="9">
        <v>3</v>
      </c>
      <c r="C33" s="9" t="s">
        <v>735</v>
      </c>
      <c r="D33" s="9" t="s">
        <v>74</v>
      </c>
      <c r="E33" s="9" t="s">
        <v>897</v>
      </c>
      <c r="F33" s="9">
        <f>IF(DataQurban[[#This Row],[Status dalam keluarga]]="KK",COUNTIF(DataQurban[KK],DataQurban[[#This Row],[KK]]),0)</f>
        <v>9</v>
      </c>
      <c r="G3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D</v>
      </c>
      <c r="H33" s="9">
        <v>14.5</v>
      </c>
      <c r="I33" s="9">
        <v>18</v>
      </c>
      <c r="J33" s="9" t="str">
        <f>IF(DataQurban[[#This Row],[BL]]="","",CONCATENATE("BL",DataQurban[[#This Row],[BL]]))</f>
        <v>BL18</v>
      </c>
      <c r="K33" s="9">
        <v>1</v>
      </c>
      <c r="L33" s="9"/>
      <c r="M33" s="9">
        <v>1</v>
      </c>
      <c r="N33" s="9">
        <v>1</v>
      </c>
      <c r="O33" s="9">
        <v>3.5</v>
      </c>
    </row>
    <row r="34" spans="1:15" hidden="1">
      <c r="A34" s="53" t="s">
        <v>529</v>
      </c>
      <c r="B34" s="9">
        <v>4</v>
      </c>
      <c r="C34" s="9" t="s">
        <v>736</v>
      </c>
      <c r="D34" s="9" t="s">
        <v>509</v>
      </c>
      <c r="E34" s="9"/>
      <c r="F34" s="9">
        <f>IF(DataQurban[[#This Row],[Status dalam keluarga]]="KK",COUNTIF(DataQurban[KK],DataQurban[[#This Row],[KK]]),0)</f>
        <v>0</v>
      </c>
      <c r="G3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34" s="9"/>
      <c r="I34" s="9"/>
      <c r="J34" s="9" t="str">
        <f>IF(DataQurban[[#This Row],[BL]]="","",CONCATENATE("BL",DataQurban[[#This Row],[BL]]))</f>
        <v/>
      </c>
      <c r="K34" s="9"/>
      <c r="L34" s="9"/>
      <c r="M34" s="9">
        <v>1</v>
      </c>
      <c r="N34" s="9">
        <v>1</v>
      </c>
      <c r="O34" s="9"/>
    </row>
    <row r="35" spans="1:15" hidden="1">
      <c r="A35" s="53" t="s">
        <v>529</v>
      </c>
      <c r="B35" s="9">
        <v>5</v>
      </c>
      <c r="C35" s="9" t="s">
        <v>737</v>
      </c>
      <c r="D35" s="9" t="s">
        <v>509</v>
      </c>
      <c r="E35" s="9"/>
      <c r="F35" s="9">
        <f>IF(DataQurban[[#This Row],[Status dalam keluarga]]="KK",COUNTIF(DataQurban[KK],DataQurban[[#This Row],[KK]]),0)</f>
        <v>0</v>
      </c>
      <c r="G3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35" s="9"/>
      <c r="I35" s="9"/>
      <c r="J35" s="9" t="str">
        <f>IF(DataQurban[[#This Row],[BL]]="","",CONCATENATE("BL",DataQurban[[#This Row],[BL]]))</f>
        <v/>
      </c>
      <c r="K35" s="9"/>
      <c r="L35" s="9"/>
      <c r="M35" s="9"/>
      <c r="N35" s="9"/>
      <c r="O35" s="9"/>
    </row>
    <row r="36" spans="1:15" hidden="1">
      <c r="A36" s="53" t="s">
        <v>529</v>
      </c>
      <c r="B36" s="9">
        <v>6</v>
      </c>
      <c r="C36" s="9" t="s">
        <v>738</v>
      </c>
      <c r="D36" s="9" t="s">
        <v>509</v>
      </c>
      <c r="E36" s="9"/>
      <c r="F36" s="9">
        <f>IF(DataQurban[[#This Row],[Status dalam keluarga]]="KK",COUNTIF(DataQurban[KK],DataQurban[[#This Row],[KK]]),0)</f>
        <v>0</v>
      </c>
      <c r="G3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36" s="9"/>
      <c r="I36" s="9"/>
      <c r="J36" s="9" t="str">
        <f>IF(DataQurban[[#This Row],[BL]]="","",CONCATENATE("BL",DataQurban[[#This Row],[BL]]))</f>
        <v/>
      </c>
      <c r="K36" s="9"/>
      <c r="L36" s="9"/>
      <c r="M36" s="9"/>
      <c r="N36" s="9"/>
      <c r="O36" s="9"/>
    </row>
    <row r="37" spans="1:15" hidden="1">
      <c r="A37" s="53" t="s">
        <v>529</v>
      </c>
      <c r="B37" s="9">
        <v>7</v>
      </c>
      <c r="C37" s="9" t="s">
        <v>739</v>
      </c>
      <c r="D37" s="9" t="s">
        <v>171</v>
      </c>
      <c r="E37" s="9"/>
      <c r="F37" s="9">
        <f>IF(DataQurban[[#This Row],[Status dalam keluarga]]="KK",COUNTIF(DataQurban[KK],DataQurban[[#This Row],[KK]]),0)</f>
        <v>0</v>
      </c>
      <c r="G3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37" s="9"/>
      <c r="I37" s="9"/>
      <c r="J37" s="9" t="str">
        <f>IF(DataQurban[[#This Row],[BL]]="","",CONCATENATE("BL",DataQurban[[#This Row],[BL]]))</f>
        <v/>
      </c>
      <c r="K37" s="9"/>
      <c r="L37" s="9"/>
      <c r="M37" s="9"/>
      <c r="N37" s="9"/>
      <c r="O37" s="9"/>
    </row>
    <row r="38" spans="1:15" hidden="1">
      <c r="A38" s="53" t="s">
        <v>529</v>
      </c>
      <c r="B38" s="9">
        <v>8</v>
      </c>
      <c r="C38" s="9" t="s">
        <v>740</v>
      </c>
      <c r="D38" s="9" t="s">
        <v>348</v>
      </c>
      <c r="E38" s="9"/>
      <c r="F38" s="9">
        <f>IF(DataQurban[[#This Row],[Status dalam keluarga]]="KK",COUNTIF(DataQurban[KK],DataQurban[[#This Row],[KK]]),0)</f>
        <v>0</v>
      </c>
      <c r="G3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38" s="9"/>
      <c r="I38" s="9"/>
      <c r="J38" s="9" t="str">
        <f>IF(DataQurban[[#This Row],[BL]]="","",CONCATENATE("BL",DataQurban[[#This Row],[BL]]))</f>
        <v/>
      </c>
      <c r="K38" s="9">
        <v>1</v>
      </c>
      <c r="L38" s="9">
        <v>1</v>
      </c>
      <c r="M38" s="9">
        <v>1</v>
      </c>
      <c r="N38" s="9">
        <v>1</v>
      </c>
      <c r="O38" s="9"/>
    </row>
    <row r="39" spans="1:15" hidden="1">
      <c r="A39" s="53" t="s">
        <v>529</v>
      </c>
      <c r="B39" s="9">
        <v>9</v>
      </c>
      <c r="C39" s="9" t="s">
        <v>741</v>
      </c>
      <c r="D39" s="9" t="s">
        <v>508</v>
      </c>
      <c r="E39" s="9"/>
      <c r="F39" s="9">
        <f>IF(DataQurban[[#This Row],[Status dalam keluarga]]="KK",COUNTIF(DataQurban[KK],DataQurban[[#This Row],[KK]]),0)</f>
        <v>0</v>
      </c>
      <c r="G3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39" s="9"/>
      <c r="I39" s="9"/>
      <c r="J39" s="9" t="str">
        <f>IF(DataQurban[[#This Row],[BL]]="","",CONCATENATE("BL",DataQurban[[#This Row],[BL]]))</f>
        <v/>
      </c>
      <c r="K39" s="9"/>
      <c r="L39" s="9"/>
      <c r="M39" s="9"/>
      <c r="N39" s="9"/>
      <c r="O39" s="9"/>
    </row>
    <row r="40" spans="1:15">
      <c r="A40" s="53" t="s">
        <v>530</v>
      </c>
      <c r="B40" s="9">
        <v>1</v>
      </c>
      <c r="C40" s="9" t="s">
        <v>742</v>
      </c>
      <c r="D40" s="9" t="s">
        <v>74</v>
      </c>
      <c r="E40" s="9" t="s">
        <v>892</v>
      </c>
      <c r="F40" s="9">
        <f>IF(DataQurban[[#This Row],[Status dalam keluarga]]="KK",COUNTIF(DataQurban[KK],DataQurban[[#This Row],[KK]]),0)</f>
        <v>3</v>
      </c>
      <c r="G4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40" s="9">
        <v>11.5</v>
      </c>
      <c r="I40" s="9">
        <v>5</v>
      </c>
      <c r="J40" s="9" t="str">
        <f>IF(DataQurban[[#This Row],[BL]]="","",CONCATENATE("BL",DataQurban[[#This Row],[BL]]))</f>
        <v>BL5</v>
      </c>
      <c r="K40" s="9"/>
      <c r="L40" s="9"/>
      <c r="M40" s="9">
        <v>1</v>
      </c>
      <c r="N40" s="9">
        <v>1</v>
      </c>
      <c r="O40" s="9"/>
    </row>
    <row r="41" spans="1:15" hidden="1">
      <c r="A41" s="53" t="s">
        <v>530</v>
      </c>
      <c r="B41" s="9">
        <v>2</v>
      </c>
      <c r="C41" s="9" t="s">
        <v>743</v>
      </c>
      <c r="D41" s="9" t="s">
        <v>508</v>
      </c>
      <c r="E41" s="9"/>
      <c r="F41" s="9">
        <f>IF(DataQurban[[#This Row],[Status dalam keluarga]]="KK",COUNTIF(DataQurban[KK],DataQurban[[#This Row],[KK]]),0)</f>
        <v>0</v>
      </c>
      <c r="G4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41" s="9"/>
      <c r="I41" s="9"/>
      <c r="J41" s="9" t="str">
        <f>IF(DataQurban[[#This Row],[BL]]="","",CONCATENATE("BL",DataQurban[[#This Row],[BL]]))</f>
        <v/>
      </c>
      <c r="K41" s="9"/>
      <c r="L41" s="9"/>
      <c r="M41" s="9"/>
      <c r="N41" s="9"/>
      <c r="O41" s="9"/>
    </row>
    <row r="42" spans="1:15" hidden="1">
      <c r="A42" s="53" t="s">
        <v>530</v>
      </c>
      <c r="B42" s="9">
        <v>3</v>
      </c>
      <c r="C42" s="9" t="s">
        <v>744</v>
      </c>
      <c r="D42" s="9" t="s">
        <v>509</v>
      </c>
      <c r="E42" s="9"/>
      <c r="F42" s="9">
        <f>IF(DataQurban[[#This Row],[Status dalam keluarga]]="KK",COUNTIF(DataQurban[KK],DataQurban[[#This Row],[KK]]),0)</f>
        <v>0</v>
      </c>
      <c r="G4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42" s="9"/>
      <c r="I42" s="9"/>
      <c r="J42" s="9" t="str">
        <f>IF(DataQurban[[#This Row],[BL]]="","",CONCATENATE("BL",DataQurban[[#This Row],[BL]]))</f>
        <v/>
      </c>
      <c r="K42" s="9"/>
      <c r="L42" s="9"/>
      <c r="M42" s="9"/>
      <c r="N42" s="9"/>
      <c r="O42" s="9"/>
    </row>
    <row r="43" spans="1:15" hidden="1">
      <c r="A43" s="53" t="s">
        <v>533</v>
      </c>
      <c r="B43" s="9">
        <v>1</v>
      </c>
      <c r="C43" s="9" t="s">
        <v>745</v>
      </c>
      <c r="D43" s="9" t="s">
        <v>509</v>
      </c>
      <c r="E43" s="9"/>
      <c r="F43" s="9">
        <f>IF(DataQurban[[#This Row],[Status dalam keluarga]]="KK",COUNTIF(DataQurban[KK],DataQurban[[#This Row],[KK]]),0)</f>
        <v>0</v>
      </c>
      <c r="G4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43" s="9"/>
      <c r="I43" s="9"/>
      <c r="J43" s="9" t="str">
        <f>IF(DataQurban[[#This Row],[BL]]="","",CONCATENATE("BL",DataQurban[[#This Row],[BL]]))</f>
        <v/>
      </c>
      <c r="K43" s="9"/>
      <c r="L43" s="9"/>
      <c r="M43" s="9"/>
      <c r="N43" s="9"/>
      <c r="O43" s="9"/>
    </row>
    <row r="44" spans="1:15">
      <c r="A44" s="53" t="s">
        <v>533</v>
      </c>
      <c r="B44" s="9">
        <v>2</v>
      </c>
      <c r="C44" s="9" t="s">
        <v>746</v>
      </c>
      <c r="D44" s="9" t="s">
        <v>74</v>
      </c>
      <c r="E44" s="136" t="s">
        <v>896</v>
      </c>
      <c r="F44" s="9">
        <f>IF(DataQurban[[#This Row],[Status dalam keluarga]]="KK",COUNTIF(DataQurban[KK],DataQurban[[#This Row],[KK]]),0)</f>
        <v>3</v>
      </c>
      <c r="G4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44" s="9">
        <v>11.5</v>
      </c>
      <c r="I44" s="9">
        <v>5</v>
      </c>
      <c r="J44" s="9" t="str">
        <f>IF(DataQurban[[#This Row],[BL]]="","",CONCATENATE("BL",DataQurban[[#This Row],[BL]]))</f>
        <v>BL5</v>
      </c>
      <c r="K44" s="9">
        <v>1</v>
      </c>
      <c r="L44" s="9"/>
      <c r="M44" s="9">
        <v>1</v>
      </c>
      <c r="N44" s="9">
        <v>1</v>
      </c>
      <c r="O44" s="9"/>
    </row>
    <row r="45" spans="1:15" hidden="1">
      <c r="A45" s="53" t="s">
        <v>533</v>
      </c>
      <c r="B45" s="9">
        <v>3</v>
      </c>
      <c r="C45" s="9" t="s">
        <v>747</v>
      </c>
      <c r="D45" s="9" t="s">
        <v>509</v>
      </c>
      <c r="E45" s="9"/>
      <c r="F45" s="9">
        <f>IF(DataQurban[[#This Row],[Status dalam keluarga]]="KK",COUNTIF(DataQurban[KK],DataQurban[[#This Row],[KK]]),0)</f>
        <v>0</v>
      </c>
      <c r="G4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45" s="9"/>
      <c r="I45" s="9"/>
      <c r="J45" s="9" t="str">
        <f>IF(DataQurban[[#This Row],[BL]]="","",CONCATENATE("BL",DataQurban[[#This Row],[BL]]))</f>
        <v/>
      </c>
      <c r="K45" s="9"/>
      <c r="L45" s="9"/>
      <c r="M45" s="9"/>
      <c r="N45" s="9"/>
      <c r="O45" s="9"/>
    </row>
    <row r="46" spans="1:15" hidden="1">
      <c r="A46" s="53" t="s">
        <v>534</v>
      </c>
      <c r="B46" s="9">
        <v>1</v>
      </c>
      <c r="C46" s="9" t="s">
        <v>748</v>
      </c>
      <c r="D46" s="9" t="s">
        <v>509</v>
      </c>
      <c r="E46" s="9"/>
      <c r="F46" s="9">
        <f>IF(DataQurban[[#This Row],[Status dalam keluarga]]="KK",COUNTIF(DataQurban[KK],DataQurban[[#This Row],[KK]]),0)</f>
        <v>0</v>
      </c>
      <c r="G4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46" s="9"/>
      <c r="I46" s="9"/>
      <c r="J46" s="9" t="str">
        <f>IF(DataQurban[[#This Row],[BL]]="","",CONCATENATE("BL",DataQurban[[#This Row],[BL]]))</f>
        <v/>
      </c>
      <c r="K46" s="9"/>
      <c r="L46" s="9"/>
      <c r="M46" s="9"/>
      <c r="N46" s="9"/>
      <c r="O46" s="9"/>
    </row>
    <row r="47" spans="1:15" hidden="1">
      <c r="A47" s="53" t="s">
        <v>534</v>
      </c>
      <c r="B47" s="9">
        <v>2</v>
      </c>
      <c r="C47" s="9" t="s">
        <v>749</v>
      </c>
      <c r="D47" s="9" t="s">
        <v>508</v>
      </c>
      <c r="E47" s="9"/>
      <c r="F47" s="9">
        <f>IF(DataQurban[[#This Row],[Status dalam keluarga]]="KK",COUNTIF(DataQurban[KK],DataQurban[[#This Row],[KK]]),0)</f>
        <v>0</v>
      </c>
      <c r="G4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47" s="9"/>
      <c r="I47" s="9"/>
      <c r="J47" s="9" t="str">
        <f>IF(DataQurban[[#This Row],[BL]]="","",CONCATENATE("BL",DataQurban[[#This Row],[BL]]))</f>
        <v/>
      </c>
      <c r="K47" s="9"/>
      <c r="L47" s="9"/>
      <c r="M47" s="9">
        <v>1</v>
      </c>
      <c r="N47" s="9">
        <v>1</v>
      </c>
      <c r="O47" s="9"/>
    </row>
    <row r="48" spans="1:15">
      <c r="A48" s="53" t="s">
        <v>534</v>
      </c>
      <c r="B48" s="9">
        <v>3</v>
      </c>
      <c r="C48" s="9" t="s">
        <v>750</v>
      </c>
      <c r="D48" s="9" t="s">
        <v>74</v>
      </c>
      <c r="E48" s="9" t="s">
        <v>892</v>
      </c>
      <c r="F48" s="9">
        <f>IF(DataQurban[[#This Row],[Status dalam keluarga]]="KK",COUNTIF(DataQurban[KK],DataQurban[[#This Row],[KK]]),0)</f>
        <v>3</v>
      </c>
      <c r="G4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48" s="9">
        <v>11.5</v>
      </c>
      <c r="I48" s="9">
        <v>5</v>
      </c>
      <c r="J48" s="9" t="str">
        <f>IF(DataQurban[[#This Row],[BL]]="","",CONCATENATE("BL",DataQurban[[#This Row],[BL]]))</f>
        <v>BL5</v>
      </c>
      <c r="K48" s="9">
        <v>1</v>
      </c>
      <c r="L48" s="9"/>
      <c r="M48" s="9">
        <v>1</v>
      </c>
      <c r="N48" s="9">
        <v>1</v>
      </c>
      <c r="O48" s="9"/>
    </row>
    <row r="49" spans="1:15">
      <c r="A49" s="53" t="s">
        <v>535</v>
      </c>
      <c r="B49" s="9">
        <v>1</v>
      </c>
      <c r="C49" s="9" t="s">
        <v>751</v>
      </c>
      <c r="D49" s="9" t="s">
        <v>74</v>
      </c>
      <c r="E49" s="9" t="s">
        <v>892</v>
      </c>
      <c r="F49" s="9">
        <f>IF(DataQurban[[#This Row],[Status dalam keluarga]]="KK",COUNTIF(DataQurban[KK],DataQurban[[#This Row],[KK]]),0)</f>
        <v>4</v>
      </c>
      <c r="G4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49" s="9">
        <v>13</v>
      </c>
      <c r="I49" s="9">
        <v>5</v>
      </c>
      <c r="J49" s="9" t="str">
        <f>IF(DataQurban[[#This Row],[BL]]="","",CONCATENATE("BL",DataQurban[[#This Row],[BL]]))</f>
        <v>BL5</v>
      </c>
      <c r="K49" s="9"/>
      <c r="L49" s="9"/>
      <c r="M49" s="9">
        <v>1</v>
      </c>
      <c r="N49" s="9">
        <v>1</v>
      </c>
      <c r="O49" s="9"/>
    </row>
    <row r="50" spans="1:15" hidden="1">
      <c r="A50" s="53" t="s">
        <v>535</v>
      </c>
      <c r="B50" s="9">
        <v>2</v>
      </c>
      <c r="C50" s="9" t="s">
        <v>752</v>
      </c>
      <c r="D50" s="9" t="s">
        <v>509</v>
      </c>
      <c r="E50" s="9"/>
      <c r="F50" s="9">
        <f>IF(DataQurban[[#This Row],[Status dalam keluarga]]="KK",COUNTIF(DataQurban[KK],DataQurban[[#This Row],[KK]]),0)</f>
        <v>0</v>
      </c>
      <c r="G5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50" s="9"/>
      <c r="I50" s="9"/>
      <c r="J50" s="9" t="str">
        <f>IF(DataQurban[[#This Row],[BL]]="","",CONCATENATE("BL",DataQurban[[#This Row],[BL]]))</f>
        <v/>
      </c>
      <c r="K50" s="9"/>
      <c r="L50" s="9"/>
      <c r="M50" s="9"/>
      <c r="N50" s="9"/>
      <c r="O50" s="9"/>
    </row>
    <row r="51" spans="1:15" hidden="1">
      <c r="A51" s="53" t="s">
        <v>535</v>
      </c>
      <c r="B51" s="9">
        <v>3</v>
      </c>
      <c r="C51" s="9" t="s">
        <v>753</v>
      </c>
      <c r="D51" s="9" t="s">
        <v>508</v>
      </c>
      <c r="E51" s="9"/>
      <c r="F51" s="9">
        <f>IF(DataQurban[[#This Row],[Status dalam keluarga]]="KK",COUNTIF(DataQurban[KK],DataQurban[[#This Row],[KK]]),0)</f>
        <v>0</v>
      </c>
      <c r="G5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51" s="9"/>
      <c r="I51" s="9"/>
      <c r="J51" s="9" t="str">
        <f>IF(DataQurban[[#This Row],[BL]]="","",CONCATENATE("BL",DataQurban[[#This Row],[BL]]))</f>
        <v/>
      </c>
      <c r="K51" s="9">
        <v>1</v>
      </c>
      <c r="L51" s="9"/>
      <c r="M51" s="9">
        <v>1</v>
      </c>
      <c r="N51" s="9">
        <v>1</v>
      </c>
      <c r="O51" s="9"/>
    </row>
    <row r="52" spans="1:15" hidden="1">
      <c r="A52" s="53" t="s">
        <v>535</v>
      </c>
      <c r="B52" s="9">
        <v>4</v>
      </c>
      <c r="C52" s="9" t="s">
        <v>754</v>
      </c>
      <c r="D52" s="9" t="s">
        <v>509</v>
      </c>
      <c r="E52" s="9"/>
      <c r="F52" s="9">
        <f>IF(DataQurban[[#This Row],[Status dalam keluarga]]="KK",COUNTIF(DataQurban[KK],DataQurban[[#This Row],[KK]]),0)</f>
        <v>0</v>
      </c>
      <c r="G5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52" s="9"/>
      <c r="I52" s="9"/>
      <c r="J52" s="9" t="str">
        <f>IF(DataQurban[[#This Row],[BL]]="","",CONCATENATE("BL",DataQurban[[#This Row],[BL]]))</f>
        <v/>
      </c>
      <c r="K52" s="9"/>
      <c r="L52" s="9"/>
      <c r="M52" s="9"/>
      <c r="N52" s="9"/>
      <c r="O52" s="9"/>
    </row>
    <row r="53" spans="1:15">
      <c r="A53" s="53" t="s">
        <v>544</v>
      </c>
      <c r="B53" s="9">
        <v>1</v>
      </c>
      <c r="C53" s="9" t="s">
        <v>755</v>
      </c>
      <c r="D53" s="9" t="s">
        <v>74</v>
      </c>
      <c r="E53" s="9" t="s">
        <v>898</v>
      </c>
      <c r="F53" s="9">
        <f>IF(DataQurban[[#This Row],[Status dalam keluarga]]="KK",COUNTIF(DataQurban[KK],DataQurban[[#This Row],[KK]]),0)</f>
        <v>6</v>
      </c>
      <c r="G5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D</v>
      </c>
      <c r="H53" s="9">
        <v>13</v>
      </c>
      <c r="I53" s="9">
        <v>10</v>
      </c>
      <c r="J53" s="9" t="str">
        <f>IF(DataQurban[[#This Row],[BL]]="","",CONCATENATE("BL",DataQurban[[#This Row],[BL]]))</f>
        <v>BL10</v>
      </c>
      <c r="K53" s="9">
        <v>1</v>
      </c>
      <c r="L53" s="9"/>
      <c r="M53" s="9">
        <v>1</v>
      </c>
      <c r="N53" s="9">
        <v>1</v>
      </c>
      <c r="O53" s="9"/>
    </row>
    <row r="54" spans="1:15" hidden="1">
      <c r="A54" s="53" t="s">
        <v>544</v>
      </c>
      <c r="B54" s="9">
        <v>2</v>
      </c>
      <c r="C54" s="9" t="s">
        <v>756</v>
      </c>
      <c r="D54" s="9" t="s">
        <v>509</v>
      </c>
      <c r="E54" s="9"/>
      <c r="F54" s="9">
        <f>IF(DataQurban[[#This Row],[Status dalam keluarga]]="KK",COUNTIF(DataQurban[KK],DataQurban[[#This Row],[KK]]),0)</f>
        <v>0</v>
      </c>
      <c r="G5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54" s="9"/>
      <c r="I54" s="9"/>
      <c r="J54" s="9" t="str">
        <f>IF(DataQurban[[#This Row],[BL]]="","",CONCATENATE("BL",DataQurban[[#This Row],[BL]]))</f>
        <v/>
      </c>
      <c r="K54" s="9"/>
      <c r="L54" s="9"/>
      <c r="M54" s="9"/>
      <c r="N54" s="9"/>
      <c r="O54" s="9"/>
    </row>
    <row r="55" spans="1:15" hidden="1">
      <c r="A55" s="53" t="s">
        <v>544</v>
      </c>
      <c r="B55" s="9">
        <v>3</v>
      </c>
      <c r="C55" s="9" t="s">
        <v>757</v>
      </c>
      <c r="D55" s="9" t="s">
        <v>509</v>
      </c>
      <c r="E55" s="9"/>
      <c r="F55" s="9">
        <f>IF(DataQurban[[#This Row],[Status dalam keluarga]]="KK",COUNTIF(DataQurban[KK],DataQurban[[#This Row],[KK]]),0)</f>
        <v>0</v>
      </c>
      <c r="G5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55" s="9"/>
      <c r="I55" s="9"/>
      <c r="J55" s="9" t="str">
        <f>IF(DataQurban[[#This Row],[BL]]="","",CONCATENATE("BL",DataQurban[[#This Row],[BL]]))</f>
        <v/>
      </c>
      <c r="K55" s="9"/>
      <c r="L55" s="9"/>
      <c r="M55" s="9"/>
      <c r="N55" s="9"/>
      <c r="O55" s="9"/>
    </row>
    <row r="56" spans="1:15" hidden="1">
      <c r="A56" s="53" t="s">
        <v>544</v>
      </c>
      <c r="B56" s="9">
        <v>4</v>
      </c>
      <c r="C56" s="9" t="s">
        <v>758</v>
      </c>
      <c r="D56" s="9" t="s">
        <v>508</v>
      </c>
      <c r="E56" s="9"/>
      <c r="F56" s="9">
        <f>IF(DataQurban[[#This Row],[Status dalam keluarga]]="KK",COUNTIF(DataQurban[KK],DataQurban[[#This Row],[KK]]),0)</f>
        <v>0</v>
      </c>
      <c r="G5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56" s="9"/>
      <c r="I56" s="9"/>
      <c r="J56" s="9" t="str">
        <f>IF(DataQurban[[#This Row],[BL]]="","",CONCATENATE("BL",DataQurban[[#This Row],[BL]]))</f>
        <v/>
      </c>
      <c r="K56" s="9"/>
      <c r="L56" s="9"/>
      <c r="M56" s="9"/>
      <c r="N56" s="9"/>
      <c r="O56" s="9"/>
    </row>
    <row r="57" spans="1:15" hidden="1">
      <c r="A57" s="53" t="s">
        <v>544</v>
      </c>
      <c r="B57" s="9">
        <v>5</v>
      </c>
      <c r="C57" s="9" t="s">
        <v>759</v>
      </c>
      <c r="D57" s="9" t="s">
        <v>509</v>
      </c>
      <c r="E57" s="9"/>
      <c r="F57" s="9">
        <f>IF(DataQurban[[#This Row],[Status dalam keluarga]]="KK",COUNTIF(DataQurban[KK],DataQurban[[#This Row],[KK]]),0)</f>
        <v>0</v>
      </c>
      <c r="G5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57" s="9"/>
      <c r="I57" s="9"/>
      <c r="J57" s="9" t="str">
        <f>IF(DataQurban[[#This Row],[BL]]="","",CONCATENATE("BL",DataQurban[[#This Row],[BL]]))</f>
        <v/>
      </c>
      <c r="K57" s="9"/>
      <c r="L57" s="9"/>
      <c r="M57" s="9">
        <v>1</v>
      </c>
      <c r="N57" s="9">
        <v>1</v>
      </c>
      <c r="O57" s="9"/>
    </row>
    <row r="58" spans="1:15" hidden="1">
      <c r="A58" s="53" t="s">
        <v>544</v>
      </c>
      <c r="B58" s="9">
        <v>6</v>
      </c>
      <c r="C58" s="9" t="s">
        <v>760</v>
      </c>
      <c r="D58" s="9" t="s">
        <v>509</v>
      </c>
      <c r="E58" s="9"/>
      <c r="F58" s="9">
        <f>IF(DataQurban[[#This Row],[Status dalam keluarga]]="KK",COUNTIF(DataQurban[KK],DataQurban[[#This Row],[KK]]),0)</f>
        <v>0</v>
      </c>
      <c r="G5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58" s="9"/>
      <c r="I58" s="9"/>
      <c r="J58" s="9" t="str">
        <f>IF(DataQurban[[#This Row],[BL]]="","",CONCATENATE("BL",DataQurban[[#This Row],[BL]]))</f>
        <v/>
      </c>
      <c r="K58" s="9"/>
      <c r="L58" s="9"/>
      <c r="M58" s="9"/>
      <c r="N58" s="9"/>
      <c r="O58" s="9"/>
    </row>
    <row r="59" spans="1:15" hidden="1">
      <c r="A59" s="53" t="s">
        <v>545</v>
      </c>
      <c r="B59" s="9">
        <v>1</v>
      </c>
      <c r="C59" s="9" t="s">
        <v>761</v>
      </c>
      <c r="D59" s="9" t="s">
        <v>509</v>
      </c>
      <c r="E59" s="9"/>
      <c r="F59" s="9">
        <f>IF(DataQurban[[#This Row],[Status dalam keluarga]]="KK",COUNTIF(DataQurban[KK],DataQurban[[#This Row],[KK]]),0)</f>
        <v>0</v>
      </c>
      <c r="G5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59" s="9"/>
      <c r="I59" s="9"/>
      <c r="J59" s="9" t="str">
        <f>IF(DataQurban[[#This Row],[BL]]="","",CONCATENATE("BL",DataQurban[[#This Row],[BL]]))</f>
        <v/>
      </c>
      <c r="K59" s="9"/>
      <c r="L59" s="9"/>
      <c r="M59" s="9"/>
      <c r="N59" s="9"/>
      <c r="O59" s="9"/>
    </row>
    <row r="60" spans="1:15" hidden="1">
      <c r="A60" s="53" t="s">
        <v>545</v>
      </c>
      <c r="B60" s="9">
        <v>2</v>
      </c>
      <c r="C60" s="9" t="s">
        <v>762</v>
      </c>
      <c r="D60" s="9" t="s">
        <v>509</v>
      </c>
      <c r="E60" s="9"/>
      <c r="F60" s="9">
        <f>IF(DataQurban[[#This Row],[Status dalam keluarga]]="KK",COUNTIF(DataQurban[KK],DataQurban[[#This Row],[KK]]),0)</f>
        <v>0</v>
      </c>
      <c r="G6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60" s="9"/>
      <c r="I60" s="9"/>
      <c r="J60" s="9" t="str">
        <f>IF(DataQurban[[#This Row],[BL]]="","",CONCATENATE("BL",DataQurban[[#This Row],[BL]]))</f>
        <v/>
      </c>
      <c r="K60" s="9"/>
      <c r="L60" s="9"/>
      <c r="M60" s="9"/>
      <c r="N60" s="9"/>
      <c r="O60" s="9"/>
    </row>
    <row r="61" spans="1:15">
      <c r="A61" s="53" t="s">
        <v>545</v>
      </c>
      <c r="B61" s="9">
        <v>3</v>
      </c>
      <c r="C61" s="9" t="s">
        <v>763</v>
      </c>
      <c r="D61" s="9" t="s">
        <v>74</v>
      </c>
      <c r="E61" s="9" t="s">
        <v>895</v>
      </c>
      <c r="F61" s="9">
        <f>IF(DataQurban[[#This Row],[Status dalam keluarga]]="KK",COUNTIF(DataQurban[KK],DataQurban[[#This Row],[KK]]),0)</f>
        <v>3</v>
      </c>
      <c r="G6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61" s="9">
        <v>11.5</v>
      </c>
      <c r="I61" s="9">
        <v>9</v>
      </c>
      <c r="J61" s="9" t="str">
        <f>IF(DataQurban[[#This Row],[BL]]="","",CONCATENATE("BL",DataQurban[[#This Row],[BL]]))</f>
        <v>BL9</v>
      </c>
      <c r="K61" s="9">
        <v>1</v>
      </c>
      <c r="L61" s="9"/>
      <c r="M61" s="9">
        <v>1</v>
      </c>
      <c r="N61" s="9">
        <v>1</v>
      </c>
      <c r="O61" s="9"/>
    </row>
    <row r="62" spans="1:15">
      <c r="A62" s="53" t="s">
        <v>546</v>
      </c>
      <c r="B62" s="9">
        <v>1</v>
      </c>
      <c r="C62" s="9" t="s">
        <v>764</v>
      </c>
      <c r="D62" s="9" t="s">
        <v>74</v>
      </c>
      <c r="E62" s="9" t="s">
        <v>892</v>
      </c>
      <c r="F62" s="9">
        <f>IF(DataQurban[[#This Row],[Status dalam keluarga]]="KK",COUNTIF(DataQurban[KK],DataQurban[[#This Row],[KK]]),0)</f>
        <v>5</v>
      </c>
      <c r="G6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62" s="9">
        <v>13</v>
      </c>
      <c r="I62" s="9">
        <v>7</v>
      </c>
      <c r="J62" s="9" t="str">
        <f>IF(DataQurban[[#This Row],[BL]]="","",CONCATENATE("BL",DataQurban[[#This Row],[BL]]))</f>
        <v>BL7</v>
      </c>
      <c r="K62" s="9"/>
      <c r="L62" s="9"/>
      <c r="M62" s="9">
        <v>1</v>
      </c>
      <c r="N62" s="9">
        <v>1</v>
      </c>
      <c r="O62" s="9"/>
    </row>
    <row r="63" spans="1:15" hidden="1">
      <c r="A63" s="53" t="s">
        <v>546</v>
      </c>
      <c r="B63" s="9">
        <v>2</v>
      </c>
      <c r="C63" s="9" t="s">
        <v>765</v>
      </c>
      <c r="D63" s="9" t="s">
        <v>509</v>
      </c>
      <c r="E63" s="9"/>
      <c r="F63" s="9">
        <f>IF(DataQurban[[#This Row],[Status dalam keluarga]]="KK",COUNTIF(DataQurban[KK],DataQurban[[#This Row],[KK]]),0)</f>
        <v>0</v>
      </c>
      <c r="G6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63" s="9"/>
      <c r="I63" s="9"/>
      <c r="J63" s="9" t="str">
        <f>IF(DataQurban[[#This Row],[BL]]="","",CONCATENATE("BL",DataQurban[[#This Row],[BL]]))</f>
        <v/>
      </c>
      <c r="K63" s="9"/>
      <c r="L63" s="9"/>
      <c r="M63" s="9"/>
      <c r="N63" s="9"/>
      <c r="O63" s="9"/>
    </row>
    <row r="64" spans="1:15" hidden="1">
      <c r="A64" s="53" t="s">
        <v>546</v>
      </c>
      <c r="B64" s="9">
        <v>3</v>
      </c>
      <c r="C64" s="9" t="s">
        <v>766</v>
      </c>
      <c r="D64" s="9" t="s">
        <v>509</v>
      </c>
      <c r="E64" s="9"/>
      <c r="F64" s="9">
        <f>IF(DataQurban[[#This Row],[Status dalam keluarga]]="KK",COUNTIF(DataQurban[KK],DataQurban[[#This Row],[KK]]),0)</f>
        <v>0</v>
      </c>
      <c r="G6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64" s="9"/>
      <c r="I64" s="9"/>
      <c r="J64" s="9" t="str">
        <f>IF(DataQurban[[#This Row],[BL]]="","",CONCATENATE("BL",DataQurban[[#This Row],[BL]]))</f>
        <v/>
      </c>
      <c r="K64" s="9"/>
      <c r="L64" s="9"/>
      <c r="M64" s="9"/>
      <c r="N64" s="9"/>
      <c r="O64" s="9"/>
    </row>
    <row r="65" spans="1:15" hidden="1">
      <c r="A65" s="53" t="s">
        <v>546</v>
      </c>
      <c r="B65" s="9">
        <v>4</v>
      </c>
      <c r="C65" s="9" t="s">
        <v>767</v>
      </c>
      <c r="D65" s="9" t="s">
        <v>508</v>
      </c>
      <c r="E65" s="9"/>
      <c r="F65" s="9">
        <f>IF(DataQurban[[#This Row],[Status dalam keluarga]]="KK",COUNTIF(DataQurban[KK],DataQurban[[#This Row],[KK]]),0)</f>
        <v>0</v>
      </c>
      <c r="G6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65" s="9"/>
      <c r="I65" s="9"/>
      <c r="J65" s="9" t="str">
        <f>IF(DataQurban[[#This Row],[BL]]="","",CONCATENATE("BL",DataQurban[[#This Row],[BL]]))</f>
        <v/>
      </c>
      <c r="K65" s="9"/>
      <c r="L65" s="9"/>
      <c r="M65" s="9"/>
      <c r="N65" s="9"/>
      <c r="O65" s="9"/>
    </row>
    <row r="66" spans="1:15" hidden="1">
      <c r="A66" s="53" t="s">
        <v>546</v>
      </c>
      <c r="B66" s="9">
        <v>5</v>
      </c>
      <c r="C66" s="9" t="s">
        <v>768</v>
      </c>
      <c r="D66" s="9" t="s">
        <v>509</v>
      </c>
      <c r="E66" s="9"/>
      <c r="F66" s="9">
        <f>IF(DataQurban[[#This Row],[Status dalam keluarga]]="KK",COUNTIF(DataQurban[KK],DataQurban[[#This Row],[KK]]),0)</f>
        <v>0</v>
      </c>
      <c r="G6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66" s="9"/>
      <c r="I66" s="9"/>
      <c r="J66" s="9" t="str">
        <f>IF(DataQurban[[#This Row],[BL]]="","",CONCATENATE("BL",DataQurban[[#This Row],[BL]]))</f>
        <v/>
      </c>
      <c r="K66" s="9"/>
      <c r="L66" s="9"/>
      <c r="M66" s="9"/>
      <c r="N66" s="9"/>
      <c r="O66" s="9"/>
    </row>
    <row r="67" spans="1:15" hidden="1">
      <c r="A67" s="53" t="s">
        <v>550</v>
      </c>
      <c r="B67" s="9">
        <v>1</v>
      </c>
      <c r="C67" s="9" t="s">
        <v>769</v>
      </c>
      <c r="D67" s="9" t="s">
        <v>676</v>
      </c>
      <c r="E67" s="9" t="s">
        <v>679</v>
      </c>
      <c r="F67" s="9">
        <v>3</v>
      </c>
      <c r="G6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67" s="9">
        <v>5.5</v>
      </c>
      <c r="I67" s="9">
        <v>5</v>
      </c>
      <c r="J67" s="9" t="str">
        <f>IF(DataQurban[[#This Row],[BL]]="","",CONCATENATE("BL",DataQurban[[#This Row],[BL]]))</f>
        <v>BL5</v>
      </c>
      <c r="K67" s="9"/>
      <c r="L67" s="9"/>
      <c r="M67" s="9">
        <v>1</v>
      </c>
      <c r="N67" s="9">
        <v>1</v>
      </c>
      <c r="O67" s="9"/>
    </row>
    <row r="68" spans="1:15" hidden="1">
      <c r="A68" s="53" t="s">
        <v>550</v>
      </c>
      <c r="B68" s="9">
        <v>2</v>
      </c>
      <c r="C68" s="9" t="s">
        <v>770</v>
      </c>
      <c r="D68" s="9" t="s">
        <v>508</v>
      </c>
      <c r="E68" s="143"/>
      <c r="F68">
        <v>1</v>
      </c>
      <c r="G68" s="143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68" s="9"/>
      <c r="I68" s="9"/>
      <c r="J68" s="9" t="str">
        <f>IF(DataQurban[[#This Row],[BL]]="","",CONCATENATE("BL",DataQurban[[#This Row],[BL]]))</f>
        <v/>
      </c>
      <c r="K68" s="9">
        <v>1</v>
      </c>
      <c r="L68" s="9"/>
      <c r="M68" s="9">
        <v>1</v>
      </c>
      <c r="N68" s="9">
        <v>1</v>
      </c>
      <c r="O68" s="9"/>
    </row>
    <row r="69" spans="1:15" hidden="1">
      <c r="A69" s="53" t="s">
        <v>550</v>
      </c>
      <c r="B69" s="9">
        <v>3</v>
      </c>
      <c r="C69" s="9" t="s">
        <v>771</v>
      </c>
      <c r="D69" s="9" t="s">
        <v>509</v>
      </c>
      <c r="E69" s="9"/>
      <c r="F69">
        <v>1</v>
      </c>
      <c r="G6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69" s="9"/>
      <c r="I69" s="9"/>
      <c r="J69" s="9" t="str">
        <f>IF(DataQurban[[#This Row],[BL]]="","",CONCATENATE("BL",DataQurban[[#This Row],[BL]]))</f>
        <v/>
      </c>
      <c r="K69" s="9">
        <v>1</v>
      </c>
      <c r="L69" s="9"/>
      <c r="M69" s="9">
        <v>1</v>
      </c>
      <c r="N69" s="9">
        <v>1</v>
      </c>
      <c r="O69" s="9"/>
    </row>
    <row r="70" spans="1:15" hidden="1">
      <c r="A70" s="53" t="s">
        <v>550</v>
      </c>
      <c r="B70" s="9">
        <v>4</v>
      </c>
      <c r="C70" s="9" t="s">
        <v>772</v>
      </c>
      <c r="D70" s="9" t="s">
        <v>509</v>
      </c>
      <c r="E70" s="9"/>
      <c r="F70">
        <v>1</v>
      </c>
      <c r="G7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70" s="9"/>
      <c r="I70" s="9"/>
      <c r="J70" s="9" t="str">
        <f>IF(DataQurban[[#This Row],[BL]]="","",CONCATENATE("BL",DataQurban[[#This Row],[BL]]))</f>
        <v/>
      </c>
      <c r="K70" s="9"/>
      <c r="L70" s="9"/>
      <c r="M70" s="9"/>
      <c r="N70" s="9"/>
      <c r="O70" s="9"/>
    </row>
    <row r="71" spans="1:15" hidden="1">
      <c r="A71" s="135" t="s">
        <v>550</v>
      </c>
      <c r="B71" s="136">
        <v>5</v>
      </c>
      <c r="C71" s="9" t="s">
        <v>773</v>
      </c>
      <c r="D71" s="136" t="s">
        <v>509</v>
      </c>
      <c r="E71" s="136"/>
      <c r="F71">
        <v>1</v>
      </c>
      <c r="G7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71" s="136"/>
      <c r="I71" s="136"/>
      <c r="J71" s="9" t="str">
        <f>IF(DataQurban[[#This Row],[BL]]="","",CONCATENATE("BL",DataQurban[[#This Row],[BL]]))</f>
        <v/>
      </c>
      <c r="K71" s="136"/>
      <c r="L71" s="136"/>
      <c r="M71" s="136"/>
      <c r="N71" s="136"/>
      <c r="O71" s="136"/>
    </row>
    <row r="72" spans="1:15" hidden="1">
      <c r="A72" s="53" t="s">
        <v>552</v>
      </c>
      <c r="B72" s="9">
        <v>1</v>
      </c>
      <c r="C72" s="9" t="s">
        <v>774</v>
      </c>
      <c r="D72" s="9" t="s">
        <v>508</v>
      </c>
      <c r="E72" s="9"/>
      <c r="F72">
        <v>1</v>
      </c>
      <c r="G7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72" s="9"/>
      <c r="I72" s="9"/>
      <c r="J72" s="9" t="str">
        <f>IF(DataQurban[[#This Row],[BL]]="","",CONCATENATE("BL",DataQurban[[#This Row],[BL]]))</f>
        <v/>
      </c>
      <c r="K72" s="9"/>
      <c r="L72" s="9"/>
      <c r="M72" s="9"/>
      <c r="N72" s="9"/>
      <c r="O72" s="9"/>
    </row>
    <row r="73" spans="1:15">
      <c r="A73" s="53" t="s">
        <v>552</v>
      </c>
      <c r="B73" s="9">
        <v>2</v>
      </c>
      <c r="C73" s="9" t="s">
        <v>775</v>
      </c>
      <c r="D73" s="9" t="s">
        <v>74</v>
      </c>
      <c r="E73" s="9" t="s">
        <v>892</v>
      </c>
      <c r="F73">
        <v>1</v>
      </c>
      <c r="G7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73" s="9">
        <v>11.5</v>
      </c>
      <c r="I73" s="9">
        <v>5</v>
      </c>
      <c r="J73" s="9" t="str">
        <f>IF(DataQurban[[#This Row],[BL]]="","",CONCATENATE("BL",DataQurban[[#This Row],[BL]]))</f>
        <v>BL5</v>
      </c>
      <c r="K73" s="9">
        <v>1</v>
      </c>
      <c r="L73" s="9"/>
      <c r="M73" s="9">
        <v>1</v>
      </c>
      <c r="N73" s="9">
        <v>1</v>
      </c>
      <c r="O73" s="9"/>
    </row>
    <row r="74" spans="1:15" hidden="1">
      <c r="A74" s="53" t="s">
        <v>552</v>
      </c>
      <c r="B74" s="9">
        <v>3</v>
      </c>
      <c r="C74" s="9" t="s">
        <v>776</v>
      </c>
      <c r="D74" s="9" t="s">
        <v>509</v>
      </c>
      <c r="E74" s="9"/>
      <c r="F74">
        <v>1</v>
      </c>
      <c r="G7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74" s="9"/>
      <c r="I74" s="9"/>
      <c r="J74" s="9" t="str">
        <f>IF(DataQurban[[#This Row],[BL]]="","",CONCATENATE("BL",DataQurban[[#This Row],[BL]]))</f>
        <v/>
      </c>
      <c r="K74" s="9"/>
      <c r="L74" s="9"/>
      <c r="M74" s="9"/>
      <c r="N74" s="9"/>
      <c r="O74" s="9"/>
    </row>
    <row r="75" spans="1:15" hidden="1">
      <c r="A75" s="53" t="s">
        <v>552</v>
      </c>
      <c r="B75" s="9">
        <v>4</v>
      </c>
      <c r="C75" s="9" t="s">
        <v>777</v>
      </c>
      <c r="D75" s="9" t="s">
        <v>556</v>
      </c>
      <c r="E75" s="9"/>
      <c r="F75">
        <v>1</v>
      </c>
      <c r="G7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75" s="9"/>
      <c r="I75" s="9"/>
      <c r="J75" s="9" t="str">
        <f>IF(DataQurban[[#This Row],[BL]]="","",CONCATENATE("BL",DataQurban[[#This Row],[BL]]))</f>
        <v/>
      </c>
      <c r="K75" s="9"/>
      <c r="L75" s="9"/>
      <c r="M75" s="9">
        <v>1</v>
      </c>
      <c r="N75" s="9">
        <v>1</v>
      </c>
      <c r="O75" s="9"/>
    </row>
    <row r="76" spans="1:15" hidden="1">
      <c r="A76" s="53" t="s">
        <v>557</v>
      </c>
      <c r="B76" s="9">
        <v>1</v>
      </c>
      <c r="C76" s="9" t="s">
        <v>778</v>
      </c>
      <c r="D76" s="9" t="s">
        <v>509</v>
      </c>
      <c r="E76" s="9"/>
      <c r="F76">
        <v>2</v>
      </c>
      <c r="G7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76" s="9"/>
      <c r="I76" s="9"/>
      <c r="J76" s="9" t="str">
        <f>IF(DataQurban[[#This Row],[BL]]="","",CONCATENATE("BL",DataQurban[[#This Row],[BL]]))</f>
        <v/>
      </c>
      <c r="K76" s="9"/>
      <c r="L76" s="9"/>
      <c r="M76" s="9"/>
      <c r="N76" s="9"/>
      <c r="O76" s="9"/>
    </row>
    <row r="77" spans="1:15" hidden="1">
      <c r="A77" s="53" t="s">
        <v>557</v>
      </c>
      <c r="B77" s="9">
        <v>2</v>
      </c>
      <c r="C77" s="9" t="s">
        <v>779</v>
      </c>
      <c r="D77" s="9" t="s">
        <v>509</v>
      </c>
      <c r="E77" s="9"/>
      <c r="F77">
        <v>1</v>
      </c>
      <c r="G7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77" s="9"/>
      <c r="I77" s="9"/>
      <c r="J77" s="9" t="str">
        <f>IF(DataQurban[[#This Row],[BL]]="","",CONCATENATE("BL",DataQurban[[#This Row],[BL]]))</f>
        <v/>
      </c>
      <c r="K77" s="9"/>
      <c r="L77" s="9"/>
      <c r="M77" s="9"/>
      <c r="N77" s="9"/>
      <c r="O77" s="9"/>
    </row>
    <row r="78" spans="1:15" hidden="1">
      <c r="A78" s="53" t="s">
        <v>557</v>
      </c>
      <c r="B78" s="9">
        <v>3</v>
      </c>
      <c r="C78" s="9" t="s">
        <v>780</v>
      </c>
      <c r="D78" s="9" t="s">
        <v>509</v>
      </c>
      <c r="E78" s="9"/>
      <c r="F78">
        <v>1</v>
      </c>
      <c r="G7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78" s="9"/>
      <c r="I78" s="9"/>
      <c r="J78" s="9" t="str">
        <f>IF(DataQurban[[#This Row],[BL]]="","",CONCATENATE("BL",DataQurban[[#This Row],[BL]]))</f>
        <v/>
      </c>
      <c r="K78" s="9"/>
      <c r="L78" s="9"/>
      <c r="M78" s="9"/>
      <c r="N78" s="9"/>
      <c r="O78" s="9"/>
    </row>
    <row r="79" spans="1:15">
      <c r="A79" s="53" t="s">
        <v>557</v>
      </c>
      <c r="B79" s="9">
        <v>4</v>
      </c>
      <c r="C79" s="9" t="s">
        <v>781</v>
      </c>
      <c r="D79" s="9" t="s">
        <v>74</v>
      </c>
      <c r="E79" s="136" t="s">
        <v>896</v>
      </c>
      <c r="F79">
        <v>1</v>
      </c>
      <c r="G7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79" s="9">
        <v>10</v>
      </c>
      <c r="I79" s="9">
        <v>10</v>
      </c>
      <c r="J79" s="9" t="str">
        <f>IF(DataQurban[[#This Row],[BL]]="","",CONCATENATE("BL",DataQurban[[#This Row],[BL]]))</f>
        <v>BL10</v>
      </c>
      <c r="K79" s="9">
        <v>1</v>
      </c>
      <c r="L79" s="9"/>
      <c r="M79" s="9">
        <v>1</v>
      </c>
      <c r="N79" s="9">
        <v>1</v>
      </c>
      <c r="O79" s="9"/>
    </row>
    <row r="80" spans="1:15" hidden="1">
      <c r="A80" s="53" t="s">
        <v>557</v>
      </c>
      <c r="B80" s="9">
        <v>5</v>
      </c>
      <c r="C80" s="9" t="s">
        <v>782</v>
      </c>
      <c r="D80" s="9" t="s">
        <v>509</v>
      </c>
      <c r="E80" s="9"/>
      <c r="F80">
        <v>1</v>
      </c>
      <c r="G8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80" s="9"/>
      <c r="I80" s="9"/>
      <c r="J80" s="9" t="str">
        <f>IF(DataQurban[[#This Row],[BL]]="","",CONCATENATE("BL",DataQurban[[#This Row],[BL]]))</f>
        <v/>
      </c>
      <c r="K80" s="9">
        <v>1</v>
      </c>
      <c r="L80" s="9"/>
      <c r="M80" s="9">
        <v>1</v>
      </c>
      <c r="N80" s="9">
        <v>1</v>
      </c>
      <c r="O80" s="9"/>
    </row>
    <row r="81" spans="1:15" hidden="1">
      <c r="A81" s="53" t="s">
        <v>557</v>
      </c>
      <c r="B81" s="9">
        <v>6</v>
      </c>
      <c r="C81" s="9" t="s">
        <v>783</v>
      </c>
      <c r="D81" s="9" t="s">
        <v>509</v>
      </c>
      <c r="E81" s="9"/>
      <c r="F81">
        <v>1</v>
      </c>
      <c r="G8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81" s="9"/>
      <c r="I81" s="9"/>
      <c r="J81" s="9" t="str">
        <f>IF(DataQurban[[#This Row],[BL]]="","",CONCATENATE("BL",DataQurban[[#This Row],[BL]]))</f>
        <v/>
      </c>
      <c r="K81" s="9"/>
      <c r="L81" s="9"/>
      <c r="M81" s="9"/>
      <c r="N81" s="9"/>
      <c r="O81" s="9"/>
    </row>
    <row r="82" spans="1:15" hidden="1">
      <c r="A82" s="53" t="s">
        <v>557</v>
      </c>
      <c r="B82" s="9">
        <v>7</v>
      </c>
      <c r="C82" s="9" t="s">
        <v>784</v>
      </c>
      <c r="D82" s="9" t="s">
        <v>508</v>
      </c>
      <c r="E82" s="9"/>
      <c r="F82">
        <v>1</v>
      </c>
      <c r="G8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82" s="9"/>
      <c r="I82" s="9"/>
      <c r="J82" s="9" t="str">
        <f>IF(DataQurban[[#This Row],[BL]]="","",CONCATENATE("BL",DataQurban[[#This Row],[BL]]))</f>
        <v/>
      </c>
      <c r="K82" s="9"/>
      <c r="L82" s="9"/>
      <c r="M82" s="9"/>
      <c r="N82" s="9"/>
      <c r="O82" s="9"/>
    </row>
    <row r="83" spans="1:15" hidden="1">
      <c r="A83" s="53" t="s">
        <v>557</v>
      </c>
      <c r="B83" s="9">
        <v>8</v>
      </c>
      <c r="C83" s="9" t="s">
        <v>785</v>
      </c>
      <c r="D83" s="9" t="s">
        <v>509</v>
      </c>
      <c r="E83" s="9"/>
      <c r="F83">
        <v>2</v>
      </c>
      <c r="G8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83" s="9"/>
      <c r="I83" s="9"/>
      <c r="J83" s="9" t="str">
        <f>IF(DataQurban[[#This Row],[BL]]="","",CONCATENATE("BL",DataQurban[[#This Row],[BL]]))</f>
        <v/>
      </c>
      <c r="K83" s="9">
        <v>1</v>
      </c>
      <c r="L83" s="9"/>
      <c r="M83" s="9">
        <v>1</v>
      </c>
      <c r="N83" s="9">
        <v>1</v>
      </c>
      <c r="O83" s="9"/>
    </row>
    <row r="84" spans="1:15" hidden="1">
      <c r="A84" s="53" t="s">
        <v>565</v>
      </c>
      <c r="B84" s="9">
        <v>1</v>
      </c>
      <c r="C84" s="9" t="s">
        <v>786</v>
      </c>
      <c r="D84" s="9" t="s">
        <v>509</v>
      </c>
      <c r="E84" s="9"/>
      <c r="F84">
        <v>1</v>
      </c>
      <c r="G8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84" s="9"/>
      <c r="I84" s="9"/>
      <c r="J84" s="9" t="str">
        <f>IF(DataQurban[[#This Row],[BL]]="","",CONCATENATE("BL",DataQurban[[#This Row],[BL]]))</f>
        <v/>
      </c>
      <c r="K84" s="9"/>
      <c r="L84" s="9"/>
      <c r="M84" s="9"/>
      <c r="N84" s="9"/>
      <c r="O84" s="9"/>
    </row>
    <row r="85" spans="1:15" hidden="1">
      <c r="A85" s="53" t="s">
        <v>565</v>
      </c>
      <c r="B85" s="9">
        <v>2</v>
      </c>
      <c r="C85" s="9" t="s">
        <v>787</v>
      </c>
      <c r="D85" s="9" t="s">
        <v>509</v>
      </c>
      <c r="E85" s="9"/>
      <c r="F85">
        <v>1</v>
      </c>
      <c r="G8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85" s="9"/>
      <c r="I85" s="9"/>
      <c r="J85" s="9" t="str">
        <f>IF(DataQurban[[#This Row],[BL]]="","",CONCATENATE("BL",DataQurban[[#This Row],[BL]]))</f>
        <v/>
      </c>
      <c r="K85" s="9"/>
      <c r="L85" s="9"/>
      <c r="M85" s="9"/>
      <c r="N85" s="9"/>
      <c r="O85" s="9"/>
    </row>
    <row r="86" spans="1:15">
      <c r="A86" s="53" t="s">
        <v>565</v>
      </c>
      <c r="B86" s="9">
        <v>3</v>
      </c>
      <c r="C86" s="9" t="s">
        <v>788</v>
      </c>
      <c r="D86" s="9" t="s">
        <v>74</v>
      </c>
      <c r="E86" s="9" t="s">
        <v>893</v>
      </c>
      <c r="F86">
        <v>1</v>
      </c>
      <c r="G8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86" s="9">
        <v>13</v>
      </c>
      <c r="I86" s="9">
        <v>10</v>
      </c>
      <c r="J86" s="9" t="str">
        <f>IF(DataQurban[[#This Row],[BL]]="","",CONCATENATE("BL",DataQurban[[#This Row],[BL]]))</f>
        <v>BL10</v>
      </c>
      <c r="K86" s="9">
        <v>1</v>
      </c>
      <c r="L86" s="9"/>
      <c r="M86" s="9">
        <v>1</v>
      </c>
      <c r="N86" s="9">
        <v>1</v>
      </c>
      <c r="O86" s="9">
        <v>3.5</v>
      </c>
    </row>
    <row r="87" spans="1:15" hidden="1">
      <c r="A87" s="53" t="s">
        <v>565</v>
      </c>
      <c r="B87" s="9">
        <v>4</v>
      </c>
      <c r="C87" s="9" t="s">
        <v>789</v>
      </c>
      <c r="D87" s="9" t="s">
        <v>508</v>
      </c>
      <c r="E87" s="9"/>
      <c r="F87">
        <v>1</v>
      </c>
      <c r="G8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87" s="9"/>
      <c r="I87" s="9"/>
      <c r="J87" s="9" t="str">
        <f>IF(DataQurban[[#This Row],[BL]]="","",CONCATENATE("BL",DataQurban[[#This Row],[BL]]))</f>
        <v/>
      </c>
      <c r="K87" s="9"/>
      <c r="L87" s="9"/>
      <c r="M87" s="9"/>
      <c r="N87" s="9"/>
      <c r="O87" s="9"/>
    </row>
    <row r="88" spans="1:15" hidden="1">
      <c r="A88" s="53" t="s">
        <v>565</v>
      </c>
      <c r="B88" s="9">
        <v>5</v>
      </c>
      <c r="C88" s="9" t="s">
        <v>790</v>
      </c>
      <c r="D88" s="9" t="s">
        <v>509</v>
      </c>
      <c r="E88" s="9"/>
      <c r="F88">
        <v>1</v>
      </c>
      <c r="G8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88" s="9"/>
      <c r="I88" s="9"/>
      <c r="J88" s="9" t="str">
        <f>IF(DataQurban[[#This Row],[BL]]="","",CONCATENATE("BL",DataQurban[[#This Row],[BL]]))</f>
        <v/>
      </c>
      <c r="K88" s="9"/>
      <c r="L88" s="9"/>
      <c r="M88" s="9"/>
      <c r="N88" s="9"/>
      <c r="O88" s="9"/>
    </row>
    <row r="89" spans="1:15">
      <c r="A89" s="53" t="s">
        <v>566</v>
      </c>
      <c r="B89" s="9">
        <v>1</v>
      </c>
      <c r="C89" s="9" t="s">
        <v>791</v>
      </c>
      <c r="D89" s="9" t="s">
        <v>74</v>
      </c>
      <c r="E89" s="9" t="s">
        <v>892</v>
      </c>
      <c r="F89" s="9">
        <f>IF(DataQurban[[#This Row],[Status dalam keluarga]]="KK",COUNTIF(DataQurban[KK],DataQurban[[#This Row],[KK]]),0)</f>
        <v>1</v>
      </c>
      <c r="G8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89" s="9">
        <v>10</v>
      </c>
      <c r="I89" s="9">
        <v>5</v>
      </c>
      <c r="J89" s="9" t="str">
        <f>IF(DataQurban[[#This Row],[BL]]="","",CONCATENATE("BL",DataQurban[[#This Row],[BL]]))</f>
        <v>BL5</v>
      </c>
      <c r="K89" s="9"/>
      <c r="L89" s="9"/>
      <c r="M89" s="9">
        <v>1</v>
      </c>
      <c r="N89" s="9">
        <v>1</v>
      </c>
      <c r="O89" s="9"/>
    </row>
    <row r="90" spans="1:15" hidden="1">
      <c r="A90" s="53" t="s">
        <v>570</v>
      </c>
      <c r="B90" s="9">
        <v>1</v>
      </c>
      <c r="C90" s="9" t="s">
        <v>792</v>
      </c>
      <c r="D90" s="9" t="s">
        <v>508</v>
      </c>
      <c r="E90" s="9"/>
      <c r="F90" s="9">
        <f>IF(DataQurban[[#This Row],[Status dalam keluarga]]="KK",COUNTIF(DataQurban[KK],DataQurban[[#This Row],[KK]]),0)</f>
        <v>0</v>
      </c>
      <c r="G9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90" s="9"/>
      <c r="I90" s="9"/>
      <c r="J90" s="9" t="str">
        <f>IF(DataQurban[[#This Row],[BL]]="","",CONCATENATE("BL",DataQurban[[#This Row],[BL]]))</f>
        <v/>
      </c>
      <c r="K90" s="9"/>
      <c r="L90" s="9"/>
      <c r="M90" s="9"/>
      <c r="N90" s="9"/>
      <c r="O90" s="9"/>
    </row>
    <row r="91" spans="1:15" hidden="1">
      <c r="A91" s="53" t="s">
        <v>570</v>
      </c>
      <c r="B91" s="9">
        <v>2</v>
      </c>
      <c r="C91" s="9" t="s">
        <v>793</v>
      </c>
      <c r="D91" s="9" t="s">
        <v>509</v>
      </c>
      <c r="E91" s="9"/>
      <c r="F91" s="9">
        <f>IF(DataQurban[[#This Row],[Status dalam keluarga]]="KK",COUNTIF(DataQurban[KK],DataQurban[[#This Row],[KK]]),0)</f>
        <v>0</v>
      </c>
      <c r="G9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91" s="9"/>
      <c r="I91" s="9"/>
      <c r="J91" s="9" t="str">
        <f>IF(DataQurban[[#This Row],[BL]]="","",CONCATENATE("BL",DataQurban[[#This Row],[BL]]))</f>
        <v/>
      </c>
      <c r="K91" s="9"/>
      <c r="L91" s="9"/>
      <c r="M91" s="9"/>
      <c r="N91" s="9"/>
      <c r="O91" s="9"/>
    </row>
    <row r="92" spans="1:15">
      <c r="A92" s="53" t="s">
        <v>570</v>
      </c>
      <c r="B92" s="9">
        <v>3</v>
      </c>
      <c r="C92" s="9" t="s">
        <v>794</v>
      </c>
      <c r="D92" s="9" t="s">
        <v>74</v>
      </c>
      <c r="E92" s="9" t="s">
        <v>894</v>
      </c>
      <c r="F92" s="9">
        <f>IF(DataQurban[[#This Row],[Status dalam keluarga]]="KK",COUNTIF(DataQurban[KK],DataQurban[[#This Row],[KK]]),0)</f>
        <v>4</v>
      </c>
      <c r="G9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92" s="9">
        <v>13</v>
      </c>
      <c r="I92" s="9">
        <v>8</v>
      </c>
      <c r="J92" s="9" t="str">
        <f>IF(DataQurban[[#This Row],[BL]]="","",CONCATENATE("BL",DataQurban[[#This Row],[BL]]))</f>
        <v>BL8</v>
      </c>
      <c r="K92" s="9">
        <v>1</v>
      </c>
      <c r="L92" s="9"/>
      <c r="M92" s="9">
        <v>1</v>
      </c>
      <c r="N92" s="9">
        <v>1</v>
      </c>
      <c r="O92" s="9">
        <v>3.5</v>
      </c>
    </row>
    <row r="93" spans="1:15" hidden="1">
      <c r="A93" s="53" t="s">
        <v>570</v>
      </c>
      <c r="B93" s="9">
        <v>4</v>
      </c>
      <c r="C93" s="9" t="s">
        <v>795</v>
      </c>
      <c r="D93" s="9" t="s">
        <v>509</v>
      </c>
      <c r="E93" s="9"/>
      <c r="F93" s="9">
        <f>IF(DataQurban[[#This Row],[Status dalam keluarga]]="KK",COUNTIF(DataQurban[KK],DataQurban[[#This Row],[KK]]),0)</f>
        <v>0</v>
      </c>
      <c r="G9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93" s="9"/>
      <c r="I93" s="9"/>
      <c r="J93" s="9" t="str">
        <f>IF(DataQurban[[#This Row],[BL]]="","",CONCATENATE("BL",DataQurban[[#This Row],[BL]]))</f>
        <v/>
      </c>
      <c r="K93" s="9"/>
      <c r="L93" s="9"/>
      <c r="M93" s="9"/>
      <c r="N93" s="9"/>
      <c r="O93" s="9"/>
    </row>
    <row r="94" spans="1:15" hidden="1">
      <c r="A94" s="53" t="s">
        <v>572</v>
      </c>
      <c r="B94" s="9">
        <v>1</v>
      </c>
      <c r="C94" s="9" t="s">
        <v>796</v>
      </c>
      <c r="D94" s="9" t="s">
        <v>509</v>
      </c>
      <c r="E94" s="9"/>
      <c r="F94" s="9">
        <f>IF(DataQurban[[#This Row],[Status dalam keluarga]]="KK",COUNTIF(DataQurban[KK],DataQurban[[#This Row],[KK]]),0)</f>
        <v>0</v>
      </c>
      <c r="G9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94" s="9"/>
      <c r="I94" s="9"/>
      <c r="J94" s="9" t="str">
        <f>IF(DataQurban[[#This Row],[BL]]="","",CONCATENATE("BL",DataQurban[[#This Row],[BL]]))</f>
        <v/>
      </c>
      <c r="K94" s="9"/>
      <c r="L94" s="9"/>
      <c r="M94" s="9"/>
      <c r="N94" s="9"/>
      <c r="O94" s="9"/>
    </row>
    <row r="95" spans="1:15" hidden="1">
      <c r="A95" s="53" t="s">
        <v>572</v>
      </c>
      <c r="B95" s="9">
        <v>2</v>
      </c>
      <c r="C95" s="9" t="s">
        <v>797</v>
      </c>
      <c r="D95" s="9" t="s">
        <v>509</v>
      </c>
      <c r="E95" s="9"/>
      <c r="F95" s="9">
        <f>IF(DataQurban[[#This Row],[Status dalam keluarga]]="KK",COUNTIF(DataQurban[KK],DataQurban[[#This Row],[KK]]),0)</f>
        <v>0</v>
      </c>
      <c r="G9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95" s="9"/>
      <c r="I95" s="9"/>
      <c r="J95" s="9" t="str">
        <f>IF(DataQurban[[#This Row],[BL]]="","",CONCATENATE("BL",DataQurban[[#This Row],[BL]]))</f>
        <v/>
      </c>
      <c r="K95" s="9"/>
      <c r="L95" s="9"/>
      <c r="M95" s="9"/>
      <c r="N95" s="9"/>
      <c r="O95" s="9"/>
    </row>
    <row r="96" spans="1:15" hidden="1">
      <c r="A96" s="53" t="s">
        <v>572</v>
      </c>
      <c r="B96" s="9">
        <v>3</v>
      </c>
      <c r="C96" s="9" t="s">
        <v>798</v>
      </c>
      <c r="D96" s="9" t="s">
        <v>509</v>
      </c>
      <c r="E96" s="9"/>
      <c r="F96" s="9">
        <f>IF(DataQurban[[#This Row],[Status dalam keluarga]]="KK",COUNTIF(DataQurban[KK],DataQurban[[#This Row],[KK]]),0)</f>
        <v>0</v>
      </c>
      <c r="G9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96" s="9"/>
      <c r="I96" s="9"/>
      <c r="J96" s="9" t="str">
        <f>IF(DataQurban[[#This Row],[BL]]="","",CONCATENATE("BL",DataQurban[[#This Row],[BL]]))</f>
        <v/>
      </c>
      <c r="K96" s="9"/>
      <c r="L96" s="9"/>
      <c r="M96" s="9">
        <v>1</v>
      </c>
      <c r="N96" s="9">
        <v>1</v>
      </c>
      <c r="O96" s="9"/>
    </row>
    <row r="97" spans="1:15" hidden="1">
      <c r="A97" s="53" t="s">
        <v>572</v>
      </c>
      <c r="B97" s="9">
        <v>4</v>
      </c>
      <c r="C97" s="9" t="s">
        <v>799</v>
      </c>
      <c r="D97" s="9" t="s">
        <v>509</v>
      </c>
      <c r="E97" s="9"/>
      <c r="F97" s="9">
        <f>IF(DataQurban[[#This Row],[Status dalam keluarga]]="KK",COUNTIF(DataQurban[KK],DataQurban[[#This Row],[KK]]),0)</f>
        <v>0</v>
      </c>
      <c r="G9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97" s="9"/>
      <c r="I97" s="9"/>
      <c r="J97" s="9" t="str">
        <f>IF(DataQurban[[#This Row],[BL]]="","",CONCATENATE("BL",DataQurban[[#This Row],[BL]]))</f>
        <v/>
      </c>
      <c r="K97" s="9"/>
      <c r="L97" s="9"/>
      <c r="M97" s="9"/>
      <c r="N97" s="9"/>
      <c r="O97" s="9"/>
    </row>
    <row r="98" spans="1:15">
      <c r="A98" s="53" t="s">
        <v>572</v>
      </c>
      <c r="B98" s="9">
        <v>5</v>
      </c>
      <c r="C98" s="9" t="s">
        <v>800</v>
      </c>
      <c r="D98" s="9" t="s">
        <v>74</v>
      </c>
      <c r="E98" s="136" t="s">
        <v>896</v>
      </c>
      <c r="F98" s="9">
        <f>IF(DataQurban[[#This Row],[Status dalam keluarga]]="KK",COUNTIF(DataQurban[KK],DataQurban[[#This Row],[KK]]),0)</f>
        <v>7</v>
      </c>
      <c r="G9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D</v>
      </c>
      <c r="H98" s="9">
        <v>11.5</v>
      </c>
      <c r="I98" s="9">
        <v>7</v>
      </c>
      <c r="J98" s="9" t="str">
        <f>IF(DataQurban[[#This Row],[BL]]="","",CONCATENATE("BL",DataQurban[[#This Row],[BL]]))</f>
        <v>BL7</v>
      </c>
      <c r="K98" s="9"/>
      <c r="L98" s="9"/>
      <c r="M98" s="9">
        <v>1</v>
      </c>
      <c r="N98" s="9">
        <v>1</v>
      </c>
      <c r="O98" s="9"/>
    </row>
    <row r="99" spans="1:15" hidden="1">
      <c r="A99" s="53" t="s">
        <v>572</v>
      </c>
      <c r="B99" s="9">
        <v>6</v>
      </c>
      <c r="C99" s="9" t="s">
        <v>801</v>
      </c>
      <c r="D99" s="9" t="s">
        <v>509</v>
      </c>
      <c r="E99" s="9"/>
      <c r="F99" s="9">
        <f>IF(DataQurban[[#This Row],[Status dalam keluarga]]="KK",COUNTIF(DataQurban[KK],DataQurban[[#This Row],[KK]]),0)</f>
        <v>0</v>
      </c>
      <c r="G9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99" s="9"/>
      <c r="I99" s="9"/>
      <c r="J99" s="9" t="str">
        <f>IF(DataQurban[[#This Row],[BL]]="","",CONCATENATE("BL",DataQurban[[#This Row],[BL]]))</f>
        <v/>
      </c>
      <c r="K99" s="9"/>
      <c r="L99" s="9"/>
      <c r="M99" s="9"/>
      <c r="N99" s="9"/>
      <c r="O99" s="9"/>
    </row>
    <row r="100" spans="1:15" hidden="1">
      <c r="A100" s="53" t="s">
        <v>572</v>
      </c>
      <c r="B100" s="9">
        <v>7</v>
      </c>
      <c r="C100" s="9" t="s">
        <v>802</v>
      </c>
      <c r="D100" s="9" t="s">
        <v>509</v>
      </c>
      <c r="E100" s="9"/>
      <c r="F100" s="9">
        <f>IF(DataQurban[[#This Row],[Status dalam keluarga]]="KK",COUNTIF(DataQurban[KK],DataQurban[[#This Row],[KK]]),0)</f>
        <v>0</v>
      </c>
      <c r="G10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00" s="9"/>
      <c r="I100" s="9"/>
      <c r="J100" s="9" t="str">
        <f>IF(DataQurban[[#This Row],[BL]]="","",CONCATENATE("BL",DataQurban[[#This Row],[BL]]))</f>
        <v/>
      </c>
      <c r="K100" s="9"/>
      <c r="L100" s="9"/>
      <c r="M100" s="9">
        <v>1</v>
      </c>
      <c r="N100" s="9">
        <v>1</v>
      </c>
      <c r="O100" s="9"/>
    </row>
    <row r="101" spans="1:15" hidden="1">
      <c r="A101" s="53" t="s">
        <v>576</v>
      </c>
      <c r="B101" s="9">
        <v>1</v>
      </c>
      <c r="C101" s="9" t="s">
        <v>803</v>
      </c>
      <c r="D101" s="9" t="s">
        <v>509</v>
      </c>
      <c r="E101" s="9"/>
      <c r="F101" s="9">
        <f>IF(DataQurban[[#This Row],[Status dalam keluarga]]="KK",COUNTIF(DataQurban[KK],DataQurban[[#This Row],[KK]]),0)</f>
        <v>0</v>
      </c>
      <c r="G10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01" s="9"/>
      <c r="I101" s="9"/>
      <c r="J101" s="9" t="str">
        <f>IF(DataQurban[[#This Row],[BL]]="","",CONCATENATE("BL",DataQurban[[#This Row],[BL]]))</f>
        <v/>
      </c>
      <c r="K101" s="9"/>
      <c r="L101" s="9"/>
      <c r="M101" s="9">
        <v>1</v>
      </c>
      <c r="N101" s="9">
        <v>1</v>
      </c>
      <c r="O101" s="9"/>
    </row>
    <row r="102" spans="1:15" hidden="1">
      <c r="A102" s="53" t="s">
        <v>576</v>
      </c>
      <c r="B102" s="9">
        <v>2</v>
      </c>
      <c r="C102" s="9" t="s">
        <v>804</v>
      </c>
      <c r="D102" s="9" t="s">
        <v>509</v>
      </c>
      <c r="E102" s="9"/>
      <c r="F102" s="9">
        <f>IF(DataQurban[[#This Row],[Status dalam keluarga]]="KK",COUNTIF(DataQurban[KK],DataQurban[[#This Row],[KK]]),0)</f>
        <v>0</v>
      </c>
      <c r="G10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02" s="9"/>
      <c r="I102" s="9"/>
      <c r="J102" s="9" t="str">
        <f>IF(DataQurban[[#This Row],[BL]]="","",CONCATENATE("BL",DataQurban[[#This Row],[BL]]))</f>
        <v/>
      </c>
      <c r="K102" s="9"/>
      <c r="L102" s="9"/>
      <c r="M102" s="9"/>
      <c r="N102" s="9"/>
      <c r="O102" s="9"/>
    </row>
    <row r="103" spans="1:15">
      <c r="A103" s="53" t="s">
        <v>576</v>
      </c>
      <c r="B103" s="9">
        <v>3</v>
      </c>
      <c r="C103" s="9" t="s">
        <v>805</v>
      </c>
      <c r="D103" s="9" t="s">
        <v>74</v>
      </c>
      <c r="E103" s="9" t="s">
        <v>893</v>
      </c>
      <c r="F103" s="9">
        <f>IF(DataQurban[[#This Row],[Status dalam keluarga]]="KK",COUNTIF(DataQurban[KK],DataQurban[[#This Row],[KK]]),0)</f>
        <v>4</v>
      </c>
      <c r="G10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103" s="9">
        <v>13</v>
      </c>
      <c r="I103" s="9">
        <v>18</v>
      </c>
      <c r="J103" s="9" t="str">
        <f>IF(DataQurban[[#This Row],[BL]]="","",CONCATENATE("BL",DataQurban[[#This Row],[BL]]))</f>
        <v>BL18</v>
      </c>
      <c r="K103" s="9">
        <v>1</v>
      </c>
      <c r="L103" s="9"/>
      <c r="M103" s="9">
        <v>1</v>
      </c>
      <c r="N103" s="9">
        <v>1</v>
      </c>
      <c r="O103" s="9">
        <v>3.5</v>
      </c>
    </row>
    <row r="104" spans="1:15" hidden="1">
      <c r="A104" s="53" t="s">
        <v>576</v>
      </c>
      <c r="B104" s="9">
        <v>4</v>
      </c>
      <c r="C104" s="9" t="s">
        <v>806</v>
      </c>
      <c r="D104" s="9" t="s">
        <v>508</v>
      </c>
      <c r="E104" s="9"/>
      <c r="F104" s="9">
        <f>IF(DataQurban[[#This Row],[Status dalam keluarga]]="KK",COUNTIF(DataQurban[KK],DataQurban[[#This Row],[KK]]),0)</f>
        <v>0</v>
      </c>
      <c r="G10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04" s="9"/>
      <c r="I104" s="9"/>
      <c r="J104" s="9" t="str">
        <f>IF(DataQurban[[#This Row],[BL]]="","",CONCATENATE("BL",DataQurban[[#This Row],[BL]]))</f>
        <v/>
      </c>
      <c r="K104" s="9"/>
      <c r="L104" s="9"/>
      <c r="M104" s="9"/>
      <c r="N104" s="9"/>
      <c r="O104" s="9"/>
    </row>
    <row r="105" spans="1:15" hidden="1">
      <c r="A105" s="53" t="s">
        <v>577</v>
      </c>
      <c r="B105" s="9">
        <v>1</v>
      </c>
      <c r="C105" s="9" t="s">
        <v>807</v>
      </c>
      <c r="D105" s="9" t="s">
        <v>508</v>
      </c>
      <c r="E105" s="9"/>
      <c r="F105" s="9">
        <f>IF(DataQurban[[#This Row],[Status dalam keluarga]]="KK",COUNTIF(DataQurban[KK],DataQurban[[#This Row],[KK]]),0)</f>
        <v>0</v>
      </c>
      <c r="G10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05" s="9"/>
      <c r="I105" s="9"/>
      <c r="J105" s="9" t="str">
        <f>IF(DataQurban[[#This Row],[BL]]="","",CONCATENATE("BL",DataQurban[[#This Row],[BL]]))</f>
        <v/>
      </c>
      <c r="K105" s="9">
        <v>1</v>
      </c>
      <c r="L105" s="9"/>
      <c r="M105" s="9">
        <v>1</v>
      </c>
      <c r="N105" s="9">
        <v>1</v>
      </c>
      <c r="O105" s="9"/>
    </row>
    <row r="106" spans="1:15">
      <c r="A106" s="53" t="s">
        <v>577</v>
      </c>
      <c r="B106" s="9">
        <v>2</v>
      </c>
      <c r="C106" s="9" t="s">
        <v>808</v>
      </c>
      <c r="D106" s="9" t="s">
        <v>74</v>
      </c>
      <c r="E106" s="9" t="s">
        <v>892</v>
      </c>
      <c r="F106" s="9">
        <f>IF(DataQurban[[#This Row],[Status dalam keluarga]]="KK",COUNTIF(DataQurban[KK],DataQurban[[#This Row],[KK]]),0)</f>
        <v>4</v>
      </c>
      <c r="G10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106" s="9">
        <v>13</v>
      </c>
      <c r="I106" s="9">
        <v>5</v>
      </c>
      <c r="J106" s="9" t="str">
        <f>IF(DataQurban[[#This Row],[BL]]="","",CONCATENATE("BL",DataQurban[[#This Row],[BL]]))</f>
        <v>BL5</v>
      </c>
      <c r="K106" s="9">
        <v>1</v>
      </c>
      <c r="L106" s="9"/>
      <c r="M106" s="9">
        <v>1</v>
      </c>
      <c r="N106" s="9">
        <v>1</v>
      </c>
      <c r="O106" s="9"/>
    </row>
    <row r="107" spans="1:15" hidden="1">
      <c r="A107" s="53" t="s">
        <v>577</v>
      </c>
      <c r="B107" s="9">
        <v>3</v>
      </c>
      <c r="C107" s="9" t="s">
        <v>809</v>
      </c>
      <c r="D107" s="9" t="s">
        <v>509</v>
      </c>
      <c r="E107" s="9"/>
      <c r="F107" s="9">
        <f>IF(DataQurban[[#This Row],[Status dalam keluarga]]="KK",COUNTIF(DataQurban[KK],DataQurban[[#This Row],[KK]]),0)</f>
        <v>0</v>
      </c>
      <c r="G10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07" s="9"/>
      <c r="I107" s="9"/>
      <c r="J107" s="9" t="str">
        <f>IF(DataQurban[[#This Row],[BL]]="","",CONCATENATE("BL",DataQurban[[#This Row],[BL]]))</f>
        <v/>
      </c>
      <c r="K107" s="9"/>
      <c r="L107" s="9"/>
      <c r="M107" s="9"/>
      <c r="N107" s="9"/>
      <c r="O107" s="9"/>
    </row>
    <row r="108" spans="1:15" hidden="1">
      <c r="A108" s="53" t="s">
        <v>577</v>
      </c>
      <c r="B108" s="9">
        <v>4</v>
      </c>
      <c r="C108" s="9" t="s">
        <v>810</v>
      </c>
      <c r="D108" s="9" t="s">
        <v>509</v>
      </c>
      <c r="E108" s="9"/>
      <c r="F108" s="9">
        <f>IF(DataQurban[[#This Row],[Status dalam keluarga]]="KK",COUNTIF(DataQurban[KK],DataQurban[[#This Row],[KK]]),0)</f>
        <v>0</v>
      </c>
      <c r="G10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08" s="9"/>
      <c r="I108" s="9"/>
      <c r="J108" s="9" t="str">
        <f>IF(DataQurban[[#This Row],[BL]]="","",CONCATENATE("BL",DataQurban[[#This Row],[BL]]))</f>
        <v/>
      </c>
      <c r="K108" s="9"/>
      <c r="L108" s="9"/>
      <c r="M108" s="9"/>
      <c r="N108" s="9"/>
      <c r="O108" s="9"/>
    </row>
    <row r="109" spans="1:15" hidden="1">
      <c r="A109" s="53" t="s">
        <v>578</v>
      </c>
      <c r="B109" s="9">
        <v>1</v>
      </c>
      <c r="C109" s="9" t="s">
        <v>811</v>
      </c>
      <c r="D109" s="9" t="s">
        <v>509</v>
      </c>
      <c r="E109" s="9"/>
      <c r="F109" s="9">
        <f>IF(DataQurban[[#This Row],[Status dalam keluarga]]="KK",COUNTIF(DataQurban[KK],DataQurban[[#This Row],[KK]]),0)</f>
        <v>0</v>
      </c>
      <c r="G10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09" s="9"/>
      <c r="I109" s="9"/>
      <c r="J109" s="9" t="str">
        <f>IF(DataQurban[[#This Row],[BL]]="","",CONCATENATE("BL",DataQurban[[#This Row],[BL]]))</f>
        <v/>
      </c>
      <c r="K109" s="9"/>
      <c r="L109" s="9"/>
      <c r="M109" s="9"/>
      <c r="N109" s="9"/>
      <c r="O109" s="9"/>
    </row>
    <row r="110" spans="1:15">
      <c r="A110" s="53" t="s">
        <v>578</v>
      </c>
      <c r="B110" s="9">
        <v>2</v>
      </c>
      <c r="C110" s="9" t="s">
        <v>812</v>
      </c>
      <c r="D110" s="9" t="s">
        <v>74</v>
      </c>
      <c r="E110" s="9" t="s">
        <v>894</v>
      </c>
      <c r="F110" s="9">
        <f>IF(DataQurban[[#This Row],[Status dalam keluarga]]="KK",COUNTIF(DataQurban[KK],DataQurban[[#This Row],[KK]]),0)</f>
        <v>4</v>
      </c>
      <c r="G11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110" s="9">
        <v>13</v>
      </c>
      <c r="I110" s="9">
        <v>10</v>
      </c>
      <c r="J110" s="9" t="str">
        <f>IF(DataQurban[[#This Row],[BL]]="","",CONCATENATE("BL",DataQurban[[#This Row],[BL]]))</f>
        <v>BL10</v>
      </c>
      <c r="K110" s="9"/>
      <c r="L110" s="9"/>
      <c r="M110" s="9">
        <v>1</v>
      </c>
      <c r="N110" s="9">
        <v>1</v>
      </c>
      <c r="O110" s="9"/>
    </row>
    <row r="111" spans="1:15" hidden="1">
      <c r="A111" s="53" t="s">
        <v>578</v>
      </c>
      <c r="B111" s="9">
        <v>3</v>
      </c>
      <c r="C111" s="9" t="s">
        <v>813</v>
      </c>
      <c r="D111" s="9" t="s">
        <v>509</v>
      </c>
      <c r="E111" s="9"/>
      <c r="F111" s="9">
        <f>IF(DataQurban[[#This Row],[Status dalam keluarga]]="KK",COUNTIF(DataQurban[KK],DataQurban[[#This Row],[KK]]),0)</f>
        <v>0</v>
      </c>
      <c r="G11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11" s="9"/>
      <c r="I111" s="9"/>
      <c r="J111" s="9" t="str">
        <f>IF(DataQurban[[#This Row],[BL]]="","",CONCATENATE("BL",DataQurban[[#This Row],[BL]]))</f>
        <v/>
      </c>
      <c r="K111" s="9"/>
      <c r="L111" s="9"/>
      <c r="M111" s="9"/>
      <c r="N111" s="9"/>
      <c r="O111" s="9"/>
    </row>
    <row r="112" spans="1:15" hidden="1">
      <c r="A112" s="53" t="s">
        <v>578</v>
      </c>
      <c r="B112" s="9">
        <v>4</v>
      </c>
      <c r="C112" s="9" t="s">
        <v>814</v>
      </c>
      <c r="D112" s="9" t="s">
        <v>508</v>
      </c>
      <c r="E112" s="9"/>
      <c r="F112" s="9">
        <f>IF(DataQurban[[#This Row],[Status dalam keluarga]]="KK",COUNTIF(DataQurban[KK],DataQurban[[#This Row],[KK]]),0)</f>
        <v>0</v>
      </c>
      <c r="G11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12" s="9"/>
      <c r="I112" s="9"/>
      <c r="J112" s="9" t="str">
        <f>IF(DataQurban[[#This Row],[BL]]="","",CONCATENATE("BL",DataQurban[[#This Row],[BL]]))</f>
        <v/>
      </c>
      <c r="K112" s="9"/>
      <c r="L112" s="9"/>
      <c r="M112" s="9">
        <v>1</v>
      </c>
      <c r="N112" s="9">
        <v>1</v>
      </c>
      <c r="O112" s="9"/>
    </row>
    <row r="113" spans="1:15" hidden="1">
      <c r="A113" s="53" t="s">
        <v>579</v>
      </c>
      <c r="B113" s="9">
        <v>1</v>
      </c>
      <c r="C113" s="9" t="s">
        <v>815</v>
      </c>
      <c r="D113" s="9" t="s">
        <v>509</v>
      </c>
      <c r="E113" s="9"/>
      <c r="F113" s="9">
        <f>IF(DataQurban[[#This Row],[Status dalam keluarga]]="KK",COUNTIF(DataQurban[KK],DataQurban[[#This Row],[KK]]),0)</f>
        <v>0</v>
      </c>
      <c r="G11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13" s="9"/>
      <c r="I113" s="9"/>
      <c r="J113" s="9" t="str">
        <f>IF(DataQurban[[#This Row],[BL]]="","",CONCATENATE("BL",DataQurban[[#This Row],[BL]]))</f>
        <v/>
      </c>
      <c r="K113" s="9"/>
      <c r="L113" s="9"/>
      <c r="M113" s="9">
        <v>1</v>
      </c>
      <c r="N113" s="9">
        <v>1</v>
      </c>
      <c r="O113" s="9">
        <v>3.5</v>
      </c>
    </row>
    <row r="114" spans="1:15">
      <c r="A114" s="53" t="s">
        <v>579</v>
      </c>
      <c r="B114" s="9">
        <v>2</v>
      </c>
      <c r="C114" s="9" t="s">
        <v>816</v>
      </c>
      <c r="D114" s="9" t="s">
        <v>74</v>
      </c>
      <c r="E114" s="9" t="s">
        <v>892</v>
      </c>
      <c r="F114" s="9">
        <f>IF(DataQurban[[#This Row],[Status dalam keluarga]]="KK",COUNTIF(DataQurban[KK],DataQurban[[#This Row],[KK]]),0)</f>
        <v>4</v>
      </c>
      <c r="G11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114" s="9">
        <v>13</v>
      </c>
      <c r="I114" s="9">
        <v>9</v>
      </c>
      <c r="J114" s="9" t="str">
        <f>IF(DataQurban[[#This Row],[BL]]="","",CONCATENATE("BL",DataQurban[[#This Row],[BL]]))</f>
        <v>BL9</v>
      </c>
      <c r="K114" s="9"/>
      <c r="L114" s="9"/>
      <c r="M114" s="9">
        <v>1</v>
      </c>
      <c r="N114" s="9">
        <v>1</v>
      </c>
      <c r="O114" s="9"/>
    </row>
    <row r="115" spans="1:15" hidden="1">
      <c r="A115" s="53" t="s">
        <v>579</v>
      </c>
      <c r="B115" s="9">
        <v>3</v>
      </c>
      <c r="C115" s="9" t="s">
        <v>817</v>
      </c>
      <c r="D115" s="9" t="s">
        <v>509</v>
      </c>
      <c r="E115" s="9"/>
      <c r="F115" s="9">
        <f>IF(DataQurban[[#This Row],[Status dalam keluarga]]="KK",COUNTIF(DataQurban[KK],DataQurban[[#This Row],[KK]]),0)</f>
        <v>0</v>
      </c>
      <c r="G11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15" s="9"/>
      <c r="I115" s="9"/>
      <c r="J115" s="9" t="str">
        <f>IF(DataQurban[[#This Row],[BL]]="","",CONCATENATE("BL",DataQurban[[#This Row],[BL]]))</f>
        <v/>
      </c>
      <c r="K115" s="9"/>
      <c r="L115" s="9"/>
      <c r="M115" s="9"/>
      <c r="N115" s="9"/>
      <c r="O115" s="9"/>
    </row>
    <row r="116" spans="1:15" hidden="1">
      <c r="A116" s="53" t="s">
        <v>579</v>
      </c>
      <c r="B116" s="9">
        <v>4</v>
      </c>
      <c r="C116" s="9" t="s">
        <v>818</v>
      </c>
      <c r="D116" s="9" t="s">
        <v>509</v>
      </c>
      <c r="E116" s="9"/>
      <c r="F116" s="9">
        <f>IF(DataQurban[[#This Row],[Status dalam keluarga]]="KK",COUNTIF(DataQurban[KK],DataQurban[[#This Row],[KK]]),0)</f>
        <v>0</v>
      </c>
      <c r="G11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16" s="9"/>
      <c r="I116" s="9"/>
      <c r="J116" s="9" t="str">
        <f>IF(DataQurban[[#This Row],[BL]]="","",CONCATENATE("BL",DataQurban[[#This Row],[BL]]))</f>
        <v/>
      </c>
      <c r="K116" s="9"/>
      <c r="L116" s="9"/>
      <c r="M116" s="9"/>
      <c r="N116" s="9"/>
      <c r="O116" s="9"/>
    </row>
    <row r="117" spans="1:15">
      <c r="A117" s="53" t="s">
        <v>581</v>
      </c>
      <c r="B117" s="9">
        <v>1</v>
      </c>
      <c r="C117" s="9" t="s">
        <v>819</v>
      </c>
      <c r="D117" s="9" t="s">
        <v>74</v>
      </c>
      <c r="E117" s="9" t="s">
        <v>892</v>
      </c>
      <c r="F117" s="9">
        <f>IF(DataQurban[[#This Row],[Status dalam keluarga]]="KK",COUNTIF(DataQurban[KK],DataQurban[[#This Row],[KK]]),0)</f>
        <v>5</v>
      </c>
      <c r="G11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117" s="9">
        <v>13</v>
      </c>
      <c r="I117" s="9">
        <v>7</v>
      </c>
      <c r="J117" s="9" t="str">
        <f>IF(DataQurban[[#This Row],[BL]]="","",CONCATENATE("BL",DataQurban[[#This Row],[BL]]))</f>
        <v>BL7</v>
      </c>
      <c r="K117" s="9">
        <v>1</v>
      </c>
      <c r="L117" s="9"/>
      <c r="M117" s="9">
        <v>1</v>
      </c>
      <c r="N117" s="9">
        <v>1</v>
      </c>
      <c r="O117" s="9"/>
    </row>
    <row r="118" spans="1:15" hidden="1">
      <c r="A118" s="53" t="s">
        <v>581</v>
      </c>
      <c r="B118" s="9">
        <v>2</v>
      </c>
      <c r="C118" s="9" t="s">
        <v>820</v>
      </c>
      <c r="D118" s="9" t="s">
        <v>508</v>
      </c>
      <c r="E118" s="9"/>
      <c r="F118" s="9">
        <f>IF(DataQurban[[#This Row],[Status dalam keluarga]]="KK",COUNTIF(DataQurban[KK],DataQurban[[#This Row],[KK]]),0)</f>
        <v>0</v>
      </c>
      <c r="G11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18" s="9"/>
      <c r="I118" s="9"/>
      <c r="J118" s="9" t="str">
        <f>IF(DataQurban[[#This Row],[BL]]="","",CONCATENATE("BL",DataQurban[[#This Row],[BL]]))</f>
        <v/>
      </c>
      <c r="K118" s="9">
        <v>1</v>
      </c>
      <c r="L118" s="9"/>
      <c r="M118" s="9">
        <v>1</v>
      </c>
      <c r="N118" s="9">
        <v>1</v>
      </c>
      <c r="O118" s="9"/>
    </row>
    <row r="119" spans="1:15" hidden="1">
      <c r="A119" s="53" t="s">
        <v>581</v>
      </c>
      <c r="B119" s="9">
        <v>3</v>
      </c>
      <c r="C119" s="9" t="s">
        <v>821</v>
      </c>
      <c r="D119" s="9" t="s">
        <v>509</v>
      </c>
      <c r="E119" s="9"/>
      <c r="F119" s="9">
        <f>IF(DataQurban[[#This Row],[Status dalam keluarga]]="KK",COUNTIF(DataQurban[KK],DataQurban[[#This Row],[KK]]),0)</f>
        <v>0</v>
      </c>
      <c r="G11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19" s="9"/>
      <c r="I119" s="9"/>
      <c r="J119" s="9" t="str">
        <f>IF(DataQurban[[#This Row],[BL]]="","",CONCATENATE("BL",DataQurban[[#This Row],[BL]]))</f>
        <v/>
      </c>
      <c r="K119" s="9"/>
      <c r="L119" s="9"/>
      <c r="M119" s="9"/>
      <c r="N119" s="9"/>
      <c r="O119" s="9"/>
    </row>
    <row r="120" spans="1:15" hidden="1">
      <c r="A120" s="53" t="s">
        <v>581</v>
      </c>
      <c r="B120" s="9">
        <v>4</v>
      </c>
      <c r="C120" s="9" t="s">
        <v>822</v>
      </c>
      <c r="D120" s="9" t="s">
        <v>509</v>
      </c>
      <c r="E120" s="9"/>
      <c r="F120" s="9">
        <f>IF(DataQurban[[#This Row],[Status dalam keluarga]]="KK",COUNTIF(DataQurban[KK],DataQurban[[#This Row],[KK]]),0)</f>
        <v>0</v>
      </c>
      <c r="G12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20" s="9"/>
      <c r="I120" s="9"/>
      <c r="J120" s="9" t="str">
        <f>IF(DataQurban[[#This Row],[BL]]="","",CONCATENATE("BL",DataQurban[[#This Row],[BL]]))</f>
        <v/>
      </c>
      <c r="K120" s="9"/>
      <c r="L120" s="9"/>
      <c r="M120" s="9"/>
      <c r="N120" s="9"/>
      <c r="O120" s="9"/>
    </row>
    <row r="121" spans="1:15" hidden="1">
      <c r="A121" s="53" t="s">
        <v>581</v>
      </c>
      <c r="B121" s="9">
        <v>5</v>
      </c>
      <c r="C121" s="9" t="s">
        <v>823</v>
      </c>
      <c r="D121" s="9" t="s">
        <v>509</v>
      </c>
      <c r="E121" s="9"/>
      <c r="F121" s="9">
        <f>IF(DataQurban[[#This Row],[Status dalam keluarga]]="KK",COUNTIF(DataQurban[KK],DataQurban[[#This Row],[KK]]),0)</f>
        <v>0</v>
      </c>
      <c r="G12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21" s="9"/>
      <c r="I121" s="9"/>
      <c r="J121" s="9" t="str">
        <f>IF(DataQurban[[#This Row],[BL]]="","",CONCATENATE("BL",DataQurban[[#This Row],[BL]]))</f>
        <v/>
      </c>
      <c r="K121" s="9"/>
      <c r="L121" s="9"/>
      <c r="M121" s="9"/>
      <c r="N121" s="9"/>
      <c r="O121" s="9"/>
    </row>
    <row r="122" spans="1:15" hidden="1">
      <c r="A122" s="53" t="s">
        <v>582</v>
      </c>
      <c r="B122" s="9">
        <v>1</v>
      </c>
      <c r="C122" s="9" t="s">
        <v>824</v>
      </c>
      <c r="D122" s="9" t="s">
        <v>509</v>
      </c>
      <c r="E122" s="9"/>
      <c r="F122" s="9">
        <f>IF(DataQurban[[#This Row],[Status dalam keluarga]]="KK",COUNTIF(DataQurban[KK],DataQurban[[#This Row],[KK]]),0)</f>
        <v>0</v>
      </c>
      <c r="G12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22" s="9"/>
      <c r="I122" s="9"/>
      <c r="J122" s="9" t="str">
        <f>IF(DataQurban[[#This Row],[BL]]="","",CONCATENATE("BL",DataQurban[[#This Row],[BL]]))</f>
        <v/>
      </c>
      <c r="K122" s="9"/>
      <c r="L122" s="9"/>
      <c r="M122" s="9"/>
      <c r="N122" s="9"/>
      <c r="O122" s="9"/>
    </row>
    <row r="123" spans="1:15" hidden="1">
      <c r="A123" s="53" t="s">
        <v>582</v>
      </c>
      <c r="B123" s="9">
        <v>2</v>
      </c>
      <c r="C123" s="9" t="s">
        <v>825</v>
      </c>
      <c r="D123" s="9" t="s">
        <v>509</v>
      </c>
      <c r="E123" s="9"/>
      <c r="F123" s="9">
        <f>IF(DataQurban[[#This Row],[Status dalam keluarga]]="KK",COUNTIF(DataQurban[KK],DataQurban[[#This Row],[KK]]),0)</f>
        <v>0</v>
      </c>
      <c r="G12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23" s="9"/>
      <c r="I123" s="9"/>
      <c r="J123" s="9" t="str">
        <f>IF(DataQurban[[#This Row],[BL]]="","",CONCATENATE("BL",DataQurban[[#This Row],[BL]]))</f>
        <v/>
      </c>
      <c r="K123" s="9"/>
      <c r="L123" s="9"/>
      <c r="M123" s="9"/>
      <c r="N123" s="9"/>
      <c r="O123" s="9"/>
    </row>
    <row r="124" spans="1:15">
      <c r="A124" s="53" t="s">
        <v>582</v>
      </c>
      <c r="B124" s="9">
        <v>3</v>
      </c>
      <c r="C124" s="9" t="s">
        <v>826</v>
      </c>
      <c r="D124" s="9" t="s">
        <v>74</v>
      </c>
      <c r="E124" s="9" t="s">
        <v>894</v>
      </c>
      <c r="F124" s="9">
        <f>IF(DataQurban[[#This Row],[Status dalam keluarga]]="KK",COUNTIF(DataQurban[KK],DataQurban[[#This Row],[KK]]),0)</f>
        <v>5</v>
      </c>
      <c r="G12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124" s="9">
        <v>13</v>
      </c>
      <c r="I124" s="9">
        <v>10</v>
      </c>
      <c r="J124" s="9" t="str">
        <f>IF(DataQurban[[#This Row],[BL]]="","",CONCATENATE("BL",DataQurban[[#This Row],[BL]]))</f>
        <v>BL10</v>
      </c>
      <c r="K124" s="9">
        <v>1</v>
      </c>
      <c r="L124" s="9"/>
      <c r="M124" s="9">
        <v>1</v>
      </c>
      <c r="N124" s="9">
        <v>1</v>
      </c>
      <c r="O124" s="9">
        <v>3.5</v>
      </c>
    </row>
    <row r="125" spans="1:15" hidden="1">
      <c r="A125" s="53" t="s">
        <v>582</v>
      </c>
      <c r="B125" s="9">
        <v>4</v>
      </c>
      <c r="C125" s="9" t="s">
        <v>827</v>
      </c>
      <c r="D125" s="9" t="s">
        <v>509</v>
      </c>
      <c r="E125" s="9"/>
      <c r="F125" s="9">
        <f>IF(DataQurban[[#This Row],[Status dalam keluarga]]="KK",COUNTIF(DataQurban[KK],DataQurban[[#This Row],[KK]]),0)</f>
        <v>0</v>
      </c>
      <c r="G12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25" s="9"/>
      <c r="I125" s="9"/>
      <c r="J125" s="9" t="str">
        <f>IF(DataQurban[[#This Row],[BL]]="","",CONCATENATE("BL",DataQurban[[#This Row],[BL]]))</f>
        <v/>
      </c>
      <c r="K125" s="9"/>
      <c r="L125" s="9"/>
      <c r="M125" s="9"/>
      <c r="N125" s="9"/>
      <c r="O125" s="9"/>
    </row>
    <row r="126" spans="1:15" hidden="1">
      <c r="A126" s="53" t="s">
        <v>582</v>
      </c>
      <c r="B126" s="9">
        <v>5</v>
      </c>
      <c r="C126" s="9" t="s">
        <v>828</v>
      </c>
      <c r="D126" s="9" t="s">
        <v>508</v>
      </c>
      <c r="E126" s="9"/>
      <c r="F126" s="9">
        <f>IF(DataQurban[[#This Row],[Status dalam keluarga]]="KK",COUNTIF(DataQurban[KK],DataQurban[[#This Row],[KK]]),0)</f>
        <v>0</v>
      </c>
      <c r="G12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26" s="9"/>
      <c r="I126" s="9"/>
      <c r="J126" s="9" t="str">
        <f>IF(DataQurban[[#This Row],[BL]]="","",CONCATENATE("BL",DataQurban[[#This Row],[BL]]))</f>
        <v/>
      </c>
      <c r="K126" s="9">
        <v>1</v>
      </c>
      <c r="L126" s="9"/>
      <c r="M126" s="9">
        <v>1</v>
      </c>
      <c r="N126" s="9">
        <v>1</v>
      </c>
      <c r="O126" s="9"/>
    </row>
    <row r="127" spans="1:15" hidden="1">
      <c r="A127" s="53" t="s">
        <v>588</v>
      </c>
      <c r="B127" s="9">
        <v>1</v>
      </c>
      <c r="C127" s="9" t="s">
        <v>829</v>
      </c>
      <c r="D127" s="9" t="s">
        <v>509</v>
      </c>
      <c r="E127" s="9"/>
      <c r="F127" s="9">
        <f>IF(DataQurban[[#This Row],[Status dalam keluarga]]="KK",COUNTIF(DataQurban[KK],DataQurban[[#This Row],[KK]]),0)</f>
        <v>0</v>
      </c>
      <c r="G12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27" s="9"/>
      <c r="I127" s="9"/>
      <c r="J127" s="9" t="str">
        <f>IF(DataQurban[[#This Row],[BL]]="","",CONCATENATE("BL",DataQurban[[#This Row],[BL]]))</f>
        <v/>
      </c>
      <c r="K127" s="9"/>
      <c r="L127" s="9"/>
      <c r="M127" s="9"/>
      <c r="N127" s="9"/>
      <c r="O127" s="9"/>
    </row>
    <row r="128" spans="1:15">
      <c r="A128" s="53" t="s">
        <v>588</v>
      </c>
      <c r="B128" s="9">
        <v>2</v>
      </c>
      <c r="C128" s="9" t="s">
        <v>830</v>
      </c>
      <c r="D128" s="9" t="s">
        <v>74</v>
      </c>
      <c r="E128" s="9" t="s">
        <v>899</v>
      </c>
      <c r="F128" s="9">
        <f>IF(DataQurban[[#This Row],[Status dalam keluarga]]="KK",COUNTIF(DataQurban[KK],DataQurban[[#This Row],[KK]]),0)</f>
        <v>2</v>
      </c>
      <c r="G12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128" s="9">
        <v>11.5</v>
      </c>
      <c r="I128" s="9">
        <v>10</v>
      </c>
      <c r="J128" s="9" t="str">
        <f>IF(DataQurban[[#This Row],[BL]]="","",CONCATENATE("BL",DataQurban[[#This Row],[BL]]))</f>
        <v>BL10</v>
      </c>
      <c r="K128" s="9"/>
      <c r="L128" s="9"/>
      <c r="M128" s="9">
        <v>1</v>
      </c>
      <c r="N128" s="9">
        <v>1</v>
      </c>
      <c r="O128" s="9"/>
    </row>
    <row r="129" spans="1:15">
      <c r="A129" s="53" t="s">
        <v>589</v>
      </c>
      <c r="B129" s="9">
        <v>1</v>
      </c>
      <c r="C129" s="9" t="s">
        <v>831</v>
      </c>
      <c r="D129" s="9" t="s">
        <v>74</v>
      </c>
      <c r="E129" s="9" t="s">
        <v>899</v>
      </c>
      <c r="F129" s="9">
        <f>IF(DataQurban[[#This Row],[Status dalam keluarga]]="KK",COUNTIF(DataQurban[KK],DataQurban[[#This Row],[KK]]),0)</f>
        <v>4</v>
      </c>
      <c r="G12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129" s="9">
        <v>13</v>
      </c>
      <c r="I129" s="9">
        <v>7</v>
      </c>
      <c r="J129" s="9" t="str">
        <f>IF(DataQurban[[#This Row],[BL]]="","",CONCATENATE("BL",DataQurban[[#This Row],[BL]]))</f>
        <v>BL7</v>
      </c>
      <c r="K129" s="9">
        <v>1</v>
      </c>
      <c r="L129" s="9"/>
      <c r="M129" s="9">
        <v>1</v>
      </c>
      <c r="N129" s="9">
        <v>1</v>
      </c>
      <c r="O129" s="9">
        <v>3.5</v>
      </c>
    </row>
    <row r="130" spans="1:15" hidden="1">
      <c r="A130" s="53" t="s">
        <v>589</v>
      </c>
      <c r="B130" s="9">
        <v>2</v>
      </c>
      <c r="C130" s="9" t="s">
        <v>832</v>
      </c>
      <c r="D130" s="9" t="s">
        <v>509</v>
      </c>
      <c r="E130" s="9"/>
      <c r="F130" s="9">
        <f>IF(DataQurban[[#This Row],[Status dalam keluarga]]="KK",COUNTIF(DataQurban[KK],DataQurban[[#This Row],[KK]]),0)</f>
        <v>0</v>
      </c>
      <c r="G13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30" s="9"/>
      <c r="I130" s="9"/>
      <c r="J130" s="9" t="str">
        <f>IF(DataQurban[[#This Row],[BL]]="","",CONCATENATE("BL",DataQurban[[#This Row],[BL]]))</f>
        <v/>
      </c>
      <c r="K130" s="9"/>
      <c r="L130" s="9"/>
      <c r="M130" s="9">
        <v>1</v>
      </c>
      <c r="N130" s="9">
        <v>1</v>
      </c>
      <c r="O130" s="9"/>
    </row>
    <row r="131" spans="1:15" hidden="1">
      <c r="A131" s="53" t="s">
        <v>589</v>
      </c>
      <c r="B131" s="9">
        <v>3</v>
      </c>
      <c r="C131" s="9" t="s">
        <v>833</v>
      </c>
      <c r="D131" s="9" t="s">
        <v>509</v>
      </c>
      <c r="E131" s="9"/>
      <c r="F131" s="9">
        <f>IF(DataQurban[[#This Row],[Status dalam keluarga]]="KK",COUNTIF(DataQurban[KK],DataQurban[[#This Row],[KK]]),0)</f>
        <v>0</v>
      </c>
      <c r="G13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31" s="9"/>
      <c r="I131" s="9"/>
      <c r="J131" s="9" t="str">
        <f>IF(DataQurban[[#This Row],[BL]]="","",CONCATENATE("BL",DataQurban[[#This Row],[BL]]))</f>
        <v/>
      </c>
      <c r="K131" s="9"/>
      <c r="L131" s="9"/>
      <c r="M131" s="9"/>
      <c r="N131" s="9"/>
      <c r="O131" s="9"/>
    </row>
    <row r="132" spans="1:15" hidden="1">
      <c r="A132" s="53" t="s">
        <v>589</v>
      </c>
      <c r="B132" s="9">
        <v>4</v>
      </c>
      <c r="C132" s="9" t="s">
        <v>834</v>
      </c>
      <c r="D132" s="9" t="s">
        <v>508</v>
      </c>
      <c r="E132" s="9"/>
      <c r="F132" s="9">
        <f>IF(DataQurban[[#This Row],[Status dalam keluarga]]="KK",COUNTIF(DataQurban[KK],DataQurban[[#This Row],[KK]]),0)</f>
        <v>0</v>
      </c>
      <c r="G13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32" s="9"/>
      <c r="I132" s="9"/>
      <c r="J132" s="9" t="str">
        <f>IF(DataQurban[[#This Row],[BL]]="","",CONCATENATE("BL",DataQurban[[#This Row],[BL]]))</f>
        <v/>
      </c>
      <c r="K132" s="9"/>
      <c r="L132" s="9"/>
      <c r="M132" s="9"/>
      <c r="N132" s="9"/>
      <c r="O132" s="9"/>
    </row>
    <row r="133" spans="1:15" hidden="1">
      <c r="A133" s="53" t="s">
        <v>591</v>
      </c>
      <c r="B133" s="9">
        <v>1</v>
      </c>
      <c r="C133" s="9" t="s">
        <v>835</v>
      </c>
      <c r="D133" s="9" t="s">
        <v>509</v>
      </c>
      <c r="E133" s="9"/>
      <c r="F133" s="9">
        <f>IF(DataQurban[[#This Row],[Status dalam keluarga]]="KK",COUNTIF(DataQurban[KK],DataQurban[[#This Row],[KK]]),0)</f>
        <v>0</v>
      </c>
      <c r="G13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33" s="9"/>
      <c r="I133" s="9"/>
      <c r="J133" s="9" t="str">
        <f>IF(DataQurban[[#This Row],[BL]]="","",CONCATENATE("BL",DataQurban[[#This Row],[BL]]))</f>
        <v/>
      </c>
      <c r="K133" s="9"/>
      <c r="L133" s="9"/>
      <c r="M133" s="9"/>
      <c r="N133" s="9"/>
      <c r="O133" s="9"/>
    </row>
    <row r="134" spans="1:15" hidden="1">
      <c r="A134" s="53" t="s">
        <v>591</v>
      </c>
      <c r="B134" s="9">
        <v>2</v>
      </c>
      <c r="C134" s="9" t="s">
        <v>836</v>
      </c>
      <c r="D134" s="9" t="s">
        <v>508</v>
      </c>
      <c r="E134" s="9"/>
      <c r="F134" s="9">
        <f>IF(DataQurban[[#This Row],[Status dalam keluarga]]="KK",COUNTIF(DataQurban[KK],DataQurban[[#This Row],[KK]]),0)</f>
        <v>0</v>
      </c>
      <c r="G13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34" s="9"/>
      <c r="I134" s="9"/>
      <c r="J134" s="9" t="str">
        <f>IF(DataQurban[[#This Row],[BL]]="","",CONCATENATE("BL",DataQurban[[#This Row],[BL]]))</f>
        <v/>
      </c>
      <c r="K134" s="9"/>
      <c r="L134" s="9">
        <v>1</v>
      </c>
      <c r="M134" s="9">
        <v>1</v>
      </c>
      <c r="N134" s="9">
        <v>1</v>
      </c>
      <c r="O134" s="9"/>
    </row>
    <row r="135" spans="1:15">
      <c r="A135" s="53" t="s">
        <v>591</v>
      </c>
      <c r="B135" s="9">
        <v>3</v>
      </c>
      <c r="C135" s="9" t="s">
        <v>837</v>
      </c>
      <c r="D135" s="9" t="s">
        <v>74</v>
      </c>
      <c r="E135" s="9" t="s">
        <v>893</v>
      </c>
      <c r="F135" s="9">
        <f>IF(DataQurban[[#This Row],[Status dalam keluarga]]="KK",COUNTIF(DataQurban[KK],DataQurban[[#This Row],[KK]]),0)</f>
        <v>3</v>
      </c>
      <c r="G13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135" s="9">
        <v>11.5</v>
      </c>
      <c r="I135" s="9">
        <v>5</v>
      </c>
      <c r="J135" s="9" t="str">
        <f>IF(DataQurban[[#This Row],[BL]]="","",CONCATENATE("BL",DataQurban[[#This Row],[BL]]))</f>
        <v>BL5</v>
      </c>
      <c r="K135" s="9">
        <v>1</v>
      </c>
      <c r="L135" s="9"/>
      <c r="M135" s="9">
        <v>1</v>
      </c>
      <c r="N135" s="9">
        <v>1</v>
      </c>
      <c r="O135" s="9"/>
    </row>
    <row r="136" spans="1:15">
      <c r="A136" s="53" t="s">
        <v>595</v>
      </c>
      <c r="B136" s="9">
        <v>1</v>
      </c>
      <c r="C136" s="9" t="s">
        <v>838</v>
      </c>
      <c r="D136" s="9" t="s">
        <v>74</v>
      </c>
      <c r="E136" s="136" t="s">
        <v>896</v>
      </c>
      <c r="F136" s="9">
        <f>IF(DataQurban[[#This Row],[Status dalam keluarga]]="KK",COUNTIF(DataQurban[KK],DataQurban[[#This Row],[KK]]),0)</f>
        <v>2</v>
      </c>
      <c r="G13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136" s="9">
        <v>11.5</v>
      </c>
      <c r="I136" s="9">
        <v>5</v>
      </c>
      <c r="J136" s="9" t="str">
        <f>IF(DataQurban[[#This Row],[BL]]="","",CONCATENATE("BL",DataQurban[[#This Row],[BL]]))</f>
        <v>BL5</v>
      </c>
      <c r="K136" s="9"/>
      <c r="L136" s="9"/>
      <c r="M136" s="9">
        <v>1</v>
      </c>
      <c r="N136" s="9">
        <v>1</v>
      </c>
      <c r="O136" s="9"/>
    </row>
    <row r="137" spans="1:15" hidden="1">
      <c r="A137" s="53" t="s">
        <v>595</v>
      </c>
      <c r="B137" s="9">
        <v>2</v>
      </c>
      <c r="C137" s="9" t="s">
        <v>839</v>
      </c>
      <c r="D137" s="9" t="s">
        <v>508</v>
      </c>
      <c r="E137" s="9"/>
      <c r="F137" s="9">
        <f>IF(DataQurban[[#This Row],[Status dalam keluarga]]="KK",COUNTIF(DataQurban[KK],DataQurban[[#This Row],[KK]]),0)</f>
        <v>0</v>
      </c>
      <c r="G13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37" s="9"/>
      <c r="I137" s="9"/>
      <c r="J137" s="9" t="str">
        <f>IF(DataQurban[[#This Row],[BL]]="","",CONCATENATE("BL",DataQurban[[#This Row],[BL]]))</f>
        <v/>
      </c>
      <c r="K137" s="9"/>
      <c r="L137" s="9"/>
      <c r="M137" s="9"/>
      <c r="N137" s="9"/>
      <c r="O137" s="9"/>
    </row>
    <row r="138" spans="1:15" hidden="1">
      <c r="A138" s="53" t="s">
        <v>596</v>
      </c>
      <c r="B138" s="9">
        <v>1</v>
      </c>
      <c r="C138" s="9" t="s">
        <v>840</v>
      </c>
      <c r="D138" s="9" t="s">
        <v>509</v>
      </c>
      <c r="E138" s="9"/>
      <c r="F138" s="9">
        <f>IF(DataQurban[[#This Row],[Status dalam keluarga]]="KK",COUNTIF(DataQurban[KK],DataQurban[[#This Row],[KK]]),0)</f>
        <v>0</v>
      </c>
      <c r="G13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38" s="9"/>
      <c r="I138" s="9"/>
      <c r="J138" s="9" t="str">
        <f>IF(DataQurban[[#This Row],[BL]]="","",CONCATENATE("BL",DataQurban[[#This Row],[BL]]))</f>
        <v/>
      </c>
      <c r="K138" s="9"/>
      <c r="L138" s="9"/>
      <c r="M138" s="9"/>
      <c r="N138" s="9"/>
      <c r="O138" s="9"/>
    </row>
    <row r="139" spans="1:15" hidden="1">
      <c r="A139" s="53" t="s">
        <v>596</v>
      </c>
      <c r="B139" s="9">
        <v>2</v>
      </c>
      <c r="C139" s="9" t="s">
        <v>841</v>
      </c>
      <c r="D139" s="9" t="s">
        <v>509</v>
      </c>
      <c r="E139" s="9"/>
      <c r="F139" s="9">
        <f>IF(DataQurban[[#This Row],[Status dalam keluarga]]="KK",COUNTIF(DataQurban[KK],DataQurban[[#This Row],[KK]]),0)</f>
        <v>0</v>
      </c>
      <c r="G13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39" s="9"/>
      <c r="I139" s="9"/>
      <c r="J139" s="9" t="str">
        <f>IF(DataQurban[[#This Row],[BL]]="","",CONCATENATE("BL",DataQurban[[#This Row],[BL]]))</f>
        <v/>
      </c>
      <c r="K139" s="9"/>
      <c r="L139" s="9"/>
      <c r="M139" s="9">
        <v>1</v>
      </c>
      <c r="N139" s="9">
        <v>1</v>
      </c>
      <c r="O139" s="9">
        <v>3.5</v>
      </c>
    </row>
    <row r="140" spans="1:15" hidden="1">
      <c r="A140" s="53" t="s">
        <v>596</v>
      </c>
      <c r="B140" s="9">
        <v>3</v>
      </c>
      <c r="C140" s="9" t="s">
        <v>842</v>
      </c>
      <c r="D140" s="9" t="s">
        <v>508</v>
      </c>
      <c r="E140" s="9"/>
      <c r="F140" s="9">
        <f>IF(DataQurban[[#This Row],[Status dalam keluarga]]="KK",COUNTIF(DataQurban[KK],DataQurban[[#This Row],[KK]]),0)</f>
        <v>0</v>
      </c>
      <c r="G14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40" s="9"/>
      <c r="I140" s="9"/>
      <c r="J140" s="9" t="str">
        <f>IF(DataQurban[[#This Row],[BL]]="","",CONCATENATE("BL",DataQurban[[#This Row],[BL]]))</f>
        <v/>
      </c>
      <c r="K140" s="9"/>
      <c r="L140" s="9"/>
      <c r="M140" s="9"/>
      <c r="N140" s="9"/>
      <c r="O140" s="9"/>
    </row>
    <row r="141" spans="1:15" hidden="1">
      <c r="A141" s="53" t="s">
        <v>596</v>
      </c>
      <c r="B141" s="9">
        <v>4</v>
      </c>
      <c r="C141" s="9" t="s">
        <v>843</v>
      </c>
      <c r="D141" s="9" t="s">
        <v>509</v>
      </c>
      <c r="E141" s="9"/>
      <c r="F141" s="9">
        <f>IF(DataQurban[[#This Row],[Status dalam keluarga]]="KK",COUNTIF(DataQurban[KK],DataQurban[[#This Row],[KK]]),0)</f>
        <v>0</v>
      </c>
      <c r="G14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41" s="9"/>
      <c r="I141" s="9"/>
      <c r="J141" s="9" t="str">
        <f>IF(DataQurban[[#This Row],[BL]]="","",CONCATENATE("BL",DataQurban[[#This Row],[BL]]))</f>
        <v/>
      </c>
      <c r="K141" s="9"/>
      <c r="L141" s="9"/>
      <c r="M141" s="9"/>
      <c r="N141" s="9"/>
      <c r="O141" s="9"/>
    </row>
    <row r="142" spans="1:15" hidden="1">
      <c r="A142" s="53" t="s">
        <v>596</v>
      </c>
      <c r="B142" s="9">
        <v>5</v>
      </c>
      <c r="C142" s="9" t="s">
        <v>844</v>
      </c>
      <c r="D142" s="9" t="s">
        <v>509</v>
      </c>
      <c r="E142" s="9"/>
      <c r="F142" s="9">
        <f>IF(DataQurban[[#This Row],[Status dalam keluarga]]="KK",COUNTIF(DataQurban[KK],DataQurban[[#This Row],[KK]]),0)</f>
        <v>0</v>
      </c>
      <c r="G14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42" s="9"/>
      <c r="I142" s="9"/>
      <c r="J142" s="9" t="str">
        <f>IF(DataQurban[[#This Row],[BL]]="","",CONCATENATE("BL",DataQurban[[#This Row],[BL]]))</f>
        <v/>
      </c>
      <c r="K142" s="9"/>
      <c r="L142" s="9"/>
      <c r="M142" s="9">
        <v>1</v>
      </c>
      <c r="N142" s="9">
        <v>1</v>
      </c>
      <c r="O142" s="9"/>
    </row>
    <row r="143" spans="1:15">
      <c r="A143" s="53" t="s">
        <v>596</v>
      </c>
      <c r="B143" s="9">
        <v>6</v>
      </c>
      <c r="C143" s="9" t="s">
        <v>845</v>
      </c>
      <c r="D143" s="9" t="s">
        <v>74</v>
      </c>
      <c r="E143" s="9" t="s">
        <v>900</v>
      </c>
      <c r="F143" s="9">
        <f>IF(DataQurban[[#This Row],[Status dalam keluarga]]="KK",COUNTIF(DataQurban[KK],DataQurban[[#This Row],[KK]]),0)</f>
        <v>6</v>
      </c>
      <c r="G14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D</v>
      </c>
      <c r="H143" s="9">
        <v>14.5</v>
      </c>
      <c r="I143" s="9">
        <v>10</v>
      </c>
      <c r="J143" s="9" t="str">
        <f>IF(DataQurban[[#This Row],[BL]]="","",CONCATENATE("BL",DataQurban[[#This Row],[BL]]))</f>
        <v>BL10</v>
      </c>
      <c r="K143" s="9">
        <v>1</v>
      </c>
      <c r="L143" s="9"/>
      <c r="M143" s="9">
        <v>1</v>
      </c>
      <c r="N143" s="9">
        <v>1</v>
      </c>
      <c r="O143" s="9"/>
    </row>
    <row r="144" spans="1:15" hidden="1">
      <c r="A144" s="53" t="s">
        <v>598</v>
      </c>
      <c r="B144" s="9">
        <v>1</v>
      </c>
      <c r="C144" s="9" t="s">
        <v>846</v>
      </c>
      <c r="D144" s="9" t="s">
        <v>509</v>
      </c>
      <c r="E144" s="9"/>
      <c r="F144" s="9">
        <f>IF(DataQurban[[#This Row],[Status dalam keluarga]]="KK",COUNTIF(DataQurban[KK],DataQurban[[#This Row],[KK]]),0)</f>
        <v>0</v>
      </c>
      <c r="G14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44" s="9"/>
      <c r="I144" s="9"/>
      <c r="J144" s="9" t="str">
        <f>IF(DataQurban[[#This Row],[BL]]="","",CONCATENATE("BL",DataQurban[[#This Row],[BL]]))</f>
        <v/>
      </c>
      <c r="K144" s="9"/>
      <c r="L144" s="9"/>
      <c r="M144" s="9"/>
      <c r="N144" s="9"/>
      <c r="O144" s="9"/>
    </row>
    <row r="145" spans="1:15">
      <c r="A145" s="53" t="s">
        <v>598</v>
      </c>
      <c r="B145" s="9">
        <v>2</v>
      </c>
      <c r="C145" s="9" t="s">
        <v>847</v>
      </c>
      <c r="D145" s="9" t="s">
        <v>74</v>
      </c>
      <c r="E145" s="9" t="s">
        <v>892</v>
      </c>
      <c r="F145" s="9">
        <f>IF(DataQurban[[#This Row],[Status dalam keluarga]]="KK",COUNTIF(DataQurban[KK],DataQurban[[#This Row],[KK]]),0)</f>
        <v>2</v>
      </c>
      <c r="G14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145" s="9">
        <v>11.5</v>
      </c>
      <c r="I145" s="9">
        <v>10</v>
      </c>
      <c r="J145" s="9" t="str">
        <f>IF(DataQurban[[#This Row],[BL]]="","",CONCATENATE("BL",DataQurban[[#This Row],[BL]]))</f>
        <v>BL10</v>
      </c>
      <c r="K145" s="9"/>
      <c r="L145" s="9"/>
      <c r="M145" s="9">
        <v>1</v>
      </c>
      <c r="N145" s="9">
        <v>1</v>
      </c>
      <c r="O145" s="9">
        <v>3.5</v>
      </c>
    </row>
    <row r="146" spans="1:15" hidden="1">
      <c r="A146" s="53" t="s">
        <v>599</v>
      </c>
      <c r="B146" s="9">
        <v>1</v>
      </c>
      <c r="C146" s="9" t="s">
        <v>848</v>
      </c>
      <c r="D146" s="9" t="s">
        <v>509</v>
      </c>
      <c r="E146" s="9"/>
      <c r="F146" s="9">
        <f>IF(DataQurban[[#This Row],[Status dalam keluarga]]="KK",COUNTIF(DataQurban[KK],DataQurban[[#This Row],[KK]]),0)</f>
        <v>0</v>
      </c>
      <c r="G14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46" s="9"/>
      <c r="I146" s="9"/>
      <c r="J146" s="9" t="str">
        <f>IF(DataQurban[[#This Row],[BL]]="","",CONCATENATE("BL",DataQurban[[#This Row],[BL]]))</f>
        <v/>
      </c>
      <c r="K146" s="9"/>
      <c r="L146" s="9"/>
      <c r="M146" s="9"/>
      <c r="N146" s="9"/>
      <c r="O146" s="9"/>
    </row>
    <row r="147" spans="1:15" hidden="1">
      <c r="A147" s="53" t="s">
        <v>599</v>
      </c>
      <c r="B147" s="9">
        <v>2</v>
      </c>
      <c r="C147" s="9" t="s">
        <v>849</v>
      </c>
      <c r="D147" s="9" t="s">
        <v>508</v>
      </c>
      <c r="E147" s="9"/>
      <c r="F147" s="9">
        <f>IF(DataQurban[[#This Row],[Status dalam keluarga]]="KK",COUNTIF(DataQurban[KK],DataQurban[[#This Row],[KK]]),0)</f>
        <v>0</v>
      </c>
      <c r="G14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47" s="9"/>
      <c r="I147" s="9"/>
      <c r="J147" s="9" t="str">
        <f>IF(DataQurban[[#This Row],[BL]]="","",CONCATENATE("BL",DataQurban[[#This Row],[BL]]))</f>
        <v/>
      </c>
      <c r="K147" s="9"/>
      <c r="L147" s="9"/>
      <c r="M147" s="9"/>
      <c r="N147" s="9"/>
      <c r="O147" s="9"/>
    </row>
    <row r="148" spans="1:15" hidden="1">
      <c r="A148" s="53" t="s">
        <v>599</v>
      </c>
      <c r="B148" s="9">
        <v>3</v>
      </c>
      <c r="C148" s="9" t="s">
        <v>850</v>
      </c>
      <c r="D148" s="9" t="s">
        <v>509</v>
      </c>
      <c r="E148" s="9"/>
      <c r="F148" s="9">
        <f>IF(DataQurban[[#This Row],[Status dalam keluarga]]="KK",COUNTIF(DataQurban[KK],DataQurban[[#This Row],[KK]]),0)</f>
        <v>0</v>
      </c>
      <c r="G14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48" s="9"/>
      <c r="I148" s="9"/>
      <c r="J148" s="9" t="str">
        <f>IF(DataQurban[[#This Row],[BL]]="","",CONCATENATE("BL",DataQurban[[#This Row],[BL]]))</f>
        <v/>
      </c>
      <c r="K148" s="9"/>
      <c r="L148" s="9"/>
      <c r="M148" s="9"/>
      <c r="N148" s="9"/>
      <c r="O148" s="9"/>
    </row>
    <row r="149" spans="1:15">
      <c r="A149" s="53" t="s">
        <v>599</v>
      </c>
      <c r="B149" s="9">
        <v>4</v>
      </c>
      <c r="C149" s="9" t="s">
        <v>851</v>
      </c>
      <c r="D149" s="9" t="s">
        <v>74</v>
      </c>
      <c r="E149" s="9" t="s">
        <v>892</v>
      </c>
      <c r="F149" s="9">
        <f>IF(DataQurban[[#This Row],[Status dalam keluarga]]="KK",COUNTIF(DataQurban[KK],DataQurban[[#This Row],[KK]]),0)</f>
        <v>4</v>
      </c>
      <c r="G14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149" s="9">
        <v>13</v>
      </c>
      <c r="I149" s="9">
        <v>5</v>
      </c>
      <c r="J149" s="9" t="str">
        <f>IF(DataQurban[[#This Row],[BL]]="","",CONCATENATE("BL",DataQurban[[#This Row],[BL]]))</f>
        <v>BL5</v>
      </c>
      <c r="K149" s="9">
        <v>1</v>
      </c>
      <c r="L149" s="9"/>
      <c r="M149" s="9">
        <v>1</v>
      </c>
      <c r="N149" s="9">
        <v>1</v>
      </c>
      <c r="O149" s="9"/>
    </row>
    <row r="150" spans="1:15" hidden="1">
      <c r="A150" s="53" t="s">
        <v>600</v>
      </c>
      <c r="B150" s="9">
        <v>1</v>
      </c>
      <c r="C150" s="9" t="s">
        <v>852</v>
      </c>
      <c r="D150" s="9" t="s">
        <v>509</v>
      </c>
      <c r="E150" s="9"/>
      <c r="F150" s="9">
        <f>IF(DataQurban[[#This Row],[Status dalam keluarga]]="KK",COUNTIF(DataQurban[KK],DataQurban[[#This Row],[KK]]),0)</f>
        <v>0</v>
      </c>
      <c r="G15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50" s="9"/>
      <c r="I150" s="9"/>
      <c r="J150" s="9" t="str">
        <f>IF(DataQurban[[#This Row],[BL]]="","",CONCATENATE("BL",DataQurban[[#This Row],[BL]]))</f>
        <v/>
      </c>
      <c r="K150" s="9"/>
      <c r="L150" s="9">
        <v>1</v>
      </c>
      <c r="M150" s="9">
        <v>1</v>
      </c>
      <c r="N150" s="9">
        <v>1</v>
      </c>
      <c r="O150" s="9"/>
    </row>
    <row r="151" spans="1:15" hidden="1">
      <c r="A151" s="53" t="s">
        <v>600</v>
      </c>
      <c r="B151" s="9">
        <v>2</v>
      </c>
      <c r="C151" s="9" t="s">
        <v>853</v>
      </c>
      <c r="D151" s="9" t="s">
        <v>508</v>
      </c>
      <c r="E151" s="9"/>
      <c r="F151" s="9">
        <f>IF(DataQurban[[#This Row],[Status dalam keluarga]]="KK",COUNTIF(DataQurban[KK],DataQurban[[#This Row],[KK]]),0)</f>
        <v>0</v>
      </c>
      <c r="G15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51" s="9"/>
      <c r="I151" s="9"/>
      <c r="J151" s="9" t="str">
        <f>IF(DataQurban[[#This Row],[BL]]="","",CONCATENATE("BL",DataQurban[[#This Row],[BL]]))</f>
        <v/>
      </c>
      <c r="K151" s="9"/>
      <c r="L151" s="9"/>
      <c r="M151" s="9"/>
      <c r="N151" s="9"/>
      <c r="O151" s="9"/>
    </row>
    <row r="152" spans="1:15" hidden="1">
      <c r="A152" s="53" t="s">
        <v>600</v>
      </c>
      <c r="B152" s="9">
        <v>3</v>
      </c>
      <c r="C152" s="9" t="s">
        <v>854</v>
      </c>
      <c r="D152" s="9" t="s">
        <v>509</v>
      </c>
      <c r="E152" s="9"/>
      <c r="F152" s="9">
        <f>IF(DataQurban[[#This Row],[Status dalam keluarga]]="KK",COUNTIF(DataQurban[KK],DataQurban[[#This Row],[KK]]),0)</f>
        <v>0</v>
      </c>
      <c r="G15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52" s="9"/>
      <c r="I152" s="9"/>
      <c r="J152" s="9" t="str">
        <f>IF(DataQurban[[#This Row],[BL]]="","",CONCATENATE("BL",DataQurban[[#This Row],[BL]]))</f>
        <v/>
      </c>
      <c r="K152" s="9"/>
      <c r="L152" s="9"/>
      <c r="M152" s="9"/>
      <c r="N152" s="9"/>
      <c r="O152" s="9"/>
    </row>
    <row r="153" spans="1:15" hidden="1">
      <c r="A153" s="53" t="s">
        <v>600</v>
      </c>
      <c r="B153" s="9">
        <v>4</v>
      </c>
      <c r="C153" s="9" t="s">
        <v>855</v>
      </c>
      <c r="D153" s="9" t="s">
        <v>509</v>
      </c>
      <c r="E153" s="9"/>
      <c r="F153" s="9">
        <f>IF(DataQurban[[#This Row],[Status dalam keluarga]]="KK",COUNTIF(DataQurban[KK],DataQurban[[#This Row],[KK]]),0)</f>
        <v>0</v>
      </c>
      <c r="G15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53" s="9"/>
      <c r="I153" s="9"/>
      <c r="J153" s="9" t="str">
        <f>IF(DataQurban[[#This Row],[BL]]="","",CONCATENATE("BL",DataQurban[[#This Row],[BL]]))</f>
        <v/>
      </c>
      <c r="K153" s="9">
        <v>1</v>
      </c>
      <c r="L153" s="9"/>
      <c r="M153" s="9">
        <v>1</v>
      </c>
      <c r="N153" s="9">
        <v>1</v>
      </c>
      <c r="O153" s="9"/>
    </row>
    <row r="154" spans="1:15" hidden="1">
      <c r="A154" s="53" t="s">
        <v>600</v>
      </c>
      <c r="B154" s="9">
        <v>5</v>
      </c>
      <c r="C154" s="9" t="s">
        <v>856</v>
      </c>
      <c r="D154" s="9" t="s">
        <v>509</v>
      </c>
      <c r="E154" s="9"/>
      <c r="F154" s="9">
        <f>IF(DataQurban[[#This Row],[Status dalam keluarga]]="KK",COUNTIF(DataQurban[KK],DataQurban[[#This Row],[KK]]),0)</f>
        <v>0</v>
      </c>
      <c r="G15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54" s="9"/>
      <c r="I154" s="9"/>
      <c r="J154" s="9" t="str">
        <f>IF(DataQurban[[#This Row],[BL]]="","",CONCATENATE("BL",DataQurban[[#This Row],[BL]]))</f>
        <v/>
      </c>
      <c r="K154" s="9"/>
      <c r="L154" s="9"/>
      <c r="M154" s="9"/>
      <c r="N154" s="9"/>
      <c r="O154" s="9"/>
    </row>
    <row r="155" spans="1:15">
      <c r="A155" s="53" t="s">
        <v>600</v>
      </c>
      <c r="B155" s="9">
        <v>6</v>
      </c>
      <c r="C155" s="9" t="s">
        <v>857</v>
      </c>
      <c r="D155" s="9" t="s">
        <v>74</v>
      </c>
      <c r="E155" s="9" t="s">
        <v>892</v>
      </c>
      <c r="F155" s="9">
        <f>IF(DataQurban[[#This Row],[Status dalam keluarga]]="KK",COUNTIF(DataQurban[KK],DataQurban[[#This Row],[KK]]),0)</f>
        <v>7</v>
      </c>
      <c r="G15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D</v>
      </c>
      <c r="H155" s="9">
        <v>14.5</v>
      </c>
      <c r="I155" s="9">
        <v>7</v>
      </c>
      <c r="J155" s="9" t="str">
        <f>IF(DataQurban[[#This Row],[BL]]="","",CONCATENATE("BL",DataQurban[[#This Row],[BL]]))</f>
        <v>BL7</v>
      </c>
      <c r="K155" s="9"/>
      <c r="L155" s="9"/>
      <c r="M155" s="9">
        <v>1</v>
      </c>
      <c r="N155" s="9">
        <v>1</v>
      </c>
      <c r="O155" s="9"/>
    </row>
    <row r="156" spans="1:15" hidden="1">
      <c r="A156" s="53" t="s">
        <v>600</v>
      </c>
      <c r="B156" s="9">
        <v>7</v>
      </c>
      <c r="C156" s="9" t="s">
        <v>858</v>
      </c>
      <c r="D156" s="9" t="s">
        <v>509</v>
      </c>
      <c r="E156" s="9"/>
      <c r="F156" s="9">
        <f>IF(DataQurban[[#This Row],[Status dalam keluarga]]="KK",COUNTIF(DataQurban[KK],DataQurban[[#This Row],[KK]]),0)</f>
        <v>0</v>
      </c>
      <c r="G15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56" s="9"/>
      <c r="I156" s="9"/>
      <c r="J156" s="9" t="str">
        <f>IF(DataQurban[[#This Row],[BL]]="","",CONCATENATE("BL",DataQurban[[#This Row],[BL]]))</f>
        <v/>
      </c>
      <c r="K156" s="9"/>
      <c r="L156" s="9"/>
      <c r="M156" s="9"/>
      <c r="N156" s="9"/>
      <c r="O156" s="9"/>
    </row>
    <row r="157" spans="1:15" hidden="1">
      <c r="A157" s="53" t="s">
        <v>601</v>
      </c>
      <c r="B157" s="9">
        <v>1</v>
      </c>
      <c r="C157" s="9" t="s">
        <v>859</v>
      </c>
      <c r="D157" s="9" t="s">
        <v>509</v>
      </c>
      <c r="E157" s="9"/>
      <c r="F157" s="9">
        <f>IF(DataQurban[[#This Row],[Status dalam keluarga]]="KK",COUNTIF(DataQurban[KK],DataQurban[[#This Row],[KK]]),0)</f>
        <v>0</v>
      </c>
      <c r="G15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57" s="9"/>
      <c r="I157" s="9"/>
      <c r="J157" s="9" t="str">
        <f>IF(DataQurban[[#This Row],[BL]]="","",CONCATENATE("BL",DataQurban[[#This Row],[BL]]))</f>
        <v/>
      </c>
      <c r="K157" s="9"/>
      <c r="L157" s="9"/>
      <c r="M157" s="9"/>
      <c r="N157" s="9"/>
      <c r="O157" s="9"/>
    </row>
    <row r="158" spans="1:15" hidden="1">
      <c r="A158" s="53" t="s">
        <v>601</v>
      </c>
      <c r="B158" s="9">
        <v>2</v>
      </c>
      <c r="C158" s="9" t="s">
        <v>860</v>
      </c>
      <c r="D158" s="9" t="s">
        <v>508</v>
      </c>
      <c r="E158" s="9"/>
      <c r="F158" s="9">
        <f>IF(DataQurban[[#This Row],[Status dalam keluarga]]="KK",COUNTIF(DataQurban[KK],DataQurban[[#This Row],[KK]]),0)</f>
        <v>0</v>
      </c>
      <c r="G15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58" s="9"/>
      <c r="I158" s="9"/>
      <c r="J158" s="9" t="str">
        <f>IF(DataQurban[[#This Row],[BL]]="","",CONCATENATE("BL",DataQurban[[#This Row],[BL]]))</f>
        <v/>
      </c>
      <c r="K158" s="9">
        <v>1</v>
      </c>
      <c r="L158" s="9"/>
      <c r="M158" s="9">
        <v>1</v>
      </c>
      <c r="N158" s="9">
        <v>1</v>
      </c>
      <c r="O158" s="9"/>
    </row>
    <row r="159" spans="1:15">
      <c r="A159" s="53" t="s">
        <v>601</v>
      </c>
      <c r="B159" s="9">
        <v>3</v>
      </c>
      <c r="C159" s="9" t="s">
        <v>861</v>
      </c>
      <c r="D159" s="9" t="s">
        <v>74</v>
      </c>
      <c r="E159" s="9" t="s">
        <v>892</v>
      </c>
      <c r="F159" s="9">
        <f>IF(DataQurban[[#This Row],[Status dalam keluarga]]="KK",COUNTIF(DataQurban[KK],DataQurban[[#This Row],[KK]]),0)</f>
        <v>3</v>
      </c>
      <c r="G15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159" s="9">
        <v>13</v>
      </c>
      <c r="I159" s="9">
        <v>5</v>
      </c>
      <c r="J159" s="9" t="str">
        <f>IF(DataQurban[[#This Row],[BL]]="","",CONCATENATE("BL",DataQurban[[#This Row],[BL]]))</f>
        <v>BL5</v>
      </c>
      <c r="K159" s="9"/>
      <c r="L159" s="9"/>
      <c r="M159" s="9">
        <v>1</v>
      </c>
      <c r="N159" s="9">
        <v>1</v>
      </c>
      <c r="O159" s="9">
        <v>3.5</v>
      </c>
    </row>
  </sheetData>
  <phoneticPr fontId="25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48E9-BCC8-4F40-9EAA-5D8405981197}">
  <dimension ref="A1:K32"/>
  <sheetViews>
    <sheetView workbookViewId="0">
      <selection activeCell="J21" sqref="J21"/>
    </sheetView>
  </sheetViews>
  <sheetFormatPr defaultRowHeight="15"/>
  <cols>
    <col min="2" max="2" width="27.5703125" bestFit="1" customWidth="1"/>
    <col min="3" max="3" width="11.140625" customWidth="1"/>
    <col min="4" max="4" width="12.28515625" bestFit="1" customWidth="1"/>
    <col min="6" max="6" width="20" bestFit="1" customWidth="1"/>
    <col min="7" max="7" width="10.28515625" bestFit="1" customWidth="1"/>
  </cols>
  <sheetData>
    <row r="1" spans="1:11">
      <c r="A1" s="140" t="s">
        <v>657</v>
      </c>
      <c r="B1" s="141" t="s">
        <v>505</v>
      </c>
      <c r="C1" s="141" t="s">
        <v>659</v>
      </c>
      <c r="D1" s="141" t="s">
        <v>658</v>
      </c>
      <c r="E1" s="141" t="s">
        <v>650</v>
      </c>
      <c r="F1" s="141" t="s">
        <v>28</v>
      </c>
      <c r="G1" s="142" t="s">
        <v>685</v>
      </c>
      <c r="K1" t="s">
        <v>687</v>
      </c>
    </row>
    <row r="2" spans="1:11">
      <c r="A2" s="53">
        <v>1</v>
      </c>
      <c r="B2" s="9" t="s">
        <v>862</v>
      </c>
      <c r="C2" s="9">
        <v>3.5</v>
      </c>
      <c r="D2" s="9">
        <v>15</v>
      </c>
      <c r="E2" s="9" t="str">
        <f>IF(C2=2,"E",IF(C2=1.5,"F",IF(C2=1,"G",IF(C2=0.5,"H",""))))</f>
        <v/>
      </c>
      <c r="F2" s="9"/>
      <c r="G2" s="134" t="s">
        <v>686</v>
      </c>
      <c r="K2" t="s">
        <v>689</v>
      </c>
    </row>
    <row r="3" spans="1:11">
      <c r="A3" s="53">
        <v>2</v>
      </c>
      <c r="B3" s="9" t="s">
        <v>863</v>
      </c>
      <c r="C3" s="9">
        <v>1</v>
      </c>
      <c r="D3" s="9">
        <v>4</v>
      </c>
      <c r="E3" s="9" t="str">
        <f t="shared" ref="E3:E29" si="0">IF(C3=2,"E",IF(C3=1.5,"F",IF(C3=1,"G",IF(C3=0.5,"H",""))))</f>
        <v>G</v>
      </c>
      <c r="F3" s="9"/>
      <c r="G3" s="134" t="s">
        <v>686</v>
      </c>
      <c r="K3" t="s">
        <v>682</v>
      </c>
    </row>
    <row r="4" spans="1:11">
      <c r="A4" s="53">
        <v>3</v>
      </c>
      <c r="B4" s="9" t="s">
        <v>864</v>
      </c>
      <c r="C4" s="9">
        <v>1</v>
      </c>
      <c r="D4" s="9">
        <v>65</v>
      </c>
      <c r="E4" s="9" t="str">
        <f t="shared" si="0"/>
        <v>G</v>
      </c>
      <c r="F4" s="9"/>
      <c r="G4" s="134" t="s">
        <v>694</v>
      </c>
      <c r="K4" t="s">
        <v>688</v>
      </c>
    </row>
    <row r="5" spans="1:11">
      <c r="A5" s="53">
        <v>4</v>
      </c>
      <c r="B5" s="9" t="s">
        <v>865</v>
      </c>
      <c r="C5" s="9">
        <v>2</v>
      </c>
      <c r="D5" s="9">
        <v>1</v>
      </c>
      <c r="E5" s="9" t="str">
        <f t="shared" si="0"/>
        <v>E</v>
      </c>
      <c r="F5" s="9"/>
      <c r="G5" s="134" t="s">
        <v>686</v>
      </c>
      <c r="K5" t="s">
        <v>694</v>
      </c>
    </row>
    <row r="6" spans="1:11">
      <c r="A6" s="53">
        <v>5</v>
      </c>
      <c r="B6" s="9" t="s">
        <v>866</v>
      </c>
      <c r="C6" s="9">
        <v>2</v>
      </c>
      <c r="D6" s="9">
        <v>1</v>
      </c>
      <c r="E6" s="9" t="str">
        <f t="shared" si="0"/>
        <v>E</v>
      </c>
      <c r="F6" s="9"/>
      <c r="G6" s="134" t="s">
        <v>686</v>
      </c>
      <c r="K6" t="s">
        <v>686</v>
      </c>
    </row>
    <row r="7" spans="1:11">
      <c r="A7" s="53">
        <v>6</v>
      </c>
      <c r="B7" s="9" t="s">
        <v>867</v>
      </c>
      <c r="C7" s="9">
        <v>2</v>
      </c>
      <c r="D7" s="9">
        <v>1</v>
      </c>
      <c r="E7" s="9" t="str">
        <f t="shared" si="0"/>
        <v>E</v>
      </c>
      <c r="F7" s="9"/>
      <c r="G7" s="134" t="s">
        <v>686</v>
      </c>
    </row>
    <row r="8" spans="1:11">
      <c r="A8" s="53">
        <v>7</v>
      </c>
      <c r="B8" s="9" t="s">
        <v>868</v>
      </c>
      <c r="C8" s="9">
        <v>1.5</v>
      </c>
      <c r="D8" s="9">
        <v>20</v>
      </c>
      <c r="E8" s="9" t="str">
        <f t="shared" si="0"/>
        <v>F</v>
      </c>
      <c r="F8" s="9"/>
      <c r="G8" s="134" t="s">
        <v>686</v>
      </c>
    </row>
    <row r="9" spans="1:11">
      <c r="A9" s="53">
        <v>8</v>
      </c>
      <c r="B9" s="9" t="s">
        <v>869</v>
      </c>
      <c r="C9" s="9">
        <v>0.5</v>
      </c>
      <c r="D9" s="9">
        <v>150</v>
      </c>
      <c r="E9" s="9" t="str">
        <f t="shared" si="0"/>
        <v>H</v>
      </c>
      <c r="F9" s="9"/>
      <c r="G9" s="134" t="s">
        <v>687</v>
      </c>
    </row>
    <row r="10" spans="1:11">
      <c r="A10" s="53">
        <v>9</v>
      </c>
      <c r="B10" s="9" t="s">
        <v>870</v>
      </c>
      <c r="C10" s="9">
        <v>1</v>
      </c>
      <c r="D10" s="9">
        <v>2</v>
      </c>
      <c r="E10" s="9" t="str">
        <f t="shared" si="0"/>
        <v>G</v>
      </c>
      <c r="F10" s="9"/>
      <c r="G10" s="134" t="s">
        <v>686</v>
      </c>
    </row>
    <row r="11" spans="1:11">
      <c r="A11" s="53">
        <v>10</v>
      </c>
      <c r="B11" s="9" t="s">
        <v>871</v>
      </c>
      <c r="C11" s="9">
        <v>1.5</v>
      </c>
      <c r="D11" s="9">
        <v>1</v>
      </c>
      <c r="E11" s="9" t="str">
        <f t="shared" si="0"/>
        <v>F</v>
      </c>
      <c r="F11" s="9"/>
      <c r="G11" s="134" t="s">
        <v>686</v>
      </c>
    </row>
    <row r="12" spans="1:11">
      <c r="A12" s="53">
        <v>11</v>
      </c>
      <c r="B12" s="9" t="s">
        <v>872</v>
      </c>
      <c r="C12" s="9">
        <v>1.5</v>
      </c>
      <c r="D12" s="9">
        <v>2</v>
      </c>
      <c r="E12" s="9" t="str">
        <f t="shared" si="0"/>
        <v>F</v>
      </c>
      <c r="F12" s="9"/>
      <c r="G12" s="134" t="s">
        <v>686</v>
      </c>
    </row>
    <row r="13" spans="1:11">
      <c r="A13" s="53">
        <v>12</v>
      </c>
      <c r="B13" s="9" t="s">
        <v>873</v>
      </c>
      <c r="C13" s="9">
        <v>2</v>
      </c>
      <c r="D13" s="9">
        <v>2</v>
      </c>
      <c r="E13" s="9" t="str">
        <f t="shared" si="0"/>
        <v>E</v>
      </c>
      <c r="F13" s="9"/>
      <c r="G13" s="134" t="s">
        <v>689</v>
      </c>
    </row>
    <row r="14" spans="1:11">
      <c r="A14" s="53">
        <v>13</v>
      </c>
      <c r="B14" s="9" t="s">
        <v>874</v>
      </c>
      <c r="C14" s="9">
        <v>2</v>
      </c>
      <c r="D14" s="9">
        <v>2</v>
      </c>
      <c r="E14" s="9" t="str">
        <f t="shared" si="0"/>
        <v>E</v>
      </c>
      <c r="F14" s="9"/>
      <c r="G14" t="s">
        <v>689</v>
      </c>
    </row>
    <row r="15" spans="1:11">
      <c r="A15" s="53">
        <v>15</v>
      </c>
      <c r="B15" s="9" t="s">
        <v>875</v>
      </c>
      <c r="C15" s="9">
        <v>1</v>
      </c>
      <c r="D15" s="9">
        <v>12</v>
      </c>
      <c r="E15" s="9" t="str">
        <f t="shared" si="0"/>
        <v>G</v>
      </c>
      <c r="F15" s="9"/>
      <c r="G15" s="134" t="s">
        <v>686</v>
      </c>
    </row>
    <row r="16" spans="1:11">
      <c r="A16" s="53">
        <v>16</v>
      </c>
      <c r="B16" s="9" t="s">
        <v>876</v>
      </c>
      <c r="C16" s="9">
        <v>2</v>
      </c>
      <c r="D16" s="9">
        <v>15</v>
      </c>
      <c r="E16" s="9" t="str">
        <f t="shared" si="0"/>
        <v>E</v>
      </c>
      <c r="F16" s="9"/>
      <c r="G16" s="134" t="s">
        <v>682</v>
      </c>
    </row>
    <row r="17" spans="1:7">
      <c r="A17" s="53">
        <v>17</v>
      </c>
      <c r="B17" s="9" t="s">
        <v>877</v>
      </c>
      <c r="C17" s="9">
        <v>1.5</v>
      </c>
      <c r="D17" s="9">
        <v>2</v>
      </c>
      <c r="E17" s="9" t="str">
        <f t="shared" si="0"/>
        <v>F</v>
      </c>
      <c r="F17" s="9"/>
      <c r="G17" s="134" t="s">
        <v>682</v>
      </c>
    </row>
    <row r="18" spans="1:7">
      <c r="A18" s="53">
        <v>18</v>
      </c>
      <c r="B18" s="9" t="s">
        <v>878</v>
      </c>
      <c r="C18" s="9">
        <v>2</v>
      </c>
      <c r="D18" s="9">
        <v>5</v>
      </c>
      <c r="E18" s="9" t="str">
        <f t="shared" si="0"/>
        <v>E</v>
      </c>
      <c r="F18" s="9"/>
      <c r="G18" s="134" t="s">
        <v>682</v>
      </c>
    </row>
    <row r="19" spans="1:7">
      <c r="A19" s="53">
        <v>19</v>
      </c>
      <c r="B19" s="9" t="s">
        <v>879</v>
      </c>
      <c r="C19" s="9">
        <v>1.5</v>
      </c>
      <c r="D19" s="9">
        <v>2</v>
      </c>
      <c r="E19" s="9" t="str">
        <f t="shared" si="0"/>
        <v>F</v>
      </c>
      <c r="F19" s="9"/>
      <c r="G19" s="134" t="s">
        <v>682</v>
      </c>
    </row>
    <row r="20" spans="1:7">
      <c r="A20" s="53">
        <v>20</v>
      </c>
      <c r="B20" s="9" t="s">
        <v>880</v>
      </c>
      <c r="C20" s="9">
        <v>1.5</v>
      </c>
      <c r="D20" s="9">
        <v>2</v>
      </c>
      <c r="E20" s="9" t="str">
        <f t="shared" si="0"/>
        <v>F</v>
      </c>
      <c r="F20" s="9"/>
      <c r="G20" s="134" t="s">
        <v>688</v>
      </c>
    </row>
    <row r="21" spans="1:7">
      <c r="A21" s="53">
        <v>21</v>
      </c>
      <c r="B21" s="9" t="s">
        <v>881</v>
      </c>
      <c r="C21" s="9">
        <v>1.5</v>
      </c>
      <c r="D21" s="9">
        <v>2</v>
      </c>
      <c r="E21" s="9" t="str">
        <f t="shared" si="0"/>
        <v>F</v>
      </c>
      <c r="F21" s="9"/>
      <c r="G21" s="134" t="s">
        <v>688</v>
      </c>
    </row>
    <row r="22" spans="1:7">
      <c r="A22" s="53">
        <v>22</v>
      </c>
      <c r="B22" s="9" t="s">
        <v>882</v>
      </c>
      <c r="C22" s="9">
        <v>1.5</v>
      </c>
      <c r="D22" s="9">
        <v>2</v>
      </c>
      <c r="E22" s="9" t="str">
        <f t="shared" si="0"/>
        <v>F</v>
      </c>
      <c r="F22" s="9"/>
      <c r="G22" s="134" t="s">
        <v>688</v>
      </c>
    </row>
    <row r="23" spans="1:7">
      <c r="A23" s="53">
        <v>23</v>
      </c>
      <c r="B23" s="9" t="s">
        <v>883</v>
      </c>
      <c r="C23" s="9">
        <v>1.5</v>
      </c>
      <c r="D23" s="9">
        <v>1</v>
      </c>
      <c r="E23" s="9" t="str">
        <f t="shared" si="0"/>
        <v>F</v>
      </c>
      <c r="F23" s="9"/>
      <c r="G23" s="134" t="s">
        <v>689</v>
      </c>
    </row>
    <row r="24" spans="1:7">
      <c r="A24" s="53">
        <v>24</v>
      </c>
      <c r="B24" s="9" t="s">
        <v>884</v>
      </c>
      <c r="C24" s="9">
        <v>1.5</v>
      </c>
      <c r="D24" s="9">
        <v>1</v>
      </c>
      <c r="E24" s="9" t="str">
        <f t="shared" si="0"/>
        <v>F</v>
      </c>
      <c r="F24" s="9"/>
      <c r="G24" s="134" t="s">
        <v>689</v>
      </c>
    </row>
    <row r="25" spans="1:7">
      <c r="A25" s="53">
        <v>25</v>
      </c>
      <c r="B25" s="9" t="s">
        <v>885</v>
      </c>
      <c r="C25" s="9">
        <v>1</v>
      </c>
      <c r="D25" s="9">
        <v>4</v>
      </c>
      <c r="E25" s="9" t="str">
        <f t="shared" si="0"/>
        <v>G</v>
      </c>
      <c r="F25" s="9"/>
      <c r="G25" s="134" t="s">
        <v>686</v>
      </c>
    </row>
    <row r="26" spans="1:7">
      <c r="A26" s="53">
        <v>26</v>
      </c>
      <c r="B26" s="9" t="s">
        <v>886</v>
      </c>
      <c r="C26" s="9">
        <v>1.5</v>
      </c>
      <c r="D26" s="9">
        <v>1</v>
      </c>
      <c r="E26" s="9" t="str">
        <f t="shared" si="0"/>
        <v>F</v>
      </c>
      <c r="F26" s="9"/>
      <c r="G26" s="134" t="s">
        <v>686</v>
      </c>
    </row>
    <row r="27" spans="1:7">
      <c r="A27" s="53">
        <v>27</v>
      </c>
      <c r="B27" s="9" t="s">
        <v>887</v>
      </c>
      <c r="C27" s="9">
        <v>1.5</v>
      </c>
      <c r="D27" s="9">
        <v>1</v>
      </c>
      <c r="E27" s="9" t="str">
        <f t="shared" si="0"/>
        <v>F</v>
      </c>
      <c r="F27" s="9"/>
      <c r="G27" s="134" t="s">
        <v>686</v>
      </c>
    </row>
    <row r="28" spans="1:7">
      <c r="A28" s="53">
        <v>29</v>
      </c>
      <c r="B28" s="9" t="s">
        <v>888</v>
      </c>
      <c r="C28" s="9">
        <v>1.5</v>
      </c>
      <c r="D28" s="9"/>
      <c r="E28" s="9" t="str">
        <f t="shared" si="0"/>
        <v>F</v>
      </c>
      <c r="F28" s="9"/>
      <c r="G28" s="134" t="s">
        <v>686</v>
      </c>
    </row>
    <row r="29" spans="1:7">
      <c r="A29" s="135">
        <v>28</v>
      </c>
      <c r="B29" s="9" t="s">
        <v>889</v>
      </c>
      <c r="C29" s="136">
        <v>1</v>
      </c>
      <c r="D29" s="136">
        <v>4</v>
      </c>
      <c r="E29" s="9" t="str">
        <f t="shared" si="0"/>
        <v>G</v>
      </c>
      <c r="F29" s="136"/>
      <c r="G29" s="134" t="s">
        <v>686</v>
      </c>
    </row>
    <row r="31" spans="1:7">
      <c r="A31" s="1" t="s">
        <v>890</v>
      </c>
    </row>
    <row r="32" spans="1:7">
      <c r="A32" t="s">
        <v>891</v>
      </c>
    </row>
  </sheetData>
  <phoneticPr fontId="25" type="noConversion"/>
  <dataValidations count="1">
    <dataValidation type="list" allowBlank="1" showInputMessage="1" showErrorMessage="1" sqref="G2:G13 G15:G29" xr:uid="{5D7C2457-D088-4480-AC8F-D99D345426A0}">
      <formula1>$K$1:$K$6</formula1>
    </dataValidation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3"/>
  <sheetViews>
    <sheetView topLeftCell="A22" zoomScale="115" zoomScaleNormal="115" workbookViewId="0">
      <selection activeCell="D142" sqref="D142"/>
    </sheetView>
  </sheetViews>
  <sheetFormatPr defaultRowHeight="15"/>
  <cols>
    <col min="1" max="2" width="6.28515625" customWidth="1"/>
    <col min="3" max="3" width="8.7109375" customWidth="1"/>
    <col min="4" max="4" width="27.5703125" customWidth="1"/>
    <col min="5" max="5" width="7.42578125" style="7" hidden="1" customWidth="1"/>
    <col min="6" max="6" width="7.7109375" style="7" hidden="1" customWidth="1"/>
    <col min="7" max="7" width="5.7109375" hidden="1" customWidth="1"/>
    <col min="8" max="8" width="5.7109375" customWidth="1"/>
    <col min="9" max="9" width="12.28515625" customWidth="1"/>
    <col min="10" max="12" width="11.7109375" hidden="1" customWidth="1"/>
    <col min="13" max="13" width="8.7109375" customWidth="1"/>
    <col min="14" max="15" width="14.7109375" customWidth="1"/>
    <col min="16" max="16" width="28.7109375" customWidth="1"/>
    <col min="17" max="17" width="16.28515625" bestFit="1" customWidth="1"/>
    <col min="18" max="19" width="14.7109375" customWidth="1"/>
    <col min="20" max="20" width="12.5703125" bestFit="1" customWidth="1"/>
    <col min="257" max="258" width="6.28515625" customWidth="1"/>
    <col min="259" max="259" width="8.7109375" customWidth="1"/>
    <col min="260" max="260" width="27.5703125" customWidth="1"/>
    <col min="261" max="263" width="0" hidden="1" customWidth="1"/>
    <col min="264" max="264" width="5.7109375" customWidth="1"/>
    <col min="265" max="265" width="12.28515625" customWidth="1"/>
    <col min="266" max="268" width="0" hidden="1" customWidth="1"/>
    <col min="269" max="269" width="8.7109375" customWidth="1"/>
    <col min="270" max="271" width="14.7109375" customWidth="1"/>
    <col min="272" max="272" width="28.7109375" customWidth="1"/>
    <col min="273" max="273" width="16.28515625" bestFit="1" customWidth="1"/>
    <col min="274" max="275" width="14.7109375" customWidth="1"/>
    <col min="276" max="276" width="12.5703125" bestFit="1" customWidth="1"/>
    <col min="513" max="514" width="6.28515625" customWidth="1"/>
    <col min="515" max="515" width="8.7109375" customWidth="1"/>
    <col min="516" max="516" width="27.5703125" customWidth="1"/>
    <col min="517" max="519" width="0" hidden="1" customWidth="1"/>
    <col min="520" max="520" width="5.7109375" customWidth="1"/>
    <col min="521" max="521" width="12.28515625" customWidth="1"/>
    <col min="522" max="524" width="0" hidden="1" customWidth="1"/>
    <col min="525" max="525" width="8.7109375" customWidth="1"/>
    <col min="526" max="527" width="14.7109375" customWidth="1"/>
    <col min="528" max="528" width="28.7109375" customWidth="1"/>
    <col min="529" max="529" width="16.28515625" bestFit="1" customWidth="1"/>
    <col min="530" max="531" width="14.7109375" customWidth="1"/>
    <col min="532" max="532" width="12.5703125" bestFit="1" customWidth="1"/>
    <col min="769" max="770" width="6.28515625" customWidth="1"/>
    <col min="771" max="771" width="8.7109375" customWidth="1"/>
    <col min="772" max="772" width="27.5703125" customWidth="1"/>
    <col min="773" max="775" width="0" hidden="1" customWidth="1"/>
    <col min="776" max="776" width="5.7109375" customWidth="1"/>
    <col min="777" max="777" width="12.28515625" customWidth="1"/>
    <col min="778" max="780" width="0" hidden="1" customWidth="1"/>
    <col min="781" max="781" width="8.7109375" customWidth="1"/>
    <col min="782" max="783" width="14.7109375" customWidth="1"/>
    <col min="784" max="784" width="28.7109375" customWidth="1"/>
    <col min="785" max="785" width="16.28515625" bestFit="1" customWidth="1"/>
    <col min="786" max="787" width="14.7109375" customWidth="1"/>
    <col min="788" max="788" width="12.5703125" bestFit="1" customWidth="1"/>
    <col min="1025" max="1026" width="6.28515625" customWidth="1"/>
    <col min="1027" max="1027" width="8.7109375" customWidth="1"/>
    <col min="1028" max="1028" width="27.5703125" customWidth="1"/>
    <col min="1029" max="1031" width="0" hidden="1" customWidth="1"/>
    <col min="1032" max="1032" width="5.7109375" customWidth="1"/>
    <col min="1033" max="1033" width="12.28515625" customWidth="1"/>
    <col min="1034" max="1036" width="0" hidden="1" customWidth="1"/>
    <col min="1037" max="1037" width="8.7109375" customWidth="1"/>
    <col min="1038" max="1039" width="14.7109375" customWidth="1"/>
    <col min="1040" max="1040" width="28.7109375" customWidth="1"/>
    <col min="1041" max="1041" width="16.28515625" bestFit="1" customWidth="1"/>
    <col min="1042" max="1043" width="14.7109375" customWidth="1"/>
    <col min="1044" max="1044" width="12.5703125" bestFit="1" customWidth="1"/>
    <col min="1281" max="1282" width="6.28515625" customWidth="1"/>
    <col min="1283" max="1283" width="8.7109375" customWidth="1"/>
    <col min="1284" max="1284" width="27.5703125" customWidth="1"/>
    <col min="1285" max="1287" width="0" hidden="1" customWidth="1"/>
    <col min="1288" max="1288" width="5.7109375" customWidth="1"/>
    <col min="1289" max="1289" width="12.28515625" customWidth="1"/>
    <col min="1290" max="1292" width="0" hidden="1" customWidth="1"/>
    <col min="1293" max="1293" width="8.7109375" customWidth="1"/>
    <col min="1294" max="1295" width="14.7109375" customWidth="1"/>
    <col min="1296" max="1296" width="28.7109375" customWidth="1"/>
    <col min="1297" max="1297" width="16.28515625" bestFit="1" customWidth="1"/>
    <col min="1298" max="1299" width="14.7109375" customWidth="1"/>
    <col min="1300" max="1300" width="12.5703125" bestFit="1" customWidth="1"/>
    <col min="1537" max="1538" width="6.28515625" customWidth="1"/>
    <col min="1539" max="1539" width="8.7109375" customWidth="1"/>
    <col min="1540" max="1540" width="27.5703125" customWidth="1"/>
    <col min="1541" max="1543" width="0" hidden="1" customWidth="1"/>
    <col min="1544" max="1544" width="5.7109375" customWidth="1"/>
    <col min="1545" max="1545" width="12.28515625" customWidth="1"/>
    <col min="1546" max="1548" width="0" hidden="1" customWidth="1"/>
    <col min="1549" max="1549" width="8.7109375" customWidth="1"/>
    <col min="1550" max="1551" width="14.7109375" customWidth="1"/>
    <col min="1552" max="1552" width="28.7109375" customWidth="1"/>
    <col min="1553" max="1553" width="16.28515625" bestFit="1" customWidth="1"/>
    <col min="1554" max="1555" width="14.7109375" customWidth="1"/>
    <col min="1556" max="1556" width="12.5703125" bestFit="1" customWidth="1"/>
    <col min="1793" max="1794" width="6.28515625" customWidth="1"/>
    <col min="1795" max="1795" width="8.7109375" customWidth="1"/>
    <col min="1796" max="1796" width="27.5703125" customWidth="1"/>
    <col min="1797" max="1799" width="0" hidden="1" customWidth="1"/>
    <col min="1800" max="1800" width="5.7109375" customWidth="1"/>
    <col min="1801" max="1801" width="12.28515625" customWidth="1"/>
    <col min="1802" max="1804" width="0" hidden="1" customWidth="1"/>
    <col min="1805" max="1805" width="8.7109375" customWidth="1"/>
    <col min="1806" max="1807" width="14.7109375" customWidth="1"/>
    <col min="1808" max="1808" width="28.7109375" customWidth="1"/>
    <col min="1809" max="1809" width="16.28515625" bestFit="1" customWidth="1"/>
    <col min="1810" max="1811" width="14.7109375" customWidth="1"/>
    <col min="1812" max="1812" width="12.5703125" bestFit="1" customWidth="1"/>
    <col min="2049" max="2050" width="6.28515625" customWidth="1"/>
    <col min="2051" max="2051" width="8.7109375" customWidth="1"/>
    <col min="2052" max="2052" width="27.5703125" customWidth="1"/>
    <col min="2053" max="2055" width="0" hidden="1" customWidth="1"/>
    <col min="2056" max="2056" width="5.7109375" customWidth="1"/>
    <col min="2057" max="2057" width="12.28515625" customWidth="1"/>
    <col min="2058" max="2060" width="0" hidden="1" customWidth="1"/>
    <col min="2061" max="2061" width="8.7109375" customWidth="1"/>
    <col min="2062" max="2063" width="14.7109375" customWidth="1"/>
    <col min="2064" max="2064" width="28.7109375" customWidth="1"/>
    <col min="2065" max="2065" width="16.28515625" bestFit="1" customWidth="1"/>
    <col min="2066" max="2067" width="14.7109375" customWidth="1"/>
    <col min="2068" max="2068" width="12.5703125" bestFit="1" customWidth="1"/>
    <col min="2305" max="2306" width="6.28515625" customWidth="1"/>
    <col min="2307" max="2307" width="8.7109375" customWidth="1"/>
    <col min="2308" max="2308" width="27.5703125" customWidth="1"/>
    <col min="2309" max="2311" width="0" hidden="1" customWidth="1"/>
    <col min="2312" max="2312" width="5.7109375" customWidth="1"/>
    <col min="2313" max="2313" width="12.28515625" customWidth="1"/>
    <col min="2314" max="2316" width="0" hidden="1" customWidth="1"/>
    <col min="2317" max="2317" width="8.7109375" customWidth="1"/>
    <col min="2318" max="2319" width="14.7109375" customWidth="1"/>
    <col min="2320" max="2320" width="28.7109375" customWidth="1"/>
    <col min="2321" max="2321" width="16.28515625" bestFit="1" customWidth="1"/>
    <col min="2322" max="2323" width="14.7109375" customWidth="1"/>
    <col min="2324" max="2324" width="12.5703125" bestFit="1" customWidth="1"/>
    <col min="2561" max="2562" width="6.28515625" customWidth="1"/>
    <col min="2563" max="2563" width="8.7109375" customWidth="1"/>
    <col min="2564" max="2564" width="27.5703125" customWidth="1"/>
    <col min="2565" max="2567" width="0" hidden="1" customWidth="1"/>
    <col min="2568" max="2568" width="5.7109375" customWidth="1"/>
    <col min="2569" max="2569" width="12.28515625" customWidth="1"/>
    <col min="2570" max="2572" width="0" hidden="1" customWidth="1"/>
    <col min="2573" max="2573" width="8.7109375" customWidth="1"/>
    <col min="2574" max="2575" width="14.7109375" customWidth="1"/>
    <col min="2576" max="2576" width="28.7109375" customWidth="1"/>
    <col min="2577" max="2577" width="16.28515625" bestFit="1" customWidth="1"/>
    <col min="2578" max="2579" width="14.7109375" customWidth="1"/>
    <col min="2580" max="2580" width="12.5703125" bestFit="1" customWidth="1"/>
    <col min="2817" max="2818" width="6.28515625" customWidth="1"/>
    <col min="2819" max="2819" width="8.7109375" customWidth="1"/>
    <col min="2820" max="2820" width="27.5703125" customWidth="1"/>
    <col min="2821" max="2823" width="0" hidden="1" customWidth="1"/>
    <col min="2824" max="2824" width="5.7109375" customWidth="1"/>
    <col min="2825" max="2825" width="12.28515625" customWidth="1"/>
    <col min="2826" max="2828" width="0" hidden="1" customWidth="1"/>
    <col min="2829" max="2829" width="8.7109375" customWidth="1"/>
    <col min="2830" max="2831" width="14.7109375" customWidth="1"/>
    <col min="2832" max="2832" width="28.7109375" customWidth="1"/>
    <col min="2833" max="2833" width="16.28515625" bestFit="1" customWidth="1"/>
    <col min="2834" max="2835" width="14.7109375" customWidth="1"/>
    <col min="2836" max="2836" width="12.5703125" bestFit="1" customWidth="1"/>
    <col min="3073" max="3074" width="6.28515625" customWidth="1"/>
    <col min="3075" max="3075" width="8.7109375" customWidth="1"/>
    <col min="3076" max="3076" width="27.5703125" customWidth="1"/>
    <col min="3077" max="3079" width="0" hidden="1" customWidth="1"/>
    <col min="3080" max="3080" width="5.7109375" customWidth="1"/>
    <col min="3081" max="3081" width="12.28515625" customWidth="1"/>
    <col min="3082" max="3084" width="0" hidden="1" customWidth="1"/>
    <col min="3085" max="3085" width="8.7109375" customWidth="1"/>
    <col min="3086" max="3087" width="14.7109375" customWidth="1"/>
    <col min="3088" max="3088" width="28.7109375" customWidth="1"/>
    <col min="3089" max="3089" width="16.28515625" bestFit="1" customWidth="1"/>
    <col min="3090" max="3091" width="14.7109375" customWidth="1"/>
    <col min="3092" max="3092" width="12.5703125" bestFit="1" customWidth="1"/>
    <col min="3329" max="3330" width="6.28515625" customWidth="1"/>
    <col min="3331" max="3331" width="8.7109375" customWidth="1"/>
    <col min="3332" max="3332" width="27.5703125" customWidth="1"/>
    <col min="3333" max="3335" width="0" hidden="1" customWidth="1"/>
    <col min="3336" max="3336" width="5.7109375" customWidth="1"/>
    <col min="3337" max="3337" width="12.28515625" customWidth="1"/>
    <col min="3338" max="3340" width="0" hidden="1" customWidth="1"/>
    <col min="3341" max="3341" width="8.7109375" customWidth="1"/>
    <col min="3342" max="3343" width="14.7109375" customWidth="1"/>
    <col min="3344" max="3344" width="28.7109375" customWidth="1"/>
    <col min="3345" max="3345" width="16.28515625" bestFit="1" customWidth="1"/>
    <col min="3346" max="3347" width="14.7109375" customWidth="1"/>
    <col min="3348" max="3348" width="12.5703125" bestFit="1" customWidth="1"/>
    <col min="3585" max="3586" width="6.28515625" customWidth="1"/>
    <col min="3587" max="3587" width="8.7109375" customWidth="1"/>
    <col min="3588" max="3588" width="27.5703125" customWidth="1"/>
    <col min="3589" max="3591" width="0" hidden="1" customWidth="1"/>
    <col min="3592" max="3592" width="5.7109375" customWidth="1"/>
    <col min="3593" max="3593" width="12.28515625" customWidth="1"/>
    <col min="3594" max="3596" width="0" hidden="1" customWidth="1"/>
    <col min="3597" max="3597" width="8.7109375" customWidth="1"/>
    <col min="3598" max="3599" width="14.7109375" customWidth="1"/>
    <col min="3600" max="3600" width="28.7109375" customWidth="1"/>
    <col min="3601" max="3601" width="16.28515625" bestFit="1" customWidth="1"/>
    <col min="3602" max="3603" width="14.7109375" customWidth="1"/>
    <col min="3604" max="3604" width="12.5703125" bestFit="1" customWidth="1"/>
    <col min="3841" max="3842" width="6.28515625" customWidth="1"/>
    <col min="3843" max="3843" width="8.7109375" customWidth="1"/>
    <col min="3844" max="3844" width="27.5703125" customWidth="1"/>
    <col min="3845" max="3847" width="0" hidden="1" customWidth="1"/>
    <col min="3848" max="3848" width="5.7109375" customWidth="1"/>
    <col min="3849" max="3849" width="12.28515625" customWidth="1"/>
    <col min="3850" max="3852" width="0" hidden="1" customWidth="1"/>
    <col min="3853" max="3853" width="8.7109375" customWidth="1"/>
    <col min="3854" max="3855" width="14.7109375" customWidth="1"/>
    <col min="3856" max="3856" width="28.7109375" customWidth="1"/>
    <col min="3857" max="3857" width="16.28515625" bestFit="1" customWidth="1"/>
    <col min="3858" max="3859" width="14.7109375" customWidth="1"/>
    <col min="3860" max="3860" width="12.5703125" bestFit="1" customWidth="1"/>
    <col min="4097" max="4098" width="6.28515625" customWidth="1"/>
    <col min="4099" max="4099" width="8.7109375" customWidth="1"/>
    <col min="4100" max="4100" width="27.5703125" customWidth="1"/>
    <col min="4101" max="4103" width="0" hidden="1" customWidth="1"/>
    <col min="4104" max="4104" width="5.7109375" customWidth="1"/>
    <col min="4105" max="4105" width="12.28515625" customWidth="1"/>
    <col min="4106" max="4108" width="0" hidden="1" customWidth="1"/>
    <col min="4109" max="4109" width="8.7109375" customWidth="1"/>
    <col min="4110" max="4111" width="14.7109375" customWidth="1"/>
    <col min="4112" max="4112" width="28.7109375" customWidth="1"/>
    <col min="4113" max="4113" width="16.28515625" bestFit="1" customWidth="1"/>
    <col min="4114" max="4115" width="14.7109375" customWidth="1"/>
    <col min="4116" max="4116" width="12.5703125" bestFit="1" customWidth="1"/>
    <col min="4353" max="4354" width="6.28515625" customWidth="1"/>
    <col min="4355" max="4355" width="8.7109375" customWidth="1"/>
    <col min="4356" max="4356" width="27.5703125" customWidth="1"/>
    <col min="4357" max="4359" width="0" hidden="1" customWidth="1"/>
    <col min="4360" max="4360" width="5.7109375" customWidth="1"/>
    <col min="4361" max="4361" width="12.28515625" customWidth="1"/>
    <col min="4362" max="4364" width="0" hidden="1" customWidth="1"/>
    <col min="4365" max="4365" width="8.7109375" customWidth="1"/>
    <col min="4366" max="4367" width="14.7109375" customWidth="1"/>
    <col min="4368" max="4368" width="28.7109375" customWidth="1"/>
    <col min="4369" max="4369" width="16.28515625" bestFit="1" customWidth="1"/>
    <col min="4370" max="4371" width="14.7109375" customWidth="1"/>
    <col min="4372" max="4372" width="12.5703125" bestFit="1" customWidth="1"/>
    <col min="4609" max="4610" width="6.28515625" customWidth="1"/>
    <col min="4611" max="4611" width="8.7109375" customWidth="1"/>
    <col min="4612" max="4612" width="27.5703125" customWidth="1"/>
    <col min="4613" max="4615" width="0" hidden="1" customWidth="1"/>
    <col min="4616" max="4616" width="5.7109375" customWidth="1"/>
    <col min="4617" max="4617" width="12.28515625" customWidth="1"/>
    <col min="4618" max="4620" width="0" hidden="1" customWidth="1"/>
    <col min="4621" max="4621" width="8.7109375" customWidth="1"/>
    <col min="4622" max="4623" width="14.7109375" customWidth="1"/>
    <col min="4624" max="4624" width="28.7109375" customWidth="1"/>
    <col min="4625" max="4625" width="16.28515625" bestFit="1" customWidth="1"/>
    <col min="4626" max="4627" width="14.7109375" customWidth="1"/>
    <col min="4628" max="4628" width="12.5703125" bestFit="1" customWidth="1"/>
    <col min="4865" max="4866" width="6.28515625" customWidth="1"/>
    <col min="4867" max="4867" width="8.7109375" customWidth="1"/>
    <col min="4868" max="4868" width="27.5703125" customWidth="1"/>
    <col min="4869" max="4871" width="0" hidden="1" customWidth="1"/>
    <col min="4872" max="4872" width="5.7109375" customWidth="1"/>
    <col min="4873" max="4873" width="12.28515625" customWidth="1"/>
    <col min="4874" max="4876" width="0" hidden="1" customWidth="1"/>
    <col min="4877" max="4877" width="8.7109375" customWidth="1"/>
    <col min="4878" max="4879" width="14.7109375" customWidth="1"/>
    <col min="4880" max="4880" width="28.7109375" customWidth="1"/>
    <col min="4881" max="4881" width="16.28515625" bestFit="1" customWidth="1"/>
    <col min="4882" max="4883" width="14.7109375" customWidth="1"/>
    <col min="4884" max="4884" width="12.5703125" bestFit="1" customWidth="1"/>
    <col min="5121" max="5122" width="6.28515625" customWidth="1"/>
    <col min="5123" max="5123" width="8.7109375" customWidth="1"/>
    <col min="5124" max="5124" width="27.5703125" customWidth="1"/>
    <col min="5125" max="5127" width="0" hidden="1" customWidth="1"/>
    <col min="5128" max="5128" width="5.7109375" customWidth="1"/>
    <col min="5129" max="5129" width="12.28515625" customWidth="1"/>
    <col min="5130" max="5132" width="0" hidden="1" customWidth="1"/>
    <col min="5133" max="5133" width="8.7109375" customWidth="1"/>
    <col min="5134" max="5135" width="14.7109375" customWidth="1"/>
    <col min="5136" max="5136" width="28.7109375" customWidth="1"/>
    <col min="5137" max="5137" width="16.28515625" bestFit="1" customWidth="1"/>
    <col min="5138" max="5139" width="14.7109375" customWidth="1"/>
    <col min="5140" max="5140" width="12.5703125" bestFit="1" customWidth="1"/>
    <col min="5377" max="5378" width="6.28515625" customWidth="1"/>
    <col min="5379" max="5379" width="8.7109375" customWidth="1"/>
    <col min="5380" max="5380" width="27.5703125" customWidth="1"/>
    <col min="5381" max="5383" width="0" hidden="1" customWidth="1"/>
    <col min="5384" max="5384" width="5.7109375" customWidth="1"/>
    <col min="5385" max="5385" width="12.28515625" customWidth="1"/>
    <col min="5386" max="5388" width="0" hidden="1" customWidth="1"/>
    <col min="5389" max="5389" width="8.7109375" customWidth="1"/>
    <col min="5390" max="5391" width="14.7109375" customWidth="1"/>
    <col min="5392" max="5392" width="28.7109375" customWidth="1"/>
    <col min="5393" max="5393" width="16.28515625" bestFit="1" customWidth="1"/>
    <col min="5394" max="5395" width="14.7109375" customWidth="1"/>
    <col min="5396" max="5396" width="12.5703125" bestFit="1" customWidth="1"/>
    <col min="5633" max="5634" width="6.28515625" customWidth="1"/>
    <col min="5635" max="5635" width="8.7109375" customWidth="1"/>
    <col min="5636" max="5636" width="27.5703125" customWidth="1"/>
    <col min="5637" max="5639" width="0" hidden="1" customWidth="1"/>
    <col min="5640" max="5640" width="5.7109375" customWidth="1"/>
    <col min="5641" max="5641" width="12.28515625" customWidth="1"/>
    <col min="5642" max="5644" width="0" hidden="1" customWidth="1"/>
    <col min="5645" max="5645" width="8.7109375" customWidth="1"/>
    <col min="5646" max="5647" width="14.7109375" customWidth="1"/>
    <col min="5648" max="5648" width="28.7109375" customWidth="1"/>
    <col min="5649" max="5649" width="16.28515625" bestFit="1" customWidth="1"/>
    <col min="5650" max="5651" width="14.7109375" customWidth="1"/>
    <col min="5652" max="5652" width="12.5703125" bestFit="1" customWidth="1"/>
    <col min="5889" max="5890" width="6.28515625" customWidth="1"/>
    <col min="5891" max="5891" width="8.7109375" customWidth="1"/>
    <col min="5892" max="5892" width="27.5703125" customWidth="1"/>
    <col min="5893" max="5895" width="0" hidden="1" customWidth="1"/>
    <col min="5896" max="5896" width="5.7109375" customWidth="1"/>
    <col min="5897" max="5897" width="12.28515625" customWidth="1"/>
    <col min="5898" max="5900" width="0" hidden="1" customWidth="1"/>
    <col min="5901" max="5901" width="8.7109375" customWidth="1"/>
    <col min="5902" max="5903" width="14.7109375" customWidth="1"/>
    <col min="5904" max="5904" width="28.7109375" customWidth="1"/>
    <col min="5905" max="5905" width="16.28515625" bestFit="1" customWidth="1"/>
    <col min="5906" max="5907" width="14.7109375" customWidth="1"/>
    <col min="5908" max="5908" width="12.5703125" bestFit="1" customWidth="1"/>
    <col min="6145" max="6146" width="6.28515625" customWidth="1"/>
    <col min="6147" max="6147" width="8.7109375" customWidth="1"/>
    <col min="6148" max="6148" width="27.5703125" customWidth="1"/>
    <col min="6149" max="6151" width="0" hidden="1" customWidth="1"/>
    <col min="6152" max="6152" width="5.7109375" customWidth="1"/>
    <col min="6153" max="6153" width="12.28515625" customWidth="1"/>
    <col min="6154" max="6156" width="0" hidden="1" customWidth="1"/>
    <col min="6157" max="6157" width="8.7109375" customWidth="1"/>
    <col min="6158" max="6159" width="14.7109375" customWidth="1"/>
    <col min="6160" max="6160" width="28.7109375" customWidth="1"/>
    <col min="6161" max="6161" width="16.28515625" bestFit="1" customWidth="1"/>
    <col min="6162" max="6163" width="14.7109375" customWidth="1"/>
    <col min="6164" max="6164" width="12.5703125" bestFit="1" customWidth="1"/>
    <col min="6401" max="6402" width="6.28515625" customWidth="1"/>
    <col min="6403" max="6403" width="8.7109375" customWidth="1"/>
    <col min="6404" max="6404" width="27.5703125" customWidth="1"/>
    <col min="6405" max="6407" width="0" hidden="1" customWidth="1"/>
    <col min="6408" max="6408" width="5.7109375" customWidth="1"/>
    <col min="6409" max="6409" width="12.28515625" customWidth="1"/>
    <col min="6410" max="6412" width="0" hidden="1" customWidth="1"/>
    <col min="6413" max="6413" width="8.7109375" customWidth="1"/>
    <col min="6414" max="6415" width="14.7109375" customWidth="1"/>
    <col min="6416" max="6416" width="28.7109375" customWidth="1"/>
    <col min="6417" max="6417" width="16.28515625" bestFit="1" customWidth="1"/>
    <col min="6418" max="6419" width="14.7109375" customWidth="1"/>
    <col min="6420" max="6420" width="12.5703125" bestFit="1" customWidth="1"/>
    <col min="6657" max="6658" width="6.28515625" customWidth="1"/>
    <col min="6659" max="6659" width="8.7109375" customWidth="1"/>
    <col min="6660" max="6660" width="27.5703125" customWidth="1"/>
    <col min="6661" max="6663" width="0" hidden="1" customWidth="1"/>
    <col min="6664" max="6664" width="5.7109375" customWidth="1"/>
    <col min="6665" max="6665" width="12.28515625" customWidth="1"/>
    <col min="6666" max="6668" width="0" hidden="1" customWidth="1"/>
    <col min="6669" max="6669" width="8.7109375" customWidth="1"/>
    <col min="6670" max="6671" width="14.7109375" customWidth="1"/>
    <col min="6672" max="6672" width="28.7109375" customWidth="1"/>
    <col min="6673" max="6673" width="16.28515625" bestFit="1" customWidth="1"/>
    <col min="6674" max="6675" width="14.7109375" customWidth="1"/>
    <col min="6676" max="6676" width="12.5703125" bestFit="1" customWidth="1"/>
    <col min="6913" max="6914" width="6.28515625" customWidth="1"/>
    <col min="6915" max="6915" width="8.7109375" customWidth="1"/>
    <col min="6916" max="6916" width="27.5703125" customWidth="1"/>
    <col min="6917" max="6919" width="0" hidden="1" customWidth="1"/>
    <col min="6920" max="6920" width="5.7109375" customWidth="1"/>
    <col min="6921" max="6921" width="12.28515625" customWidth="1"/>
    <col min="6922" max="6924" width="0" hidden="1" customWidth="1"/>
    <col min="6925" max="6925" width="8.7109375" customWidth="1"/>
    <col min="6926" max="6927" width="14.7109375" customWidth="1"/>
    <col min="6928" max="6928" width="28.7109375" customWidth="1"/>
    <col min="6929" max="6929" width="16.28515625" bestFit="1" customWidth="1"/>
    <col min="6930" max="6931" width="14.7109375" customWidth="1"/>
    <col min="6932" max="6932" width="12.5703125" bestFit="1" customWidth="1"/>
    <col min="7169" max="7170" width="6.28515625" customWidth="1"/>
    <col min="7171" max="7171" width="8.7109375" customWidth="1"/>
    <col min="7172" max="7172" width="27.5703125" customWidth="1"/>
    <col min="7173" max="7175" width="0" hidden="1" customWidth="1"/>
    <col min="7176" max="7176" width="5.7109375" customWidth="1"/>
    <col min="7177" max="7177" width="12.28515625" customWidth="1"/>
    <col min="7178" max="7180" width="0" hidden="1" customWidth="1"/>
    <col min="7181" max="7181" width="8.7109375" customWidth="1"/>
    <col min="7182" max="7183" width="14.7109375" customWidth="1"/>
    <col min="7184" max="7184" width="28.7109375" customWidth="1"/>
    <col min="7185" max="7185" width="16.28515625" bestFit="1" customWidth="1"/>
    <col min="7186" max="7187" width="14.7109375" customWidth="1"/>
    <col min="7188" max="7188" width="12.5703125" bestFit="1" customWidth="1"/>
    <col min="7425" max="7426" width="6.28515625" customWidth="1"/>
    <col min="7427" max="7427" width="8.7109375" customWidth="1"/>
    <col min="7428" max="7428" width="27.5703125" customWidth="1"/>
    <col min="7429" max="7431" width="0" hidden="1" customWidth="1"/>
    <col min="7432" max="7432" width="5.7109375" customWidth="1"/>
    <col min="7433" max="7433" width="12.28515625" customWidth="1"/>
    <col min="7434" max="7436" width="0" hidden="1" customWidth="1"/>
    <col min="7437" max="7437" width="8.7109375" customWidth="1"/>
    <col min="7438" max="7439" width="14.7109375" customWidth="1"/>
    <col min="7440" max="7440" width="28.7109375" customWidth="1"/>
    <col min="7441" max="7441" width="16.28515625" bestFit="1" customWidth="1"/>
    <col min="7442" max="7443" width="14.7109375" customWidth="1"/>
    <col min="7444" max="7444" width="12.5703125" bestFit="1" customWidth="1"/>
    <col min="7681" max="7682" width="6.28515625" customWidth="1"/>
    <col min="7683" max="7683" width="8.7109375" customWidth="1"/>
    <col min="7684" max="7684" width="27.5703125" customWidth="1"/>
    <col min="7685" max="7687" width="0" hidden="1" customWidth="1"/>
    <col min="7688" max="7688" width="5.7109375" customWidth="1"/>
    <col min="7689" max="7689" width="12.28515625" customWidth="1"/>
    <col min="7690" max="7692" width="0" hidden="1" customWidth="1"/>
    <col min="7693" max="7693" width="8.7109375" customWidth="1"/>
    <col min="7694" max="7695" width="14.7109375" customWidth="1"/>
    <col min="7696" max="7696" width="28.7109375" customWidth="1"/>
    <col min="7697" max="7697" width="16.28515625" bestFit="1" customWidth="1"/>
    <col min="7698" max="7699" width="14.7109375" customWidth="1"/>
    <col min="7700" max="7700" width="12.5703125" bestFit="1" customWidth="1"/>
    <col min="7937" max="7938" width="6.28515625" customWidth="1"/>
    <col min="7939" max="7939" width="8.7109375" customWidth="1"/>
    <col min="7940" max="7940" width="27.5703125" customWidth="1"/>
    <col min="7941" max="7943" width="0" hidden="1" customWidth="1"/>
    <col min="7944" max="7944" width="5.7109375" customWidth="1"/>
    <col min="7945" max="7945" width="12.28515625" customWidth="1"/>
    <col min="7946" max="7948" width="0" hidden="1" customWidth="1"/>
    <col min="7949" max="7949" width="8.7109375" customWidth="1"/>
    <col min="7950" max="7951" width="14.7109375" customWidth="1"/>
    <col min="7952" max="7952" width="28.7109375" customWidth="1"/>
    <col min="7953" max="7953" width="16.28515625" bestFit="1" customWidth="1"/>
    <col min="7954" max="7955" width="14.7109375" customWidth="1"/>
    <col min="7956" max="7956" width="12.5703125" bestFit="1" customWidth="1"/>
    <col min="8193" max="8194" width="6.28515625" customWidth="1"/>
    <col min="8195" max="8195" width="8.7109375" customWidth="1"/>
    <col min="8196" max="8196" width="27.5703125" customWidth="1"/>
    <col min="8197" max="8199" width="0" hidden="1" customWidth="1"/>
    <col min="8200" max="8200" width="5.7109375" customWidth="1"/>
    <col min="8201" max="8201" width="12.28515625" customWidth="1"/>
    <col min="8202" max="8204" width="0" hidden="1" customWidth="1"/>
    <col min="8205" max="8205" width="8.7109375" customWidth="1"/>
    <col min="8206" max="8207" width="14.7109375" customWidth="1"/>
    <col min="8208" max="8208" width="28.7109375" customWidth="1"/>
    <col min="8209" max="8209" width="16.28515625" bestFit="1" customWidth="1"/>
    <col min="8210" max="8211" width="14.7109375" customWidth="1"/>
    <col min="8212" max="8212" width="12.5703125" bestFit="1" customWidth="1"/>
    <col min="8449" max="8450" width="6.28515625" customWidth="1"/>
    <col min="8451" max="8451" width="8.7109375" customWidth="1"/>
    <col min="8452" max="8452" width="27.5703125" customWidth="1"/>
    <col min="8453" max="8455" width="0" hidden="1" customWidth="1"/>
    <col min="8456" max="8456" width="5.7109375" customWidth="1"/>
    <col min="8457" max="8457" width="12.28515625" customWidth="1"/>
    <col min="8458" max="8460" width="0" hidden="1" customWidth="1"/>
    <col min="8461" max="8461" width="8.7109375" customWidth="1"/>
    <col min="8462" max="8463" width="14.7109375" customWidth="1"/>
    <col min="8464" max="8464" width="28.7109375" customWidth="1"/>
    <col min="8465" max="8465" width="16.28515625" bestFit="1" customWidth="1"/>
    <col min="8466" max="8467" width="14.7109375" customWidth="1"/>
    <col min="8468" max="8468" width="12.5703125" bestFit="1" customWidth="1"/>
    <col min="8705" max="8706" width="6.28515625" customWidth="1"/>
    <col min="8707" max="8707" width="8.7109375" customWidth="1"/>
    <col min="8708" max="8708" width="27.5703125" customWidth="1"/>
    <col min="8709" max="8711" width="0" hidden="1" customWidth="1"/>
    <col min="8712" max="8712" width="5.7109375" customWidth="1"/>
    <col min="8713" max="8713" width="12.28515625" customWidth="1"/>
    <col min="8714" max="8716" width="0" hidden="1" customWidth="1"/>
    <col min="8717" max="8717" width="8.7109375" customWidth="1"/>
    <col min="8718" max="8719" width="14.7109375" customWidth="1"/>
    <col min="8720" max="8720" width="28.7109375" customWidth="1"/>
    <col min="8721" max="8721" width="16.28515625" bestFit="1" customWidth="1"/>
    <col min="8722" max="8723" width="14.7109375" customWidth="1"/>
    <col min="8724" max="8724" width="12.5703125" bestFit="1" customWidth="1"/>
    <col min="8961" max="8962" width="6.28515625" customWidth="1"/>
    <col min="8963" max="8963" width="8.7109375" customWidth="1"/>
    <col min="8964" max="8964" width="27.5703125" customWidth="1"/>
    <col min="8965" max="8967" width="0" hidden="1" customWidth="1"/>
    <col min="8968" max="8968" width="5.7109375" customWidth="1"/>
    <col min="8969" max="8969" width="12.28515625" customWidth="1"/>
    <col min="8970" max="8972" width="0" hidden="1" customWidth="1"/>
    <col min="8973" max="8973" width="8.7109375" customWidth="1"/>
    <col min="8974" max="8975" width="14.7109375" customWidth="1"/>
    <col min="8976" max="8976" width="28.7109375" customWidth="1"/>
    <col min="8977" max="8977" width="16.28515625" bestFit="1" customWidth="1"/>
    <col min="8978" max="8979" width="14.7109375" customWidth="1"/>
    <col min="8980" max="8980" width="12.5703125" bestFit="1" customWidth="1"/>
    <col min="9217" max="9218" width="6.28515625" customWidth="1"/>
    <col min="9219" max="9219" width="8.7109375" customWidth="1"/>
    <col min="9220" max="9220" width="27.5703125" customWidth="1"/>
    <col min="9221" max="9223" width="0" hidden="1" customWidth="1"/>
    <col min="9224" max="9224" width="5.7109375" customWidth="1"/>
    <col min="9225" max="9225" width="12.28515625" customWidth="1"/>
    <col min="9226" max="9228" width="0" hidden="1" customWidth="1"/>
    <col min="9229" max="9229" width="8.7109375" customWidth="1"/>
    <col min="9230" max="9231" width="14.7109375" customWidth="1"/>
    <col min="9232" max="9232" width="28.7109375" customWidth="1"/>
    <col min="9233" max="9233" width="16.28515625" bestFit="1" customWidth="1"/>
    <col min="9234" max="9235" width="14.7109375" customWidth="1"/>
    <col min="9236" max="9236" width="12.5703125" bestFit="1" customWidth="1"/>
    <col min="9473" max="9474" width="6.28515625" customWidth="1"/>
    <col min="9475" max="9475" width="8.7109375" customWidth="1"/>
    <col min="9476" max="9476" width="27.5703125" customWidth="1"/>
    <col min="9477" max="9479" width="0" hidden="1" customWidth="1"/>
    <col min="9480" max="9480" width="5.7109375" customWidth="1"/>
    <col min="9481" max="9481" width="12.28515625" customWidth="1"/>
    <col min="9482" max="9484" width="0" hidden="1" customWidth="1"/>
    <col min="9485" max="9485" width="8.7109375" customWidth="1"/>
    <col min="9486" max="9487" width="14.7109375" customWidth="1"/>
    <col min="9488" max="9488" width="28.7109375" customWidth="1"/>
    <col min="9489" max="9489" width="16.28515625" bestFit="1" customWidth="1"/>
    <col min="9490" max="9491" width="14.7109375" customWidth="1"/>
    <col min="9492" max="9492" width="12.5703125" bestFit="1" customWidth="1"/>
    <col min="9729" max="9730" width="6.28515625" customWidth="1"/>
    <col min="9731" max="9731" width="8.7109375" customWidth="1"/>
    <col min="9732" max="9732" width="27.5703125" customWidth="1"/>
    <col min="9733" max="9735" width="0" hidden="1" customWidth="1"/>
    <col min="9736" max="9736" width="5.7109375" customWidth="1"/>
    <col min="9737" max="9737" width="12.28515625" customWidth="1"/>
    <col min="9738" max="9740" width="0" hidden="1" customWidth="1"/>
    <col min="9741" max="9741" width="8.7109375" customWidth="1"/>
    <col min="9742" max="9743" width="14.7109375" customWidth="1"/>
    <col min="9744" max="9744" width="28.7109375" customWidth="1"/>
    <col min="9745" max="9745" width="16.28515625" bestFit="1" customWidth="1"/>
    <col min="9746" max="9747" width="14.7109375" customWidth="1"/>
    <col min="9748" max="9748" width="12.5703125" bestFit="1" customWidth="1"/>
    <col min="9985" max="9986" width="6.28515625" customWidth="1"/>
    <col min="9987" max="9987" width="8.7109375" customWidth="1"/>
    <col min="9988" max="9988" width="27.5703125" customWidth="1"/>
    <col min="9989" max="9991" width="0" hidden="1" customWidth="1"/>
    <col min="9992" max="9992" width="5.7109375" customWidth="1"/>
    <col min="9993" max="9993" width="12.28515625" customWidth="1"/>
    <col min="9994" max="9996" width="0" hidden="1" customWidth="1"/>
    <col min="9997" max="9997" width="8.7109375" customWidth="1"/>
    <col min="9998" max="9999" width="14.7109375" customWidth="1"/>
    <col min="10000" max="10000" width="28.7109375" customWidth="1"/>
    <col min="10001" max="10001" width="16.28515625" bestFit="1" customWidth="1"/>
    <col min="10002" max="10003" width="14.7109375" customWidth="1"/>
    <col min="10004" max="10004" width="12.5703125" bestFit="1" customWidth="1"/>
    <col min="10241" max="10242" width="6.28515625" customWidth="1"/>
    <col min="10243" max="10243" width="8.7109375" customWidth="1"/>
    <col min="10244" max="10244" width="27.5703125" customWidth="1"/>
    <col min="10245" max="10247" width="0" hidden="1" customWidth="1"/>
    <col min="10248" max="10248" width="5.7109375" customWidth="1"/>
    <col min="10249" max="10249" width="12.28515625" customWidth="1"/>
    <col min="10250" max="10252" width="0" hidden="1" customWidth="1"/>
    <col min="10253" max="10253" width="8.7109375" customWidth="1"/>
    <col min="10254" max="10255" width="14.7109375" customWidth="1"/>
    <col min="10256" max="10256" width="28.7109375" customWidth="1"/>
    <col min="10257" max="10257" width="16.28515625" bestFit="1" customWidth="1"/>
    <col min="10258" max="10259" width="14.7109375" customWidth="1"/>
    <col min="10260" max="10260" width="12.5703125" bestFit="1" customWidth="1"/>
    <col min="10497" max="10498" width="6.28515625" customWidth="1"/>
    <col min="10499" max="10499" width="8.7109375" customWidth="1"/>
    <col min="10500" max="10500" width="27.5703125" customWidth="1"/>
    <col min="10501" max="10503" width="0" hidden="1" customWidth="1"/>
    <col min="10504" max="10504" width="5.7109375" customWidth="1"/>
    <col min="10505" max="10505" width="12.28515625" customWidth="1"/>
    <col min="10506" max="10508" width="0" hidden="1" customWidth="1"/>
    <col min="10509" max="10509" width="8.7109375" customWidth="1"/>
    <col min="10510" max="10511" width="14.7109375" customWidth="1"/>
    <col min="10512" max="10512" width="28.7109375" customWidth="1"/>
    <col min="10513" max="10513" width="16.28515625" bestFit="1" customWidth="1"/>
    <col min="10514" max="10515" width="14.7109375" customWidth="1"/>
    <col min="10516" max="10516" width="12.5703125" bestFit="1" customWidth="1"/>
    <col min="10753" max="10754" width="6.28515625" customWidth="1"/>
    <col min="10755" max="10755" width="8.7109375" customWidth="1"/>
    <col min="10756" max="10756" width="27.5703125" customWidth="1"/>
    <col min="10757" max="10759" width="0" hidden="1" customWidth="1"/>
    <col min="10760" max="10760" width="5.7109375" customWidth="1"/>
    <col min="10761" max="10761" width="12.28515625" customWidth="1"/>
    <col min="10762" max="10764" width="0" hidden="1" customWidth="1"/>
    <col min="10765" max="10765" width="8.7109375" customWidth="1"/>
    <col min="10766" max="10767" width="14.7109375" customWidth="1"/>
    <col min="10768" max="10768" width="28.7109375" customWidth="1"/>
    <col min="10769" max="10769" width="16.28515625" bestFit="1" customWidth="1"/>
    <col min="10770" max="10771" width="14.7109375" customWidth="1"/>
    <col min="10772" max="10772" width="12.5703125" bestFit="1" customWidth="1"/>
    <col min="11009" max="11010" width="6.28515625" customWidth="1"/>
    <col min="11011" max="11011" width="8.7109375" customWidth="1"/>
    <col min="11012" max="11012" width="27.5703125" customWidth="1"/>
    <col min="11013" max="11015" width="0" hidden="1" customWidth="1"/>
    <col min="11016" max="11016" width="5.7109375" customWidth="1"/>
    <col min="11017" max="11017" width="12.28515625" customWidth="1"/>
    <col min="11018" max="11020" width="0" hidden="1" customWidth="1"/>
    <col min="11021" max="11021" width="8.7109375" customWidth="1"/>
    <col min="11022" max="11023" width="14.7109375" customWidth="1"/>
    <col min="11024" max="11024" width="28.7109375" customWidth="1"/>
    <col min="11025" max="11025" width="16.28515625" bestFit="1" customWidth="1"/>
    <col min="11026" max="11027" width="14.7109375" customWidth="1"/>
    <col min="11028" max="11028" width="12.5703125" bestFit="1" customWidth="1"/>
    <col min="11265" max="11266" width="6.28515625" customWidth="1"/>
    <col min="11267" max="11267" width="8.7109375" customWidth="1"/>
    <col min="11268" max="11268" width="27.5703125" customWidth="1"/>
    <col min="11269" max="11271" width="0" hidden="1" customWidth="1"/>
    <col min="11272" max="11272" width="5.7109375" customWidth="1"/>
    <col min="11273" max="11273" width="12.28515625" customWidth="1"/>
    <col min="11274" max="11276" width="0" hidden="1" customWidth="1"/>
    <col min="11277" max="11277" width="8.7109375" customWidth="1"/>
    <col min="11278" max="11279" width="14.7109375" customWidth="1"/>
    <col min="11280" max="11280" width="28.7109375" customWidth="1"/>
    <col min="11281" max="11281" width="16.28515625" bestFit="1" customWidth="1"/>
    <col min="11282" max="11283" width="14.7109375" customWidth="1"/>
    <col min="11284" max="11284" width="12.5703125" bestFit="1" customWidth="1"/>
    <col min="11521" max="11522" width="6.28515625" customWidth="1"/>
    <col min="11523" max="11523" width="8.7109375" customWidth="1"/>
    <col min="11524" max="11524" width="27.5703125" customWidth="1"/>
    <col min="11525" max="11527" width="0" hidden="1" customWidth="1"/>
    <col min="11528" max="11528" width="5.7109375" customWidth="1"/>
    <col min="11529" max="11529" width="12.28515625" customWidth="1"/>
    <col min="11530" max="11532" width="0" hidden="1" customWidth="1"/>
    <col min="11533" max="11533" width="8.7109375" customWidth="1"/>
    <col min="11534" max="11535" width="14.7109375" customWidth="1"/>
    <col min="11536" max="11536" width="28.7109375" customWidth="1"/>
    <col min="11537" max="11537" width="16.28515625" bestFit="1" customWidth="1"/>
    <col min="11538" max="11539" width="14.7109375" customWidth="1"/>
    <col min="11540" max="11540" width="12.5703125" bestFit="1" customWidth="1"/>
    <col min="11777" max="11778" width="6.28515625" customWidth="1"/>
    <col min="11779" max="11779" width="8.7109375" customWidth="1"/>
    <col min="11780" max="11780" width="27.5703125" customWidth="1"/>
    <col min="11781" max="11783" width="0" hidden="1" customWidth="1"/>
    <col min="11784" max="11784" width="5.7109375" customWidth="1"/>
    <col min="11785" max="11785" width="12.28515625" customWidth="1"/>
    <col min="11786" max="11788" width="0" hidden="1" customWidth="1"/>
    <col min="11789" max="11789" width="8.7109375" customWidth="1"/>
    <col min="11790" max="11791" width="14.7109375" customWidth="1"/>
    <col min="11792" max="11792" width="28.7109375" customWidth="1"/>
    <col min="11793" max="11793" width="16.28515625" bestFit="1" customWidth="1"/>
    <col min="11794" max="11795" width="14.7109375" customWidth="1"/>
    <col min="11796" max="11796" width="12.5703125" bestFit="1" customWidth="1"/>
    <col min="12033" max="12034" width="6.28515625" customWidth="1"/>
    <col min="12035" max="12035" width="8.7109375" customWidth="1"/>
    <col min="12036" max="12036" width="27.5703125" customWidth="1"/>
    <col min="12037" max="12039" width="0" hidden="1" customWidth="1"/>
    <col min="12040" max="12040" width="5.7109375" customWidth="1"/>
    <col min="12041" max="12041" width="12.28515625" customWidth="1"/>
    <col min="12042" max="12044" width="0" hidden="1" customWidth="1"/>
    <col min="12045" max="12045" width="8.7109375" customWidth="1"/>
    <col min="12046" max="12047" width="14.7109375" customWidth="1"/>
    <col min="12048" max="12048" width="28.7109375" customWidth="1"/>
    <col min="12049" max="12049" width="16.28515625" bestFit="1" customWidth="1"/>
    <col min="12050" max="12051" width="14.7109375" customWidth="1"/>
    <col min="12052" max="12052" width="12.5703125" bestFit="1" customWidth="1"/>
    <col min="12289" max="12290" width="6.28515625" customWidth="1"/>
    <col min="12291" max="12291" width="8.7109375" customWidth="1"/>
    <col min="12292" max="12292" width="27.5703125" customWidth="1"/>
    <col min="12293" max="12295" width="0" hidden="1" customWidth="1"/>
    <col min="12296" max="12296" width="5.7109375" customWidth="1"/>
    <col min="12297" max="12297" width="12.28515625" customWidth="1"/>
    <col min="12298" max="12300" width="0" hidden="1" customWidth="1"/>
    <col min="12301" max="12301" width="8.7109375" customWidth="1"/>
    <col min="12302" max="12303" width="14.7109375" customWidth="1"/>
    <col min="12304" max="12304" width="28.7109375" customWidth="1"/>
    <col min="12305" max="12305" width="16.28515625" bestFit="1" customWidth="1"/>
    <col min="12306" max="12307" width="14.7109375" customWidth="1"/>
    <col min="12308" max="12308" width="12.5703125" bestFit="1" customWidth="1"/>
    <col min="12545" max="12546" width="6.28515625" customWidth="1"/>
    <col min="12547" max="12547" width="8.7109375" customWidth="1"/>
    <col min="12548" max="12548" width="27.5703125" customWidth="1"/>
    <col min="12549" max="12551" width="0" hidden="1" customWidth="1"/>
    <col min="12552" max="12552" width="5.7109375" customWidth="1"/>
    <col min="12553" max="12553" width="12.28515625" customWidth="1"/>
    <col min="12554" max="12556" width="0" hidden="1" customWidth="1"/>
    <col min="12557" max="12557" width="8.7109375" customWidth="1"/>
    <col min="12558" max="12559" width="14.7109375" customWidth="1"/>
    <col min="12560" max="12560" width="28.7109375" customWidth="1"/>
    <col min="12561" max="12561" width="16.28515625" bestFit="1" customWidth="1"/>
    <col min="12562" max="12563" width="14.7109375" customWidth="1"/>
    <col min="12564" max="12564" width="12.5703125" bestFit="1" customWidth="1"/>
    <col min="12801" max="12802" width="6.28515625" customWidth="1"/>
    <col min="12803" max="12803" width="8.7109375" customWidth="1"/>
    <col min="12804" max="12804" width="27.5703125" customWidth="1"/>
    <col min="12805" max="12807" width="0" hidden="1" customWidth="1"/>
    <col min="12808" max="12808" width="5.7109375" customWidth="1"/>
    <col min="12809" max="12809" width="12.28515625" customWidth="1"/>
    <col min="12810" max="12812" width="0" hidden="1" customWidth="1"/>
    <col min="12813" max="12813" width="8.7109375" customWidth="1"/>
    <col min="12814" max="12815" width="14.7109375" customWidth="1"/>
    <col min="12816" max="12816" width="28.7109375" customWidth="1"/>
    <col min="12817" max="12817" width="16.28515625" bestFit="1" customWidth="1"/>
    <col min="12818" max="12819" width="14.7109375" customWidth="1"/>
    <col min="12820" max="12820" width="12.5703125" bestFit="1" customWidth="1"/>
    <col min="13057" max="13058" width="6.28515625" customWidth="1"/>
    <col min="13059" max="13059" width="8.7109375" customWidth="1"/>
    <col min="13060" max="13060" width="27.5703125" customWidth="1"/>
    <col min="13061" max="13063" width="0" hidden="1" customWidth="1"/>
    <col min="13064" max="13064" width="5.7109375" customWidth="1"/>
    <col min="13065" max="13065" width="12.28515625" customWidth="1"/>
    <col min="13066" max="13068" width="0" hidden="1" customWidth="1"/>
    <col min="13069" max="13069" width="8.7109375" customWidth="1"/>
    <col min="13070" max="13071" width="14.7109375" customWidth="1"/>
    <col min="13072" max="13072" width="28.7109375" customWidth="1"/>
    <col min="13073" max="13073" width="16.28515625" bestFit="1" customWidth="1"/>
    <col min="13074" max="13075" width="14.7109375" customWidth="1"/>
    <col min="13076" max="13076" width="12.5703125" bestFit="1" customWidth="1"/>
    <col min="13313" max="13314" width="6.28515625" customWidth="1"/>
    <col min="13315" max="13315" width="8.7109375" customWidth="1"/>
    <col min="13316" max="13316" width="27.5703125" customWidth="1"/>
    <col min="13317" max="13319" width="0" hidden="1" customWidth="1"/>
    <col min="13320" max="13320" width="5.7109375" customWidth="1"/>
    <col min="13321" max="13321" width="12.28515625" customWidth="1"/>
    <col min="13322" max="13324" width="0" hidden="1" customWidth="1"/>
    <col min="13325" max="13325" width="8.7109375" customWidth="1"/>
    <col min="13326" max="13327" width="14.7109375" customWidth="1"/>
    <col min="13328" max="13328" width="28.7109375" customWidth="1"/>
    <col min="13329" max="13329" width="16.28515625" bestFit="1" customWidth="1"/>
    <col min="13330" max="13331" width="14.7109375" customWidth="1"/>
    <col min="13332" max="13332" width="12.5703125" bestFit="1" customWidth="1"/>
    <col min="13569" max="13570" width="6.28515625" customWidth="1"/>
    <col min="13571" max="13571" width="8.7109375" customWidth="1"/>
    <col min="13572" max="13572" width="27.5703125" customWidth="1"/>
    <col min="13573" max="13575" width="0" hidden="1" customWidth="1"/>
    <col min="13576" max="13576" width="5.7109375" customWidth="1"/>
    <col min="13577" max="13577" width="12.28515625" customWidth="1"/>
    <col min="13578" max="13580" width="0" hidden="1" customWidth="1"/>
    <col min="13581" max="13581" width="8.7109375" customWidth="1"/>
    <col min="13582" max="13583" width="14.7109375" customWidth="1"/>
    <col min="13584" max="13584" width="28.7109375" customWidth="1"/>
    <col min="13585" max="13585" width="16.28515625" bestFit="1" customWidth="1"/>
    <col min="13586" max="13587" width="14.7109375" customWidth="1"/>
    <col min="13588" max="13588" width="12.5703125" bestFit="1" customWidth="1"/>
    <col min="13825" max="13826" width="6.28515625" customWidth="1"/>
    <col min="13827" max="13827" width="8.7109375" customWidth="1"/>
    <col min="13828" max="13828" width="27.5703125" customWidth="1"/>
    <col min="13829" max="13831" width="0" hidden="1" customWidth="1"/>
    <col min="13832" max="13832" width="5.7109375" customWidth="1"/>
    <col min="13833" max="13833" width="12.28515625" customWidth="1"/>
    <col min="13834" max="13836" width="0" hidden="1" customWidth="1"/>
    <col min="13837" max="13837" width="8.7109375" customWidth="1"/>
    <col min="13838" max="13839" width="14.7109375" customWidth="1"/>
    <col min="13840" max="13840" width="28.7109375" customWidth="1"/>
    <col min="13841" max="13841" width="16.28515625" bestFit="1" customWidth="1"/>
    <col min="13842" max="13843" width="14.7109375" customWidth="1"/>
    <col min="13844" max="13844" width="12.5703125" bestFit="1" customWidth="1"/>
    <col min="14081" max="14082" width="6.28515625" customWidth="1"/>
    <col min="14083" max="14083" width="8.7109375" customWidth="1"/>
    <col min="14084" max="14084" width="27.5703125" customWidth="1"/>
    <col min="14085" max="14087" width="0" hidden="1" customWidth="1"/>
    <col min="14088" max="14088" width="5.7109375" customWidth="1"/>
    <col min="14089" max="14089" width="12.28515625" customWidth="1"/>
    <col min="14090" max="14092" width="0" hidden="1" customWidth="1"/>
    <col min="14093" max="14093" width="8.7109375" customWidth="1"/>
    <col min="14094" max="14095" width="14.7109375" customWidth="1"/>
    <col min="14096" max="14096" width="28.7109375" customWidth="1"/>
    <col min="14097" max="14097" width="16.28515625" bestFit="1" customWidth="1"/>
    <col min="14098" max="14099" width="14.7109375" customWidth="1"/>
    <col min="14100" max="14100" width="12.5703125" bestFit="1" customWidth="1"/>
    <col min="14337" max="14338" width="6.28515625" customWidth="1"/>
    <col min="14339" max="14339" width="8.7109375" customWidth="1"/>
    <col min="14340" max="14340" width="27.5703125" customWidth="1"/>
    <col min="14341" max="14343" width="0" hidden="1" customWidth="1"/>
    <col min="14344" max="14344" width="5.7109375" customWidth="1"/>
    <col min="14345" max="14345" width="12.28515625" customWidth="1"/>
    <col min="14346" max="14348" width="0" hidden="1" customWidth="1"/>
    <col min="14349" max="14349" width="8.7109375" customWidth="1"/>
    <col min="14350" max="14351" width="14.7109375" customWidth="1"/>
    <col min="14352" max="14352" width="28.7109375" customWidth="1"/>
    <col min="14353" max="14353" width="16.28515625" bestFit="1" customWidth="1"/>
    <col min="14354" max="14355" width="14.7109375" customWidth="1"/>
    <col min="14356" max="14356" width="12.5703125" bestFit="1" customWidth="1"/>
    <col min="14593" max="14594" width="6.28515625" customWidth="1"/>
    <col min="14595" max="14595" width="8.7109375" customWidth="1"/>
    <col min="14596" max="14596" width="27.5703125" customWidth="1"/>
    <col min="14597" max="14599" width="0" hidden="1" customWidth="1"/>
    <col min="14600" max="14600" width="5.7109375" customWidth="1"/>
    <col min="14601" max="14601" width="12.28515625" customWidth="1"/>
    <col min="14602" max="14604" width="0" hidden="1" customWidth="1"/>
    <col min="14605" max="14605" width="8.7109375" customWidth="1"/>
    <col min="14606" max="14607" width="14.7109375" customWidth="1"/>
    <col min="14608" max="14608" width="28.7109375" customWidth="1"/>
    <col min="14609" max="14609" width="16.28515625" bestFit="1" customWidth="1"/>
    <col min="14610" max="14611" width="14.7109375" customWidth="1"/>
    <col min="14612" max="14612" width="12.5703125" bestFit="1" customWidth="1"/>
    <col min="14849" max="14850" width="6.28515625" customWidth="1"/>
    <col min="14851" max="14851" width="8.7109375" customWidth="1"/>
    <col min="14852" max="14852" width="27.5703125" customWidth="1"/>
    <col min="14853" max="14855" width="0" hidden="1" customWidth="1"/>
    <col min="14856" max="14856" width="5.7109375" customWidth="1"/>
    <col min="14857" max="14857" width="12.28515625" customWidth="1"/>
    <col min="14858" max="14860" width="0" hidden="1" customWidth="1"/>
    <col min="14861" max="14861" width="8.7109375" customWidth="1"/>
    <col min="14862" max="14863" width="14.7109375" customWidth="1"/>
    <col min="14864" max="14864" width="28.7109375" customWidth="1"/>
    <col min="14865" max="14865" width="16.28515625" bestFit="1" customWidth="1"/>
    <col min="14866" max="14867" width="14.7109375" customWidth="1"/>
    <col min="14868" max="14868" width="12.5703125" bestFit="1" customWidth="1"/>
    <col min="15105" max="15106" width="6.28515625" customWidth="1"/>
    <col min="15107" max="15107" width="8.7109375" customWidth="1"/>
    <col min="15108" max="15108" width="27.5703125" customWidth="1"/>
    <col min="15109" max="15111" width="0" hidden="1" customWidth="1"/>
    <col min="15112" max="15112" width="5.7109375" customWidth="1"/>
    <col min="15113" max="15113" width="12.28515625" customWidth="1"/>
    <col min="15114" max="15116" width="0" hidden="1" customWidth="1"/>
    <col min="15117" max="15117" width="8.7109375" customWidth="1"/>
    <col min="15118" max="15119" width="14.7109375" customWidth="1"/>
    <col min="15120" max="15120" width="28.7109375" customWidth="1"/>
    <col min="15121" max="15121" width="16.28515625" bestFit="1" customWidth="1"/>
    <col min="15122" max="15123" width="14.7109375" customWidth="1"/>
    <col min="15124" max="15124" width="12.5703125" bestFit="1" customWidth="1"/>
    <col min="15361" max="15362" width="6.28515625" customWidth="1"/>
    <col min="15363" max="15363" width="8.7109375" customWidth="1"/>
    <col min="15364" max="15364" width="27.5703125" customWidth="1"/>
    <col min="15365" max="15367" width="0" hidden="1" customWidth="1"/>
    <col min="15368" max="15368" width="5.7109375" customWidth="1"/>
    <col min="15369" max="15369" width="12.28515625" customWidth="1"/>
    <col min="15370" max="15372" width="0" hidden="1" customWidth="1"/>
    <col min="15373" max="15373" width="8.7109375" customWidth="1"/>
    <col min="15374" max="15375" width="14.7109375" customWidth="1"/>
    <col min="15376" max="15376" width="28.7109375" customWidth="1"/>
    <col min="15377" max="15377" width="16.28515625" bestFit="1" customWidth="1"/>
    <col min="15378" max="15379" width="14.7109375" customWidth="1"/>
    <col min="15380" max="15380" width="12.5703125" bestFit="1" customWidth="1"/>
    <col min="15617" max="15618" width="6.28515625" customWidth="1"/>
    <col min="15619" max="15619" width="8.7109375" customWidth="1"/>
    <col min="15620" max="15620" width="27.5703125" customWidth="1"/>
    <col min="15621" max="15623" width="0" hidden="1" customWidth="1"/>
    <col min="15624" max="15624" width="5.7109375" customWidth="1"/>
    <col min="15625" max="15625" width="12.28515625" customWidth="1"/>
    <col min="15626" max="15628" width="0" hidden="1" customWidth="1"/>
    <col min="15629" max="15629" width="8.7109375" customWidth="1"/>
    <col min="15630" max="15631" width="14.7109375" customWidth="1"/>
    <col min="15632" max="15632" width="28.7109375" customWidth="1"/>
    <col min="15633" max="15633" width="16.28515625" bestFit="1" customWidth="1"/>
    <col min="15634" max="15635" width="14.7109375" customWidth="1"/>
    <col min="15636" max="15636" width="12.5703125" bestFit="1" customWidth="1"/>
    <col min="15873" max="15874" width="6.28515625" customWidth="1"/>
    <col min="15875" max="15875" width="8.7109375" customWidth="1"/>
    <col min="15876" max="15876" width="27.5703125" customWidth="1"/>
    <col min="15877" max="15879" width="0" hidden="1" customWidth="1"/>
    <col min="15880" max="15880" width="5.7109375" customWidth="1"/>
    <col min="15881" max="15881" width="12.28515625" customWidth="1"/>
    <col min="15882" max="15884" width="0" hidden="1" customWidth="1"/>
    <col min="15885" max="15885" width="8.7109375" customWidth="1"/>
    <col min="15886" max="15887" width="14.7109375" customWidth="1"/>
    <col min="15888" max="15888" width="28.7109375" customWidth="1"/>
    <col min="15889" max="15889" width="16.28515625" bestFit="1" customWidth="1"/>
    <col min="15890" max="15891" width="14.7109375" customWidth="1"/>
    <col min="15892" max="15892" width="12.5703125" bestFit="1" customWidth="1"/>
    <col min="16129" max="16130" width="6.28515625" customWidth="1"/>
    <col min="16131" max="16131" width="8.7109375" customWidth="1"/>
    <col min="16132" max="16132" width="27.5703125" customWidth="1"/>
    <col min="16133" max="16135" width="0" hidden="1" customWidth="1"/>
    <col min="16136" max="16136" width="5.7109375" customWidth="1"/>
    <col min="16137" max="16137" width="12.28515625" customWidth="1"/>
    <col min="16138" max="16140" width="0" hidden="1" customWidth="1"/>
    <col min="16141" max="16141" width="8.7109375" customWidth="1"/>
    <col min="16142" max="16143" width="14.7109375" customWidth="1"/>
    <col min="16144" max="16144" width="28.7109375" customWidth="1"/>
    <col min="16145" max="16145" width="16.28515625" bestFit="1" customWidth="1"/>
    <col min="16146" max="16147" width="14.7109375" customWidth="1"/>
    <col min="16148" max="16148" width="12.5703125" bestFit="1" customWidth="1"/>
  </cols>
  <sheetData>
    <row r="1" spans="1:18" ht="20.100000000000001" customHeight="1">
      <c r="A1" s="151" t="s">
        <v>503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</row>
    <row r="2" spans="1:18" ht="5.25" customHeight="1">
      <c r="C2" s="19"/>
      <c r="D2" s="19"/>
      <c r="E2" s="20"/>
      <c r="F2" s="20"/>
      <c r="G2" s="19"/>
      <c r="H2" s="19"/>
      <c r="I2" s="19"/>
      <c r="J2" s="19"/>
      <c r="K2" s="19"/>
      <c r="L2" s="19"/>
    </row>
    <row r="3" spans="1:18">
      <c r="A3" s="152" t="s">
        <v>40</v>
      </c>
      <c r="B3" s="152"/>
      <c r="C3" s="153" t="s">
        <v>16</v>
      </c>
      <c r="D3" s="153"/>
      <c r="E3" s="152" t="s">
        <v>28</v>
      </c>
      <c r="F3" s="152"/>
      <c r="G3" s="152"/>
      <c r="H3" s="54"/>
      <c r="I3" s="155" t="s">
        <v>72</v>
      </c>
      <c r="J3" s="55"/>
      <c r="K3" s="55"/>
      <c r="L3" s="55" t="s">
        <v>73</v>
      </c>
      <c r="M3" s="159" t="s">
        <v>76</v>
      </c>
      <c r="N3" s="159" t="s">
        <v>82</v>
      </c>
      <c r="O3" s="159" t="s">
        <v>83</v>
      </c>
      <c r="P3" s="159" t="s">
        <v>84</v>
      </c>
      <c r="Q3" s="159" t="s">
        <v>85</v>
      </c>
      <c r="R3" s="159" t="s">
        <v>28</v>
      </c>
    </row>
    <row r="4" spans="1:18">
      <c r="A4" s="55" t="s">
        <v>74</v>
      </c>
      <c r="B4" s="55" t="s">
        <v>75</v>
      </c>
      <c r="C4" s="154"/>
      <c r="D4" s="154"/>
      <c r="E4" s="55" t="s">
        <v>76</v>
      </c>
      <c r="F4" s="55" t="s">
        <v>77</v>
      </c>
      <c r="G4" s="55" t="s">
        <v>78</v>
      </c>
      <c r="H4" s="56"/>
      <c r="I4" s="156"/>
      <c r="J4" s="55" t="s">
        <v>79</v>
      </c>
      <c r="K4" s="55" t="s">
        <v>80</v>
      </c>
      <c r="L4" s="55" t="s">
        <v>81</v>
      </c>
      <c r="M4" s="160"/>
      <c r="N4" s="160"/>
      <c r="O4" s="160"/>
      <c r="P4" s="160"/>
      <c r="Q4" s="160"/>
      <c r="R4" s="160"/>
    </row>
    <row r="5" spans="1:18">
      <c r="A5" s="9">
        <v>1</v>
      </c>
      <c r="B5" s="9">
        <v>1</v>
      </c>
      <c r="C5" s="21" t="s">
        <v>366</v>
      </c>
      <c r="D5" s="9"/>
      <c r="E5" s="9"/>
      <c r="F5" s="9"/>
      <c r="G5" s="9"/>
      <c r="H5" s="9"/>
      <c r="I5" s="9" t="s">
        <v>74</v>
      </c>
      <c r="J5" s="9"/>
      <c r="K5" s="9"/>
      <c r="L5" s="9"/>
      <c r="M5" s="9" t="s">
        <v>87</v>
      </c>
      <c r="N5" s="21" t="s">
        <v>367</v>
      </c>
      <c r="O5" s="9"/>
      <c r="P5" s="9"/>
      <c r="Q5" s="9"/>
      <c r="R5" s="9"/>
    </row>
    <row r="6" spans="1:18">
      <c r="A6" s="9">
        <v>2</v>
      </c>
      <c r="B6" s="9">
        <f>B5+1</f>
        <v>2</v>
      </c>
      <c r="C6" s="21" t="s">
        <v>86</v>
      </c>
      <c r="D6" s="21"/>
      <c r="E6" s="22" t="s">
        <v>87</v>
      </c>
      <c r="F6" s="22"/>
      <c r="G6" s="22" t="s">
        <v>88</v>
      </c>
      <c r="H6" s="22"/>
      <c r="I6" s="21" t="s">
        <v>74</v>
      </c>
      <c r="J6" s="21" t="s">
        <v>89</v>
      </c>
      <c r="K6" s="21"/>
      <c r="L6" s="23" t="s">
        <v>90</v>
      </c>
      <c r="M6" s="21" t="s">
        <v>87</v>
      </c>
      <c r="N6" s="21" t="s">
        <v>367</v>
      </c>
      <c r="O6" s="24">
        <v>21088</v>
      </c>
      <c r="P6" s="157" t="s">
        <v>91</v>
      </c>
      <c r="Q6" s="23" t="s">
        <v>92</v>
      </c>
      <c r="R6" s="21"/>
    </row>
    <row r="7" spans="1:18">
      <c r="A7" s="9"/>
      <c r="B7" s="9">
        <f t="shared" ref="B7:B70" si="0">B6+1</f>
        <v>3</v>
      </c>
      <c r="C7" s="21"/>
      <c r="D7" s="21" t="s">
        <v>93</v>
      </c>
      <c r="E7" s="22" t="s">
        <v>94</v>
      </c>
      <c r="F7" s="22"/>
      <c r="G7" s="22" t="s">
        <v>88</v>
      </c>
      <c r="H7" s="22"/>
      <c r="I7" s="21" t="s">
        <v>376</v>
      </c>
      <c r="J7" s="21" t="s">
        <v>89</v>
      </c>
      <c r="K7" s="21"/>
      <c r="L7" s="22"/>
      <c r="M7" s="21" t="s">
        <v>94</v>
      </c>
      <c r="N7" s="21" t="s">
        <v>367</v>
      </c>
      <c r="O7" s="25"/>
      <c r="P7" s="158"/>
      <c r="Q7" s="23" t="s">
        <v>95</v>
      </c>
      <c r="R7" s="21"/>
    </row>
    <row r="8" spans="1:18">
      <c r="A8" s="9"/>
      <c r="B8" s="9">
        <f t="shared" si="0"/>
        <v>4</v>
      </c>
      <c r="C8" s="21"/>
      <c r="D8" s="21" t="s">
        <v>96</v>
      </c>
      <c r="E8" s="22" t="s">
        <v>87</v>
      </c>
      <c r="F8" s="22"/>
      <c r="G8" s="22" t="s">
        <v>97</v>
      </c>
      <c r="H8" s="22"/>
      <c r="I8" s="21" t="s">
        <v>375</v>
      </c>
      <c r="J8" s="21" t="s">
        <v>98</v>
      </c>
      <c r="K8" s="21"/>
      <c r="L8" s="22"/>
      <c r="M8" s="21" t="s">
        <v>87</v>
      </c>
      <c r="N8" s="21" t="s">
        <v>368</v>
      </c>
      <c r="O8" s="25"/>
      <c r="P8" s="158"/>
      <c r="Q8" s="22"/>
      <c r="R8" s="21"/>
    </row>
    <row r="9" spans="1:18">
      <c r="A9" s="9">
        <v>3</v>
      </c>
      <c r="B9" s="9">
        <f t="shared" si="0"/>
        <v>5</v>
      </c>
      <c r="C9" s="21" t="s">
        <v>99</v>
      </c>
      <c r="D9" s="21"/>
      <c r="E9" s="22"/>
      <c r="F9" s="22"/>
      <c r="G9" s="22"/>
      <c r="H9" s="22"/>
      <c r="I9" s="21" t="s">
        <v>74</v>
      </c>
      <c r="J9" s="21"/>
      <c r="K9" s="21"/>
      <c r="L9" s="22"/>
      <c r="M9" s="21" t="s">
        <v>87</v>
      </c>
      <c r="N9" s="21" t="s">
        <v>367</v>
      </c>
      <c r="O9" s="26">
        <v>31114</v>
      </c>
      <c r="P9" s="166" t="s">
        <v>100</v>
      </c>
      <c r="Q9" s="23" t="s">
        <v>101</v>
      </c>
      <c r="R9" s="27" t="s">
        <v>102</v>
      </c>
    </row>
    <row r="10" spans="1:18">
      <c r="A10" s="9"/>
      <c r="B10" s="9">
        <f t="shared" si="0"/>
        <v>6</v>
      </c>
      <c r="C10" s="21"/>
      <c r="D10" s="21" t="s">
        <v>103</v>
      </c>
      <c r="E10" s="22"/>
      <c r="F10" s="22"/>
      <c r="G10" s="22"/>
      <c r="H10" s="22"/>
      <c r="I10" s="21" t="s">
        <v>376</v>
      </c>
      <c r="J10" s="21"/>
      <c r="K10" s="21"/>
      <c r="L10" s="22"/>
      <c r="M10" s="21" t="s">
        <v>94</v>
      </c>
      <c r="N10" s="21" t="s">
        <v>367</v>
      </c>
      <c r="O10" s="26">
        <v>31211</v>
      </c>
      <c r="P10" s="167"/>
      <c r="Q10" s="28" t="s">
        <v>104</v>
      </c>
      <c r="R10" s="21"/>
    </row>
    <row r="11" spans="1:18">
      <c r="A11" s="9">
        <v>4</v>
      </c>
      <c r="B11" s="9">
        <f t="shared" si="0"/>
        <v>7</v>
      </c>
      <c r="C11" s="21" t="s">
        <v>105</v>
      </c>
      <c r="D11" s="21"/>
      <c r="E11" s="22" t="s">
        <v>94</v>
      </c>
      <c r="F11" s="22"/>
      <c r="G11" s="22" t="s">
        <v>88</v>
      </c>
      <c r="H11" s="22"/>
      <c r="I11" s="21" t="s">
        <v>74</v>
      </c>
      <c r="J11" s="21" t="s">
        <v>89</v>
      </c>
      <c r="K11" s="21"/>
      <c r="L11" s="23" t="s">
        <v>106</v>
      </c>
      <c r="M11" s="21" t="s">
        <v>94</v>
      </c>
      <c r="N11" s="21" t="s">
        <v>367</v>
      </c>
      <c r="O11" s="25"/>
      <c r="P11" s="21"/>
      <c r="Q11" s="23" t="s">
        <v>107</v>
      </c>
      <c r="R11" s="21" t="s">
        <v>108</v>
      </c>
    </row>
    <row r="12" spans="1:18">
      <c r="A12" s="9">
        <v>5</v>
      </c>
      <c r="B12" s="9">
        <f t="shared" si="0"/>
        <v>8</v>
      </c>
      <c r="C12" s="21" t="s">
        <v>109</v>
      </c>
      <c r="D12" s="21"/>
      <c r="E12" s="22"/>
      <c r="F12" s="22"/>
      <c r="G12" s="22"/>
      <c r="H12" s="22"/>
      <c r="I12" s="21" t="s">
        <v>74</v>
      </c>
      <c r="J12" s="21"/>
      <c r="K12" s="21"/>
      <c r="L12" s="23"/>
      <c r="M12" s="21" t="s">
        <v>87</v>
      </c>
      <c r="N12" s="21" t="s">
        <v>367</v>
      </c>
      <c r="O12" s="25"/>
      <c r="P12" s="21"/>
      <c r="Q12" s="22"/>
      <c r="R12" s="21"/>
    </row>
    <row r="13" spans="1:18">
      <c r="A13" s="9"/>
      <c r="B13" s="9">
        <f t="shared" si="0"/>
        <v>9</v>
      </c>
      <c r="C13" s="21"/>
      <c r="D13" s="21" t="s">
        <v>110</v>
      </c>
      <c r="E13" s="22"/>
      <c r="F13" s="22"/>
      <c r="G13" s="22"/>
      <c r="H13" s="22"/>
      <c r="I13" s="21" t="s">
        <v>376</v>
      </c>
      <c r="J13" s="21"/>
      <c r="K13" s="21"/>
      <c r="L13" s="23"/>
      <c r="M13" s="21" t="s">
        <v>94</v>
      </c>
      <c r="N13" s="21" t="s">
        <v>367</v>
      </c>
      <c r="O13" s="25"/>
      <c r="P13" s="21"/>
      <c r="Q13" s="22"/>
      <c r="R13" s="21"/>
    </row>
    <row r="14" spans="1:18">
      <c r="A14" s="9">
        <v>6</v>
      </c>
      <c r="B14" s="9">
        <f t="shared" si="0"/>
        <v>10</v>
      </c>
      <c r="C14" s="21" t="s">
        <v>111</v>
      </c>
      <c r="D14" s="21"/>
      <c r="E14" s="22" t="s">
        <v>87</v>
      </c>
      <c r="F14" s="22"/>
      <c r="G14" s="22" t="s">
        <v>112</v>
      </c>
      <c r="H14" s="22"/>
      <c r="I14" s="21" t="s">
        <v>74</v>
      </c>
      <c r="J14" s="21" t="s">
        <v>98</v>
      </c>
      <c r="K14" s="21"/>
      <c r="L14" s="22"/>
      <c r="M14" s="21" t="s">
        <v>87</v>
      </c>
      <c r="N14" s="21" t="s">
        <v>367</v>
      </c>
      <c r="O14" s="25"/>
      <c r="P14" s="21"/>
      <c r="Q14" s="29" t="s">
        <v>113</v>
      </c>
      <c r="R14" s="21"/>
    </row>
    <row r="15" spans="1:18">
      <c r="A15" s="9"/>
      <c r="B15" s="9">
        <f t="shared" si="0"/>
        <v>11</v>
      </c>
      <c r="C15" s="21"/>
      <c r="D15" s="21" t="s">
        <v>114</v>
      </c>
      <c r="E15" s="22"/>
      <c r="F15" s="22"/>
      <c r="G15" s="22"/>
      <c r="H15" s="22"/>
      <c r="I15" s="21" t="s">
        <v>376</v>
      </c>
      <c r="J15" s="21"/>
      <c r="K15" s="21"/>
      <c r="L15" s="23"/>
      <c r="M15" s="21" t="s">
        <v>94</v>
      </c>
      <c r="N15" s="21" t="s">
        <v>367</v>
      </c>
      <c r="O15" s="25"/>
      <c r="P15" s="21"/>
      <c r="Q15" s="22"/>
      <c r="R15" s="21"/>
    </row>
    <row r="16" spans="1:18">
      <c r="A16" s="9">
        <v>7</v>
      </c>
      <c r="B16" s="9">
        <f t="shared" si="0"/>
        <v>12</v>
      </c>
      <c r="C16" s="21" t="s">
        <v>115</v>
      </c>
      <c r="D16" s="21"/>
      <c r="E16" s="22" t="s">
        <v>87</v>
      </c>
      <c r="F16" s="22"/>
      <c r="G16" s="22" t="s">
        <v>88</v>
      </c>
      <c r="H16" s="22"/>
      <c r="I16" s="21" t="s">
        <v>74</v>
      </c>
      <c r="J16" s="21"/>
      <c r="K16" s="21"/>
      <c r="L16" s="22"/>
      <c r="M16" s="21" t="s">
        <v>87</v>
      </c>
      <c r="N16" s="21" t="s">
        <v>367</v>
      </c>
      <c r="O16" s="25"/>
      <c r="P16" s="168"/>
      <c r="Q16" s="23" t="s">
        <v>116</v>
      </c>
      <c r="R16" s="27" t="s">
        <v>102</v>
      </c>
    </row>
    <row r="17" spans="1:18">
      <c r="A17" s="9"/>
      <c r="B17" s="9">
        <f t="shared" si="0"/>
        <v>13</v>
      </c>
      <c r="C17" s="21"/>
      <c r="D17" s="21" t="s">
        <v>117</v>
      </c>
      <c r="E17" s="22" t="s">
        <v>94</v>
      </c>
      <c r="F17" s="22"/>
      <c r="G17" s="22" t="s">
        <v>88</v>
      </c>
      <c r="H17" s="22"/>
      <c r="I17" s="21" t="s">
        <v>376</v>
      </c>
      <c r="J17" s="21"/>
      <c r="K17" s="21"/>
      <c r="L17" s="22"/>
      <c r="M17" s="21" t="s">
        <v>94</v>
      </c>
      <c r="N17" s="21" t="s">
        <v>367</v>
      </c>
      <c r="O17" s="25"/>
      <c r="P17" s="167"/>
      <c r="Q17" s="23" t="s">
        <v>118</v>
      </c>
      <c r="R17" s="21"/>
    </row>
    <row r="18" spans="1:18">
      <c r="A18" s="9">
        <v>8</v>
      </c>
      <c r="B18" s="9">
        <f t="shared" si="0"/>
        <v>14</v>
      </c>
      <c r="C18" s="21" t="s">
        <v>119</v>
      </c>
      <c r="D18" s="21"/>
      <c r="E18" s="22" t="s">
        <v>87</v>
      </c>
      <c r="F18" s="22"/>
      <c r="G18" s="22" t="s">
        <v>88</v>
      </c>
      <c r="H18" s="22"/>
      <c r="I18" s="21" t="s">
        <v>74</v>
      </c>
      <c r="J18" s="21" t="s">
        <v>89</v>
      </c>
      <c r="K18" s="21" t="s">
        <v>120</v>
      </c>
      <c r="L18" s="22"/>
      <c r="M18" s="21" t="s">
        <v>87</v>
      </c>
      <c r="N18" s="21" t="s">
        <v>367</v>
      </c>
      <c r="O18" s="25"/>
      <c r="P18" s="145" t="s">
        <v>121</v>
      </c>
      <c r="Q18" s="23" t="s">
        <v>122</v>
      </c>
      <c r="R18" s="21"/>
    </row>
    <row r="19" spans="1:18">
      <c r="A19" s="9"/>
      <c r="B19" s="9">
        <f t="shared" si="0"/>
        <v>15</v>
      </c>
      <c r="C19" s="21"/>
      <c r="D19" s="21" t="s">
        <v>123</v>
      </c>
      <c r="E19" s="22" t="s">
        <v>94</v>
      </c>
      <c r="F19" s="22"/>
      <c r="G19" s="22" t="s">
        <v>88</v>
      </c>
      <c r="H19" s="22"/>
      <c r="I19" s="21" t="s">
        <v>376</v>
      </c>
      <c r="J19" s="21" t="s">
        <v>89</v>
      </c>
      <c r="K19" s="21"/>
      <c r="L19" s="23" t="s">
        <v>124</v>
      </c>
      <c r="M19" s="21" t="s">
        <v>94</v>
      </c>
      <c r="N19" s="21" t="s">
        <v>367</v>
      </c>
      <c r="O19" s="25"/>
      <c r="P19" s="146"/>
      <c r="Q19" s="23" t="s">
        <v>125</v>
      </c>
      <c r="R19" s="21"/>
    </row>
    <row r="20" spans="1:18">
      <c r="A20" s="9"/>
      <c r="B20" s="9">
        <f t="shared" si="0"/>
        <v>16</v>
      </c>
      <c r="C20" s="21"/>
      <c r="D20" s="21" t="s">
        <v>126</v>
      </c>
      <c r="E20" s="22" t="s">
        <v>94</v>
      </c>
      <c r="F20" s="22"/>
      <c r="G20" s="22" t="s">
        <v>127</v>
      </c>
      <c r="H20" s="22"/>
      <c r="I20" s="21" t="s">
        <v>375</v>
      </c>
      <c r="J20" s="21" t="s">
        <v>98</v>
      </c>
      <c r="K20" s="21"/>
      <c r="L20" s="22"/>
      <c r="M20" s="21" t="s">
        <v>94</v>
      </c>
      <c r="N20" s="21" t="s">
        <v>369</v>
      </c>
      <c r="O20" s="25"/>
      <c r="P20" s="146"/>
      <c r="Q20" s="23" t="s">
        <v>128</v>
      </c>
      <c r="R20" s="21"/>
    </row>
    <row r="21" spans="1:18">
      <c r="A21" s="9"/>
      <c r="B21" s="9">
        <f t="shared" si="0"/>
        <v>17</v>
      </c>
      <c r="C21" s="21"/>
      <c r="D21" s="21" t="s">
        <v>129</v>
      </c>
      <c r="E21" s="22" t="s">
        <v>94</v>
      </c>
      <c r="F21" s="22"/>
      <c r="G21" s="22" t="s">
        <v>127</v>
      </c>
      <c r="H21" s="22"/>
      <c r="I21" s="21" t="s">
        <v>375</v>
      </c>
      <c r="J21" s="21"/>
      <c r="K21" s="21"/>
      <c r="L21" s="22"/>
      <c r="M21" s="21" t="s">
        <v>94</v>
      </c>
      <c r="N21" s="21" t="s">
        <v>371</v>
      </c>
      <c r="O21" s="25"/>
      <c r="P21" s="146"/>
      <c r="Q21" s="22"/>
      <c r="R21" s="21"/>
    </row>
    <row r="22" spans="1:18">
      <c r="A22" s="9"/>
      <c r="B22" s="9">
        <f t="shared" si="0"/>
        <v>18</v>
      </c>
      <c r="C22" s="21"/>
      <c r="D22" s="21" t="s">
        <v>130</v>
      </c>
      <c r="E22" s="22" t="s">
        <v>94</v>
      </c>
      <c r="F22" s="22"/>
      <c r="G22" s="22" t="s">
        <v>127</v>
      </c>
      <c r="H22" s="22"/>
      <c r="I22" s="21" t="s">
        <v>375</v>
      </c>
      <c r="J22" s="21"/>
      <c r="K22" s="21"/>
      <c r="L22" s="22"/>
      <c r="M22" s="21" t="s">
        <v>94</v>
      </c>
      <c r="N22" s="21" t="s">
        <v>371</v>
      </c>
      <c r="O22" s="25"/>
      <c r="P22" s="146"/>
      <c r="Q22" s="22"/>
      <c r="R22" s="21"/>
    </row>
    <row r="23" spans="1:18">
      <c r="A23" s="9">
        <v>9</v>
      </c>
      <c r="B23" s="9">
        <f t="shared" si="0"/>
        <v>19</v>
      </c>
      <c r="C23" s="21" t="s">
        <v>131</v>
      </c>
      <c r="D23" s="21"/>
      <c r="E23" s="22" t="s">
        <v>87</v>
      </c>
      <c r="F23" s="22"/>
      <c r="G23" s="22" t="s">
        <v>88</v>
      </c>
      <c r="H23" s="22"/>
      <c r="I23" s="21" t="s">
        <v>74</v>
      </c>
      <c r="J23" s="21"/>
      <c r="K23" s="21"/>
      <c r="L23" s="22"/>
      <c r="M23" s="21" t="s">
        <v>87</v>
      </c>
      <c r="N23" s="21" t="s">
        <v>367</v>
      </c>
      <c r="O23" s="25"/>
      <c r="P23" s="147" t="s">
        <v>132</v>
      </c>
      <c r="Q23" s="22"/>
      <c r="R23" s="21" t="s">
        <v>133</v>
      </c>
    </row>
    <row r="24" spans="1:18">
      <c r="A24" s="9"/>
      <c r="B24" s="9">
        <f t="shared" si="0"/>
        <v>20</v>
      </c>
      <c r="C24" s="21"/>
      <c r="D24" s="21" t="s">
        <v>134</v>
      </c>
      <c r="E24" s="22" t="s">
        <v>94</v>
      </c>
      <c r="F24" s="22"/>
      <c r="G24" s="22" t="s">
        <v>88</v>
      </c>
      <c r="H24" s="22"/>
      <c r="I24" s="21" t="s">
        <v>376</v>
      </c>
      <c r="J24" s="21"/>
      <c r="K24" s="21"/>
      <c r="L24" s="22"/>
      <c r="M24" s="21" t="s">
        <v>94</v>
      </c>
      <c r="N24" s="21" t="s">
        <v>367</v>
      </c>
      <c r="O24" s="25"/>
      <c r="P24" s="148"/>
      <c r="Q24" s="22"/>
      <c r="R24" s="21"/>
    </row>
    <row r="25" spans="1:18">
      <c r="A25" s="9"/>
      <c r="B25" s="9">
        <f t="shared" si="0"/>
        <v>21</v>
      </c>
      <c r="C25" s="21"/>
      <c r="D25" s="21" t="s">
        <v>135</v>
      </c>
      <c r="E25" s="22" t="s">
        <v>87</v>
      </c>
      <c r="F25" s="22"/>
      <c r="G25" s="22" t="s">
        <v>112</v>
      </c>
      <c r="H25" s="22"/>
      <c r="I25" s="21" t="s">
        <v>375</v>
      </c>
      <c r="J25" s="21"/>
      <c r="K25" s="21"/>
      <c r="L25" s="22"/>
      <c r="M25" s="21" t="s">
        <v>87</v>
      </c>
      <c r="N25" s="21" t="s">
        <v>374</v>
      </c>
      <c r="O25" s="25"/>
      <c r="P25" s="148"/>
      <c r="Q25" s="23" t="s">
        <v>136</v>
      </c>
      <c r="R25" s="21"/>
    </row>
    <row r="26" spans="1:18">
      <c r="A26" s="9"/>
      <c r="B26" s="9">
        <f t="shared" si="0"/>
        <v>22</v>
      </c>
      <c r="C26" s="21"/>
      <c r="D26" s="21" t="s">
        <v>137</v>
      </c>
      <c r="E26" s="22" t="s">
        <v>94</v>
      </c>
      <c r="F26" s="22"/>
      <c r="G26" s="22" t="s">
        <v>112</v>
      </c>
      <c r="H26" s="22"/>
      <c r="I26" s="21" t="s">
        <v>375</v>
      </c>
      <c r="J26" s="21"/>
      <c r="K26" s="21"/>
      <c r="L26" s="22"/>
      <c r="M26" s="21" t="s">
        <v>94</v>
      </c>
      <c r="N26" s="21" t="s">
        <v>368</v>
      </c>
      <c r="O26" s="25"/>
      <c r="P26" s="148"/>
      <c r="Q26" s="22"/>
      <c r="R26" s="21"/>
    </row>
    <row r="27" spans="1:18">
      <c r="A27" s="9"/>
      <c r="B27" s="9">
        <f t="shared" si="0"/>
        <v>23</v>
      </c>
      <c r="C27" s="21"/>
      <c r="D27" s="21" t="s">
        <v>138</v>
      </c>
      <c r="E27" s="22" t="s">
        <v>94</v>
      </c>
      <c r="F27" s="22"/>
      <c r="G27" s="22" t="s">
        <v>97</v>
      </c>
      <c r="H27" s="22"/>
      <c r="I27" s="21" t="s">
        <v>375</v>
      </c>
      <c r="J27" s="21"/>
      <c r="K27" s="21"/>
      <c r="L27" s="22"/>
      <c r="M27" s="21" t="s">
        <v>94</v>
      </c>
      <c r="N27" s="21" t="s">
        <v>369</v>
      </c>
      <c r="O27" s="25"/>
      <c r="P27" s="148"/>
      <c r="Q27" s="22"/>
      <c r="R27" s="21"/>
    </row>
    <row r="28" spans="1:18">
      <c r="A28" s="9">
        <v>10</v>
      </c>
      <c r="B28" s="9">
        <f t="shared" si="0"/>
        <v>24</v>
      </c>
      <c r="C28" s="21" t="s">
        <v>139</v>
      </c>
      <c r="D28" s="21"/>
      <c r="E28" s="22" t="s">
        <v>87</v>
      </c>
      <c r="F28" s="22"/>
      <c r="G28" s="22" t="s">
        <v>88</v>
      </c>
      <c r="H28" s="22"/>
      <c r="I28" s="21" t="s">
        <v>74</v>
      </c>
      <c r="J28" s="21"/>
      <c r="K28" s="21"/>
      <c r="L28" s="22"/>
      <c r="M28" s="21" t="s">
        <v>87</v>
      </c>
      <c r="N28" s="21" t="s">
        <v>367</v>
      </c>
      <c r="O28" s="25"/>
      <c r="P28" s="149" t="s">
        <v>132</v>
      </c>
      <c r="Q28" s="22"/>
      <c r="R28" s="27" t="s">
        <v>102</v>
      </c>
    </row>
    <row r="29" spans="1:18">
      <c r="A29" s="9"/>
      <c r="B29" s="9">
        <f t="shared" si="0"/>
        <v>25</v>
      </c>
      <c r="C29" s="21"/>
      <c r="D29" s="21" t="s">
        <v>140</v>
      </c>
      <c r="E29" s="22" t="s">
        <v>94</v>
      </c>
      <c r="F29" s="22"/>
      <c r="G29" s="22" t="s">
        <v>88</v>
      </c>
      <c r="H29" s="22"/>
      <c r="I29" s="21" t="s">
        <v>376</v>
      </c>
      <c r="J29" s="21" t="s">
        <v>89</v>
      </c>
      <c r="K29" s="21"/>
      <c r="L29" s="23" t="s">
        <v>141</v>
      </c>
      <c r="M29" s="21" t="s">
        <v>94</v>
      </c>
      <c r="N29" s="21" t="s">
        <v>367</v>
      </c>
      <c r="O29" s="25"/>
      <c r="P29" s="150"/>
      <c r="Q29" s="22"/>
      <c r="R29" s="21"/>
    </row>
    <row r="30" spans="1:18">
      <c r="A30" s="9"/>
      <c r="B30" s="9">
        <f t="shared" si="0"/>
        <v>26</v>
      </c>
      <c r="C30" s="21"/>
      <c r="D30" s="21" t="s">
        <v>142</v>
      </c>
      <c r="E30" s="22" t="s">
        <v>94</v>
      </c>
      <c r="F30" s="22"/>
      <c r="G30" s="22" t="s">
        <v>127</v>
      </c>
      <c r="H30" s="22"/>
      <c r="I30" s="21" t="s">
        <v>375</v>
      </c>
      <c r="J30" s="21"/>
      <c r="K30" s="21"/>
      <c r="L30" s="23"/>
      <c r="M30" s="21" t="s">
        <v>94</v>
      </c>
      <c r="N30" s="21" t="s">
        <v>372</v>
      </c>
      <c r="O30" s="25"/>
      <c r="P30" s="150"/>
      <c r="Q30" s="22"/>
      <c r="R30" s="21"/>
    </row>
    <row r="31" spans="1:18">
      <c r="A31" s="9"/>
      <c r="B31" s="9">
        <f t="shared" si="0"/>
        <v>27</v>
      </c>
      <c r="C31" s="21"/>
      <c r="D31" s="21" t="s">
        <v>143</v>
      </c>
      <c r="E31" s="22"/>
      <c r="F31" s="22"/>
      <c r="G31" s="22"/>
      <c r="H31" s="22"/>
      <c r="I31" s="21" t="s">
        <v>375</v>
      </c>
      <c r="J31" s="21"/>
      <c r="K31" s="21"/>
      <c r="L31" s="23"/>
      <c r="M31" s="21" t="s">
        <v>94</v>
      </c>
      <c r="N31" s="21" t="s">
        <v>373</v>
      </c>
      <c r="O31" s="25"/>
      <c r="P31" s="30"/>
      <c r="Q31" s="22"/>
      <c r="R31" s="21"/>
    </row>
    <row r="32" spans="1:18">
      <c r="A32" s="9">
        <v>11</v>
      </c>
      <c r="B32" s="9">
        <f t="shared" si="0"/>
        <v>28</v>
      </c>
      <c r="C32" s="21" t="s">
        <v>144</v>
      </c>
      <c r="D32" s="21"/>
      <c r="E32" s="22" t="s">
        <v>87</v>
      </c>
      <c r="F32" s="22"/>
      <c r="G32" s="22" t="s">
        <v>88</v>
      </c>
      <c r="H32" s="22"/>
      <c r="I32" s="21" t="s">
        <v>74</v>
      </c>
      <c r="J32" s="21"/>
      <c r="K32" s="21"/>
      <c r="L32" s="22"/>
      <c r="M32" s="21" t="s">
        <v>87</v>
      </c>
      <c r="N32" s="21" t="s">
        <v>367</v>
      </c>
      <c r="O32" s="26">
        <v>31456</v>
      </c>
      <c r="P32" s="149" t="s">
        <v>145</v>
      </c>
      <c r="Q32" s="28" t="s">
        <v>146</v>
      </c>
      <c r="R32" s="27" t="s">
        <v>102</v>
      </c>
    </row>
    <row r="33" spans="1:18">
      <c r="A33" s="9"/>
      <c r="B33" s="9">
        <f t="shared" si="0"/>
        <v>29</v>
      </c>
      <c r="C33" s="21"/>
      <c r="D33" s="21" t="s">
        <v>147</v>
      </c>
      <c r="E33" s="22" t="s">
        <v>94</v>
      </c>
      <c r="F33" s="22"/>
      <c r="G33" s="22" t="s">
        <v>88</v>
      </c>
      <c r="H33" s="22"/>
      <c r="I33" s="21" t="s">
        <v>376</v>
      </c>
      <c r="J33" s="21"/>
      <c r="K33" s="21"/>
      <c r="L33" s="22"/>
      <c r="M33" s="21" t="s">
        <v>94</v>
      </c>
      <c r="N33" s="21" t="s">
        <v>367</v>
      </c>
      <c r="O33" s="25"/>
      <c r="P33" s="150"/>
      <c r="Q33" s="23" t="s">
        <v>148</v>
      </c>
      <c r="R33" s="21"/>
    </row>
    <row r="34" spans="1:18">
      <c r="A34" s="9"/>
      <c r="B34" s="9">
        <f t="shared" si="0"/>
        <v>30</v>
      </c>
      <c r="C34" s="21"/>
      <c r="D34" s="21" t="s">
        <v>149</v>
      </c>
      <c r="E34" s="22" t="s">
        <v>87</v>
      </c>
      <c r="F34" s="22"/>
      <c r="G34" s="22" t="s">
        <v>127</v>
      </c>
      <c r="H34" s="22"/>
      <c r="I34" s="21" t="s">
        <v>375</v>
      </c>
      <c r="J34" s="21"/>
      <c r="K34" s="21"/>
      <c r="L34" s="22"/>
      <c r="M34" s="21" t="s">
        <v>87</v>
      </c>
      <c r="N34" s="21" t="s">
        <v>372</v>
      </c>
      <c r="O34" s="25"/>
      <c r="P34" s="150"/>
      <c r="Q34" s="22"/>
      <c r="R34" s="21"/>
    </row>
    <row r="35" spans="1:18">
      <c r="A35" s="9"/>
      <c r="B35" s="9">
        <f t="shared" si="0"/>
        <v>31</v>
      </c>
      <c r="C35" s="21"/>
      <c r="D35" s="21" t="s">
        <v>150</v>
      </c>
      <c r="E35" s="22"/>
      <c r="F35" s="22"/>
      <c r="G35" s="22"/>
      <c r="H35" s="22"/>
      <c r="I35" s="21" t="s">
        <v>375</v>
      </c>
      <c r="J35" s="21"/>
      <c r="K35" s="21"/>
      <c r="L35" s="22"/>
      <c r="M35" s="21" t="s">
        <v>87</v>
      </c>
      <c r="N35" s="21" t="s">
        <v>373</v>
      </c>
      <c r="O35" s="25"/>
      <c r="P35" s="30"/>
      <c r="Q35" s="22"/>
      <c r="R35" s="21"/>
    </row>
    <row r="36" spans="1:18">
      <c r="A36" s="9">
        <v>12</v>
      </c>
      <c r="B36" s="9">
        <f t="shared" si="0"/>
        <v>32</v>
      </c>
      <c r="C36" s="21" t="s">
        <v>151</v>
      </c>
      <c r="D36" s="21"/>
      <c r="E36" s="22" t="s">
        <v>87</v>
      </c>
      <c r="F36" s="22"/>
      <c r="G36" s="22" t="s">
        <v>88</v>
      </c>
      <c r="H36" s="22"/>
      <c r="I36" s="21" t="s">
        <v>74</v>
      </c>
      <c r="J36" s="21" t="s">
        <v>89</v>
      </c>
      <c r="K36" s="21" t="s">
        <v>152</v>
      </c>
      <c r="L36" s="23" t="s">
        <v>153</v>
      </c>
      <c r="M36" s="21" t="s">
        <v>87</v>
      </c>
      <c r="N36" s="21" t="s">
        <v>367</v>
      </c>
      <c r="O36" s="26">
        <v>24272</v>
      </c>
      <c r="P36" s="147" t="s">
        <v>154</v>
      </c>
      <c r="Q36" s="28" t="s">
        <v>155</v>
      </c>
      <c r="R36" s="21"/>
    </row>
    <row r="37" spans="1:18">
      <c r="A37" s="9"/>
      <c r="B37" s="9">
        <f t="shared" si="0"/>
        <v>33</v>
      </c>
      <c r="C37" s="21"/>
      <c r="D37" s="21" t="s">
        <v>156</v>
      </c>
      <c r="E37" s="22" t="s">
        <v>94</v>
      </c>
      <c r="F37" s="22"/>
      <c r="G37" s="22" t="s">
        <v>88</v>
      </c>
      <c r="H37" s="22"/>
      <c r="I37" s="21" t="s">
        <v>376</v>
      </c>
      <c r="J37" s="21" t="s">
        <v>89</v>
      </c>
      <c r="K37" s="21"/>
      <c r="L37" s="22"/>
      <c r="M37" s="21" t="s">
        <v>94</v>
      </c>
      <c r="N37" s="21" t="s">
        <v>367</v>
      </c>
      <c r="O37" s="26">
        <v>25022</v>
      </c>
      <c r="P37" s="148"/>
      <c r="Q37" s="28" t="s">
        <v>157</v>
      </c>
      <c r="R37" s="21"/>
    </row>
    <row r="38" spans="1:18">
      <c r="A38" s="9"/>
      <c r="B38" s="9">
        <f t="shared" si="0"/>
        <v>34</v>
      </c>
      <c r="C38" s="21"/>
      <c r="D38" s="21" t="s">
        <v>158</v>
      </c>
      <c r="E38" s="22" t="s">
        <v>87</v>
      </c>
      <c r="F38" s="22"/>
      <c r="G38" s="22" t="s">
        <v>112</v>
      </c>
      <c r="H38" s="22"/>
      <c r="I38" s="21" t="s">
        <v>375</v>
      </c>
      <c r="J38" s="21" t="s">
        <v>98</v>
      </c>
      <c r="K38" s="21"/>
      <c r="L38" s="22"/>
      <c r="M38" s="21" t="s">
        <v>87</v>
      </c>
      <c r="N38" s="21" t="s">
        <v>374</v>
      </c>
      <c r="O38" s="26">
        <v>34652</v>
      </c>
      <c r="P38" s="148"/>
      <c r="Q38" s="28" t="s">
        <v>159</v>
      </c>
      <c r="R38" s="21"/>
    </row>
    <row r="39" spans="1:18">
      <c r="A39" s="9"/>
      <c r="B39" s="9">
        <f t="shared" si="0"/>
        <v>35</v>
      </c>
      <c r="C39" s="21"/>
      <c r="D39" s="21" t="s">
        <v>160</v>
      </c>
      <c r="E39" s="22" t="s">
        <v>94</v>
      </c>
      <c r="F39" s="22"/>
      <c r="G39" s="22" t="s">
        <v>112</v>
      </c>
      <c r="H39" s="22"/>
      <c r="I39" s="21" t="s">
        <v>375</v>
      </c>
      <c r="J39" s="21" t="s">
        <v>98</v>
      </c>
      <c r="K39" s="21"/>
      <c r="L39" s="22"/>
      <c r="M39" s="21" t="s">
        <v>94</v>
      </c>
      <c r="N39" s="21" t="s">
        <v>374</v>
      </c>
      <c r="O39" s="25"/>
      <c r="P39" s="148"/>
      <c r="Q39" s="28" t="s">
        <v>161</v>
      </c>
      <c r="R39" s="21"/>
    </row>
    <row r="40" spans="1:18">
      <c r="A40" s="9"/>
      <c r="B40" s="9">
        <f t="shared" si="0"/>
        <v>36</v>
      </c>
      <c r="C40" s="21"/>
      <c r="D40" s="21" t="s">
        <v>162</v>
      </c>
      <c r="E40" s="22" t="s">
        <v>94</v>
      </c>
      <c r="F40" s="22"/>
      <c r="G40" s="22" t="s">
        <v>112</v>
      </c>
      <c r="H40" s="22"/>
      <c r="I40" s="21" t="s">
        <v>375</v>
      </c>
      <c r="J40" s="21" t="s">
        <v>98</v>
      </c>
      <c r="K40" s="21"/>
      <c r="L40" s="22"/>
      <c r="M40" s="21" t="s">
        <v>94</v>
      </c>
      <c r="N40" s="21" t="s">
        <v>368</v>
      </c>
      <c r="O40" s="26">
        <v>36636</v>
      </c>
      <c r="P40" s="148"/>
      <c r="Q40" s="28" t="s">
        <v>163</v>
      </c>
      <c r="R40" s="21"/>
    </row>
    <row r="41" spans="1:18">
      <c r="A41" s="9"/>
      <c r="B41" s="9">
        <f t="shared" si="0"/>
        <v>37</v>
      </c>
      <c r="C41" s="21"/>
      <c r="D41" s="21" t="s">
        <v>164</v>
      </c>
      <c r="E41" s="22" t="s">
        <v>94</v>
      </c>
      <c r="F41" s="22"/>
      <c r="G41" s="22" t="s">
        <v>97</v>
      </c>
      <c r="H41" s="22"/>
      <c r="I41" s="21" t="s">
        <v>375</v>
      </c>
      <c r="J41" s="21" t="s">
        <v>98</v>
      </c>
      <c r="K41" s="21"/>
      <c r="L41" s="22"/>
      <c r="M41" s="21" t="s">
        <v>94</v>
      </c>
      <c r="N41" s="21" t="s">
        <v>369</v>
      </c>
      <c r="O41" s="26">
        <v>37426</v>
      </c>
      <c r="P41" s="148"/>
      <c r="Q41" s="28" t="s">
        <v>165</v>
      </c>
      <c r="R41" s="21"/>
    </row>
    <row r="42" spans="1:18">
      <c r="A42" s="9"/>
      <c r="B42" s="9">
        <f t="shared" si="0"/>
        <v>38</v>
      </c>
      <c r="C42" s="21"/>
      <c r="D42" s="21" t="s">
        <v>166</v>
      </c>
      <c r="E42" s="22" t="s">
        <v>94</v>
      </c>
      <c r="F42" s="22"/>
      <c r="G42" s="22" t="s">
        <v>97</v>
      </c>
      <c r="H42" s="22"/>
      <c r="I42" s="21" t="s">
        <v>375</v>
      </c>
      <c r="J42" s="21" t="s">
        <v>98</v>
      </c>
      <c r="K42" s="21"/>
      <c r="L42" s="22"/>
      <c r="M42" s="21" t="s">
        <v>94</v>
      </c>
      <c r="N42" s="21" t="s">
        <v>369</v>
      </c>
      <c r="O42" s="26">
        <v>38035</v>
      </c>
      <c r="P42" s="148"/>
      <c r="Q42" s="28" t="s">
        <v>167</v>
      </c>
      <c r="R42" s="21"/>
    </row>
    <row r="43" spans="1:18">
      <c r="A43" s="9"/>
      <c r="B43" s="9">
        <f t="shared" si="0"/>
        <v>39</v>
      </c>
      <c r="C43" s="21"/>
      <c r="D43" s="21" t="s">
        <v>168</v>
      </c>
      <c r="E43" s="22" t="s">
        <v>94</v>
      </c>
      <c r="F43" s="22"/>
      <c r="G43" s="22" t="s">
        <v>88</v>
      </c>
      <c r="H43" s="22"/>
      <c r="I43" s="21" t="s">
        <v>348</v>
      </c>
      <c r="J43" s="21"/>
      <c r="K43" s="21"/>
      <c r="L43" s="22"/>
      <c r="M43" s="21" t="s">
        <v>94</v>
      </c>
      <c r="N43" s="21" t="s">
        <v>169</v>
      </c>
      <c r="O43" s="25"/>
      <c r="P43" s="148"/>
      <c r="Q43" s="22"/>
      <c r="R43" s="21"/>
    </row>
    <row r="44" spans="1:18">
      <c r="A44" s="9"/>
      <c r="B44" s="9">
        <f t="shared" si="0"/>
        <v>40</v>
      </c>
      <c r="C44" s="21"/>
      <c r="D44" s="21" t="s">
        <v>170</v>
      </c>
      <c r="E44" s="22"/>
      <c r="F44" s="22"/>
      <c r="G44" s="22"/>
      <c r="H44" s="22"/>
      <c r="I44" s="21" t="s">
        <v>171</v>
      </c>
      <c r="J44" s="21"/>
      <c r="K44" s="21"/>
      <c r="L44" s="22"/>
      <c r="M44" s="21" t="s">
        <v>87</v>
      </c>
      <c r="N44" s="21" t="s">
        <v>371</v>
      </c>
      <c r="O44" s="26">
        <v>39198</v>
      </c>
      <c r="P44" s="148"/>
      <c r="Q44" s="28" t="s">
        <v>172</v>
      </c>
      <c r="R44" s="21"/>
    </row>
    <row r="45" spans="1:18">
      <c r="A45" s="9">
        <v>13</v>
      </c>
      <c r="B45" s="9">
        <f t="shared" si="0"/>
        <v>41</v>
      </c>
      <c r="C45" s="21" t="s">
        <v>173</v>
      </c>
      <c r="D45" s="21"/>
      <c r="E45" s="22" t="s">
        <v>87</v>
      </c>
      <c r="F45" s="22"/>
      <c r="G45" s="22" t="s">
        <v>88</v>
      </c>
      <c r="H45" s="22"/>
      <c r="I45" s="21" t="s">
        <v>74</v>
      </c>
      <c r="J45" s="21"/>
      <c r="K45" s="21"/>
      <c r="L45" s="22"/>
      <c r="M45" s="21" t="s">
        <v>87</v>
      </c>
      <c r="N45" s="21" t="s">
        <v>367</v>
      </c>
      <c r="O45" s="25"/>
      <c r="P45" s="149"/>
      <c r="Q45" s="23" t="s">
        <v>174</v>
      </c>
      <c r="R45" s="27" t="s">
        <v>102</v>
      </c>
    </row>
    <row r="46" spans="1:18">
      <c r="A46" s="9"/>
      <c r="B46" s="9">
        <f t="shared" si="0"/>
        <v>42</v>
      </c>
      <c r="C46" s="21"/>
      <c r="D46" s="21" t="s">
        <v>175</v>
      </c>
      <c r="E46" s="22" t="s">
        <v>94</v>
      </c>
      <c r="F46" s="22"/>
      <c r="G46" s="22" t="s">
        <v>88</v>
      </c>
      <c r="H46" s="22"/>
      <c r="I46" s="21" t="s">
        <v>376</v>
      </c>
      <c r="J46" s="21"/>
      <c r="K46" s="21"/>
      <c r="L46" s="22"/>
      <c r="M46" s="21" t="s">
        <v>94</v>
      </c>
      <c r="N46" s="21" t="s">
        <v>367</v>
      </c>
      <c r="O46" s="25"/>
      <c r="P46" s="150"/>
      <c r="Q46" s="23" t="s">
        <v>176</v>
      </c>
      <c r="R46" s="21"/>
    </row>
    <row r="47" spans="1:18">
      <c r="A47" s="9"/>
      <c r="B47" s="9">
        <f t="shared" si="0"/>
        <v>43</v>
      </c>
      <c r="C47" s="21"/>
      <c r="D47" s="21" t="s">
        <v>177</v>
      </c>
      <c r="E47" s="22"/>
      <c r="F47" s="22"/>
      <c r="G47" s="22"/>
      <c r="H47" s="22"/>
      <c r="I47" s="21" t="s">
        <v>375</v>
      </c>
      <c r="J47" s="21"/>
      <c r="K47" s="21"/>
      <c r="L47" s="22"/>
      <c r="M47" s="21" t="s">
        <v>94</v>
      </c>
      <c r="N47" s="21" t="s">
        <v>372</v>
      </c>
      <c r="O47" s="25"/>
      <c r="P47" s="30"/>
      <c r="Q47" s="23"/>
      <c r="R47" s="21"/>
    </row>
    <row r="48" spans="1:18">
      <c r="A48" s="9">
        <v>14</v>
      </c>
      <c r="B48" s="9">
        <f t="shared" si="0"/>
        <v>44</v>
      </c>
      <c r="C48" s="21" t="s">
        <v>178</v>
      </c>
      <c r="D48" s="21"/>
      <c r="E48" s="22" t="s">
        <v>87</v>
      </c>
      <c r="F48" s="22"/>
      <c r="G48" s="22" t="s">
        <v>88</v>
      </c>
      <c r="H48" s="22"/>
      <c r="I48" s="21" t="s">
        <v>74</v>
      </c>
      <c r="J48" s="21"/>
      <c r="K48" s="21"/>
      <c r="L48" s="22"/>
      <c r="M48" s="21" t="s">
        <v>87</v>
      </c>
      <c r="N48" s="21" t="s">
        <v>367</v>
      </c>
      <c r="O48" s="25"/>
      <c r="P48" s="147" t="s">
        <v>380</v>
      </c>
      <c r="Q48" s="23" t="s">
        <v>179</v>
      </c>
      <c r="R48" s="21"/>
    </row>
    <row r="49" spans="1:18">
      <c r="A49" s="9"/>
      <c r="B49" s="9">
        <f t="shared" si="0"/>
        <v>45</v>
      </c>
      <c r="C49" s="21"/>
      <c r="D49" s="21" t="s">
        <v>180</v>
      </c>
      <c r="E49" s="22" t="s">
        <v>94</v>
      </c>
      <c r="F49" s="22"/>
      <c r="G49" s="22" t="s">
        <v>88</v>
      </c>
      <c r="H49" s="22"/>
      <c r="I49" s="21" t="s">
        <v>376</v>
      </c>
      <c r="J49" s="21"/>
      <c r="K49" s="21"/>
      <c r="L49" s="22"/>
      <c r="M49" s="21" t="s">
        <v>94</v>
      </c>
      <c r="N49" s="21" t="s">
        <v>367</v>
      </c>
      <c r="O49" s="25"/>
      <c r="P49" s="148"/>
      <c r="Q49" s="23" t="s">
        <v>181</v>
      </c>
      <c r="R49" s="21"/>
    </row>
    <row r="50" spans="1:18">
      <c r="A50" s="9"/>
      <c r="B50" s="9">
        <f t="shared" si="0"/>
        <v>46</v>
      </c>
      <c r="C50" s="21"/>
      <c r="D50" s="21" t="s">
        <v>182</v>
      </c>
      <c r="E50" s="22" t="s">
        <v>94</v>
      </c>
      <c r="F50" s="22"/>
      <c r="G50" s="22" t="s">
        <v>112</v>
      </c>
      <c r="H50" s="22"/>
      <c r="I50" s="21" t="s">
        <v>375</v>
      </c>
      <c r="J50" s="21"/>
      <c r="K50" s="21"/>
      <c r="L50" s="22"/>
      <c r="M50" s="21" t="s">
        <v>94</v>
      </c>
      <c r="N50" s="21" t="s">
        <v>374</v>
      </c>
      <c r="O50" s="25"/>
      <c r="P50" s="148"/>
      <c r="Q50" s="22"/>
      <c r="R50" s="21"/>
    </row>
    <row r="51" spans="1:18">
      <c r="A51" s="9"/>
      <c r="B51" s="9">
        <f t="shared" si="0"/>
        <v>47</v>
      </c>
      <c r="C51" s="21"/>
      <c r="D51" s="21" t="s">
        <v>183</v>
      </c>
      <c r="E51" s="22" t="s">
        <v>87</v>
      </c>
      <c r="F51" s="22"/>
      <c r="G51" s="22" t="s">
        <v>112</v>
      </c>
      <c r="H51" s="22"/>
      <c r="I51" s="21" t="s">
        <v>375</v>
      </c>
      <c r="J51" s="21"/>
      <c r="K51" s="21"/>
      <c r="L51" s="22"/>
      <c r="M51" s="21" t="s">
        <v>87</v>
      </c>
      <c r="N51" s="21" t="s">
        <v>374</v>
      </c>
      <c r="O51" s="25"/>
      <c r="P51" s="148"/>
      <c r="Q51" s="22"/>
      <c r="R51" s="21"/>
    </row>
    <row r="52" spans="1:18">
      <c r="A52" s="9"/>
      <c r="B52" s="9">
        <f t="shared" si="0"/>
        <v>48</v>
      </c>
      <c r="C52" s="21"/>
      <c r="D52" s="21" t="s">
        <v>184</v>
      </c>
      <c r="E52" s="22" t="s">
        <v>94</v>
      </c>
      <c r="F52" s="22"/>
      <c r="G52" s="22" t="s">
        <v>97</v>
      </c>
      <c r="H52" s="22"/>
      <c r="I52" s="21" t="s">
        <v>375</v>
      </c>
      <c r="J52" s="21"/>
      <c r="K52" s="21"/>
      <c r="L52" s="22"/>
      <c r="M52" s="21" t="s">
        <v>94</v>
      </c>
      <c r="N52" s="21" t="s">
        <v>369</v>
      </c>
      <c r="O52" s="25"/>
      <c r="P52" s="148"/>
      <c r="Q52" s="22"/>
      <c r="R52" s="21"/>
    </row>
    <row r="53" spans="1:18">
      <c r="A53" s="9"/>
      <c r="B53" s="9">
        <f t="shared" si="0"/>
        <v>49</v>
      </c>
      <c r="C53" s="21"/>
      <c r="D53" s="21" t="s">
        <v>185</v>
      </c>
      <c r="E53" s="22" t="s">
        <v>94</v>
      </c>
      <c r="F53" s="22"/>
      <c r="G53" s="22" t="s">
        <v>97</v>
      </c>
      <c r="H53" s="22"/>
      <c r="I53" s="21" t="s">
        <v>375</v>
      </c>
      <c r="J53" s="21"/>
      <c r="K53" s="21"/>
      <c r="L53" s="22"/>
      <c r="M53" s="21" t="s">
        <v>94</v>
      </c>
      <c r="N53" s="21" t="s">
        <v>371</v>
      </c>
      <c r="O53" s="25"/>
      <c r="P53" s="148"/>
      <c r="Q53" s="31"/>
      <c r="R53" s="21"/>
    </row>
    <row r="54" spans="1:18">
      <c r="A54" s="9">
        <v>15</v>
      </c>
      <c r="B54" s="9">
        <f t="shared" si="0"/>
        <v>50</v>
      </c>
      <c r="C54" s="21" t="s">
        <v>359</v>
      </c>
      <c r="D54" s="21"/>
      <c r="E54" s="22"/>
      <c r="F54" s="22"/>
      <c r="G54" s="22"/>
      <c r="H54" s="22"/>
      <c r="I54" s="21" t="s">
        <v>74</v>
      </c>
      <c r="J54" s="21"/>
      <c r="K54" s="21"/>
      <c r="L54" s="22"/>
      <c r="M54" s="21" t="s">
        <v>87</v>
      </c>
      <c r="N54" s="21" t="s">
        <v>367</v>
      </c>
      <c r="O54" s="25"/>
      <c r="P54" s="37"/>
      <c r="Q54" s="31"/>
      <c r="R54" s="21"/>
    </row>
    <row r="55" spans="1:18">
      <c r="A55" s="9"/>
      <c r="B55" s="9">
        <f t="shared" si="0"/>
        <v>51</v>
      </c>
      <c r="C55" s="21"/>
      <c r="D55" s="21" t="s">
        <v>382</v>
      </c>
      <c r="E55" s="22"/>
      <c r="F55" s="22"/>
      <c r="G55" s="22"/>
      <c r="H55" s="22"/>
      <c r="I55" s="21" t="s">
        <v>376</v>
      </c>
      <c r="J55" s="21"/>
      <c r="K55" s="21"/>
      <c r="L55" s="22"/>
      <c r="M55" s="21" t="s">
        <v>94</v>
      </c>
      <c r="N55" s="21"/>
      <c r="O55" s="25"/>
      <c r="P55" s="37"/>
      <c r="Q55" s="31"/>
      <c r="R55" s="21"/>
    </row>
    <row r="56" spans="1:18">
      <c r="A56" s="9"/>
      <c r="B56" s="9">
        <f t="shared" si="0"/>
        <v>52</v>
      </c>
      <c r="C56" s="21"/>
      <c r="D56" s="21" t="s">
        <v>383</v>
      </c>
      <c r="E56" s="22"/>
      <c r="F56" s="22"/>
      <c r="G56" s="22"/>
      <c r="H56" s="22"/>
      <c r="I56" s="21" t="s">
        <v>375</v>
      </c>
      <c r="J56" s="21"/>
      <c r="K56" s="21"/>
      <c r="L56" s="22"/>
      <c r="M56" s="21" t="s">
        <v>94</v>
      </c>
      <c r="N56" s="21"/>
      <c r="O56" s="25"/>
      <c r="P56" s="37"/>
      <c r="Q56" s="31"/>
      <c r="R56" s="21"/>
    </row>
    <row r="57" spans="1:18">
      <c r="A57" s="9"/>
      <c r="B57" s="9">
        <f t="shared" si="0"/>
        <v>53</v>
      </c>
      <c r="C57" s="21"/>
      <c r="D57" s="21" t="s">
        <v>384</v>
      </c>
      <c r="E57" s="22"/>
      <c r="F57" s="22"/>
      <c r="G57" s="22"/>
      <c r="H57" s="22"/>
      <c r="I57" s="21" t="s">
        <v>375</v>
      </c>
      <c r="J57" s="21"/>
      <c r="K57" s="21"/>
      <c r="L57" s="22"/>
      <c r="M57" s="21" t="s">
        <v>94</v>
      </c>
      <c r="N57" s="21"/>
      <c r="O57" s="25"/>
      <c r="P57" s="37"/>
      <c r="Q57" s="31"/>
      <c r="R57" s="21"/>
    </row>
    <row r="58" spans="1:18">
      <c r="A58" s="9"/>
      <c r="B58" s="9">
        <f t="shared" si="0"/>
        <v>54</v>
      </c>
      <c r="C58" s="21"/>
      <c r="D58" s="21" t="s">
        <v>385</v>
      </c>
      <c r="E58" s="22"/>
      <c r="F58" s="22"/>
      <c r="G58" s="22"/>
      <c r="H58" s="22"/>
      <c r="I58" s="21" t="s">
        <v>375</v>
      </c>
      <c r="J58" s="21"/>
      <c r="K58" s="21"/>
      <c r="L58" s="22"/>
      <c r="M58" s="21" t="s">
        <v>87</v>
      </c>
      <c r="N58" s="21"/>
      <c r="O58" s="25"/>
      <c r="P58" s="37"/>
      <c r="Q58" s="31"/>
      <c r="R58" s="21"/>
    </row>
    <row r="59" spans="1:18">
      <c r="A59" s="9">
        <v>16</v>
      </c>
      <c r="B59" s="9">
        <f t="shared" si="0"/>
        <v>55</v>
      </c>
      <c r="C59" s="21" t="s">
        <v>186</v>
      </c>
      <c r="D59" s="21"/>
      <c r="E59" s="22" t="s">
        <v>94</v>
      </c>
      <c r="F59" s="22"/>
      <c r="G59" s="22" t="s">
        <v>88</v>
      </c>
      <c r="H59" s="22"/>
      <c r="I59" s="21" t="s">
        <v>74</v>
      </c>
      <c r="J59" s="21" t="s">
        <v>187</v>
      </c>
      <c r="K59" s="21"/>
      <c r="L59" s="23" t="s">
        <v>188</v>
      </c>
      <c r="M59" s="21" t="s">
        <v>94</v>
      </c>
      <c r="N59" s="21" t="s">
        <v>367</v>
      </c>
      <c r="O59" s="25"/>
      <c r="P59" s="21"/>
      <c r="Q59" s="31"/>
      <c r="R59" s="21" t="s">
        <v>189</v>
      </c>
    </row>
    <row r="60" spans="1:18">
      <c r="A60" s="9"/>
      <c r="B60" s="9">
        <f t="shared" si="0"/>
        <v>56</v>
      </c>
      <c r="C60" s="21"/>
      <c r="D60" s="21" t="s">
        <v>190</v>
      </c>
      <c r="E60" s="22" t="s">
        <v>87</v>
      </c>
      <c r="F60" s="22"/>
      <c r="G60" s="22" t="s">
        <v>112</v>
      </c>
      <c r="H60" s="22"/>
      <c r="I60" s="21" t="s">
        <v>375</v>
      </c>
      <c r="J60" s="21" t="s">
        <v>375</v>
      </c>
      <c r="K60" s="21"/>
      <c r="L60" s="22"/>
      <c r="M60" s="21" t="s">
        <v>87</v>
      </c>
      <c r="N60" s="21" t="s">
        <v>374</v>
      </c>
      <c r="O60" s="25"/>
      <c r="P60" s="21"/>
      <c r="Q60" s="29" t="s">
        <v>191</v>
      </c>
      <c r="R60" s="21"/>
    </row>
    <row r="61" spans="1:18">
      <c r="A61" s="9">
        <v>17</v>
      </c>
      <c r="B61" s="9">
        <f t="shared" si="0"/>
        <v>57</v>
      </c>
      <c r="C61" s="21" t="s">
        <v>192</v>
      </c>
      <c r="D61" s="21"/>
      <c r="E61" s="22" t="s">
        <v>87</v>
      </c>
      <c r="F61" s="22"/>
      <c r="G61" s="22" t="s">
        <v>88</v>
      </c>
      <c r="H61" s="22"/>
      <c r="I61" s="21" t="s">
        <v>74</v>
      </c>
      <c r="J61" s="21"/>
      <c r="K61" s="21"/>
      <c r="L61" s="22"/>
      <c r="M61" s="21" t="s">
        <v>87</v>
      </c>
      <c r="N61" s="21" t="s">
        <v>367</v>
      </c>
      <c r="O61" s="26">
        <v>33649</v>
      </c>
      <c r="P61" s="21" t="s">
        <v>379</v>
      </c>
      <c r="Q61" s="32" t="s">
        <v>193</v>
      </c>
      <c r="R61" s="21"/>
    </row>
    <row r="62" spans="1:18">
      <c r="A62" s="9"/>
      <c r="B62" s="9">
        <f t="shared" si="0"/>
        <v>58</v>
      </c>
      <c r="C62" s="21"/>
      <c r="D62" s="21" t="s">
        <v>194</v>
      </c>
      <c r="E62" s="22"/>
      <c r="F62" s="22"/>
      <c r="G62" s="22"/>
      <c r="H62" s="22"/>
      <c r="I62" s="21" t="s">
        <v>376</v>
      </c>
      <c r="J62" s="21"/>
      <c r="K62" s="21"/>
      <c r="L62" s="22"/>
      <c r="M62" s="21" t="s">
        <v>94</v>
      </c>
      <c r="N62" s="21" t="s">
        <v>367</v>
      </c>
      <c r="O62" s="26"/>
      <c r="P62" s="21"/>
      <c r="Q62" s="32"/>
      <c r="R62" s="21"/>
    </row>
    <row r="63" spans="1:18">
      <c r="A63" s="9">
        <v>18</v>
      </c>
      <c r="B63" s="9">
        <f t="shared" si="0"/>
        <v>59</v>
      </c>
      <c r="C63" s="21" t="s">
        <v>195</v>
      </c>
      <c r="D63" s="21"/>
      <c r="E63" s="22" t="s">
        <v>94</v>
      </c>
      <c r="F63" s="22"/>
      <c r="G63" s="22" t="s">
        <v>88</v>
      </c>
      <c r="H63" s="22"/>
      <c r="I63" s="21" t="s">
        <v>74</v>
      </c>
      <c r="J63" s="21"/>
      <c r="K63" s="21"/>
      <c r="L63" s="22"/>
      <c r="M63" s="21" t="s">
        <v>87</v>
      </c>
      <c r="N63" s="21" t="s">
        <v>367</v>
      </c>
      <c r="O63" s="26">
        <v>31290</v>
      </c>
      <c r="P63" s="149" t="s">
        <v>196</v>
      </c>
      <c r="Q63" s="32" t="s">
        <v>197</v>
      </c>
      <c r="R63" s="27" t="s">
        <v>102</v>
      </c>
    </row>
    <row r="64" spans="1:18">
      <c r="A64" s="9"/>
      <c r="B64" s="9">
        <f t="shared" si="0"/>
        <v>60</v>
      </c>
      <c r="C64" s="21"/>
      <c r="D64" s="21" t="s">
        <v>370</v>
      </c>
      <c r="E64" s="22" t="s">
        <v>87</v>
      </c>
      <c r="F64" s="22"/>
      <c r="G64" s="22" t="s">
        <v>88</v>
      </c>
      <c r="H64" s="22"/>
      <c r="I64" s="21" t="s">
        <v>376</v>
      </c>
      <c r="J64" s="21"/>
      <c r="K64" s="21"/>
      <c r="L64" s="22"/>
      <c r="M64" s="21" t="s">
        <v>94</v>
      </c>
      <c r="N64" s="21" t="s">
        <v>367</v>
      </c>
      <c r="O64" s="25"/>
      <c r="P64" s="150"/>
      <c r="Q64" s="29" t="s">
        <v>198</v>
      </c>
      <c r="R64" s="21"/>
    </row>
    <row r="65" spans="1:18">
      <c r="A65" s="9"/>
      <c r="B65" s="9">
        <f t="shared" si="0"/>
        <v>61</v>
      </c>
      <c r="C65" s="21"/>
      <c r="D65" s="21" t="s">
        <v>199</v>
      </c>
      <c r="E65" s="22"/>
      <c r="F65" s="22"/>
      <c r="G65" s="22" t="s">
        <v>127</v>
      </c>
      <c r="H65" s="22"/>
      <c r="I65" s="21" t="s">
        <v>375</v>
      </c>
      <c r="J65" s="21"/>
      <c r="K65" s="21"/>
      <c r="L65" s="22"/>
      <c r="M65" s="9" t="s">
        <v>94</v>
      </c>
      <c r="N65" s="21" t="s">
        <v>372</v>
      </c>
      <c r="O65" s="25"/>
      <c r="P65" s="150"/>
      <c r="Q65" s="31"/>
      <c r="R65" s="21"/>
    </row>
    <row r="66" spans="1:18">
      <c r="A66" s="9">
        <v>19</v>
      </c>
      <c r="B66" s="9">
        <f t="shared" si="0"/>
        <v>62</v>
      </c>
      <c r="C66" s="21" t="s">
        <v>200</v>
      </c>
      <c r="D66" s="21"/>
      <c r="E66" s="22" t="s">
        <v>87</v>
      </c>
      <c r="F66" s="22"/>
      <c r="G66" s="22" t="s">
        <v>88</v>
      </c>
      <c r="H66" s="22"/>
      <c r="I66" s="21" t="s">
        <v>74</v>
      </c>
      <c r="J66" s="21" t="s">
        <v>89</v>
      </c>
      <c r="K66" s="21"/>
      <c r="L66" s="22"/>
      <c r="M66" s="21" t="s">
        <v>87</v>
      </c>
      <c r="N66" s="21" t="s">
        <v>367</v>
      </c>
      <c r="O66" s="25"/>
      <c r="P66" s="21"/>
      <c r="Q66" s="23" t="s">
        <v>201</v>
      </c>
      <c r="R66" s="21"/>
    </row>
    <row r="67" spans="1:18">
      <c r="A67" s="9">
        <v>20</v>
      </c>
      <c r="B67" s="9">
        <f t="shared" si="0"/>
        <v>63</v>
      </c>
      <c r="C67" s="21" t="s">
        <v>202</v>
      </c>
      <c r="D67" s="21"/>
      <c r="E67" s="22" t="s">
        <v>87</v>
      </c>
      <c r="F67" s="22"/>
      <c r="G67" s="22" t="s">
        <v>88</v>
      </c>
      <c r="H67" s="22"/>
      <c r="I67" s="21" t="s">
        <v>74</v>
      </c>
      <c r="J67" s="21" t="s">
        <v>89</v>
      </c>
      <c r="K67" s="21"/>
      <c r="L67" s="22"/>
      <c r="M67" s="21" t="s">
        <v>87</v>
      </c>
      <c r="N67" s="21" t="s">
        <v>367</v>
      </c>
      <c r="O67" s="25"/>
      <c r="P67" s="21"/>
      <c r="Q67" s="23" t="s">
        <v>203</v>
      </c>
      <c r="R67" s="21"/>
    </row>
    <row r="68" spans="1:18">
      <c r="A68" s="33">
        <v>21</v>
      </c>
      <c r="B68" s="9">
        <f t="shared" si="0"/>
        <v>64</v>
      </c>
      <c r="C68" s="21" t="s">
        <v>204</v>
      </c>
      <c r="D68" s="21"/>
      <c r="E68" s="22" t="s">
        <v>87</v>
      </c>
      <c r="F68" s="22"/>
      <c r="G68" s="22" t="s">
        <v>88</v>
      </c>
      <c r="H68" s="22"/>
      <c r="I68" s="21" t="s">
        <v>74</v>
      </c>
      <c r="J68" s="21" t="s">
        <v>89</v>
      </c>
      <c r="K68" s="21"/>
      <c r="L68" s="22"/>
      <c r="M68" s="21" t="s">
        <v>87</v>
      </c>
      <c r="N68" s="21" t="s">
        <v>367</v>
      </c>
      <c r="O68" s="24" t="s">
        <v>205</v>
      </c>
      <c r="P68" s="147" t="s">
        <v>206</v>
      </c>
      <c r="Q68" s="23" t="s">
        <v>207</v>
      </c>
      <c r="R68" s="21"/>
    </row>
    <row r="69" spans="1:18">
      <c r="A69" s="9"/>
      <c r="B69" s="9">
        <f t="shared" si="0"/>
        <v>65</v>
      </c>
      <c r="C69" s="21"/>
      <c r="D69" s="21" t="s">
        <v>208</v>
      </c>
      <c r="E69" s="22" t="s">
        <v>94</v>
      </c>
      <c r="F69" s="22"/>
      <c r="G69" s="22" t="s">
        <v>88</v>
      </c>
      <c r="H69" s="22"/>
      <c r="I69" s="21" t="s">
        <v>376</v>
      </c>
      <c r="J69" s="21" t="s">
        <v>89</v>
      </c>
      <c r="K69" s="21"/>
      <c r="L69" s="22"/>
      <c r="M69" s="21" t="s">
        <v>94</v>
      </c>
      <c r="N69" s="21" t="s">
        <v>367</v>
      </c>
      <c r="O69" s="24" t="s">
        <v>209</v>
      </c>
      <c r="P69" s="148"/>
      <c r="Q69" s="23" t="s">
        <v>210</v>
      </c>
      <c r="R69" s="21"/>
    </row>
    <row r="70" spans="1:18">
      <c r="A70" s="9"/>
      <c r="B70" s="9">
        <f t="shared" si="0"/>
        <v>66</v>
      </c>
      <c r="C70" s="21"/>
      <c r="D70" s="21" t="s">
        <v>211</v>
      </c>
      <c r="E70" s="22" t="s">
        <v>94</v>
      </c>
      <c r="F70" s="22"/>
      <c r="G70" s="22" t="s">
        <v>88</v>
      </c>
      <c r="H70" s="22"/>
      <c r="I70" s="21" t="s">
        <v>375</v>
      </c>
      <c r="J70" s="21" t="s">
        <v>98</v>
      </c>
      <c r="K70" s="21"/>
      <c r="L70" s="22"/>
      <c r="M70" s="21" t="s">
        <v>94</v>
      </c>
      <c r="N70" s="21" t="s">
        <v>374</v>
      </c>
      <c r="O70" s="24" t="s">
        <v>212</v>
      </c>
      <c r="P70" s="148"/>
      <c r="Q70" s="23" t="s">
        <v>213</v>
      </c>
      <c r="R70" s="21"/>
    </row>
    <row r="71" spans="1:18">
      <c r="A71" s="9"/>
      <c r="B71" s="9">
        <f t="shared" ref="B71:B134" si="1">B70+1</f>
        <v>67</v>
      </c>
      <c r="C71" s="21"/>
      <c r="D71" s="21" t="s">
        <v>214</v>
      </c>
      <c r="E71" s="22" t="s">
        <v>87</v>
      </c>
      <c r="F71" s="22"/>
      <c r="G71" s="22" t="s">
        <v>112</v>
      </c>
      <c r="H71" s="22"/>
      <c r="I71" s="21" t="s">
        <v>375</v>
      </c>
      <c r="J71" s="21" t="s">
        <v>98</v>
      </c>
      <c r="K71" s="21"/>
      <c r="L71" s="22"/>
      <c r="M71" s="21" t="s">
        <v>87</v>
      </c>
      <c r="N71" s="21" t="s">
        <v>368</v>
      </c>
      <c r="O71" s="24" t="s">
        <v>215</v>
      </c>
      <c r="P71" s="148"/>
      <c r="Q71" s="23" t="s">
        <v>216</v>
      </c>
      <c r="R71" s="21"/>
    </row>
    <row r="72" spans="1:18">
      <c r="A72" s="9"/>
      <c r="B72" s="9">
        <f t="shared" si="1"/>
        <v>68</v>
      </c>
      <c r="C72" s="21"/>
      <c r="D72" s="21" t="s">
        <v>217</v>
      </c>
      <c r="E72" s="22" t="s">
        <v>87</v>
      </c>
      <c r="F72" s="22"/>
      <c r="G72" s="22" t="s">
        <v>97</v>
      </c>
      <c r="H72" s="22"/>
      <c r="I72" s="21" t="s">
        <v>375</v>
      </c>
      <c r="J72" s="21" t="s">
        <v>98</v>
      </c>
      <c r="K72" s="21"/>
      <c r="L72" s="22"/>
      <c r="M72" s="21" t="s">
        <v>87</v>
      </c>
      <c r="N72" s="21" t="s">
        <v>369</v>
      </c>
      <c r="O72" s="24" t="s">
        <v>218</v>
      </c>
      <c r="P72" s="148"/>
      <c r="Q72" s="23" t="s">
        <v>219</v>
      </c>
      <c r="R72" s="21"/>
    </row>
    <row r="73" spans="1:18">
      <c r="A73" s="9">
        <v>22</v>
      </c>
      <c r="B73" s="9">
        <f t="shared" si="1"/>
        <v>69</v>
      </c>
      <c r="C73" s="21" t="s">
        <v>220</v>
      </c>
      <c r="D73" s="21"/>
      <c r="E73" s="22" t="s">
        <v>94</v>
      </c>
      <c r="F73" s="22"/>
      <c r="G73" s="22" t="s">
        <v>88</v>
      </c>
      <c r="H73" s="22"/>
      <c r="I73" s="21" t="s">
        <v>74</v>
      </c>
      <c r="J73" s="21"/>
      <c r="K73" s="21"/>
      <c r="L73" s="22"/>
      <c r="M73" s="21" t="s">
        <v>94</v>
      </c>
      <c r="N73" s="21" t="s">
        <v>367</v>
      </c>
      <c r="O73" s="25"/>
      <c r="P73" s="21"/>
      <c r="Q73" s="22"/>
      <c r="R73" s="21" t="s">
        <v>189</v>
      </c>
    </row>
    <row r="74" spans="1:18" ht="12.75" customHeight="1">
      <c r="A74" s="9">
        <v>23</v>
      </c>
      <c r="B74" s="9">
        <f t="shared" si="1"/>
        <v>70</v>
      </c>
      <c r="C74" s="38" t="s">
        <v>221</v>
      </c>
      <c r="D74" s="53"/>
      <c r="E74" s="22"/>
      <c r="F74" s="22"/>
      <c r="G74" s="22"/>
      <c r="H74" s="22"/>
      <c r="I74" s="21" t="s">
        <v>74</v>
      </c>
      <c r="J74" s="21"/>
      <c r="K74" s="21"/>
      <c r="L74" s="22"/>
      <c r="M74" s="21" t="s">
        <v>87</v>
      </c>
      <c r="N74" s="21" t="s">
        <v>367</v>
      </c>
      <c r="O74" s="25">
        <v>30208</v>
      </c>
      <c r="P74" s="149" t="s">
        <v>222</v>
      </c>
      <c r="Q74" s="22">
        <v>818867313</v>
      </c>
      <c r="R74" s="27" t="s">
        <v>102</v>
      </c>
    </row>
    <row r="75" spans="1:18">
      <c r="A75" s="9"/>
      <c r="B75" s="9">
        <f t="shared" si="1"/>
        <v>71</v>
      </c>
      <c r="C75" s="21"/>
      <c r="D75" s="21" t="s">
        <v>223</v>
      </c>
      <c r="E75" s="22"/>
      <c r="F75" s="22"/>
      <c r="G75" s="22"/>
      <c r="H75" s="22"/>
      <c r="I75" s="21" t="s">
        <v>376</v>
      </c>
      <c r="J75" s="21"/>
      <c r="K75" s="21"/>
      <c r="L75" s="22"/>
      <c r="M75" s="21" t="s">
        <v>94</v>
      </c>
      <c r="N75" s="21" t="s">
        <v>367</v>
      </c>
      <c r="O75" s="25">
        <v>30562</v>
      </c>
      <c r="P75" s="150"/>
      <c r="Q75" s="22">
        <v>817867313</v>
      </c>
      <c r="R75" s="21"/>
    </row>
    <row r="76" spans="1:18">
      <c r="A76" s="9"/>
      <c r="B76" s="9">
        <f t="shared" si="1"/>
        <v>72</v>
      </c>
      <c r="C76" s="21"/>
      <c r="D76" s="21" t="s">
        <v>224</v>
      </c>
      <c r="E76" s="22"/>
      <c r="F76" s="22"/>
      <c r="G76" s="22"/>
      <c r="H76" s="22"/>
      <c r="I76" s="21" t="s">
        <v>375</v>
      </c>
      <c r="J76" s="21"/>
      <c r="K76" s="21"/>
      <c r="L76" s="22"/>
      <c r="M76" s="21" t="s">
        <v>94</v>
      </c>
      <c r="N76" s="21" t="s">
        <v>372</v>
      </c>
      <c r="O76" s="25"/>
      <c r="P76" s="21"/>
      <c r="Q76" s="22"/>
      <c r="R76" s="21"/>
    </row>
    <row r="77" spans="1:18">
      <c r="A77" s="9"/>
      <c r="B77" s="9">
        <f t="shared" si="1"/>
        <v>73</v>
      </c>
      <c r="C77" s="21"/>
      <c r="D77" s="21" t="s">
        <v>378</v>
      </c>
      <c r="E77" s="22"/>
      <c r="F77" s="22"/>
      <c r="G77" s="22"/>
      <c r="H77" s="22"/>
      <c r="I77" s="21" t="s">
        <v>375</v>
      </c>
      <c r="J77" s="21"/>
      <c r="K77" s="21"/>
      <c r="L77" s="22"/>
      <c r="M77" s="21" t="s">
        <v>87</v>
      </c>
      <c r="N77" s="21" t="s">
        <v>373</v>
      </c>
      <c r="O77" s="25"/>
      <c r="P77" s="21"/>
      <c r="Q77" s="22"/>
      <c r="R77" s="21"/>
    </row>
    <row r="78" spans="1:18">
      <c r="A78" s="9">
        <v>24</v>
      </c>
      <c r="B78" s="9">
        <f t="shared" si="1"/>
        <v>74</v>
      </c>
      <c r="C78" s="21" t="s">
        <v>225</v>
      </c>
      <c r="D78" s="21"/>
      <c r="E78" s="22" t="s">
        <v>94</v>
      </c>
      <c r="F78" s="22"/>
      <c r="G78" s="22" t="s">
        <v>88</v>
      </c>
      <c r="H78" s="22"/>
      <c r="I78" s="21" t="s">
        <v>74</v>
      </c>
      <c r="J78" s="21" t="s">
        <v>89</v>
      </c>
      <c r="K78" s="21"/>
      <c r="L78" s="23" t="s">
        <v>226</v>
      </c>
      <c r="M78" s="21" t="s">
        <v>94</v>
      </c>
      <c r="N78" s="21" t="s">
        <v>367</v>
      </c>
      <c r="O78" s="25"/>
      <c r="P78" s="148"/>
      <c r="Q78" s="23" t="s">
        <v>227</v>
      </c>
      <c r="R78" s="21"/>
    </row>
    <row r="79" spans="1:18">
      <c r="A79" s="9"/>
      <c r="B79" s="9">
        <f t="shared" si="1"/>
        <v>75</v>
      </c>
      <c r="C79" s="21"/>
      <c r="D79" s="21" t="s">
        <v>228</v>
      </c>
      <c r="E79" s="22" t="s">
        <v>87</v>
      </c>
      <c r="F79" s="22"/>
      <c r="G79" s="22" t="s">
        <v>112</v>
      </c>
      <c r="H79" s="22"/>
      <c r="I79" s="21" t="s">
        <v>375</v>
      </c>
      <c r="J79" s="21" t="s">
        <v>98</v>
      </c>
      <c r="K79" s="21"/>
      <c r="L79" s="22"/>
      <c r="M79" s="21" t="s">
        <v>87</v>
      </c>
      <c r="N79" s="21" t="s">
        <v>374</v>
      </c>
      <c r="O79" s="25"/>
      <c r="P79" s="148"/>
      <c r="Q79" s="23" t="s">
        <v>229</v>
      </c>
      <c r="R79" s="21"/>
    </row>
    <row r="80" spans="1:18">
      <c r="A80" s="9"/>
      <c r="B80" s="9">
        <f t="shared" si="1"/>
        <v>76</v>
      </c>
      <c r="C80" s="21"/>
      <c r="D80" s="21" t="s">
        <v>230</v>
      </c>
      <c r="E80" s="22" t="s">
        <v>94</v>
      </c>
      <c r="F80" s="22"/>
      <c r="G80" s="22" t="s">
        <v>112</v>
      </c>
      <c r="H80" s="22"/>
      <c r="I80" s="21" t="s">
        <v>375</v>
      </c>
      <c r="J80" s="21" t="s">
        <v>98</v>
      </c>
      <c r="K80" s="21"/>
      <c r="L80" s="22"/>
      <c r="M80" s="21" t="s">
        <v>94</v>
      </c>
      <c r="N80" s="21" t="s">
        <v>368</v>
      </c>
      <c r="O80" s="26">
        <v>35590</v>
      </c>
      <c r="P80" s="148"/>
      <c r="Q80" s="34">
        <v>85711249876</v>
      </c>
      <c r="R80" s="21"/>
    </row>
    <row r="81" spans="1:18">
      <c r="A81" s="9">
        <v>25</v>
      </c>
      <c r="B81" s="9">
        <f t="shared" si="1"/>
        <v>77</v>
      </c>
      <c r="C81" s="21" t="s">
        <v>231</v>
      </c>
      <c r="D81" s="21"/>
      <c r="E81" s="22" t="s">
        <v>87</v>
      </c>
      <c r="F81" s="22"/>
      <c r="G81" s="22" t="s">
        <v>88</v>
      </c>
      <c r="H81" s="22"/>
      <c r="I81" s="21" t="s">
        <v>74</v>
      </c>
      <c r="J81" s="21"/>
      <c r="K81" s="21"/>
      <c r="L81" s="22"/>
      <c r="M81" s="21" t="s">
        <v>87</v>
      </c>
      <c r="N81" s="21" t="s">
        <v>367</v>
      </c>
      <c r="O81" s="25"/>
      <c r="P81" s="149"/>
      <c r="Q81" s="29" t="s">
        <v>232</v>
      </c>
      <c r="R81" s="27" t="s">
        <v>102</v>
      </c>
    </row>
    <row r="82" spans="1:18">
      <c r="A82" s="9"/>
      <c r="B82" s="9">
        <f t="shared" si="1"/>
        <v>78</v>
      </c>
      <c r="C82" s="21"/>
      <c r="D82" s="21" t="s">
        <v>233</v>
      </c>
      <c r="E82" s="22" t="s">
        <v>94</v>
      </c>
      <c r="F82" s="22"/>
      <c r="G82" s="22" t="s">
        <v>88</v>
      </c>
      <c r="H82" s="22"/>
      <c r="I82" s="21" t="s">
        <v>376</v>
      </c>
      <c r="J82" s="21"/>
      <c r="K82" s="21"/>
      <c r="L82" s="22"/>
      <c r="M82" s="21" t="s">
        <v>94</v>
      </c>
      <c r="N82" s="21" t="s">
        <v>367</v>
      </c>
      <c r="O82" s="25"/>
      <c r="P82" s="150"/>
      <c r="Q82" s="29" t="s">
        <v>234</v>
      </c>
      <c r="R82" s="21"/>
    </row>
    <row r="83" spans="1:18">
      <c r="A83" s="9"/>
      <c r="B83" s="9">
        <f t="shared" si="1"/>
        <v>79</v>
      </c>
      <c r="C83" s="21"/>
      <c r="D83" s="21" t="s">
        <v>235</v>
      </c>
      <c r="E83" s="22" t="s">
        <v>94</v>
      </c>
      <c r="F83" s="22"/>
      <c r="G83" s="22" t="s">
        <v>127</v>
      </c>
      <c r="H83" s="22"/>
      <c r="I83" s="21" t="s">
        <v>375</v>
      </c>
      <c r="J83" s="21"/>
      <c r="K83" s="21"/>
      <c r="L83" s="22"/>
      <c r="M83" s="21" t="s">
        <v>94</v>
      </c>
      <c r="N83" s="21" t="s">
        <v>373</v>
      </c>
      <c r="O83" s="25"/>
      <c r="P83" s="150"/>
      <c r="Q83" s="31"/>
      <c r="R83" s="21"/>
    </row>
    <row r="84" spans="1:18">
      <c r="A84" s="9">
        <v>26</v>
      </c>
      <c r="B84" s="9">
        <f t="shared" si="1"/>
        <v>80</v>
      </c>
      <c r="C84" s="21" t="s">
        <v>236</v>
      </c>
      <c r="D84" s="21"/>
      <c r="E84" s="22" t="s">
        <v>87</v>
      </c>
      <c r="F84" s="22"/>
      <c r="G84" s="22" t="s">
        <v>88</v>
      </c>
      <c r="H84" s="22"/>
      <c r="I84" s="21" t="s">
        <v>74</v>
      </c>
      <c r="J84" s="21" t="s">
        <v>89</v>
      </c>
      <c r="K84" s="21"/>
      <c r="L84" s="22">
        <v>8128044994</v>
      </c>
      <c r="M84" s="21" t="s">
        <v>87</v>
      </c>
      <c r="N84" s="21" t="s">
        <v>367</v>
      </c>
      <c r="O84" s="25"/>
      <c r="P84" s="149" t="s">
        <v>237</v>
      </c>
      <c r="Q84" s="29" t="s">
        <v>238</v>
      </c>
      <c r="R84" s="21"/>
    </row>
    <row r="85" spans="1:18">
      <c r="A85" s="9"/>
      <c r="B85" s="9">
        <f t="shared" si="1"/>
        <v>81</v>
      </c>
      <c r="C85" s="21"/>
      <c r="D85" s="21" t="s">
        <v>239</v>
      </c>
      <c r="E85" s="22" t="s">
        <v>94</v>
      </c>
      <c r="F85" s="22"/>
      <c r="G85" s="22" t="s">
        <v>88</v>
      </c>
      <c r="H85" s="22"/>
      <c r="I85" s="21" t="s">
        <v>376</v>
      </c>
      <c r="J85" s="21" t="s">
        <v>89</v>
      </c>
      <c r="K85" s="21"/>
      <c r="L85" s="22"/>
      <c r="M85" s="21" t="s">
        <v>94</v>
      </c>
      <c r="N85" s="21" t="s">
        <v>367</v>
      </c>
      <c r="O85" s="25"/>
      <c r="P85" s="150"/>
      <c r="Q85" s="31"/>
      <c r="R85" s="21"/>
    </row>
    <row r="86" spans="1:18">
      <c r="A86" s="9"/>
      <c r="B86" s="9">
        <f t="shared" si="1"/>
        <v>82</v>
      </c>
      <c r="C86" s="21"/>
      <c r="D86" s="21" t="s">
        <v>240</v>
      </c>
      <c r="E86" s="22" t="s">
        <v>94</v>
      </c>
      <c r="F86" s="22"/>
      <c r="G86" s="22" t="s">
        <v>112</v>
      </c>
      <c r="H86" s="22"/>
      <c r="I86" s="21" t="s">
        <v>375</v>
      </c>
      <c r="J86" s="21" t="s">
        <v>98</v>
      </c>
      <c r="K86" s="21"/>
      <c r="L86" s="22"/>
      <c r="M86" s="21" t="s">
        <v>94</v>
      </c>
      <c r="N86" s="21" t="s">
        <v>374</v>
      </c>
      <c r="O86" s="25"/>
      <c r="P86" s="150"/>
      <c r="Q86" s="29" t="s">
        <v>241</v>
      </c>
      <c r="R86" s="21"/>
    </row>
    <row r="87" spans="1:18">
      <c r="A87" s="9"/>
      <c r="B87" s="9">
        <f t="shared" si="1"/>
        <v>83</v>
      </c>
      <c r="C87" s="21"/>
      <c r="D87" s="21" t="s">
        <v>242</v>
      </c>
      <c r="E87" s="22" t="s">
        <v>87</v>
      </c>
      <c r="F87" s="22"/>
      <c r="G87" s="22" t="s">
        <v>112</v>
      </c>
      <c r="H87" s="22"/>
      <c r="I87" s="21" t="s">
        <v>375</v>
      </c>
      <c r="J87" s="21" t="s">
        <v>98</v>
      </c>
      <c r="K87" s="21"/>
      <c r="L87" s="22"/>
      <c r="M87" s="21" t="s">
        <v>87</v>
      </c>
      <c r="N87" s="21" t="s">
        <v>368</v>
      </c>
      <c r="O87" s="25"/>
      <c r="P87" s="150"/>
      <c r="Q87" s="29" t="s">
        <v>243</v>
      </c>
      <c r="R87" s="21"/>
    </row>
    <row r="88" spans="1:18">
      <c r="A88" s="9"/>
      <c r="B88" s="9">
        <f t="shared" si="1"/>
        <v>84</v>
      </c>
      <c r="C88" s="21"/>
      <c r="D88" s="21" t="s">
        <v>244</v>
      </c>
      <c r="E88" s="22" t="s">
        <v>87</v>
      </c>
      <c r="F88" s="22"/>
      <c r="G88" s="22" t="s">
        <v>97</v>
      </c>
      <c r="H88" s="22"/>
      <c r="I88" s="21" t="s">
        <v>375</v>
      </c>
      <c r="J88" s="21" t="s">
        <v>98</v>
      </c>
      <c r="K88" s="21"/>
      <c r="L88" s="22"/>
      <c r="M88" s="21" t="s">
        <v>87</v>
      </c>
      <c r="N88" s="21" t="s">
        <v>369</v>
      </c>
      <c r="O88" s="25"/>
      <c r="P88" s="150"/>
      <c r="Q88" s="31"/>
      <c r="R88" s="21"/>
    </row>
    <row r="89" spans="1:18">
      <c r="A89" s="9">
        <v>27</v>
      </c>
      <c r="B89" s="9">
        <f t="shared" si="1"/>
        <v>85</v>
      </c>
      <c r="C89" s="21" t="s">
        <v>245</v>
      </c>
      <c r="D89" s="21"/>
      <c r="E89" s="22" t="s">
        <v>87</v>
      </c>
      <c r="F89" s="22"/>
      <c r="G89" s="22" t="s">
        <v>88</v>
      </c>
      <c r="H89" s="22"/>
      <c r="I89" s="21" t="s">
        <v>74</v>
      </c>
      <c r="J89" s="21"/>
      <c r="K89" s="21"/>
      <c r="L89" s="22"/>
      <c r="M89" s="21" t="s">
        <v>87</v>
      </c>
      <c r="N89" s="21" t="s">
        <v>367</v>
      </c>
      <c r="O89" s="26">
        <v>28875</v>
      </c>
      <c r="P89" s="161" t="s">
        <v>246</v>
      </c>
      <c r="Q89" s="35" t="s">
        <v>247</v>
      </c>
      <c r="R89" s="21"/>
    </row>
    <row r="90" spans="1:18">
      <c r="A90" s="9"/>
      <c r="B90" s="9">
        <f t="shared" si="1"/>
        <v>86</v>
      </c>
      <c r="C90" s="21"/>
      <c r="D90" s="21" t="s">
        <v>248</v>
      </c>
      <c r="E90" s="22" t="s">
        <v>94</v>
      </c>
      <c r="F90" s="22"/>
      <c r="G90" s="22" t="s">
        <v>88</v>
      </c>
      <c r="H90" s="22"/>
      <c r="I90" s="21" t="s">
        <v>376</v>
      </c>
      <c r="J90" s="21"/>
      <c r="K90" s="21"/>
      <c r="L90" s="22"/>
      <c r="M90" s="21" t="s">
        <v>94</v>
      </c>
      <c r="N90" s="21" t="s">
        <v>367</v>
      </c>
      <c r="O90" s="25"/>
      <c r="P90" s="162"/>
      <c r="Q90" s="31"/>
      <c r="R90" s="21"/>
    </row>
    <row r="91" spans="1:18">
      <c r="A91" s="9"/>
      <c r="B91" s="9">
        <f t="shared" si="1"/>
        <v>87</v>
      </c>
      <c r="C91" s="21"/>
      <c r="D91" s="21" t="s">
        <v>249</v>
      </c>
      <c r="E91" s="22" t="s">
        <v>94</v>
      </c>
      <c r="F91" s="22"/>
      <c r="G91" s="22" t="s">
        <v>97</v>
      </c>
      <c r="H91" s="22"/>
      <c r="I91" s="21" t="s">
        <v>375</v>
      </c>
      <c r="J91" s="21"/>
      <c r="K91" s="21"/>
      <c r="L91" s="22"/>
      <c r="M91" s="21" t="s">
        <v>94</v>
      </c>
      <c r="N91" s="21" t="s">
        <v>373</v>
      </c>
      <c r="O91" s="25"/>
      <c r="P91" s="162"/>
      <c r="Q91" s="31"/>
      <c r="R91" s="21"/>
    </row>
    <row r="92" spans="1:18">
      <c r="A92" s="9"/>
      <c r="B92" s="9">
        <f t="shared" si="1"/>
        <v>88</v>
      </c>
      <c r="C92" s="21"/>
      <c r="D92" s="21" t="s">
        <v>250</v>
      </c>
      <c r="E92" s="22" t="s">
        <v>94</v>
      </c>
      <c r="F92" s="22"/>
      <c r="G92" s="22" t="s">
        <v>127</v>
      </c>
      <c r="H92" s="22"/>
      <c r="I92" s="21" t="s">
        <v>375</v>
      </c>
      <c r="J92" s="21"/>
      <c r="K92" s="21"/>
      <c r="L92" s="22"/>
      <c r="M92" s="21" t="s">
        <v>94</v>
      </c>
      <c r="N92" s="21" t="s">
        <v>373</v>
      </c>
      <c r="O92" s="25"/>
      <c r="P92" s="162"/>
      <c r="Q92" s="31"/>
      <c r="R92" s="21"/>
    </row>
    <row r="93" spans="1:18">
      <c r="A93" s="9">
        <v>28</v>
      </c>
      <c r="B93" s="9">
        <f t="shared" si="1"/>
        <v>89</v>
      </c>
      <c r="C93" s="21" t="s">
        <v>251</v>
      </c>
      <c r="D93" s="21"/>
      <c r="E93" s="22" t="s">
        <v>87</v>
      </c>
      <c r="F93" s="22"/>
      <c r="G93" s="22" t="s">
        <v>88</v>
      </c>
      <c r="H93" s="22"/>
      <c r="I93" s="21" t="s">
        <v>74</v>
      </c>
      <c r="J93" s="21" t="s">
        <v>89</v>
      </c>
      <c r="K93" s="21"/>
      <c r="L93" s="22"/>
      <c r="M93" s="21" t="s">
        <v>87</v>
      </c>
      <c r="N93" s="21" t="s">
        <v>367</v>
      </c>
      <c r="O93" s="25"/>
      <c r="P93" s="149" t="s">
        <v>252</v>
      </c>
      <c r="Q93" s="29" t="s">
        <v>253</v>
      </c>
      <c r="R93" s="21"/>
    </row>
    <row r="94" spans="1:18">
      <c r="A94" s="9"/>
      <c r="B94" s="9">
        <f t="shared" si="1"/>
        <v>90</v>
      </c>
      <c r="C94" s="21"/>
      <c r="D94" s="21" t="s">
        <v>254</v>
      </c>
      <c r="E94" s="22" t="s">
        <v>94</v>
      </c>
      <c r="F94" s="22"/>
      <c r="G94" s="22" t="s">
        <v>88</v>
      </c>
      <c r="H94" s="22"/>
      <c r="I94" s="21" t="s">
        <v>376</v>
      </c>
      <c r="J94" s="21" t="s">
        <v>89</v>
      </c>
      <c r="K94" s="21"/>
      <c r="L94" s="22"/>
      <c r="M94" s="21" t="s">
        <v>94</v>
      </c>
      <c r="N94" s="21" t="s">
        <v>367</v>
      </c>
      <c r="O94" s="25"/>
      <c r="P94" s="150"/>
      <c r="Q94" s="31"/>
      <c r="R94" s="21"/>
    </row>
    <row r="95" spans="1:18">
      <c r="A95" s="9"/>
      <c r="B95" s="9">
        <f t="shared" si="1"/>
        <v>91</v>
      </c>
      <c r="C95" s="21"/>
      <c r="D95" s="21" t="s">
        <v>255</v>
      </c>
      <c r="E95" s="22" t="s">
        <v>94</v>
      </c>
      <c r="F95" s="22"/>
      <c r="G95" s="22" t="s">
        <v>112</v>
      </c>
      <c r="H95" s="22"/>
      <c r="I95" s="21" t="s">
        <v>375</v>
      </c>
      <c r="J95" s="21" t="s">
        <v>98</v>
      </c>
      <c r="K95" s="21"/>
      <c r="L95" s="22"/>
      <c r="M95" s="21" t="s">
        <v>94</v>
      </c>
      <c r="N95" s="21" t="s">
        <v>374</v>
      </c>
      <c r="O95" s="25"/>
      <c r="P95" s="150"/>
      <c r="Q95" s="31"/>
      <c r="R95" s="21"/>
    </row>
    <row r="96" spans="1:18">
      <c r="A96" s="9"/>
      <c r="B96" s="9">
        <f t="shared" si="1"/>
        <v>92</v>
      </c>
      <c r="C96" s="21"/>
      <c r="D96" s="21" t="s">
        <v>256</v>
      </c>
      <c r="E96" s="22" t="s">
        <v>87</v>
      </c>
      <c r="F96" s="22"/>
      <c r="G96" s="22" t="s">
        <v>112</v>
      </c>
      <c r="H96" s="22"/>
      <c r="I96" s="21" t="s">
        <v>375</v>
      </c>
      <c r="J96" s="21" t="s">
        <v>98</v>
      </c>
      <c r="K96" s="21"/>
      <c r="L96" s="22"/>
      <c r="M96" s="21" t="s">
        <v>87</v>
      </c>
      <c r="N96" s="21" t="s">
        <v>368</v>
      </c>
      <c r="O96" s="25"/>
      <c r="P96" s="150"/>
      <c r="Q96" s="31"/>
      <c r="R96" s="21"/>
    </row>
    <row r="97" spans="1:18">
      <c r="A97" s="9"/>
      <c r="B97" s="9">
        <f t="shared" si="1"/>
        <v>93</v>
      </c>
      <c r="C97" s="21"/>
      <c r="D97" s="21" t="s">
        <v>257</v>
      </c>
      <c r="E97" s="22" t="s">
        <v>87</v>
      </c>
      <c r="F97" s="22"/>
      <c r="G97" s="22" t="s">
        <v>112</v>
      </c>
      <c r="H97" s="22"/>
      <c r="I97" s="21" t="s">
        <v>375</v>
      </c>
      <c r="J97" s="21" t="s">
        <v>98</v>
      </c>
      <c r="K97" s="21"/>
      <c r="L97" s="22"/>
      <c r="M97" s="21" t="s">
        <v>87</v>
      </c>
      <c r="N97" s="21" t="s">
        <v>368</v>
      </c>
      <c r="O97" s="25"/>
      <c r="P97" s="150"/>
      <c r="Q97" s="31"/>
      <c r="R97" s="21"/>
    </row>
    <row r="98" spans="1:18">
      <c r="A98" s="9">
        <v>29</v>
      </c>
      <c r="B98" s="9">
        <f t="shared" si="1"/>
        <v>94</v>
      </c>
      <c r="C98" s="21" t="s">
        <v>258</v>
      </c>
      <c r="D98" s="21"/>
      <c r="E98" s="22" t="s">
        <v>87</v>
      </c>
      <c r="F98" s="22"/>
      <c r="G98" s="22" t="s">
        <v>88</v>
      </c>
      <c r="H98" s="22"/>
      <c r="I98" s="21" t="s">
        <v>74</v>
      </c>
      <c r="J98" s="21" t="s">
        <v>89</v>
      </c>
      <c r="K98" s="21"/>
      <c r="L98" s="23" t="s">
        <v>259</v>
      </c>
      <c r="M98" s="21" t="s">
        <v>87</v>
      </c>
      <c r="N98" s="21" t="s">
        <v>367</v>
      </c>
      <c r="O98" s="25"/>
      <c r="P98" s="149"/>
      <c r="Q98" s="29" t="s">
        <v>260</v>
      </c>
      <c r="R98" s="21"/>
    </row>
    <row r="99" spans="1:18">
      <c r="A99" s="9"/>
      <c r="B99" s="9">
        <f t="shared" si="1"/>
        <v>95</v>
      </c>
      <c r="C99" s="21"/>
      <c r="D99" s="21" t="s">
        <v>261</v>
      </c>
      <c r="E99" s="22" t="s">
        <v>94</v>
      </c>
      <c r="F99" s="22"/>
      <c r="G99" s="22" t="s">
        <v>88</v>
      </c>
      <c r="H99" s="22"/>
      <c r="I99" s="21" t="s">
        <v>376</v>
      </c>
      <c r="J99" s="21" t="s">
        <v>89</v>
      </c>
      <c r="K99" s="21"/>
      <c r="L99" s="22"/>
      <c r="M99" s="21" t="s">
        <v>94</v>
      </c>
      <c r="N99" s="21" t="s">
        <v>367</v>
      </c>
      <c r="O99" s="25"/>
      <c r="P99" s="150"/>
      <c r="Q99" s="29" t="s">
        <v>262</v>
      </c>
      <c r="R99" s="21"/>
    </row>
    <row r="100" spans="1:18">
      <c r="A100" s="9"/>
      <c r="B100" s="9">
        <f t="shared" si="1"/>
        <v>96</v>
      </c>
      <c r="C100" s="21"/>
      <c r="D100" s="21" t="s">
        <v>263</v>
      </c>
      <c r="E100" s="22" t="s">
        <v>87</v>
      </c>
      <c r="F100" s="22"/>
      <c r="G100" s="22" t="s">
        <v>97</v>
      </c>
      <c r="H100" s="22"/>
      <c r="I100" s="21" t="s">
        <v>375</v>
      </c>
      <c r="J100" s="21" t="s">
        <v>98</v>
      </c>
      <c r="K100" s="21"/>
      <c r="L100" s="22"/>
      <c r="M100" s="21" t="s">
        <v>87</v>
      </c>
      <c r="N100" s="21" t="s">
        <v>368</v>
      </c>
      <c r="O100" s="25"/>
      <c r="P100" s="150"/>
      <c r="Q100" s="31"/>
      <c r="R100" s="21"/>
    </row>
    <row r="101" spans="1:18">
      <c r="A101" s="9"/>
      <c r="B101" s="9">
        <f t="shared" si="1"/>
        <v>97</v>
      </c>
      <c r="C101" s="21"/>
      <c r="D101" s="21" t="s">
        <v>264</v>
      </c>
      <c r="E101" s="22" t="s">
        <v>94</v>
      </c>
      <c r="F101" s="22"/>
      <c r="G101" s="22" t="s">
        <v>127</v>
      </c>
      <c r="H101" s="22"/>
      <c r="I101" s="21" t="s">
        <v>375</v>
      </c>
      <c r="J101" s="21"/>
      <c r="K101" s="21"/>
      <c r="L101" s="22"/>
      <c r="M101" s="21" t="s">
        <v>94</v>
      </c>
      <c r="N101" s="21" t="s">
        <v>371</v>
      </c>
      <c r="O101" s="25"/>
      <c r="P101" s="150"/>
      <c r="Q101" s="31"/>
      <c r="R101" s="21"/>
    </row>
    <row r="102" spans="1:18">
      <c r="A102" s="9"/>
      <c r="B102" s="9">
        <f t="shared" si="1"/>
        <v>98</v>
      </c>
      <c r="C102" s="21"/>
      <c r="D102" s="36" t="s">
        <v>265</v>
      </c>
      <c r="E102" s="22" t="s">
        <v>87</v>
      </c>
      <c r="F102" s="22"/>
      <c r="G102" s="22" t="s">
        <v>127</v>
      </c>
      <c r="H102" s="22"/>
      <c r="I102" s="21" t="s">
        <v>375</v>
      </c>
      <c r="J102" s="21"/>
      <c r="K102" s="21"/>
      <c r="L102" s="22"/>
      <c r="M102" s="21" t="s">
        <v>87</v>
      </c>
      <c r="N102" s="21" t="s">
        <v>373</v>
      </c>
      <c r="O102" s="25"/>
      <c r="P102" s="150"/>
      <c r="Q102" s="31"/>
      <c r="R102" s="21"/>
    </row>
    <row r="103" spans="1:18">
      <c r="A103" s="9">
        <v>30</v>
      </c>
      <c r="B103" s="9">
        <f t="shared" si="1"/>
        <v>99</v>
      </c>
      <c r="C103" s="21" t="s">
        <v>266</v>
      </c>
      <c r="D103" s="21"/>
      <c r="E103" s="22" t="s">
        <v>87</v>
      </c>
      <c r="F103" s="22"/>
      <c r="G103" s="22" t="s">
        <v>88</v>
      </c>
      <c r="H103" s="22"/>
      <c r="I103" s="21" t="s">
        <v>74</v>
      </c>
      <c r="J103" s="21" t="s">
        <v>89</v>
      </c>
      <c r="K103" s="21"/>
      <c r="L103" s="22"/>
      <c r="M103" s="21" t="s">
        <v>87</v>
      </c>
      <c r="N103" s="21" t="s">
        <v>367</v>
      </c>
      <c r="O103" s="25"/>
      <c r="P103" s="149"/>
      <c r="Q103" s="29" t="s">
        <v>267</v>
      </c>
      <c r="R103" s="21"/>
    </row>
    <row r="104" spans="1:18">
      <c r="A104" s="9"/>
      <c r="B104" s="9">
        <f t="shared" si="1"/>
        <v>100</v>
      </c>
      <c r="C104" s="21"/>
      <c r="D104" s="21" t="s">
        <v>268</v>
      </c>
      <c r="E104" s="22" t="s">
        <v>94</v>
      </c>
      <c r="F104" s="22"/>
      <c r="G104" s="22" t="s">
        <v>88</v>
      </c>
      <c r="H104" s="22"/>
      <c r="I104" s="21" t="s">
        <v>376</v>
      </c>
      <c r="J104" s="21" t="s">
        <v>89</v>
      </c>
      <c r="K104" s="21"/>
      <c r="L104" s="23" t="s">
        <v>269</v>
      </c>
      <c r="M104" s="21" t="s">
        <v>94</v>
      </c>
      <c r="N104" s="21" t="s">
        <v>367</v>
      </c>
      <c r="O104" s="25"/>
      <c r="P104" s="150"/>
      <c r="Q104" s="31"/>
      <c r="R104" s="21"/>
    </row>
    <row r="105" spans="1:18">
      <c r="A105" s="9"/>
      <c r="B105" s="9">
        <f t="shared" si="1"/>
        <v>101</v>
      </c>
      <c r="C105" s="21"/>
      <c r="D105" s="21" t="s">
        <v>270</v>
      </c>
      <c r="E105" s="22" t="s">
        <v>94</v>
      </c>
      <c r="F105" s="22"/>
      <c r="G105" s="22" t="s">
        <v>127</v>
      </c>
      <c r="H105" s="22"/>
      <c r="I105" s="21" t="s">
        <v>375</v>
      </c>
      <c r="J105" s="21"/>
      <c r="K105" s="21"/>
      <c r="L105" s="23"/>
      <c r="M105" s="21" t="s">
        <v>94</v>
      </c>
      <c r="N105" s="21" t="s">
        <v>369</v>
      </c>
      <c r="O105" s="25"/>
      <c r="P105" s="150"/>
      <c r="Q105" s="31"/>
      <c r="R105" s="21"/>
    </row>
    <row r="106" spans="1:18">
      <c r="A106" s="9"/>
      <c r="B106" s="9">
        <f t="shared" si="1"/>
        <v>102</v>
      </c>
      <c r="C106" s="21"/>
      <c r="D106" s="21" t="s">
        <v>271</v>
      </c>
      <c r="E106" s="22" t="s">
        <v>87</v>
      </c>
      <c r="F106" s="22"/>
      <c r="G106" s="22" t="s">
        <v>127</v>
      </c>
      <c r="H106" s="22"/>
      <c r="I106" s="21" t="s">
        <v>375</v>
      </c>
      <c r="J106" s="21"/>
      <c r="K106" s="21"/>
      <c r="L106" s="23"/>
      <c r="M106" s="21" t="s">
        <v>87</v>
      </c>
      <c r="N106" s="21" t="s">
        <v>372</v>
      </c>
      <c r="O106" s="25"/>
      <c r="P106" s="150"/>
      <c r="Q106" s="31"/>
      <c r="R106" s="21"/>
    </row>
    <row r="107" spans="1:18">
      <c r="A107" s="9">
        <v>31</v>
      </c>
      <c r="B107" s="9">
        <f t="shared" si="1"/>
        <v>103</v>
      </c>
      <c r="C107" s="21" t="s">
        <v>272</v>
      </c>
      <c r="D107" s="21"/>
      <c r="E107" s="22" t="s">
        <v>94</v>
      </c>
      <c r="F107" s="22"/>
      <c r="G107" s="22" t="s">
        <v>88</v>
      </c>
      <c r="H107" s="22"/>
      <c r="I107" s="21" t="s">
        <v>74</v>
      </c>
      <c r="J107" s="21" t="s">
        <v>187</v>
      </c>
      <c r="K107" s="21"/>
      <c r="L107" s="23"/>
      <c r="M107" s="21" t="s">
        <v>94</v>
      </c>
      <c r="N107" s="21" t="s">
        <v>367</v>
      </c>
      <c r="O107" s="25"/>
      <c r="P107" s="149"/>
      <c r="Q107" s="29" t="s">
        <v>273</v>
      </c>
      <c r="R107" s="21" t="s">
        <v>189</v>
      </c>
    </row>
    <row r="108" spans="1:18">
      <c r="A108" s="9"/>
      <c r="B108" s="9">
        <f t="shared" si="1"/>
        <v>104</v>
      </c>
      <c r="C108" s="21"/>
      <c r="D108" s="21" t="s">
        <v>274</v>
      </c>
      <c r="E108" s="22" t="s">
        <v>87</v>
      </c>
      <c r="F108" s="22"/>
      <c r="G108" s="22" t="s">
        <v>97</v>
      </c>
      <c r="H108" s="22"/>
      <c r="I108" s="21" t="s">
        <v>375</v>
      </c>
      <c r="J108" s="21" t="s">
        <v>98</v>
      </c>
      <c r="K108" s="21"/>
      <c r="L108" s="23"/>
      <c r="M108" s="21" t="s">
        <v>87</v>
      </c>
      <c r="N108" s="21" t="s">
        <v>368</v>
      </c>
      <c r="O108" s="25"/>
      <c r="P108" s="150"/>
      <c r="Q108" s="31"/>
      <c r="R108" s="21"/>
    </row>
    <row r="109" spans="1:18">
      <c r="A109" s="9">
        <v>32</v>
      </c>
      <c r="B109" s="9">
        <f t="shared" si="1"/>
        <v>105</v>
      </c>
      <c r="C109" s="21" t="s">
        <v>275</v>
      </c>
      <c r="D109" s="21"/>
      <c r="E109" s="22" t="s">
        <v>87</v>
      </c>
      <c r="F109" s="22"/>
      <c r="G109" s="22" t="s">
        <v>88</v>
      </c>
      <c r="H109" s="22"/>
      <c r="I109" s="21" t="s">
        <v>74</v>
      </c>
      <c r="J109" s="21"/>
      <c r="K109" s="21"/>
      <c r="L109" s="23"/>
      <c r="M109" s="21" t="s">
        <v>87</v>
      </c>
      <c r="N109" s="21" t="s">
        <v>367</v>
      </c>
      <c r="O109" s="25"/>
      <c r="P109" s="149"/>
      <c r="Q109" s="29" t="s">
        <v>276</v>
      </c>
      <c r="R109" s="21"/>
    </row>
    <row r="110" spans="1:18">
      <c r="A110" s="9"/>
      <c r="B110" s="9">
        <f t="shared" si="1"/>
        <v>106</v>
      </c>
      <c r="C110" s="21"/>
      <c r="D110" s="21" t="s">
        <v>277</v>
      </c>
      <c r="E110" s="22" t="s">
        <v>94</v>
      </c>
      <c r="F110" s="22"/>
      <c r="G110" s="22" t="s">
        <v>88</v>
      </c>
      <c r="H110" s="22"/>
      <c r="I110" s="21" t="s">
        <v>375</v>
      </c>
      <c r="J110" s="21"/>
      <c r="K110" s="21"/>
      <c r="L110" s="23"/>
      <c r="M110" s="21" t="s">
        <v>94</v>
      </c>
      <c r="N110" s="21" t="s">
        <v>367</v>
      </c>
      <c r="O110" s="25"/>
      <c r="P110" s="150"/>
      <c r="Q110" s="29" t="s">
        <v>278</v>
      </c>
      <c r="R110" s="21"/>
    </row>
    <row r="111" spans="1:18">
      <c r="A111" s="9"/>
      <c r="B111" s="9">
        <f t="shared" si="1"/>
        <v>107</v>
      </c>
      <c r="C111" s="21"/>
      <c r="D111" s="21" t="s">
        <v>279</v>
      </c>
      <c r="E111" s="22" t="s">
        <v>87</v>
      </c>
      <c r="F111" s="22"/>
      <c r="G111" s="22" t="s">
        <v>127</v>
      </c>
      <c r="H111" s="22"/>
      <c r="I111" s="21" t="s">
        <v>375</v>
      </c>
      <c r="J111" s="21"/>
      <c r="K111" s="21"/>
      <c r="L111" s="23"/>
      <c r="M111" s="21" t="s">
        <v>87</v>
      </c>
      <c r="N111" s="21" t="s">
        <v>371</v>
      </c>
      <c r="O111" s="25"/>
      <c r="P111" s="150"/>
      <c r="Q111" s="31"/>
      <c r="R111" s="21"/>
    </row>
    <row r="112" spans="1:18">
      <c r="A112" s="9"/>
      <c r="B112" s="9">
        <f t="shared" si="1"/>
        <v>108</v>
      </c>
      <c r="C112" s="21"/>
      <c r="D112" s="21" t="s">
        <v>362</v>
      </c>
      <c r="E112" s="22"/>
      <c r="F112" s="22"/>
      <c r="G112" s="22"/>
      <c r="H112" s="22"/>
      <c r="I112" s="21" t="s">
        <v>375</v>
      </c>
      <c r="J112" s="21"/>
      <c r="K112" s="21"/>
      <c r="L112" s="23"/>
      <c r="M112" s="21" t="s">
        <v>87</v>
      </c>
      <c r="N112" s="21" t="s">
        <v>373</v>
      </c>
      <c r="O112" s="25"/>
      <c r="P112" s="30"/>
      <c r="Q112" s="31"/>
      <c r="R112" s="21"/>
    </row>
    <row r="113" spans="1:19">
      <c r="A113" s="9">
        <v>33</v>
      </c>
      <c r="B113" s="9">
        <f t="shared" si="1"/>
        <v>109</v>
      </c>
      <c r="C113" s="21" t="s">
        <v>280</v>
      </c>
      <c r="D113" s="21"/>
      <c r="E113" s="22" t="s">
        <v>87</v>
      </c>
      <c r="F113" s="22"/>
      <c r="G113" s="22" t="s">
        <v>88</v>
      </c>
      <c r="H113" s="22"/>
      <c r="I113" s="21" t="s">
        <v>74</v>
      </c>
      <c r="J113" s="21"/>
      <c r="K113" s="21"/>
      <c r="L113" s="23"/>
      <c r="M113" s="21" t="s">
        <v>87</v>
      </c>
      <c r="N113" s="21" t="s">
        <v>367</v>
      </c>
      <c r="O113" s="25"/>
      <c r="P113" s="149"/>
      <c r="Q113" s="29" t="s">
        <v>281</v>
      </c>
      <c r="R113" s="27" t="s">
        <v>102</v>
      </c>
    </row>
    <row r="114" spans="1:19">
      <c r="A114" s="9"/>
      <c r="B114" s="9">
        <f t="shared" si="1"/>
        <v>110</v>
      </c>
      <c r="C114" s="21"/>
      <c r="D114" s="21" t="s">
        <v>282</v>
      </c>
      <c r="E114" s="22" t="s">
        <v>94</v>
      </c>
      <c r="F114" s="22"/>
      <c r="G114" s="22" t="s">
        <v>88</v>
      </c>
      <c r="H114" s="22"/>
      <c r="I114" s="21" t="s">
        <v>376</v>
      </c>
      <c r="J114" s="21"/>
      <c r="K114" s="21"/>
      <c r="L114" s="23"/>
      <c r="M114" s="21" t="s">
        <v>94</v>
      </c>
      <c r="N114" s="21" t="s">
        <v>367</v>
      </c>
      <c r="O114" s="25"/>
      <c r="P114" s="150"/>
      <c r="Q114" s="31"/>
      <c r="R114" s="21"/>
    </row>
    <row r="115" spans="1:19">
      <c r="A115" s="9">
        <v>34</v>
      </c>
      <c r="B115" s="9">
        <f t="shared" si="1"/>
        <v>111</v>
      </c>
      <c r="C115" s="21" t="s">
        <v>283</v>
      </c>
      <c r="E115" s="22" t="s">
        <v>87</v>
      </c>
      <c r="F115" s="22"/>
      <c r="G115" s="22" t="s">
        <v>112</v>
      </c>
      <c r="H115" s="22"/>
      <c r="I115" s="21" t="s">
        <v>74</v>
      </c>
      <c r="J115" s="21" t="s">
        <v>98</v>
      </c>
      <c r="K115" s="21"/>
      <c r="L115" s="22"/>
      <c r="M115" s="21" t="s">
        <v>87</v>
      </c>
      <c r="N115" s="21" t="s">
        <v>367</v>
      </c>
      <c r="O115" s="26">
        <v>33697</v>
      </c>
      <c r="P115" s="21"/>
      <c r="Q115" s="28" t="s">
        <v>284</v>
      </c>
      <c r="R115" s="21"/>
    </row>
    <row r="116" spans="1:19">
      <c r="A116" s="9"/>
      <c r="B116" s="9">
        <f t="shared" si="1"/>
        <v>112</v>
      </c>
      <c r="C116" s="21"/>
      <c r="D116" s="21" t="s">
        <v>363</v>
      </c>
      <c r="E116" s="22"/>
      <c r="F116" s="22"/>
      <c r="G116" s="22"/>
      <c r="H116" s="22"/>
      <c r="I116" s="21" t="s">
        <v>376</v>
      </c>
      <c r="J116" s="21"/>
      <c r="K116" s="21"/>
      <c r="L116" s="22"/>
      <c r="M116" s="21" t="s">
        <v>94</v>
      </c>
      <c r="N116" s="21" t="s">
        <v>367</v>
      </c>
      <c r="O116" s="26"/>
      <c r="P116" s="37"/>
      <c r="Q116" s="28"/>
      <c r="R116" s="21"/>
    </row>
    <row r="117" spans="1:19">
      <c r="A117" s="9">
        <v>35</v>
      </c>
      <c r="B117" s="9">
        <f t="shared" si="1"/>
        <v>113</v>
      </c>
      <c r="C117" s="21" t="s">
        <v>285</v>
      </c>
      <c r="D117" s="21"/>
      <c r="E117" s="22" t="s">
        <v>87</v>
      </c>
      <c r="F117" s="22"/>
      <c r="G117" s="22" t="s">
        <v>112</v>
      </c>
      <c r="H117" s="22"/>
      <c r="I117" s="21" t="s">
        <v>74</v>
      </c>
      <c r="J117" s="21" t="s">
        <v>98</v>
      </c>
      <c r="K117" s="21"/>
      <c r="L117" s="22"/>
      <c r="M117" s="21" t="s">
        <v>87</v>
      </c>
      <c r="N117" s="21" t="s">
        <v>367</v>
      </c>
      <c r="O117" s="25"/>
      <c r="P117" s="21"/>
      <c r="Q117" s="22"/>
      <c r="R117" s="21"/>
    </row>
    <row r="118" spans="1:19">
      <c r="A118" s="9"/>
      <c r="B118" s="9">
        <f t="shared" si="1"/>
        <v>114</v>
      </c>
      <c r="C118" s="38"/>
      <c r="D118" s="39" t="s">
        <v>286</v>
      </c>
      <c r="E118" s="22"/>
      <c r="F118" s="22"/>
      <c r="G118" s="22"/>
      <c r="H118" s="22"/>
      <c r="I118" s="21" t="s">
        <v>376</v>
      </c>
      <c r="J118" s="21"/>
      <c r="K118" s="21"/>
      <c r="L118" s="22"/>
      <c r="M118" s="21" t="s">
        <v>94</v>
      </c>
      <c r="N118" s="21" t="s">
        <v>367</v>
      </c>
      <c r="O118" s="25"/>
      <c r="P118" s="21"/>
      <c r="Q118" s="22"/>
      <c r="R118" s="21"/>
    </row>
    <row r="119" spans="1:19">
      <c r="A119" s="9"/>
      <c r="B119" s="9">
        <f t="shared" si="1"/>
        <v>115</v>
      </c>
      <c r="C119" s="38"/>
      <c r="D119" s="39" t="s">
        <v>287</v>
      </c>
      <c r="E119" s="22"/>
      <c r="F119" s="22"/>
      <c r="G119" s="22"/>
      <c r="H119" s="22"/>
      <c r="I119" s="21" t="s">
        <v>375</v>
      </c>
      <c r="J119" s="21"/>
      <c r="K119" s="21"/>
      <c r="L119" s="22"/>
      <c r="M119" s="21" t="s">
        <v>94</v>
      </c>
      <c r="N119" s="21" t="s">
        <v>373</v>
      </c>
      <c r="O119" s="25"/>
      <c r="P119" s="21"/>
      <c r="Q119" s="22"/>
      <c r="R119" s="21"/>
    </row>
    <row r="120" spans="1:19">
      <c r="A120" s="9">
        <v>36</v>
      </c>
      <c r="B120" s="9">
        <f t="shared" si="1"/>
        <v>116</v>
      </c>
      <c r="C120" s="38" t="s">
        <v>288</v>
      </c>
      <c r="D120" s="39"/>
      <c r="E120" s="22" t="s">
        <v>87</v>
      </c>
      <c r="F120" s="22"/>
      <c r="G120" s="22" t="s">
        <v>88</v>
      </c>
      <c r="H120" s="22"/>
      <c r="I120" s="21" t="s">
        <v>74</v>
      </c>
      <c r="J120" s="21"/>
      <c r="K120" s="21"/>
      <c r="L120" s="23"/>
      <c r="M120" s="21" t="s">
        <v>87</v>
      </c>
      <c r="N120" s="21" t="s">
        <v>367</v>
      </c>
      <c r="O120" s="25"/>
      <c r="P120" s="149" t="s">
        <v>289</v>
      </c>
      <c r="Q120" s="29" t="s">
        <v>290</v>
      </c>
      <c r="R120" s="21"/>
    </row>
    <row r="121" spans="1:19">
      <c r="A121" s="9"/>
      <c r="B121" s="9">
        <f t="shared" si="1"/>
        <v>117</v>
      </c>
      <c r="C121" s="21"/>
      <c r="D121" s="21" t="s">
        <v>291</v>
      </c>
      <c r="E121" s="22" t="s">
        <v>94</v>
      </c>
      <c r="F121" s="22"/>
      <c r="G121" s="22" t="s">
        <v>88</v>
      </c>
      <c r="H121" s="22"/>
      <c r="I121" s="21" t="s">
        <v>376</v>
      </c>
      <c r="J121" s="21"/>
      <c r="K121" s="21"/>
      <c r="L121" s="23"/>
      <c r="M121" s="21" t="s">
        <v>94</v>
      </c>
      <c r="N121" s="21" t="s">
        <v>367</v>
      </c>
      <c r="O121" s="26">
        <v>24084</v>
      </c>
      <c r="P121" s="150"/>
      <c r="Q121" s="32" t="s">
        <v>292</v>
      </c>
      <c r="R121" s="21"/>
      <c r="S121" s="40"/>
    </row>
    <row r="122" spans="1:19">
      <c r="A122" s="9"/>
      <c r="B122" s="9">
        <f t="shared" si="1"/>
        <v>118</v>
      </c>
      <c r="C122" s="21"/>
      <c r="D122" s="21" t="s">
        <v>293</v>
      </c>
      <c r="E122" s="22" t="s">
        <v>87</v>
      </c>
      <c r="F122" s="22"/>
      <c r="G122" s="22" t="s">
        <v>88</v>
      </c>
      <c r="H122" s="22"/>
      <c r="I122" s="21" t="s">
        <v>375</v>
      </c>
      <c r="J122" s="21"/>
      <c r="K122" s="21"/>
      <c r="L122" s="23"/>
      <c r="M122" s="21" t="s">
        <v>87</v>
      </c>
      <c r="N122" s="21" t="s">
        <v>367</v>
      </c>
      <c r="O122" s="25"/>
      <c r="P122" s="150"/>
      <c r="Q122" s="31"/>
      <c r="R122" s="21"/>
    </row>
    <row r="123" spans="1:19">
      <c r="A123" s="9"/>
      <c r="B123" s="9">
        <f t="shared" si="1"/>
        <v>119</v>
      </c>
      <c r="C123" s="21"/>
      <c r="D123" s="21" t="s">
        <v>294</v>
      </c>
      <c r="E123" s="22" t="s">
        <v>87</v>
      </c>
      <c r="F123" s="22"/>
      <c r="G123" s="22" t="s">
        <v>88</v>
      </c>
      <c r="H123" s="22"/>
      <c r="I123" s="21" t="s">
        <v>375</v>
      </c>
      <c r="J123" s="21"/>
      <c r="K123" s="21"/>
      <c r="L123" s="23"/>
      <c r="M123" s="21" t="s">
        <v>87</v>
      </c>
      <c r="N123" s="21" t="s">
        <v>368</v>
      </c>
      <c r="O123" s="25"/>
      <c r="P123" s="150"/>
      <c r="Q123" s="31"/>
      <c r="R123" s="21"/>
    </row>
    <row r="124" spans="1:19">
      <c r="A124" s="9"/>
      <c r="B124" s="9">
        <f t="shared" si="1"/>
        <v>120</v>
      </c>
      <c r="C124" s="21"/>
      <c r="D124" s="21" t="s">
        <v>295</v>
      </c>
      <c r="E124" s="22" t="s">
        <v>87</v>
      </c>
      <c r="F124" s="22"/>
      <c r="G124" s="22" t="s">
        <v>97</v>
      </c>
      <c r="H124" s="22"/>
      <c r="I124" s="21" t="s">
        <v>375</v>
      </c>
      <c r="J124" s="21"/>
      <c r="K124" s="21"/>
      <c r="L124" s="23"/>
      <c r="M124" s="21" t="s">
        <v>87</v>
      </c>
      <c r="N124" s="21" t="s">
        <v>369</v>
      </c>
      <c r="O124" s="25"/>
      <c r="P124" s="150"/>
      <c r="Q124" s="31"/>
      <c r="R124" s="21"/>
    </row>
    <row r="125" spans="1:19">
      <c r="A125" s="9"/>
      <c r="B125" s="9">
        <f t="shared" si="1"/>
        <v>121</v>
      </c>
      <c r="C125" s="21"/>
      <c r="D125" s="21" t="s">
        <v>296</v>
      </c>
      <c r="E125" s="22" t="s">
        <v>94</v>
      </c>
      <c r="F125" s="22"/>
      <c r="G125" s="22" t="s">
        <v>127</v>
      </c>
      <c r="H125" s="22"/>
      <c r="I125" s="21" t="s">
        <v>375</v>
      </c>
      <c r="J125" s="21"/>
      <c r="K125" s="21"/>
      <c r="L125" s="23"/>
      <c r="M125" s="21" t="s">
        <v>94</v>
      </c>
      <c r="N125" s="21" t="s">
        <v>371</v>
      </c>
      <c r="O125" s="25"/>
      <c r="P125" s="150"/>
      <c r="Q125" s="31"/>
      <c r="R125" s="21"/>
    </row>
    <row r="126" spans="1:19">
      <c r="A126" s="9"/>
      <c r="B126" s="9">
        <f t="shared" si="1"/>
        <v>122</v>
      </c>
      <c r="C126" s="21"/>
      <c r="D126" s="21" t="s">
        <v>297</v>
      </c>
      <c r="E126" s="22" t="s">
        <v>94</v>
      </c>
      <c r="F126" s="22"/>
      <c r="G126" s="22" t="s">
        <v>127</v>
      </c>
      <c r="H126" s="22"/>
      <c r="I126" s="21" t="s">
        <v>375</v>
      </c>
      <c r="J126" s="21" t="s">
        <v>98</v>
      </c>
      <c r="K126" s="21"/>
      <c r="L126" s="23"/>
      <c r="M126" s="21" t="s">
        <v>94</v>
      </c>
      <c r="N126" s="21" t="s">
        <v>371</v>
      </c>
      <c r="O126" s="25"/>
      <c r="P126" s="150"/>
      <c r="Q126" s="31"/>
      <c r="R126" s="21"/>
    </row>
    <row r="127" spans="1:19">
      <c r="A127" s="9">
        <v>37</v>
      </c>
      <c r="B127" s="9">
        <f t="shared" si="1"/>
        <v>123</v>
      </c>
      <c r="C127" s="21" t="s">
        <v>298</v>
      </c>
      <c r="D127" s="21"/>
      <c r="E127" s="22" t="s">
        <v>94</v>
      </c>
      <c r="F127" s="22"/>
      <c r="G127" s="22" t="s">
        <v>88</v>
      </c>
      <c r="H127" s="22"/>
      <c r="I127" s="21" t="s">
        <v>74</v>
      </c>
      <c r="J127" s="21" t="s">
        <v>89</v>
      </c>
      <c r="K127" s="21"/>
      <c r="L127" s="22">
        <v>8128480375</v>
      </c>
      <c r="M127" s="21" t="s">
        <v>94</v>
      </c>
      <c r="N127" s="21" t="s">
        <v>367</v>
      </c>
      <c r="O127" s="25"/>
      <c r="P127" s="149"/>
      <c r="Q127" s="29" t="s">
        <v>299</v>
      </c>
      <c r="R127" s="21"/>
    </row>
    <row r="128" spans="1:19">
      <c r="A128" s="9"/>
      <c r="B128" s="9">
        <f t="shared" si="1"/>
        <v>124</v>
      </c>
      <c r="C128" s="21"/>
      <c r="D128" s="21" t="s">
        <v>300</v>
      </c>
      <c r="E128" s="22"/>
      <c r="F128" s="22"/>
      <c r="G128" s="22"/>
      <c r="H128" s="22"/>
      <c r="I128" s="21" t="s">
        <v>375</v>
      </c>
      <c r="J128" s="21"/>
      <c r="K128" s="21"/>
      <c r="L128" s="22"/>
      <c r="M128" s="21" t="s">
        <v>87</v>
      </c>
      <c r="N128" s="21" t="s">
        <v>368</v>
      </c>
      <c r="O128" s="25"/>
      <c r="P128" s="150"/>
      <c r="Q128" s="31"/>
      <c r="R128" s="21"/>
    </row>
    <row r="129" spans="1:18">
      <c r="A129" s="9">
        <v>38</v>
      </c>
      <c r="B129" s="9">
        <f t="shared" si="1"/>
        <v>125</v>
      </c>
      <c r="C129" s="21" t="s">
        <v>301</v>
      </c>
      <c r="D129" s="21"/>
      <c r="E129" s="22" t="s">
        <v>87</v>
      </c>
      <c r="F129" s="22"/>
      <c r="G129" s="22" t="s">
        <v>88</v>
      </c>
      <c r="H129" s="22"/>
      <c r="I129" s="21" t="s">
        <v>74</v>
      </c>
      <c r="J129" s="21" t="s">
        <v>98</v>
      </c>
      <c r="K129" s="21"/>
      <c r="L129" s="22"/>
      <c r="M129" s="21" t="s">
        <v>87</v>
      </c>
      <c r="N129" s="21" t="s">
        <v>367</v>
      </c>
      <c r="O129" s="25"/>
      <c r="P129" s="149"/>
      <c r="Q129" s="29" t="s">
        <v>302</v>
      </c>
      <c r="R129" s="21"/>
    </row>
    <row r="130" spans="1:18">
      <c r="A130" s="9"/>
      <c r="B130" s="9">
        <f t="shared" si="1"/>
        <v>126</v>
      </c>
      <c r="C130" s="21"/>
      <c r="D130" s="21" t="s">
        <v>303</v>
      </c>
      <c r="E130" s="22" t="s">
        <v>94</v>
      </c>
      <c r="F130" s="22"/>
      <c r="G130" s="22" t="s">
        <v>88</v>
      </c>
      <c r="H130" s="22"/>
      <c r="I130" s="21" t="s">
        <v>376</v>
      </c>
      <c r="J130" s="21"/>
      <c r="K130" s="21"/>
      <c r="L130" s="22"/>
      <c r="M130" s="21" t="s">
        <v>94</v>
      </c>
      <c r="N130" s="21" t="s">
        <v>367</v>
      </c>
      <c r="O130" s="25"/>
      <c r="P130" s="150"/>
      <c r="Q130" s="31"/>
      <c r="R130" s="21"/>
    </row>
    <row r="131" spans="1:18">
      <c r="A131" s="9"/>
      <c r="B131" s="9">
        <f t="shared" si="1"/>
        <v>127</v>
      </c>
      <c r="C131" s="21"/>
      <c r="D131" s="21" t="s">
        <v>304</v>
      </c>
      <c r="E131" s="22" t="s">
        <v>87</v>
      </c>
      <c r="F131" s="22"/>
      <c r="G131" s="22" t="s">
        <v>127</v>
      </c>
      <c r="H131" s="22"/>
      <c r="I131" s="21" t="s">
        <v>375</v>
      </c>
      <c r="J131" s="21"/>
      <c r="K131" s="21"/>
      <c r="L131" s="22"/>
      <c r="M131" s="21" t="s">
        <v>87</v>
      </c>
      <c r="N131" s="21" t="s">
        <v>372</v>
      </c>
      <c r="O131" s="25"/>
      <c r="P131" s="150"/>
      <c r="Q131" s="31"/>
      <c r="R131" s="21"/>
    </row>
    <row r="132" spans="1:18">
      <c r="A132" s="9"/>
      <c r="B132" s="9">
        <f t="shared" si="1"/>
        <v>128</v>
      </c>
      <c r="C132" s="21"/>
      <c r="D132" s="21" t="s">
        <v>305</v>
      </c>
      <c r="E132" s="22"/>
      <c r="F132" s="22"/>
      <c r="G132" s="22" t="s">
        <v>127</v>
      </c>
      <c r="H132" s="22"/>
      <c r="I132" s="21" t="s">
        <v>375</v>
      </c>
      <c r="J132" s="21"/>
      <c r="K132" s="21"/>
      <c r="L132" s="22"/>
      <c r="M132" s="21" t="s">
        <v>87</v>
      </c>
      <c r="N132" s="21" t="s">
        <v>373</v>
      </c>
      <c r="O132" s="25"/>
      <c r="P132" s="150"/>
      <c r="Q132" s="31"/>
      <c r="R132" s="21"/>
    </row>
    <row r="133" spans="1:18">
      <c r="A133" s="9">
        <v>39</v>
      </c>
      <c r="B133" s="9">
        <f t="shared" si="1"/>
        <v>129</v>
      </c>
      <c r="C133" s="21" t="s">
        <v>306</v>
      </c>
      <c r="D133" s="21"/>
      <c r="E133" s="22" t="s">
        <v>87</v>
      </c>
      <c r="F133" s="22"/>
      <c r="G133" s="22" t="s">
        <v>88</v>
      </c>
      <c r="H133" s="22"/>
      <c r="I133" s="21" t="s">
        <v>74</v>
      </c>
      <c r="J133" s="21" t="s">
        <v>89</v>
      </c>
      <c r="K133" s="21"/>
      <c r="L133" s="23" t="s">
        <v>307</v>
      </c>
      <c r="M133" s="21" t="s">
        <v>87</v>
      </c>
      <c r="N133" s="21" t="s">
        <v>367</v>
      </c>
      <c r="O133" s="25"/>
      <c r="P133" s="149"/>
      <c r="Q133" s="29" t="s">
        <v>308</v>
      </c>
      <c r="R133" s="21"/>
    </row>
    <row r="134" spans="1:18">
      <c r="A134" s="9"/>
      <c r="B134" s="9">
        <f t="shared" si="1"/>
        <v>130</v>
      </c>
      <c r="C134" s="21"/>
      <c r="D134" s="21" t="s">
        <v>309</v>
      </c>
      <c r="E134" s="22" t="s">
        <v>94</v>
      </c>
      <c r="F134" s="22"/>
      <c r="G134" s="22" t="s">
        <v>88</v>
      </c>
      <c r="H134" s="22"/>
      <c r="I134" s="21" t="s">
        <v>376</v>
      </c>
      <c r="J134" s="21" t="s">
        <v>89</v>
      </c>
      <c r="K134" s="21"/>
      <c r="L134" s="22"/>
      <c r="M134" s="21" t="s">
        <v>94</v>
      </c>
      <c r="N134" s="21" t="s">
        <v>367</v>
      </c>
      <c r="O134" s="25"/>
      <c r="P134" s="150"/>
      <c r="Q134" s="31"/>
      <c r="R134" s="21"/>
    </row>
    <row r="135" spans="1:18">
      <c r="A135" s="9"/>
      <c r="B135" s="9">
        <f t="shared" ref="B135:B166" si="2">B134+1</f>
        <v>131</v>
      </c>
      <c r="C135" s="21"/>
      <c r="D135" s="21" t="s">
        <v>310</v>
      </c>
      <c r="E135" s="22" t="s">
        <v>94</v>
      </c>
      <c r="F135" s="22"/>
      <c r="G135" s="22" t="s">
        <v>112</v>
      </c>
      <c r="H135" s="22"/>
      <c r="I135" s="21" t="s">
        <v>375</v>
      </c>
      <c r="J135" s="21" t="s">
        <v>98</v>
      </c>
      <c r="K135" s="21"/>
      <c r="L135" s="22"/>
      <c r="M135" s="21" t="s">
        <v>94</v>
      </c>
      <c r="N135" s="21" t="s">
        <v>374</v>
      </c>
      <c r="O135" s="25"/>
      <c r="P135" s="150"/>
      <c r="Q135" s="31"/>
      <c r="R135" s="21"/>
    </row>
    <row r="136" spans="1:18">
      <c r="A136" s="9"/>
      <c r="B136" s="9">
        <f t="shared" si="2"/>
        <v>132</v>
      </c>
      <c r="C136" s="21"/>
      <c r="D136" s="21" t="s">
        <v>311</v>
      </c>
      <c r="E136" s="22" t="s">
        <v>94</v>
      </c>
      <c r="F136" s="22"/>
      <c r="G136" s="22" t="s">
        <v>112</v>
      </c>
      <c r="H136" s="22"/>
      <c r="I136" s="21" t="s">
        <v>375</v>
      </c>
      <c r="J136" s="21" t="s">
        <v>98</v>
      </c>
      <c r="K136" s="21"/>
      <c r="L136" s="22"/>
      <c r="M136" s="21" t="s">
        <v>94</v>
      </c>
      <c r="N136" s="21" t="s">
        <v>368</v>
      </c>
      <c r="O136" s="25"/>
      <c r="P136" s="150"/>
      <c r="Q136" s="31"/>
      <c r="R136" s="21"/>
    </row>
    <row r="137" spans="1:18">
      <c r="A137" s="9"/>
      <c r="B137" s="9">
        <f t="shared" si="2"/>
        <v>133</v>
      </c>
      <c r="C137" s="21"/>
      <c r="D137" s="21" t="s">
        <v>312</v>
      </c>
      <c r="E137" s="22" t="s">
        <v>87</v>
      </c>
      <c r="F137" s="22"/>
      <c r="G137" s="22" t="s">
        <v>112</v>
      </c>
      <c r="H137" s="22"/>
      <c r="I137" s="21" t="s">
        <v>375</v>
      </c>
      <c r="J137" s="21" t="s">
        <v>98</v>
      </c>
      <c r="K137" s="21"/>
      <c r="L137" s="22"/>
      <c r="M137" s="21" t="s">
        <v>87</v>
      </c>
      <c r="N137" s="21" t="s">
        <v>368</v>
      </c>
      <c r="O137" s="25"/>
      <c r="P137" s="150"/>
      <c r="Q137" s="31"/>
      <c r="R137" s="21"/>
    </row>
    <row r="138" spans="1:18">
      <c r="A138" s="9"/>
      <c r="B138" s="9">
        <f t="shared" si="2"/>
        <v>134</v>
      </c>
      <c r="C138" s="21"/>
      <c r="D138" s="21" t="s">
        <v>313</v>
      </c>
      <c r="E138" s="22" t="s">
        <v>94</v>
      </c>
      <c r="F138" s="22"/>
      <c r="G138" s="22" t="s">
        <v>97</v>
      </c>
      <c r="H138" s="22"/>
      <c r="I138" s="21" t="s">
        <v>375</v>
      </c>
      <c r="J138" s="21"/>
      <c r="K138" s="21"/>
      <c r="L138" s="22"/>
      <c r="M138" s="21" t="s">
        <v>94</v>
      </c>
      <c r="N138" s="21" t="s">
        <v>369</v>
      </c>
      <c r="O138" s="25"/>
      <c r="P138" s="150"/>
      <c r="Q138" s="31"/>
      <c r="R138" s="21"/>
    </row>
    <row r="139" spans="1:18">
      <c r="A139" s="9"/>
      <c r="B139" s="9">
        <f t="shared" si="2"/>
        <v>135</v>
      </c>
      <c r="C139" s="21"/>
      <c r="D139" s="21" t="s">
        <v>314</v>
      </c>
      <c r="E139" s="22" t="s">
        <v>94</v>
      </c>
      <c r="F139" s="22"/>
      <c r="G139" s="22" t="s">
        <v>127</v>
      </c>
      <c r="H139" s="22"/>
      <c r="I139" s="21" t="s">
        <v>375</v>
      </c>
      <c r="J139" s="21"/>
      <c r="K139" s="21"/>
      <c r="L139" s="22"/>
      <c r="M139" s="21" t="s">
        <v>94</v>
      </c>
      <c r="N139" s="21" t="s">
        <v>371</v>
      </c>
      <c r="O139" s="25"/>
      <c r="P139" s="150"/>
      <c r="Q139" s="31"/>
      <c r="R139" s="21"/>
    </row>
    <row r="140" spans="1:18">
      <c r="A140" s="9">
        <v>40</v>
      </c>
      <c r="B140" s="9">
        <f t="shared" si="2"/>
        <v>136</v>
      </c>
      <c r="C140" s="21" t="s">
        <v>315</v>
      </c>
      <c r="D140" s="21"/>
      <c r="E140" s="22" t="s">
        <v>87</v>
      </c>
      <c r="F140" s="22"/>
      <c r="G140" s="22" t="s">
        <v>88</v>
      </c>
      <c r="H140" s="22"/>
      <c r="I140" s="21" t="s">
        <v>74</v>
      </c>
      <c r="J140" s="21"/>
      <c r="K140" s="21"/>
      <c r="L140" s="22"/>
      <c r="M140" s="21" t="s">
        <v>87</v>
      </c>
      <c r="N140" s="21" t="s">
        <v>367</v>
      </c>
      <c r="O140" s="25"/>
      <c r="P140" s="149"/>
      <c r="Q140" s="31"/>
      <c r="R140" s="27" t="s">
        <v>102</v>
      </c>
    </row>
    <row r="141" spans="1:18">
      <c r="A141" s="9"/>
      <c r="B141" s="9">
        <f t="shared" si="2"/>
        <v>137</v>
      </c>
      <c r="C141" s="21"/>
      <c r="D141" s="21" t="s">
        <v>316</v>
      </c>
      <c r="E141" s="22"/>
      <c r="F141" s="22"/>
      <c r="G141" s="22"/>
      <c r="H141" s="22"/>
      <c r="I141" s="21" t="s">
        <v>376</v>
      </c>
      <c r="J141" s="21"/>
      <c r="K141" s="21"/>
      <c r="L141" s="22"/>
      <c r="M141" s="21" t="s">
        <v>94</v>
      </c>
      <c r="N141" s="21" t="s">
        <v>367</v>
      </c>
      <c r="O141" s="25"/>
      <c r="P141" s="150"/>
      <c r="Q141" s="31"/>
      <c r="R141" s="21"/>
    </row>
    <row r="142" spans="1:18">
      <c r="A142" s="9"/>
      <c r="B142" s="9">
        <f t="shared" si="2"/>
        <v>138</v>
      </c>
      <c r="C142" s="21"/>
      <c r="D142" s="21" t="s">
        <v>317</v>
      </c>
      <c r="E142" s="22"/>
      <c r="F142" s="22"/>
      <c r="G142" s="22"/>
      <c r="H142" s="22"/>
      <c r="I142" s="21" t="s">
        <v>375</v>
      </c>
      <c r="J142" s="21"/>
      <c r="K142" s="21"/>
      <c r="L142" s="22"/>
      <c r="M142" s="9" t="s">
        <v>94</v>
      </c>
      <c r="N142" s="21" t="s">
        <v>373</v>
      </c>
      <c r="O142" s="25"/>
      <c r="P142" s="150"/>
      <c r="Q142" s="31"/>
      <c r="R142" s="21"/>
    </row>
    <row r="143" spans="1:18">
      <c r="A143" s="9">
        <v>41</v>
      </c>
      <c r="B143" s="9">
        <f t="shared" si="2"/>
        <v>139</v>
      </c>
      <c r="C143" s="21" t="s">
        <v>318</v>
      </c>
      <c r="D143" s="21"/>
      <c r="E143" s="22" t="s">
        <v>94</v>
      </c>
      <c r="F143" s="22"/>
      <c r="G143" s="22" t="s">
        <v>88</v>
      </c>
      <c r="H143" s="22"/>
      <c r="I143" s="21" t="s">
        <v>74</v>
      </c>
      <c r="J143" s="21" t="s">
        <v>89</v>
      </c>
      <c r="K143" s="21"/>
      <c r="L143" s="22"/>
      <c r="M143" s="21" t="s">
        <v>94</v>
      </c>
      <c r="N143" s="21" t="s">
        <v>367</v>
      </c>
      <c r="O143" s="25"/>
      <c r="P143" s="149"/>
      <c r="Q143" s="29" t="s">
        <v>319</v>
      </c>
      <c r="R143" s="21" t="s">
        <v>108</v>
      </c>
    </row>
    <row r="144" spans="1:18">
      <c r="A144" s="9"/>
      <c r="B144" s="9">
        <f t="shared" si="2"/>
        <v>140</v>
      </c>
      <c r="C144" s="21"/>
      <c r="D144" s="21" t="s">
        <v>320</v>
      </c>
      <c r="E144" s="22" t="s">
        <v>87</v>
      </c>
      <c r="F144" s="22"/>
      <c r="G144" s="22" t="s">
        <v>112</v>
      </c>
      <c r="H144" s="22"/>
      <c r="I144" s="21" t="s">
        <v>375</v>
      </c>
      <c r="J144" s="21" t="s">
        <v>98</v>
      </c>
      <c r="K144" s="21"/>
      <c r="L144" s="22"/>
      <c r="M144" s="21" t="s">
        <v>87</v>
      </c>
      <c r="N144" s="21" t="s">
        <v>368</v>
      </c>
      <c r="O144" s="25"/>
      <c r="P144" s="150"/>
      <c r="Q144" s="31"/>
      <c r="R144" s="21"/>
    </row>
    <row r="145" spans="1:18">
      <c r="A145" s="9"/>
      <c r="B145" s="9">
        <f t="shared" si="2"/>
        <v>141</v>
      </c>
      <c r="C145" s="21"/>
      <c r="D145" s="21" t="s">
        <v>321</v>
      </c>
      <c r="E145" s="22" t="s">
        <v>87</v>
      </c>
      <c r="F145" s="22"/>
      <c r="G145" s="22" t="s">
        <v>97</v>
      </c>
      <c r="H145" s="22"/>
      <c r="I145" s="21" t="s">
        <v>375</v>
      </c>
      <c r="J145" s="21" t="s">
        <v>98</v>
      </c>
      <c r="K145" s="21"/>
      <c r="L145" s="22"/>
      <c r="M145" s="21" t="s">
        <v>87</v>
      </c>
      <c r="N145" s="21" t="s">
        <v>369</v>
      </c>
      <c r="O145" s="25"/>
      <c r="P145" s="150"/>
      <c r="Q145" s="31"/>
      <c r="R145" s="21"/>
    </row>
    <row r="146" spans="1:18">
      <c r="A146" s="9">
        <v>42</v>
      </c>
      <c r="B146" s="9">
        <f t="shared" si="2"/>
        <v>142</v>
      </c>
      <c r="C146" s="21" t="s">
        <v>322</v>
      </c>
      <c r="D146" s="21"/>
      <c r="E146" s="22" t="s">
        <v>87</v>
      </c>
      <c r="F146" s="22"/>
      <c r="G146" s="22" t="s">
        <v>88</v>
      </c>
      <c r="H146" s="22"/>
      <c r="I146" s="21" t="s">
        <v>74</v>
      </c>
      <c r="J146" s="21" t="s">
        <v>98</v>
      </c>
      <c r="K146" s="21"/>
      <c r="L146" s="23"/>
      <c r="M146" s="21" t="s">
        <v>87</v>
      </c>
      <c r="N146" s="21" t="s">
        <v>367</v>
      </c>
      <c r="O146" s="25"/>
      <c r="P146" s="149"/>
      <c r="Q146" s="29" t="s">
        <v>323</v>
      </c>
      <c r="R146" s="21"/>
    </row>
    <row r="147" spans="1:18">
      <c r="A147" s="9"/>
      <c r="B147" s="9">
        <f t="shared" si="2"/>
        <v>143</v>
      </c>
      <c r="C147" s="21"/>
      <c r="D147" s="21" t="s">
        <v>324</v>
      </c>
      <c r="E147" s="22" t="s">
        <v>94</v>
      </c>
      <c r="F147" s="22"/>
      <c r="G147" s="22" t="s">
        <v>88</v>
      </c>
      <c r="H147" s="22"/>
      <c r="I147" s="21" t="s">
        <v>376</v>
      </c>
      <c r="J147" s="21"/>
      <c r="K147" s="21"/>
      <c r="L147" s="23"/>
      <c r="M147" s="21" t="s">
        <v>94</v>
      </c>
      <c r="N147" s="21" t="s">
        <v>367</v>
      </c>
      <c r="O147" s="25"/>
      <c r="P147" s="150"/>
      <c r="Q147" s="31"/>
      <c r="R147" s="21"/>
    </row>
    <row r="148" spans="1:18">
      <c r="A148" s="9"/>
      <c r="B148" s="9">
        <f t="shared" si="2"/>
        <v>144</v>
      </c>
      <c r="C148" s="21"/>
      <c r="D148" s="21" t="s">
        <v>325</v>
      </c>
      <c r="E148" s="22" t="s">
        <v>94</v>
      </c>
      <c r="F148" s="22"/>
      <c r="G148" s="22" t="s">
        <v>127</v>
      </c>
      <c r="H148" s="22"/>
      <c r="I148" s="21" t="s">
        <v>375</v>
      </c>
      <c r="J148" s="21" t="s">
        <v>375</v>
      </c>
      <c r="K148" s="21" t="s">
        <v>375</v>
      </c>
      <c r="L148" s="21"/>
      <c r="M148" s="21" t="s">
        <v>94</v>
      </c>
      <c r="N148" s="21" t="s">
        <v>372</v>
      </c>
      <c r="O148" s="25"/>
      <c r="P148" s="150"/>
      <c r="Q148" s="31"/>
      <c r="R148" s="21"/>
    </row>
    <row r="149" spans="1:18">
      <c r="A149" s="9"/>
      <c r="B149" s="9">
        <f t="shared" si="2"/>
        <v>145</v>
      </c>
      <c r="C149" s="21"/>
      <c r="D149" s="21" t="s">
        <v>326</v>
      </c>
      <c r="E149" s="22" t="s">
        <v>94</v>
      </c>
      <c r="F149" s="22"/>
      <c r="G149" s="22" t="s">
        <v>127</v>
      </c>
      <c r="H149" s="22"/>
      <c r="I149" s="21" t="s">
        <v>375</v>
      </c>
      <c r="J149" s="21"/>
      <c r="K149" s="21"/>
      <c r="L149" s="23"/>
      <c r="M149" s="21" t="s">
        <v>94</v>
      </c>
      <c r="N149" s="21" t="s">
        <v>372</v>
      </c>
      <c r="O149" s="25"/>
      <c r="P149" s="150"/>
      <c r="Q149" s="31"/>
      <c r="R149" s="21"/>
    </row>
    <row r="150" spans="1:18">
      <c r="A150" s="9">
        <v>43</v>
      </c>
      <c r="B150" s="9">
        <f t="shared" si="2"/>
        <v>146</v>
      </c>
      <c r="C150" s="21" t="s">
        <v>327</v>
      </c>
      <c r="D150" s="21"/>
      <c r="E150" s="22" t="s">
        <v>94</v>
      </c>
      <c r="F150" s="22"/>
      <c r="G150" s="22" t="s">
        <v>88</v>
      </c>
      <c r="H150" s="22"/>
      <c r="I150" s="21" t="s">
        <v>74</v>
      </c>
      <c r="J150" s="21" t="s">
        <v>89</v>
      </c>
      <c r="K150" s="21"/>
      <c r="L150" s="23" t="s">
        <v>328</v>
      </c>
      <c r="M150" s="21" t="s">
        <v>94</v>
      </c>
      <c r="N150" s="21" t="s">
        <v>367</v>
      </c>
      <c r="O150" s="25"/>
      <c r="P150" s="149"/>
      <c r="Q150" s="29" t="s">
        <v>329</v>
      </c>
      <c r="R150" s="21" t="s">
        <v>108</v>
      </c>
    </row>
    <row r="151" spans="1:18">
      <c r="A151" s="9"/>
      <c r="B151" s="9">
        <f t="shared" si="2"/>
        <v>147</v>
      </c>
      <c r="C151" s="21"/>
      <c r="D151" s="21" t="s">
        <v>330</v>
      </c>
      <c r="E151" s="22" t="s">
        <v>87</v>
      </c>
      <c r="F151" s="22"/>
      <c r="G151" s="22" t="s">
        <v>112</v>
      </c>
      <c r="H151" s="22"/>
      <c r="I151" s="21" t="s">
        <v>375</v>
      </c>
      <c r="J151" s="21" t="s">
        <v>98</v>
      </c>
      <c r="K151" s="21"/>
      <c r="L151" s="22"/>
      <c r="M151" s="21" t="s">
        <v>87</v>
      </c>
      <c r="N151" s="21" t="s">
        <v>374</v>
      </c>
      <c r="O151" s="25"/>
      <c r="P151" s="150"/>
      <c r="Q151" s="31"/>
      <c r="R151" s="21"/>
    </row>
    <row r="152" spans="1:18">
      <c r="A152" s="9">
        <v>44</v>
      </c>
      <c r="B152" s="9">
        <f t="shared" si="2"/>
        <v>148</v>
      </c>
      <c r="C152" s="21" t="s">
        <v>331</v>
      </c>
      <c r="D152" s="21"/>
      <c r="E152" s="22" t="s">
        <v>87</v>
      </c>
      <c r="F152" s="22"/>
      <c r="G152" s="22" t="s">
        <v>88</v>
      </c>
      <c r="H152" s="22"/>
      <c r="I152" s="21" t="s">
        <v>74</v>
      </c>
      <c r="J152" s="21" t="s">
        <v>89</v>
      </c>
      <c r="K152" s="21"/>
      <c r="L152" s="21"/>
      <c r="M152" s="21" t="s">
        <v>87</v>
      </c>
      <c r="N152" s="21" t="s">
        <v>367</v>
      </c>
      <c r="O152" s="25"/>
      <c r="P152" s="149"/>
      <c r="Q152" s="29" t="s">
        <v>332</v>
      </c>
      <c r="R152" s="21"/>
    </row>
    <row r="153" spans="1:18">
      <c r="A153" s="9"/>
      <c r="B153" s="9">
        <f t="shared" si="2"/>
        <v>149</v>
      </c>
      <c r="C153" s="21"/>
      <c r="D153" s="21" t="s">
        <v>381</v>
      </c>
      <c r="E153" s="22" t="s">
        <v>94</v>
      </c>
      <c r="F153" s="22"/>
      <c r="G153" s="22" t="s">
        <v>88</v>
      </c>
      <c r="H153" s="22"/>
      <c r="I153" s="21" t="s">
        <v>376</v>
      </c>
      <c r="J153" s="21" t="s">
        <v>89</v>
      </c>
      <c r="K153" s="21"/>
      <c r="L153" s="23" t="s">
        <v>333</v>
      </c>
      <c r="M153" s="21" t="s">
        <v>94</v>
      </c>
      <c r="N153" s="21" t="s">
        <v>367</v>
      </c>
      <c r="O153" s="25"/>
      <c r="P153" s="150"/>
      <c r="Q153" s="29" t="s">
        <v>334</v>
      </c>
      <c r="R153" s="21"/>
    </row>
    <row r="154" spans="1:18">
      <c r="A154" s="9"/>
      <c r="B154" s="9">
        <f t="shared" si="2"/>
        <v>150</v>
      </c>
      <c r="C154" s="21"/>
      <c r="D154" s="21" t="s">
        <v>335</v>
      </c>
      <c r="E154" s="22" t="s">
        <v>87</v>
      </c>
      <c r="F154" s="22"/>
      <c r="G154" s="22" t="s">
        <v>97</v>
      </c>
      <c r="H154" s="22"/>
      <c r="I154" s="21" t="s">
        <v>375</v>
      </c>
      <c r="J154" s="21" t="s">
        <v>98</v>
      </c>
      <c r="K154" s="21"/>
      <c r="L154" s="21"/>
      <c r="M154" s="21" t="s">
        <v>87</v>
      </c>
      <c r="N154" s="21" t="s">
        <v>371</v>
      </c>
      <c r="O154" s="25"/>
      <c r="P154" s="150"/>
      <c r="Q154" s="31"/>
      <c r="R154" s="21"/>
    </row>
    <row r="155" spans="1:18">
      <c r="A155" s="9"/>
      <c r="B155" s="9">
        <f t="shared" si="2"/>
        <v>151</v>
      </c>
      <c r="C155" s="21"/>
      <c r="D155" s="21" t="s">
        <v>336</v>
      </c>
      <c r="E155" s="22" t="s">
        <v>87</v>
      </c>
      <c r="F155" s="22"/>
      <c r="G155" s="22" t="s">
        <v>127</v>
      </c>
      <c r="H155" s="22"/>
      <c r="I155" s="21" t="s">
        <v>375</v>
      </c>
      <c r="J155" s="21"/>
      <c r="K155" s="21"/>
      <c r="L155" s="21"/>
      <c r="M155" s="21" t="s">
        <v>87</v>
      </c>
      <c r="N155" s="21" t="s">
        <v>371</v>
      </c>
      <c r="O155" s="25"/>
      <c r="P155" s="150"/>
      <c r="Q155" s="31"/>
      <c r="R155" s="21"/>
    </row>
    <row r="156" spans="1:18">
      <c r="A156" s="9">
        <v>45</v>
      </c>
      <c r="B156" s="9">
        <f t="shared" si="2"/>
        <v>152</v>
      </c>
      <c r="C156" s="21" t="s">
        <v>337</v>
      </c>
      <c r="D156" s="21"/>
      <c r="E156" s="22" t="s">
        <v>87</v>
      </c>
      <c r="F156" s="22"/>
      <c r="G156" s="22" t="s">
        <v>88</v>
      </c>
      <c r="H156" s="22"/>
      <c r="I156" s="21" t="s">
        <v>74</v>
      </c>
      <c r="J156" s="21"/>
      <c r="K156" s="21"/>
      <c r="L156" s="21"/>
      <c r="M156" s="21" t="s">
        <v>87</v>
      </c>
      <c r="N156" s="21" t="s">
        <v>367</v>
      </c>
      <c r="O156" s="26">
        <v>31437</v>
      </c>
      <c r="P156" s="149" t="s">
        <v>338</v>
      </c>
      <c r="Q156" s="32" t="s">
        <v>339</v>
      </c>
      <c r="R156" s="21"/>
    </row>
    <row r="157" spans="1:18">
      <c r="A157" s="9"/>
      <c r="B157" s="9">
        <f t="shared" si="2"/>
        <v>153</v>
      </c>
      <c r="C157" s="21"/>
      <c r="D157" s="21" t="s">
        <v>340</v>
      </c>
      <c r="E157" s="22" t="s">
        <v>94</v>
      </c>
      <c r="F157" s="22"/>
      <c r="G157" s="22" t="s">
        <v>88</v>
      </c>
      <c r="H157" s="22"/>
      <c r="I157" s="21" t="s">
        <v>376</v>
      </c>
      <c r="J157" s="21"/>
      <c r="K157" s="21"/>
      <c r="L157" s="21"/>
      <c r="M157" s="21" t="s">
        <v>94</v>
      </c>
      <c r="N157" s="21" t="s">
        <v>367</v>
      </c>
      <c r="O157" s="25"/>
      <c r="P157" s="150"/>
      <c r="Q157" s="29" t="s">
        <v>341</v>
      </c>
      <c r="R157" s="21"/>
    </row>
    <row r="158" spans="1:18">
      <c r="A158" s="9"/>
      <c r="B158" s="9">
        <f t="shared" si="2"/>
        <v>154</v>
      </c>
      <c r="C158" s="21"/>
      <c r="D158" s="21" t="s">
        <v>342</v>
      </c>
      <c r="E158" s="22" t="s">
        <v>87</v>
      </c>
      <c r="F158" s="22"/>
      <c r="G158" s="22" t="s">
        <v>127</v>
      </c>
      <c r="H158" s="22"/>
      <c r="I158" s="21" t="s">
        <v>375</v>
      </c>
      <c r="J158" s="21"/>
      <c r="K158" s="21"/>
      <c r="L158" s="21"/>
      <c r="M158" s="21" t="s">
        <v>87</v>
      </c>
      <c r="N158" s="21" t="s">
        <v>372</v>
      </c>
      <c r="O158" s="25"/>
      <c r="P158" s="150"/>
      <c r="Q158" s="31"/>
      <c r="R158" s="21"/>
    </row>
    <row r="159" spans="1:18">
      <c r="A159" s="9"/>
      <c r="B159" s="9">
        <f t="shared" si="2"/>
        <v>155</v>
      </c>
      <c r="C159" s="21"/>
      <c r="D159" s="21" t="s">
        <v>343</v>
      </c>
      <c r="E159" s="22"/>
      <c r="F159" s="22"/>
      <c r="G159" s="22"/>
      <c r="H159" s="22"/>
      <c r="I159" s="21" t="s">
        <v>375</v>
      </c>
      <c r="J159" s="21"/>
      <c r="K159" s="21"/>
      <c r="L159" s="21"/>
      <c r="M159" s="21" t="s">
        <v>94</v>
      </c>
      <c r="N159" s="21" t="s">
        <v>373</v>
      </c>
      <c r="O159" s="25"/>
      <c r="P159" s="30"/>
      <c r="Q159" s="31"/>
      <c r="R159" s="21"/>
    </row>
    <row r="160" spans="1:18">
      <c r="A160" s="9">
        <v>46</v>
      </c>
      <c r="B160" s="9">
        <f t="shared" si="2"/>
        <v>156</v>
      </c>
      <c r="C160" s="21" t="s">
        <v>364</v>
      </c>
      <c r="D160" s="21"/>
      <c r="E160" s="22" t="s">
        <v>87</v>
      </c>
      <c r="F160" s="22"/>
      <c r="G160" s="22" t="s">
        <v>88</v>
      </c>
      <c r="H160" s="22"/>
      <c r="I160" s="21" t="s">
        <v>74</v>
      </c>
      <c r="J160" s="21" t="s">
        <v>89</v>
      </c>
      <c r="K160" s="21"/>
      <c r="L160" s="22"/>
      <c r="M160" s="21" t="s">
        <v>87</v>
      </c>
      <c r="N160" s="21" t="s">
        <v>367</v>
      </c>
      <c r="O160" s="25"/>
      <c r="P160" s="163"/>
      <c r="Q160" s="29" t="s">
        <v>344</v>
      </c>
      <c r="R160" s="21"/>
    </row>
    <row r="161" spans="1:18">
      <c r="A161" s="9"/>
      <c r="B161" s="9">
        <f t="shared" si="2"/>
        <v>157</v>
      </c>
      <c r="C161" s="21"/>
      <c r="D161" s="21" t="s">
        <v>345</v>
      </c>
      <c r="E161" s="22" t="s">
        <v>94</v>
      </c>
      <c r="F161" s="22"/>
      <c r="G161" s="22" t="s">
        <v>88</v>
      </c>
      <c r="H161" s="22"/>
      <c r="I161" s="21" t="s">
        <v>376</v>
      </c>
      <c r="J161" s="21"/>
      <c r="K161" s="21"/>
      <c r="L161" s="22"/>
      <c r="M161" s="21" t="s">
        <v>94</v>
      </c>
      <c r="N161" s="21" t="s">
        <v>367</v>
      </c>
      <c r="O161" s="25"/>
      <c r="P161" s="164"/>
      <c r="Q161" s="29" t="s">
        <v>346</v>
      </c>
      <c r="R161" s="21"/>
    </row>
    <row r="162" spans="1:18">
      <c r="A162" s="9"/>
      <c r="B162" s="9">
        <f t="shared" si="2"/>
        <v>158</v>
      </c>
      <c r="C162" s="21"/>
      <c r="D162" s="21" t="s">
        <v>347</v>
      </c>
      <c r="E162" s="22"/>
      <c r="F162" s="22"/>
      <c r="G162" s="22"/>
      <c r="H162" s="22"/>
      <c r="I162" s="21" t="s">
        <v>348</v>
      </c>
      <c r="J162" s="21"/>
      <c r="K162" s="21"/>
      <c r="L162" s="22"/>
      <c r="M162" s="21" t="s">
        <v>94</v>
      </c>
      <c r="N162" s="21" t="s">
        <v>367</v>
      </c>
      <c r="O162" s="25"/>
      <c r="P162" s="165"/>
      <c r="Q162" s="31"/>
      <c r="R162" s="21"/>
    </row>
    <row r="163" spans="1:18">
      <c r="A163" s="9">
        <v>47</v>
      </c>
      <c r="B163" s="9">
        <f t="shared" si="2"/>
        <v>159</v>
      </c>
      <c r="C163" s="21" t="s">
        <v>349</v>
      </c>
      <c r="D163" s="21"/>
      <c r="E163" s="22" t="s">
        <v>87</v>
      </c>
      <c r="F163" s="22"/>
      <c r="G163" s="22" t="s">
        <v>88</v>
      </c>
      <c r="H163" s="22"/>
      <c r="I163" s="21" t="s">
        <v>74</v>
      </c>
      <c r="J163" s="21"/>
      <c r="K163" s="21"/>
      <c r="L163" s="22"/>
      <c r="M163" s="21" t="s">
        <v>87</v>
      </c>
      <c r="N163" s="21" t="s">
        <v>367</v>
      </c>
      <c r="O163" s="25"/>
      <c r="P163" s="163"/>
      <c r="Q163" s="31"/>
      <c r="R163" s="27" t="s">
        <v>102</v>
      </c>
    </row>
    <row r="164" spans="1:18">
      <c r="A164" s="9"/>
      <c r="B164" s="9">
        <f t="shared" si="2"/>
        <v>160</v>
      </c>
      <c r="C164" s="21"/>
      <c r="D164" s="21" t="s">
        <v>350</v>
      </c>
      <c r="E164" s="22" t="s">
        <v>94</v>
      </c>
      <c r="F164" s="22"/>
      <c r="G164" s="22" t="s">
        <v>88</v>
      </c>
      <c r="H164" s="22"/>
      <c r="I164" s="21" t="s">
        <v>376</v>
      </c>
      <c r="J164" s="21"/>
      <c r="K164" s="21"/>
      <c r="L164" s="22"/>
      <c r="M164" s="21" t="s">
        <v>94</v>
      </c>
      <c r="N164" s="21" t="s">
        <v>367</v>
      </c>
      <c r="O164" s="25"/>
      <c r="P164" s="164"/>
      <c r="Q164" s="29" t="s">
        <v>351</v>
      </c>
      <c r="R164" s="21"/>
    </row>
    <row r="165" spans="1:18">
      <c r="A165" s="9"/>
      <c r="B165" s="9">
        <f t="shared" si="2"/>
        <v>161</v>
      </c>
      <c r="C165" s="21"/>
      <c r="D165" s="21" t="s">
        <v>352</v>
      </c>
      <c r="E165" s="22"/>
      <c r="F165" s="22"/>
      <c r="G165" s="22" t="s">
        <v>127</v>
      </c>
      <c r="H165" s="22"/>
      <c r="I165" s="21" t="s">
        <v>375</v>
      </c>
      <c r="J165" s="21"/>
      <c r="K165" s="21"/>
      <c r="L165" s="22"/>
      <c r="M165" s="21" t="s">
        <v>87</v>
      </c>
      <c r="N165" s="21" t="s">
        <v>373</v>
      </c>
      <c r="O165" s="25"/>
      <c r="P165" s="165"/>
      <c r="Q165" s="31"/>
      <c r="R165" s="21"/>
    </row>
    <row r="166" spans="1:18">
      <c r="A166" s="9">
        <v>48</v>
      </c>
      <c r="B166" s="9">
        <f t="shared" si="2"/>
        <v>162</v>
      </c>
      <c r="C166" s="21" t="s">
        <v>365</v>
      </c>
      <c r="D166" s="21"/>
      <c r="E166" s="22"/>
      <c r="F166" s="22"/>
      <c r="G166" s="22"/>
      <c r="H166" s="22"/>
      <c r="I166" s="21" t="s">
        <v>74</v>
      </c>
      <c r="J166" s="21"/>
      <c r="K166" s="21"/>
      <c r="L166" s="22"/>
      <c r="M166" s="21" t="s">
        <v>87</v>
      </c>
      <c r="N166" s="21" t="s">
        <v>374</v>
      </c>
      <c r="O166" s="25"/>
      <c r="P166" s="30"/>
      <c r="Q166" s="31"/>
      <c r="R166" s="21"/>
    </row>
    <row r="167" spans="1:18" ht="15" customHeight="1" thickBot="1">
      <c r="C167" s="41"/>
      <c r="D167" s="41"/>
      <c r="E167" s="45"/>
      <c r="F167" s="45"/>
      <c r="G167" s="45"/>
      <c r="H167" s="45"/>
      <c r="I167" s="41"/>
      <c r="J167" s="42" t="s">
        <v>89</v>
      </c>
      <c r="K167" s="43"/>
      <c r="L167" s="44"/>
    </row>
    <row r="168" spans="1:18" ht="15" customHeight="1" thickBot="1">
      <c r="C168" s="41"/>
      <c r="D168" s="41"/>
      <c r="E168" s="45"/>
      <c r="F168" s="45"/>
      <c r="G168" s="45"/>
      <c r="H168" s="45"/>
      <c r="I168" s="46"/>
      <c r="J168" s="42"/>
      <c r="K168" s="43"/>
      <c r="L168" s="44"/>
    </row>
    <row r="169" spans="1:18" ht="15" customHeight="1" thickBot="1">
      <c r="C169" s="41"/>
      <c r="D169" s="41"/>
      <c r="E169" s="45"/>
      <c r="F169" s="45"/>
      <c r="G169" s="45"/>
      <c r="H169" s="45"/>
      <c r="I169" s="41"/>
      <c r="J169" s="42"/>
      <c r="K169" s="43"/>
      <c r="L169" s="44"/>
    </row>
    <row r="170" spans="1:18" ht="15.75" thickBot="1">
      <c r="C170" s="41"/>
      <c r="D170" s="41"/>
      <c r="F170" s="47"/>
      <c r="G170" s="47"/>
      <c r="H170" s="47"/>
      <c r="I170" s="47"/>
      <c r="J170" s="48"/>
      <c r="K170" s="49"/>
      <c r="L170" s="49"/>
    </row>
    <row r="171" spans="1:18">
      <c r="A171" s="19" t="s">
        <v>353</v>
      </c>
      <c r="B171" s="19"/>
      <c r="C171" s="50"/>
      <c r="D171" s="41"/>
      <c r="F171" s="51"/>
      <c r="G171" s="52"/>
      <c r="H171" s="52"/>
      <c r="I171" s="47"/>
      <c r="J171" s="41"/>
      <c r="K171" s="41"/>
      <c r="L171" s="41"/>
    </row>
    <row r="172" spans="1:18">
      <c r="A172" s="19"/>
      <c r="B172" s="19" t="s">
        <v>355</v>
      </c>
      <c r="C172" s="50"/>
      <c r="D172" s="41"/>
      <c r="F172" s="51"/>
      <c r="G172" s="52"/>
      <c r="H172" s="52"/>
      <c r="I172" s="47">
        <f>+B166</f>
        <v>162</v>
      </c>
      <c r="J172" s="41"/>
      <c r="K172" s="41"/>
      <c r="L172" s="41"/>
    </row>
    <row r="173" spans="1:18">
      <c r="B173" s="19" t="s">
        <v>354</v>
      </c>
      <c r="C173" s="50"/>
      <c r="D173" s="41"/>
      <c r="F173" s="51"/>
      <c r="G173" s="52"/>
      <c r="H173" s="52"/>
      <c r="I173" s="52">
        <f>+COUNTIFS($I$5:$I$166,"KK")</f>
        <v>48</v>
      </c>
      <c r="J173" s="41"/>
      <c r="K173" s="41"/>
      <c r="L173" s="41"/>
    </row>
    <row r="174" spans="1:18">
      <c r="B174" s="19" t="s">
        <v>377</v>
      </c>
      <c r="C174" s="50"/>
      <c r="D174" s="41"/>
      <c r="F174" s="51"/>
      <c r="G174" s="52"/>
      <c r="H174" s="52"/>
      <c r="I174" s="52">
        <f>+COUNTIFS($I$5:$I$166,"Istri")</f>
        <v>35</v>
      </c>
      <c r="J174" s="41"/>
      <c r="K174" s="41"/>
      <c r="L174" s="41"/>
    </row>
    <row r="175" spans="1:18">
      <c r="B175" s="19" t="s">
        <v>356</v>
      </c>
      <c r="C175" s="50"/>
      <c r="D175" s="41"/>
      <c r="F175" s="51"/>
      <c r="G175" s="52"/>
      <c r="H175" s="52"/>
      <c r="I175" s="52">
        <f>+COUNTIFS($M$5:$M$166,"L")</f>
        <v>77</v>
      </c>
      <c r="J175" s="41"/>
      <c r="K175" s="41"/>
      <c r="L175" s="41"/>
    </row>
    <row r="176" spans="1:18">
      <c r="B176" s="19" t="s">
        <v>357</v>
      </c>
      <c r="I176" s="52">
        <f>+COUNTIFS($M$5:$M$166,"P")</f>
        <v>85</v>
      </c>
    </row>
    <row r="177" spans="2:14">
      <c r="B177" s="19"/>
      <c r="I177" s="52"/>
    </row>
    <row r="178" spans="2:14">
      <c r="B178" s="19"/>
      <c r="I178" s="52"/>
    </row>
    <row r="179" spans="2:14">
      <c r="B179" s="19"/>
      <c r="I179" s="52"/>
    </row>
    <row r="180" spans="2:14">
      <c r="B180" s="19"/>
      <c r="I180" s="52"/>
    </row>
    <row r="181" spans="2:14">
      <c r="B181" s="19"/>
      <c r="I181" s="52"/>
    </row>
    <row r="182" spans="2:14">
      <c r="B182" s="19"/>
      <c r="I182" s="52"/>
    </row>
    <row r="183" spans="2:14">
      <c r="B183" s="19"/>
      <c r="I183" s="52"/>
      <c r="N183">
        <f>+SUM(M177:M183)</f>
        <v>0</v>
      </c>
    </row>
  </sheetData>
  <mergeCells count="46">
    <mergeCell ref="P152:P155"/>
    <mergeCell ref="P156:P158"/>
    <mergeCell ref="P160:P162"/>
    <mergeCell ref="P163:P165"/>
    <mergeCell ref="P3:P4"/>
    <mergeCell ref="P146:P149"/>
    <mergeCell ref="P150:P151"/>
    <mergeCell ref="P98:P102"/>
    <mergeCell ref="P36:P44"/>
    <mergeCell ref="P45:P46"/>
    <mergeCell ref="P48:P53"/>
    <mergeCell ref="P63:P65"/>
    <mergeCell ref="P68:P72"/>
    <mergeCell ref="P74:P75"/>
    <mergeCell ref="P9:P10"/>
    <mergeCell ref="P16:P17"/>
    <mergeCell ref="P78:P80"/>
    <mergeCell ref="P81:P83"/>
    <mergeCell ref="P84:P88"/>
    <mergeCell ref="P89:P92"/>
    <mergeCell ref="P93:P97"/>
    <mergeCell ref="P129:P132"/>
    <mergeCell ref="P133:P139"/>
    <mergeCell ref="P140:P142"/>
    <mergeCell ref="P143:P145"/>
    <mergeCell ref="P103:P106"/>
    <mergeCell ref="P107:P108"/>
    <mergeCell ref="P109:P111"/>
    <mergeCell ref="P113:P114"/>
    <mergeCell ref="P120:P126"/>
    <mergeCell ref="P127:P128"/>
    <mergeCell ref="P18:P22"/>
    <mergeCell ref="P23:P27"/>
    <mergeCell ref="P28:P30"/>
    <mergeCell ref="P32:P34"/>
    <mergeCell ref="A1:R1"/>
    <mergeCell ref="A3:B3"/>
    <mergeCell ref="C3:D4"/>
    <mergeCell ref="E3:G3"/>
    <mergeCell ref="I3:I4"/>
    <mergeCell ref="P6:P8"/>
    <mergeCell ref="R3:R4"/>
    <mergeCell ref="O3:O4"/>
    <mergeCell ref="N3:N4"/>
    <mergeCell ref="M3:M4"/>
    <mergeCell ref="Q3:Q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J51"/>
  <sheetViews>
    <sheetView zoomScale="130" zoomScaleNormal="130" workbookViewId="0">
      <selection activeCell="F12" sqref="F12"/>
    </sheetView>
  </sheetViews>
  <sheetFormatPr defaultColWidth="9.140625" defaultRowHeight="12.75"/>
  <cols>
    <col min="1" max="1" width="5.28515625" style="73" customWidth="1"/>
    <col min="2" max="2" width="27.5703125" style="73" customWidth="1"/>
    <col min="3" max="3" width="12.7109375" style="73" customWidth="1"/>
    <col min="4" max="4" width="5.140625" style="73" customWidth="1"/>
    <col min="5" max="5" width="7.140625" style="73" customWidth="1"/>
    <col min="6" max="6" width="29.42578125" style="73" bestFit="1" customWidth="1"/>
    <col min="7" max="7" width="12.42578125" style="73" customWidth="1"/>
    <col min="8" max="8" width="10.5703125" style="73" customWidth="1"/>
    <col min="9" max="9" width="7.140625" style="73" customWidth="1"/>
    <col min="10" max="10" width="12.140625" style="73" customWidth="1"/>
    <col min="11" max="16384" width="9.140625" style="73"/>
  </cols>
  <sheetData>
    <row r="1" spans="1:9">
      <c r="A1" s="72" t="s">
        <v>397</v>
      </c>
    </row>
    <row r="2" spans="1:9">
      <c r="A2" s="74" t="s">
        <v>40</v>
      </c>
      <c r="B2" s="74" t="s">
        <v>16</v>
      </c>
      <c r="C2" s="74">
        <v>2018</v>
      </c>
      <c r="D2" s="75"/>
      <c r="E2" s="74" t="s">
        <v>40</v>
      </c>
      <c r="F2" s="74" t="s">
        <v>16</v>
      </c>
      <c r="G2" s="74">
        <v>2018</v>
      </c>
    </row>
    <row r="3" spans="1:9">
      <c r="A3" s="76">
        <v>1</v>
      </c>
      <c r="B3" s="77" t="s">
        <v>7</v>
      </c>
      <c r="C3" s="78">
        <v>1000000</v>
      </c>
      <c r="D3" s="79"/>
      <c r="E3" s="77">
        <v>1</v>
      </c>
      <c r="F3" s="77" t="s">
        <v>5</v>
      </c>
      <c r="G3" s="78">
        <v>3500000</v>
      </c>
      <c r="I3" s="80"/>
    </row>
    <row r="4" spans="1:9">
      <c r="A4" s="76">
        <f>A3+1</f>
        <v>2</v>
      </c>
      <c r="B4" s="77" t="s">
        <v>71</v>
      </c>
      <c r="C4" s="78">
        <v>200000</v>
      </c>
      <c r="D4" s="79"/>
      <c r="E4" s="77">
        <f>1+E3</f>
        <v>2</v>
      </c>
      <c r="F4" s="77" t="s">
        <v>52</v>
      </c>
      <c r="G4" s="78">
        <v>3500000</v>
      </c>
    </row>
    <row r="5" spans="1:9">
      <c r="A5" s="76">
        <f t="shared" ref="A5:A38" si="0">A4+1</f>
        <v>3</v>
      </c>
      <c r="B5" s="77" t="s">
        <v>70</v>
      </c>
      <c r="C5" s="78">
        <v>500000</v>
      </c>
      <c r="D5" s="79"/>
      <c r="E5" s="77">
        <f>1+E4</f>
        <v>3</v>
      </c>
      <c r="F5" s="77" t="s">
        <v>32</v>
      </c>
      <c r="G5" s="78">
        <v>3500000</v>
      </c>
    </row>
    <row r="6" spans="1:9">
      <c r="A6" s="76">
        <f t="shared" si="0"/>
        <v>4</v>
      </c>
      <c r="B6" s="77" t="s">
        <v>13</v>
      </c>
      <c r="C6" s="78">
        <v>500000</v>
      </c>
      <c r="D6" s="79"/>
      <c r="E6" s="77">
        <v>4</v>
      </c>
      <c r="F6" s="77" t="s">
        <v>403</v>
      </c>
      <c r="G6" s="78">
        <v>3500000</v>
      </c>
    </row>
    <row r="7" spans="1:9">
      <c r="A7" s="76">
        <f>A6+1</f>
        <v>5</v>
      </c>
      <c r="B7" s="77" t="s">
        <v>9</v>
      </c>
      <c r="C7" s="78">
        <v>500000</v>
      </c>
      <c r="D7" s="79"/>
      <c r="E7" s="77">
        <v>5</v>
      </c>
      <c r="F7" s="77" t="s">
        <v>404</v>
      </c>
      <c r="G7" s="78">
        <v>3500000</v>
      </c>
    </row>
    <row r="8" spans="1:9">
      <c r="A8" s="76">
        <f t="shared" si="0"/>
        <v>6</v>
      </c>
      <c r="B8" s="81" t="s">
        <v>430</v>
      </c>
      <c r="C8" s="82">
        <v>700000</v>
      </c>
      <c r="D8" s="79"/>
      <c r="E8" s="83">
        <v>6</v>
      </c>
      <c r="F8" s="83" t="s">
        <v>402</v>
      </c>
      <c r="G8" s="78">
        <v>3500000</v>
      </c>
    </row>
    <row r="9" spans="1:9">
      <c r="A9" s="76">
        <f t="shared" si="0"/>
        <v>7</v>
      </c>
      <c r="B9" s="77" t="s">
        <v>11</v>
      </c>
      <c r="C9" s="78">
        <v>1500000</v>
      </c>
      <c r="D9" s="79"/>
      <c r="E9" s="83">
        <v>7</v>
      </c>
      <c r="F9" s="83" t="s">
        <v>423</v>
      </c>
      <c r="G9" s="78">
        <v>3500000</v>
      </c>
    </row>
    <row r="10" spans="1:9">
      <c r="A10" s="76">
        <f t="shared" si="0"/>
        <v>8</v>
      </c>
      <c r="B10" s="77" t="s">
        <v>396</v>
      </c>
      <c r="C10" s="78">
        <v>500000</v>
      </c>
      <c r="D10" s="79"/>
      <c r="G10" s="84">
        <f>+SUM(G3:G9)</f>
        <v>24500000</v>
      </c>
    </row>
    <row r="11" spans="1:9">
      <c r="A11" s="76">
        <f t="shared" si="0"/>
        <v>9</v>
      </c>
      <c r="B11" s="77" t="s">
        <v>401</v>
      </c>
      <c r="C11" s="78">
        <v>400000</v>
      </c>
      <c r="D11" s="79"/>
    </row>
    <row r="12" spans="1:9">
      <c r="A12" s="76">
        <f t="shared" si="0"/>
        <v>10</v>
      </c>
      <c r="B12" s="77" t="s">
        <v>17</v>
      </c>
      <c r="C12" s="78">
        <v>1000000</v>
      </c>
      <c r="D12" s="79"/>
      <c r="E12" s="74" t="s">
        <v>40</v>
      </c>
      <c r="F12" s="74" t="s">
        <v>16</v>
      </c>
      <c r="G12" s="74">
        <v>2018</v>
      </c>
      <c r="I12" s="85" t="s">
        <v>432</v>
      </c>
    </row>
    <row r="13" spans="1:9">
      <c r="A13" s="76">
        <f t="shared" si="0"/>
        <v>11</v>
      </c>
      <c r="B13" s="86" t="s">
        <v>361</v>
      </c>
      <c r="C13" s="78">
        <v>2000000</v>
      </c>
      <c r="D13" s="79"/>
      <c r="E13" s="77">
        <v>1</v>
      </c>
      <c r="F13" s="77" t="s">
        <v>427</v>
      </c>
      <c r="G13" s="89">
        <v>3500000</v>
      </c>
    </row>
    <row r="14" spans="1:9">
      <c r="A14" s="76">
        <f t="shared" si="0"/>
        <v>12</v>
      </c>
      <c r="B14" s="86" t="s">
        <v>420</v>
      </c>
      <c r="C14" s="78">
        <v>500000</v>
      </c>
      <c r="D14" s="79"/>
      <c r="E14" s="77">
        <v>2</v>
      </c>
      <c r="F14" s="77" t="s">
        <v>462</v>
      </c>
      <c r="G14" s="89">
        <v>3500000</v>
      </c>
    </row>
    <row r="15" spans="1:9">
      <c r="A15" s="76">
        <f t="shared" si="0"/>
        <v>13</v>
      </c>
      <c r="B15" s="86" t="s">
        <v>33</v>
      </c>
      <c r="C15" s="78">
        <v>3000000</v>
      </c>
      <c r="D15" s="79"/>
      <c r="E15" s="86">
        <v>3</v>
      </c>
      <c r="F15" s="86" t="s">
        <v>35</v>
      </c>
      <c r="G15" s="89"/>
    </row>
    <row r="16" spans="1:9">
      <c r="A16" s="76">
        <f t="shared" si="0"/>
        <v>14</v>
      </c>
      <c r="B16" s="77" t="s">
        <v>12</v>
      </c>
      <c r="C16" s="78">
        <v>500000</v>
      </c>
      <c r="D16" s="79"/>
      <c r="E16" s="77">
        <v>4</v>
      </c>
      <c r="F16" s="86" t="s">
        <v>31</v>
      </c>
      <c r="G16" s="89"/>
    </row>
    <row r="17" spans="1:10">
      <c r="A17" s="76">
        <f t="shared" si="0"/>
        <v>15</v>
      </c>
      <c r="B17" s="77" t="s">
        <v>41</v>
      </c>
      <c r="C17" s="78">
        <v>1000000</v>
      </c>
      <c r="D17" s="79"/>
      <c r="E17" s="77">
        <v>5</v>
      </c>
      <c r="F17" s="77" t="s">
        <v>405</v>
      </c>
      <c r="G17" s="89"/>
    </row>
    <row r="18" spans="1:10">
      <c r="A18" s="76">
        <f t="shared" si="0"/>
        <v>16</v>
      </c>
      <c r="B18" s="77" t="s">
        <v>18</v>
      </c>
      <c r="C18" s="78">
        <v>1000000</v>
      </c>
      <c r="D18" s="79"/>
      <c r="E18" s="86">
        <v>6</v>
      </c>
      <c r="F18" s="77" t="s">
        <v>406</v>
      </c>
      <c r="G18" s="89"/>
    </row>
    <row r="19" spans="1:10">
      <c r="A19" s="76">
        <f t="shared" si="0"/>
        <v>17</v>
      </c>
      <c r="B19" s="83" t="s">
        <v>400</v>
      </c>
      <c r="C19" s="78">
        <v>1000000</v>
      </c>
      <c r="E19" s="86">
        <v>7</v>
      </c>
      <c r="F19" s="77" t="s">
        <v>407</v>
      </c>
      <c r="G19" s="89"/>
    </row>
    <row r="20" spans="1:10">
      <c r="A20" s="76">
        <f t="shared" si="0"/>
        <v>18</v>
      </c>
      <c r="B20" s="77" t="s">
        <v>19</v>
      </c>
      <c r="C20" s="78">
        <v>1300000</v>
      </c>
      <c r="E20" s="86">
        <v>8</v>
      </c>
      <c r="F20" s="77" t="s">
        <v>487</v>
      </c>
      <c r="G20" s="89">
        <v>3500000</v>
      </c>
    </row>
    <row r="21" spans="1:10">
      <c r="A21" s="76">
        <f t="shared" si="0"/>
        <v>19</v>
      </c>
      <c r="B21" s="77" t="s">
        <v>2</v>
      </c>
      <c r="C21" s="78">
        <v>700000</v>
      </c>
      <c r="F21" s="90"/>
      <c r="G21" s="91">
        <v>55000000</v>
      </c>
    </row>
    <row r="22" spans="1:10">
      <c r="A22" s="76">
        <f t="shared" si="0"/>
        <v>20</v>
      </c>
      <c r="B22" s="77" t="s">
        <v>51</v>
      </c>
      <c r="C22" s="78">
        <v>500000</v>
      </c>
    </row>
    <row r="23" spans="1:10">
      <c r="A23" s="76">
        <f t="shared" si="0"/>
        <v>21</v>
      </c>
      <c r="B23" s="77" t="s">
        <v>0</v>
      </c>
      <c r="C23" s="78">
        <v>1000000</v>
      </c>
      <c r="E23" s="74" t="s">
        <v>40</v>
      </c>
      <c r="F23" s="74" t="s">
        <v>16</v>
      </c>
      <c r="G23" s="74">
        <v>2018</v>
      </c>
    </row>
    <row r="24" spans="1:10">
      <c r="A24" s="76">
        <f t="shared" si="0"/>
        <v>22</v>
      </c>
      <c r="B24" s="77" t="s">
        <v>37</v>
      </c>
      <c r="C24" s="78">
        <v>1000000</v>
      </c>
      <c r="E24" s="77">
        <v>1</v>
      </c>
      <c r="F24" s="77" t="s">
        <v>424</v>
      </c>
      <c r="G24" s="87"/>
    </row>
    <row r="25" spans="1:10">
      <c r="A25" s="76">
        <f t="shared" si="0"/>
        <v>23</v>
      </c>
      <c r="B25" s="19" t="s">
        <v>56</v>
      </c>
      <c r="C25" s="89">
        <v>1000000</v>
      </c>
      <c r="E25" s="77">
        <v>2</v>
      </c>
      <c r="F25" s="77" t="s">
        <v>36</v>
      </c>
      <c r="G25" s="87"/>
    </row>
    <row r="26" spans="1:10">
      <c r="A26" s="76">
        <f t="shared" si="0"/>
        <v>24</v>
      </c>
      <c r="B26" s="77" t="s">
        <v>38</v>
      </c>
      <c r="C26" s="78">
        <v>500000</v>
      </c>
      <c r="E26" s="86">
        <v>3</v>
      </c>
      <c r="F26" s="86" t="s">
        <v>34</v>
      </c>
      <c r="G26" s="89"/>
    </row>
    <row r="27" spans="1:10">
      <c r="A27" s="76">
        <f t="shared" si="0"/>
        <v>25</v>
      </c>
      <c r="B27" s="77" t="s">
        <v>53</v>
      </c>
      <c r="C27" s="78">
        <v>1000000</v>
      </c>
      <c r="E27" s="77">
        <v>4</v>
      </c>
      <c r="F27" s="86" t="s">
        <v>425</v>
      </c>
      <c r="G27" s="89"/>
    </row>
    <row r="28" spans="1:10">
      <c r="A28" s="76">
        <f t="shared" si="0"/>
        <v>26</v>
      </c>
      <c r="B28" s="77" t="s">
        <v>1</v>
      </c>
      <c r="C28" s="78">
        <v>500000</v>
      </c>
    </row>
    <row r="29" spans="1:10">
      <c r="A29" s="76">
        <f t="shared" si="0"/>
        <v>27</v>
      </c>
      <c r="B29" s="77" t="s">
        <v>10</v>
      </c>
      <c r="C29" s="78">
        <v>400000</v>
      </c>
      <c r="E29" s="74" t="s">
        <v>40</v>
      </c>
      <c r="F29" s="74" t="s">
        <v>421</v>
      </c>
      <c r="G29" s="74"/>
      <c r="H29" s="74" t="s">
        <v>440</v>
      </c>
      <c r="I29" s="74" t="s">
        <v>439</v>
      </c>
      <c r="J29" s="74" t="s">
        <v>441</v>
      </c>
    </row>
    <row r="30" spans="1:10">
      <c r="A30" s="76">
        <f t="shared" si="0"/>
        <v>28</v>
      </c>
      <c r="B30" s="77" t="s">
        <v>428</v>
      </c>
      <c r="C30" s="78">
        <v>3000000</v>
      </c>
      <c r="E30" s="76">
        <v>1</v>
      </c>
      <c r="F30" s="76" t="s">
        <v>3</v>
      </c>
      <c r="G30" s="78">
        <v>1</v>
      </c>
      <c r="H30" s="81">
        <v>350</v>
      </c>
      <c r="I30" s="81">
        <v>30</v>
      </c>
      <c r="J30" s="92">
        <f>+I30*H30/100</f>
        <v>105</v>
      </c>
    </row>
    <row r="31" spans="1:10">
      <c r="A31" s="76">
        <f t="shared" si="0"/>
        <v>29</v>
      </c>
      <c r="B31" s="77" t="s">
        <v>429</v>
      </c>
      <c r="C31" s="78">
        <v>1500000</v>
      </c>
      <c r="E31" s="76">
        <f>1+E30</f>
        <v>2</v>
      </c>
      <c r="F31" s="76" t="s">
        <v>4</v>
      </c>
      <c r="G31" s="78">
        <v>1</v>
      </c>
      <c r="H31" s="81">
        <v>500</v>
      </c>
      <c r="I31" s="81">
        <v>25</v>
      </c>
      <c r="J31" s="92">
        <f t="shared" ref="J31:J37" si="1">+I31*H31/100</f>
        <v>125</v>
      </c>
    </row>
    <row r="32" spans="1:10">
      <c r="A32" s="76">
        <f t="shared" si="0"/>
        <v>30</v>
      </c>
      <c r="B32" s="77" t="s">
        <v>431</v>
      </c>
      <c r="C32" s="78">
        <v>1000000</v>
      </c>
      <c r="E32" s="76">
        <f>1+E31</f>
        <v>3</v>
      </c>
      <c r="F32" s="76" t="s">
        <v>6</v>
      </c>
      <c r="G32" s="78">
        <v>1</v>
      </c>
      <c r="H32" s="81">
        <v>500</v>
      </c>
      <c r="I32" s="81">
        <v>25</v>
      </c>
      <c r="J32" s="92">
        <f t="shared" si="1"/>
        <v>125</v>
      </c>
    </row>
    <row r="33" spans="1:10">
      <c r="A33" s="76">
        <f t="shared" si="0"/>
        <v>31</v>
      </c>
      <c r="B33" s="77" t="s">
        <v>8</v>
      </c>
      <c r="C33" s="78">
        <v>1500000</v>
      </c>
      <c r="E33" s="76">
        <v>4</v>
      </c>
      <c r="F33" s="76" t="s">
        <v>414</v>
      </c>
      <c r="G33" s="78">
        <v>1</v>
      </c>
      <c r="H33" s="81">
        <v>400</v>
      </c>
      <c r="I33" s="81">
        <v>25</v>
      </c>
      <c r="J33" s="92">
        <f t="shared" si="1"/>
        <v>100</v>
      </c>
    </row>
    <row r="34" spans="1:10">
      <c r="A34" s="76">
        <f t="shared" si="0"/>
        <v>32</v>
      </c>
      <c r="B34" s="77" t="s">
        <v>20</v>
      </c>
      <c r="C34" s="78">
        <v>500000</v>
      </c>
      <c r="E34" s="76">
        <v>5</v>
      </c>
      <c r="F34" s="76" t="s">
        <v>415</v>
      </c>
      <c r="G34" s="78">
        <v>1</v>
      </c>
      <c r="H34" s="81">
        <v>400</v>
      </c>
      <c r="I34" s="81">
        <v>25</v>
      </c>
      <c r="J34" s="92">
        <f t="shared" si="1"/>
        <v>100</v>
      </c>
    </row>
    <row r="35" spans="1:10">
      <c r="A35" s="76">
        <f t="shared" si="0"/>
        <v>33</v>
      </c>
      <c r="B35" s="73" t="s">
        <v>485</v>
      </c>
      <c r="C35" s="78">
        <v>1200000</v>
      </c>
      <c r="E35" s="76">
        <v>6</v>
      </c>
      <c r="F35" s="76" t="s">
        <v>410</v>
      </c>
      <c r="G35" s="78">
        <v>1</v>
      </c>
      <c r="H35" s="81">
        <v>600</v>
      </c>
      <c r="I35" s="81">
        <v>25</v>
      </c>
      <c r="J35" s="92">
        <f t="shared" si="1"/>
        <v>150</v>
      </c>
    </row>
    <row r="36" spans="1:10">
      <c r="A36" s="76">
        <f t="shared" si="0"/>
        <v>34</v>
      </c>
      <c r="B36" s="73" t="s">
        <v>486</v>
      </c>
      <c r="C36" s="78">
        <v>1200000</v>
      </c>
      <c r="E36" s="76">
        <v>7</v>
      </c>
      <c r="F36" s="76" t="s">
        <v>422</v>
      </c>
      <c r="G36" s="78">
        <v>1</v>
      </c>
      <c r="H36" s="93">
        <v>850</v>
      </c>
      <c r="I36" s="81">
        <v>25</v>
      </c>
      <c r="J36" s="92">
        <f t="shared" si="1"/>
        <v>212.5</v>
      </c>
    </row>
    <row r="37" spans="1:10">
      <c r="A37" s="76">
        <f t="shared" si="0"/>
        <v>35</v>
      </c>
      <c r="B37" s="88" t="s">
        <v>54</v>
      </c>
      <c r="C37" s="78">
        <v>5000000</v>
      </c>
      <c r="E37" s="76">
        <v>8</v>
      </c>
      <c r="F37" s="76" t="s">
        <v>412</v>
      </c>
      <c r="G37" s="78">
        <v>1</v>
      </c>
      <c r="H37" s="81">
        <v>1200</v>
      </c>
      <c r="I37" s="81">
        <v>25</v>
      </c>
      <c r="J37" s="92">
        <f t="shared" si="1"/>
        <v>300</v>
      </c>
    </row>
    <row r="38" spans="1:10">
      <c r="A38" s="76">
        <f t="shared" si="0"/>
        <v>36</v>
      </c>
      <c r="B38" s="88" t="s">
        <v>399</v>
      </c>
      <c r="C38" s="78">
        <v>1000000</v>
      </c>
      <c r="D38" s="94"/>
      <c r="H38" s="94">
        <f>+SUM(H30:H37)</f>
        <v>4800</v>
      </c>
      <c r="J38" s="94">
        <f>+SUM(J30:J37)</f>
        <v>1217.5</v>
      </c>
    </row>
    <row r="39" spans="1:10">
      <c r="B39" s="73" t="s">
        <v>39</v>
      </c>
      <c r="C39" s="84">
        <f>+SUM(C3:C38)</f>
        <v>39600000</v>
      </c>
    </row>
    <row r="41" spans="1:10">
      <c r="C41" s="94"/>
    </row>
    <row r="42" spans="1:10">
      <c r="A42" s="95" t="s">
        <v>426</v>
      </c>
    </row>
    <row r="43" spans="1:10">
      <c r="A43" s="76">
        <v>1</v>
      </c>
      <c r="B43" s="76" t="s">
        <v>3</v>
      </c>
      <c r="C43" s="78">
        <v>500000</v>
      </c>
    </row>
    <row r="44" spans="1:10">
      <c r="A44" s="76">
        <f>1+A43</f>
        <v>2</v>
      </c>
      <c r="B44" s="76" t="s">
        <v>4</v>
      </c>
      <c r="C44" s="78">
        <v>600000</v>
      </c>
    </row>
    <row r="45" spans="1:10">
      <c r="A45" s="76">
        <f>1+A44</f>
        <v>3</v>
      </c>
      <c r="B45" s="76" t="s">
        <v>6</v>
      </c>
      <c r="C45" s="78">
        <v>500000</v>
      </c>
    </row>
    <row r="46" spans="1:10">
      <c r="A46" s="76">
        <v>4</v>
      </c>
      <c r="B46" s="76" t="s">
        <v>408</v>
      </c>
      <c r="C46" s="78">
        <v>500000</v>
      </c>
    </row>
    <row r="47" spans="1:10">
      <c r="A47" s="76">
        <v>5</v>
      </c>
      <c r="B47" s="76" t="s">
        <v>409</v>
      </c>
      <c r="C47" s="78">
        <v>500000</v>
      </c>
    </row>
    <row r="48" spans="1:10">
      <c r="A48" s="76">
        <v>6</v>
      </c>
      <c r="B48" s="76" t="s">
        <v>410</v>
      </c>
      <c r="C48" s="78">
        <v>500000</v>
      </c>
    </row>
    <row r="49" spans="1:3">
      <c r="A49" s="76">
        <v>7</v>
      </c>
      <c r="B49" s="76" t="s">
        <v>411</v>
      </c>
      <c r="C49" s="78">
        <v>600000</v>
      </c>
    </row>
    <row r="50" spans="1:3">
      <c r="A50" s="76">
        <v>8</v>
      </c>
      <c r="B50" s="76" t="s">
        <v>456</v>
      </c>
      <c r="C50" s="78">
        <v>600000</v>
      </c>
    </row>
    <row r="51" spans="1:3">
      <c r="C51" s="84">
        <f>+SUM(C43:C50)</f>
        <v>4300000</v>
      </c>
    </row>
  </sheetData>
  <pageMargins left="0.7" right="0.7" top="0.75" bottom="0.75" header="0.3" footer="0.3"/>
  <pageSetup paperSize="9" scale="8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J51"/>
  <sheetViews>
    <sheetView workbookViewId="0">
      <selection activeCell="B1" sqref="B1"/>
    </sheetView>
  </sheetViews>
  <sheetFormatPr defaultColWidth="9.140625" defaultRowHeight="12.75"/>
  <cols>
    <col min="1" max="1" width="5.28515625" style="73" customWidth="1"/>
    <col min="2" max="2" width="27.5703125" style="73" customWidth="1"/>
    <col min="3" max="3" width="12.7109375" style="73" customWidth="1"/>
    <col min="4" max="4" width="5.140625" style="73" customWidth="1"/>
    <col min="5" max="5" width="7.140625" style="73" customWidth="1"/>
    <col min="6" max="6" width="29.42578125" style="73" bestFit="1" customWidth="1"/>
    <col min="7" max="7" width="12.42578125" style="73" customWidth="1"/>
    <col min="8" max="8" width="10.5703125" style="73" customWidth="1"/>
    <col min="9" max="9" width="7.140625" style="73" customWidth="1"/>
    <col min="10" max="10" width="12.140625" style="73" customWidth="1"/>
    <col min="11" max="16384" width="9.140625" style="73"/>
  </cols>
  <sheetData>
    <row r="1" spans="1:9">
      <c r="A1" s="72" t="s">
        <v>397</v>
      </c>
    </row>
    <row r="2" spans="1:9">
      <c r="A2" s="74" t="s">
        <v>40</v>
      </c>
      <c r="B2" s="74" t="s">
        <v>16</v>
      </c>
      <c r="C2" s="74">
        <v>2019</v>
      </c>
      <c r="D2" s="75"/>
      <c r="E2" s="74" t="s">
        <v>40</v>
      </c>
      <c r="F2" s="74" t="s">
        <v>16</v>
      </c>
      <c r="G2" s="74">
        <v>2019</v>
      </c>
    </row>
    <row r="3" spans="1:9">
      <c r="A3" s="76">
        <v>1</v>
      </c>
      <c r="B3" s="77" t="s">
        <v>7</v>
      </c>
      <c r="C3" s="78"/>
      <c r="D3" s="79"/>
      <c r="E3" s="77">
        <v>1</v>
      </c>
      <c r="F3" s="77" t="s">
        <v>5</v>
      </c>
      <c r="G3" s="78"/>
      <c r="I3" s="80"/>
    </row>
    <row r="4" spans="1:9">
      <c r="A4" s="76">
        <f>A3+1</f>
        <v>2</v>
      </c>
      <c r="B4" s="77" t="s">
        <v>71</v>
      </c>
      <c r="C4" s="78"/>
      <c r="D4" s="79"/>
      <c r="E4" s="77">
        <f>1+E3</f>
        <v>2</v>
      </c>
      <c r="F4" s="77" t="s">
        <v>52</v>
      </c>
      <c r="G4" s="78"/>
    </row>
    <row r="5" spans="1:9">
      <c r="A5" s="76">
        <f t="shared" ref="A5:A38" si="0">A4+1</f>
        <v>3</v>
      </c>
      <c r="B5" s="77" t="s">
        <v>70</v>
      </c>
      <c r="C5" s="78"/>
      <c r="D5" s="79"/>
      <c r="E5" s="77">
        <f>1+E4</f>
        <v>3</v>
      </c>
      <c r="F5" s="77" t="s">
        <v>32</v>
      </c>
      <c r="G5" s="78"/>
    </row>
    <row r="6" spans="1:9">
      <c r="A6" s="76">
        <f t="shared" si="0"/>
        <v>4</v>
      </c>
      <c r="B6" s="77" t="s">
        <v>13</v>
      </c>
      <c r="C6" s="78"/>
      <c r="D6" s="79"/>
      <c r="E6" s="77">
        <v>4</v>
      </c>
      <c r="F6" s="77" t="s">
        <v>403</v>
      </c>
      <c r="G6" s="78"/>
    </row>
    <row r="7" spans="1:9">
      <c r="A7" s="76">
        <f>A6+1</f>
        <v>5</v>
      </c>
      <c r="B7" s="77" t="s">
        <v>9</v>
      </c>
      <c r="C7" s="78"/>
      <c r="D7" s="79"/>
      <c r="E7" s="77">
        <v>5</v>
      </c>
      <c r="F7" s="77" t="s">
        <v>404</v>
      </c>
      <c r="G7" s="78"/>
    </row>
    <row r="8" spans="1:9">
      <c r="A8" s="76">
        <f t="shared" si="0"/>
        <v>6</v>
      </c>
      <c r="B8" s="81" t="s">
        <v>430</v>
      </c>
      <c r="C8" s="82"/>
      <c r="D8" s="79"/>
      <c r="E8" s="83">
        <v>6</v>
      </c>
      <c r="F8" s="83" t="s">
        <v>402</v>
      </c>
      <c r="G8" s="78"/>
    </row>
    <row r="9" spans="1:9">
      <c r="A9" s="76">
        <f t="shared" si="0"/>
        <v>7</v>
      </c>
      <c r="B9" s="77" t="s">
        <v>11</v>
      </c>
      <c r="C9" s="78"/>
      <c r="D9" s="79"/>
      <c r="E9" s="83">
        <v>7</v>
      </c>
      <c r="F9" s="83" t="s">
        <v>423</v>
      </c>
      <c r="G9" s="78"/>
    </row>
    <row r="10" spans="1:9">
      <c r="A10" s="76">
        <f t="shared" si="0"/>
        <v>8</v>
      </c>
      <c r="B10" s="77" t="s">
        <v>396</v>
      </c>
      <c r="C10" s="78"/>
      <c r="D10" s="79"/>
      <c r="G10" s="84">
        <f>+SUM(G3:G9)</f>
        <v>0</v>
      </c>
    </row>
    <row r="11" spans="1:9">
      <c r="A11" s="76">
        <f t="shared" si="0"/>
        <v>9</v>
      </c>
      <c r="B11" s="77" t="s">
        <v>401</v>
      </c>
      <c r="C11" s="78"/>
      <c r="D11" s="79"/>
    </row>
    <row r="12" spans="1:9">
      <c r="A12" s="76">
        <f t="shared" si="0"/>
        <v>10</v>
      </c>
      <c r="B12" s="77" t="s">
        <v>17</v>
      </c>
      <c r="C12" s="78"/>
      <c r="D12" s="79"/>
      <c r="E12" s="74" t="s">
        <v>40</v>
      </c>
      <c r="F12" s="74" t="s">
        <v>16</v>
      </c>
      <c r="G12" s="74">
        <v>2019</v>
      </c>
      <c r="I12" s="85" t="s">
        <v>432</v>
      </c>
    </row>
    <row r="13" spans="1:9">
      <c r="A13" s="76">
        <f t="shared" si="0"/>
        <v>11</v>
      </c>
      <c r="B13" s="86" t="s">
        <v>361</v>
      </c>
      <c r="C13" s="78"/>
      <c r="D13" s="79"/>
      <c r="E13" s="77">
        <v>1</v>
      </c>
      <c r="F13" s="77" t="s">
        <v>427</v>
      </c>
      <c r="G13" s="89"/>
    </row>
    <row r="14" spans="1:9">
      <c r="A14" s="76">
        <f t="shared" si="0"/>
        <v>12</v>
      </c>
      <c r="B14" s="86" t="s">
        <v>420</v>
      </c>
      <c r="C14" s="78"/>
      <c r="D14" s="79"/>
      <c r="E14" s="77">
        <v>2</v>
      </c>
      <c r="F14" s="77" t="s">
        <v>462</v>
      </c>
      <c r="G14" s="89"/>
    </row>
    <row r="15" spans="1:9">
      <c r="A15" s="76">
        <f t="shared" si="0"/>
        <v>13</v>
      </c>
      <c r="B15" s="86" t="s">
        <v>33</v>
      </c>
      <c r="C15" s="78"/>
      <c r="D15" s="79"/>
      <c r="E15" s="86">
        <v>3</v>
      </c>
      <c r="F15" s="86" t="s">
        <v>35</v>
      </c>
      <c r="G15" s="89"/>
    </row>
    <row r="16" spans="1:9">
      <c r="A16" s="76">
        <f t="shared" si="0"/>
        <v>14</v>
      </c>
      <c r="B16" s="77" t="s">
        <v>12</v>
      </c>
      <c r="C16" s="78"/>
      <c r="D16" s="79"/>
      <c r="E16" s="77">
        <v>4</v>
      </c>
      <c r="F16" s="86" t="s">
        <v>31</v>
      </c>
      <c r="G16" s="89"/>
    </row>
    <row r="17" spans="1:10">
      <c r="A17" s="76">
        <f t="shared" si="0"/>
        <v>15</v>
      </c>
      <c r="B17" s="77" t="s">
        <v>41</v>
      </c>
      <c r="C17" s="78"/>
      <c r="D17" s="79"/>
      <c r="E17" s="77">
        <v>5</v>
      </c>
      <c r="F17" s="77" t="s">
        <v>405</v>
      </c>
      <c r="G17" s="89"/>
    </row>
    <row r="18" spans="1:10">
      <c r="A18" s="76">
        <f t="shared" si="0"/>
        <v>16</v>
      </c>
      <c r="B18" s="77" t="s">
        <v>18</v>
      </c>
      <c r="C18" s="78"/>
      <c r="D18" s="79"/>
      <c r="E18" s="86">
        <v>6</v>
      </c>
      <c r="F18" s="77" t="s">
        <v>406</v>
      </c>
      <c r="G18" s="89"/>
    </row>
    <row r="19" spans="1:10">
      <c r="A19" s="76">
        <f t="shared" si="0"/>
        <v>17</v>
      </c>
      <c r="B19" s="83" t="s">
        <v>400</v>
      </c>
      <c r="C19" s="78"/>
      <c r="E19" s="86">
        <v>7</v>
      </c>
      <c r="F19" s="77" t="s">
        <v>407</v>
      </c>
      <c r="G19" s="89"/>
    </row>
    <row r="20" spans="1:10">
      <c r="A20" s="76">
        <f t="shared" si="0"/>
        <v>18</v>
      </c>
      <c r="B20" s="77" t="s">
        <v>19</v>
      </c>
      <c r="C20" s="78"/>
      <c r="E20" s="86">
        <v>8</v>
      </c>
      <c r="F20" s="77" t="s">
        <v>487</v>
      </c>
      <c r="G20" s="89"/>
    </row>
    <row r="21" spans="1:10">
      <c r="A21" s="76">
        <f t="shared" si="0"/>
        <v>19</v>
      </c>
      <c r="B21" s="77" t="s">
        <v>2</v>
      </c>
      <c r="C21" s="78"/>
      <c r="F21" s="90"/>
      <c r="G21" s="91">
        <v>55000000</v>
      </c>
    </row>
    <row r="22" spans="1:10">
      <c r="A22" s="76">
        <f t="shared" si="0"/>
        <v>20</v>
      </c>
      <c r="B22" s="77" t="s">
        <v>51</v>
      </c>
      <c r="C22" s="78"/>
    </row>
    <row r="23" spans="1:10">
      <c r="A23" s="76">
        <f t="shared" si="0"/>
        <v>21</v>
      </c>
      <c r="B23" s="77" t="s">
        <v>0</v>
      </c>
      <c r="C23" s="78"/>
      <c r="E23" s="74" t="s">
        <v>40</v>
      </c>
      <c r="F23" s="74" t="s">
        <v>16</v>
      </c>
      <c r="G23" s="74">
        <v>2019</v>
      </c>
    </row>
    <row r="24" spans="1:10">
      <c r="A24" s="76">
        <f t="shared" si="0"/>
        <v>22</v>
      </c>
      <c r="B24" s="77" t="s">
        <v>37</v>
      </c>
      <c r="C24" s="78"/>
      <c r="E24" s="77">
        <v>1</v>
      </c>
      <c r="F24" s="77" t="s">
        <v>424</v>
      </c>
      <c r="G24" s="87"/>
    </row>
    <row r="25" spans="1:10">
      <c r="A25" s="76">
        <f t="shared" si="0"/>
        <v>23</v>
      </c>
      <c r="B25" s="19" t="s">
        <v>56</v>
      </c>
      <c r="C25" s="89"/>
      <c r="E25" s="77">
        <v>2</v>
      </c>
      <c r="F25" s="77" t="s">
        <v>36</v>
      </c>
      <c r="G25" s="87"/>
    </row>
    <row r="26" spans="1:10">
      <c r="A26" s="76">
        <f t="shared" si="0"/>
        <v>24</v>
      </c>
      <c r="B26" s="77" t="s">
        <v>38</v>
      </c>
      <c r="C26" s="78"/>
      <c r="E26" s="86">
        <v>3</v>
      </c>
      <c r="F26" s="86" t="s">
        <v>34</v>
      </c>
      <c r="G26" s="89"/>
    </row>
    <row r="27" spans="1:10">
      <c r="A27" s="76">
        <f t="shared" si="0"/>
        <v>25</v>
      </c>
      <c r="B27" s="77" t="s">
        <v>53</v>
      </c>
      <c r="C27" s="78"/>
      <c r="E27" s="77">
        <v>4</v>
      </c>
      <c r="F27" s="86" t="s">
        <v>425</v>
      </c>
      <c r="G27" s="89"/>
    </row>
    <row r="28" spans="1:10">
      <c r="A28" s="76">
        <f t="shared" si="0"/>
        <v>26</v>
      </c>
      <c r="B28" s="77" t="s">
        <v>1</v>
      </c>
      <c r="C28" s="78"/>
    </row>
    <row r="29" spans="1:10">
      <c r="A29" s="76">
        <f t="shared" si="0"/>
        <v>27</v>
      </c>
      <c r="B29" s="77" t="s">
        <v>10</v>
      </c>
      <c r="C29" s="78"/>
      <c r="E29" s="74" t="s">
        <v>40</v>
      </c>
      <c r="F29" s="74" t="s">
        <v>421</v>
      </c>
      <c r="G29" s="74"/>
      <c r="H29" s="74" t="s">
        <v>440</v>
      </c>
      <c r="I29" s="74" t="s">
        <v>439</v>
      </c>
      <c r="J29" s="74" t="s">
        <v>441</v>
      </c>
    </row>
    <row r="30" spans="1:10">
      <c r="A30" s="76">
        <f t="shared" si="0"/>
        <v>28</v>
      </c>
      <c r="B30" s="77" t="s">
        <v>428</v>
      </c>
      <c r="C30" s="78"/>
      <c r="E30" s="76">
        <v>1</v>
      </c>
      <c r="F30" s="76" t="s">
        <v>3</v>
      </c>
      <c r="G30" s="78">
        <v>1</v>
      </c>
      <c r="H30" s="81">
        <v>420</v>
      </c>
      <c r="I30" s="81">
        <v>30</v>
      </c>
      <c r="J30" s="92">
        <f t="shared" ref="J30:J37" si="1">+I30*H30/100</f>
        <v>126</v>
      </c>
    </row>
    <row r="31" spans="1:10">
      <c r="A31" s="76">
        <f t="shared" si="0"/>
        <v>29</v>
      </c>
      <c r="B31" s="77" t="s">
        <v>429</v>
      </c>
      <c r="C31" s="78"/>
      <c r="E31" s="76">
        <f>1+E30</f>
        <v>2</v>
      </c>
      <c r="F31" s="76" t="s">
        <v>4</v>
      </c>
      <c r="G31" s="78">
        <v>1</v>
      </c>
      <c r="H31" s="81">
        <v>900</v>
      </c>
      <c r="I31" s="81">
        <v>25</v>
      </c>
      <c r="J31" s="92">
        <f t="shared" si="1"/>
        <v>225</v>
      </c>
    </row>
    <row r="32" spans="1:10">
      <c r="A32" s="76">
        <f t="shared" si="0"/>
        <v>30</v>
      </c>
      <c r="B32" s="77" t="s">
        <v>431</v>
      </c>
      <c r="C32" s="78"/>
      <c r="E32" s="76">
        <f>1+E31</f>
        <v>3</v>
      </c>
      <c r="F32" s="76" t="s">
        <v>6</v>
      </c>
      <c r="G32" s="78">
        <v>1</v>
      </c>
      <c r="H32" s="81">
        <v>420</v>
      </c>
      <c r="I32" s="81">
        <v>25</v>
      </c>
      <c r="J32" s="92">
        <f t="shared" si="1"/>
        <v>105</v>
      </c>
    </row>
    <row r="33" spans="1:10">
      <c r="A33" s="76">
        <f t="shared" si="0"/>
        <v>31</v>
      </c>
      <c r="B33" s="77" t="s">
        <v>8</v>
      </c>
      <c r="C33" s="78"/>
      <c r="E33" s="76">
        <v>4</v>
      </c>
      <c r="F33" s="76" t="s">
        <v>668</v>
      </c>
      <c r="G33" s="78">
        <v>1</v>
      </c>
      <c r="H33" s="81">
        <v>570</v>
      </c>
      <c r="I33" s="81">
        <v>25</v>
      </c>
      <c r="J33" s="92">
        <f t="shared" si="1"/>
        <v>142.5</v>
      </c>
    </row>
    <row r="34" spans="1:10">
      <c r="A34" s="76">
        <f t="shared" si="0"/>
        <v>32</v>
      </c>
      <c r="B34" s="77" t="s">
        <v>20</v>
      </c>
      <c r="C34" s="78"/>
      <c r="E34" s="76">
        <v>5</v>
      </c>
      <c r="F34" s="76" t="s">
        <v>415</v>
      </c>
      <c r="G34" s="78">
        <v>1</v>
      </c>
      <c r="H34" s="81">
        <v>420</v>
      </c>
      <c r="I34" s="81">
        <v>25</v>
      </c>
      <c r="J34" s="92">
        <f t="shared" si="1"/>
        <v>105</v>
      </c>
    </row>
    <row r="35" spans="1:10">
      <c r="A35" s="76">
        <f t="shared" si="0"/>
        <v>33</v>
      </c>
      <c r="B35" s="73" t="s">
        <v>485</v>
      </c>
      <c r="C35" s="78"/>
      <c r="E35" s="76">
        <v>6</v>
      </c>
      <c r="F35" s="76" t="s">
        <v>410</v>
      </c>
      <c r="G35" s="78">
        <v>1</v>
      </c>
      <c r="H35" s="81">
        <v>450</v>
      </c>
      <c r="I35" s="81">
        <v>25</v>
      </c>
      <c r="J35" s="92">
        <f t="shared" si="1"/>
        <v>112.5</v>
      </c>
    </row>
    <row r="36" spans="1:10">
      <c r="A36" s="76">
        <f t="shared" si="0"/>
        <v>34</v>
      </c>
      <c r="B36" s="73" t="s">
        <v>486</v>
      </c>
      <c r="C36" s="78"/>
      <c r="E36" s="76">
        <v>7</v>
      </c>
      <c r="F36" s="76" t="s">
        <v>422</v>
      </c>
      <c r="G36" s="78">
        <v>1</v>
      </c>
      <c r="H36" s="93">
        <v>750</v>
      </c>
      <c r="I36" s="81">
        <v>25</v>
      </c>
      <c r="J36" s="92">
        <f t="shared" si="1"/>
        <v>187.5</v>
      </c>
    </row>
    <row r="37" spans="1:10">
      <c r="A37" s="76">
        <f t="shared" si="0"/>
        <v>35</v>
      </c>
      <c r="B37" s="88" t="s">
        <v>54</v>
      </c>
      <c r="C37" s="78"/>
      <c r="E37" s="76">
        <v>8</v>
      </c>
      <c r="F37" s="76" t="s">
        <v>412</v>
      </c>
      <c r="G37" s="78">
        <v>1</v>
      </c>
      <c r="H37" s="81">
        <v>500</v>
      </c>
      <c r="I37" s="81">
        <v>25</v>
      </c>
      <c r="J37" s="92">
        <f t="shared" si="1"/>
        <v>125</v>
      </c>
    </row>
    <row r="38" spans="1:10">
      <c r="A38" s="76">
        <f t="shared" si="0"/>
        <v>36</v>
      </c>
      <c r="B38" s="88" t="s">
        <v>399</v>
      </c>
      <c r="C38" s="78"/>
      <c r="D38" s="94"/>
      <c r="H38" s="94">
        <f>+SUM(H30:H37)</f>
        <v>4430</v>
      </c>
      <c r="J38" s="94">
        <f>+SUM(J30:J37)</f>
        <v>1128.5</v>
      </c>
    </row>
    <row r="39" spans="1:10">
      <c r="B39" s="73" t="s">
        <v>39</v>
      </c>
      <c r="C39" s="84">
        <f>+SUM(C3:C38)</f>
        <v>0</v>
      </c>
    </row>
    <row r="41" spans="1:10">
      <c r="C41" s="94"/>
    </row>
    <row r="42" spans="1:10">
      <c r="A42" s="95" t="s">
        <v>504</v>
      </c>
    </row>
    <row r="43" spans="1:10">
      <c r="A43" s="76">
        <v>1</v>
      </c>
      <c r="B43" s="76" t="s">
        <v>3</v>
      </c>
      <c r="C43" s="78">
        <v>600000</v>
      </c>
    </row>
    <row r="44" spans="1:10">
      <c r="A44" s="76">
        <f>1+A43</f>
        <v>2</v>
      </c>
      <c r="B44" s="76" t="s">
        <v>4</v>
      </c>
      <c r="C44" s="78">
        <v>700000</v>
      </c>
    </row>
    <row r="45" spans="1:10">
      <c r="A45" s="76">
        <f>1+A44</f>
        <v>3</v>
      </c>
      <c r="B45" s="76" t="s">
        <v>6</v>
      </c>
      <c r="C45" s="78">
        <v>600000</v>
      </c>
    </row>
    <row r="46" spans="1:10">
      <c r="A46" s="76">
        <v>4</v>
      </c>
      <c r="B46" s="76" t="s">
        <v>408</v>
      </c>
      <c r="C46" s="78">
        <v>600000</v>
      </c>
    </row>
    <row r="47" spans="1:10">
      <c r="A47" s="76">
        <v>5</v>
      </c>
      <c r="B47" s="76" t="s">
        <v>409</v>
      </c>
      <c r="C47" s="78">
        <v>600000</v>
      </c>
    </row>
    <row r="48" spans="1:10">
      <c r="A48" s="76">
        <v>6</v>
      </c>
      <c r="B48" s="76" t="s">
        <v>410</v>
      </c>
      <c r="C48" s="78">
        <v>600000</v>
      </c>
    </row>
    <row r="49" spans="1:3">
      <c r="A49" s="76">
        <v>7</v>
      </c>
      <c r="B49" s="76" t="s">
        <v>411</v>
      </c>
      <c r="C49" s="78">
        <v>700000</v>
      </c>
    </row>
    <row r="50" spans="1:3">
      <c r="A50" s="76">
        <v>8</v>
      </c>
      <c r="B50" s="76" t="s">
        <v>666</v>
      </c>
      <c r="C50" s="78">
        <v>600000</v>
      </c>
    </row>
    <row r="51" spans="1:3">
      <c r="C51" s="84">
        <f>+SUM(C43:C50)</f>
        <v>5000000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S64"/>
  <sheetViews>
    <sheetView zoomScale="130" zoomScaleNormal="130" workbookViewId="0">
      <pane xSplit="2" ySplit="3" topLeftCell="C28" activePane="bottomRight" state="frozen"/>
      <selection pane="topRight" activeCell="C1" sqref="C1"/>
      <selection pane="bottomLeft" activeCell="A4" sqref="A4"/>
      <selection pane="bottomRight" activeCell="K50" sqref="K50"/>
    </sheetView>
  </sheetViews>
  <sheetFormatPr defaultColWidth="9.140625" defaultRowHeight="12"/>
  <cols>
    <col min="1" max="1" width="5.28515625" style="63" customWidth="1"/>
    <col min="2" max="2" width="19" style="63" customWidth="1"/>
    <col min="3" max="3" width="7.140625" style="63" customWidth="1"/>
    <col min="4" max="5" width="7.28515625" style="63" customWidth="1"/>
    <col min="6" max="6" width="8.28515625" style="63" customWidth="1"/>
    <col min="7" max="7" width="5.28515625" style="63" customWidth="1"/>
    <col min="8" max="8" width="12" style="63" customWidth="1"/>
    <col min="9" max="9" width="4.7109375" style="63" customWidth="1"/>
    <col min="10" max="10" width="5.7109375" style="63" customWidth="1"/>
    <col min="11" max="11" width="23" style="63" customWidth="1"/>
    <col min="12" max="12" width="6.85546875" style="63" hidden="1" customWidth="1"/>
    <col min="13" max="14" width="5.140625" style="63" customWidth="1"/>
    <col min="15" max="15" width="7.7109375" style="63" customWidth="1"/>
    <col min="16" max="16" width="6" style="63" customWidth="1"/>
    <col min="17" max="17" width="11.7109375" style="63" customWidth="1"/>
    <col min="18" max="16384" width="9.140625" style="63"/>
  </cols>
  <sheetData>
    <row r="1" spans="1:19">
      <c r="A1" s="62" t="s">
        <v>398</v>
      </c>
    </row>
    <row r="2" spans="1:19" ht="15" customHeight="1">
      <c r="A2" s="170" t="s">
        <v>14</v>
      </c>
      <c r="B2" s="170" t="s">
        <v>16</v>
      </c>
      <c r="C2" s="169">
        <v>2018</v>
      </c>
      <c r="D2" s="169"/>
      <c r="E2" s="169"/>
      <c r="F2" s="169"/>
      <c r="G2" s="169"/>
      <c r="H2" s="169"/>
      <c r="J2" s="170" t="s">
        <v>14</v>
      </c>
      <c r="K2" s="170" t="s">
        <v>16</v>
      </c>
      <c r="L2" s="64"/>
      <c r="M2" s="169">
        <v>2018</v>
      </c>
      <c r="N2" s="169"/>
      <c r="O2" s="169"/>
      <c r="P2" s="169"/>
      <c r="Q2" s="169"/>
    </row>
    <row r="3" spans="1:19">
      <c r="A3" s="170"/>
      <c r="B3" s="170"/>
      <c r="C3" s="64" t="s">
        <v>69</v>
      </c>
      <c r="D3" s="64" t="s">
        <v>15</v>
      </c>
      <c r="E3" s="64"/>
      <c r="F3" s="64" t="s">
        <v>50</v>
      </c>
      <c r="G3" s="64"/>
      <c r="H3" s="64" t="s">
        <v>459</v>
      </c>
      <c r="J3" s="170"/>
      <c r="K3" s="170"/>
      <c r="L3" s="64" t="s">
        <v>74</v>
      </c>
      <c r="M3" s="64" t="s">
        <v>15</v>
      </c>
      <c r="N3" s="64"/>
      <c r="O3" s="64" t="s">
        <v>50</v>
      </c>
      <c r="P3" s="64"/>
      <c r="Q3" s="64" t="s">
        <v>459</v>
      </c>
    </row>
    <row r="4" spans="1:19">
      <c r="A4" s="65">
        <v>1</v>
      </c>
      <c r="B4" s="65">
        <v>2</v>
      </c>
      <c r="C4" s="66">
        <v>6</v>
      </c>
      <c r="D4" s="64">
        <v>7</v>
      </c>
      <c r="E4" s="64"/>
      <c r="F4" s="64">
        <v>8</v>
      </c>
      <c r="G4" s="64"/>
      <c r="H4" s="64">
        <v>9</v>
      </c>
      <c r="J4" s="65"/>
      <c r="K4" s="65"/>
      <c r="L4" s="64"/>
      <c r="M4" s="64"/>
      <c r="N4" s="64"/>
      <c r="O4" s="64"/>
      <c r="P4" s="64"/>
      <c r="Q4" s="64"/>
    </row>
    <row r="5" spans="1:19">
      <c r="A5" s="67">
        <v>1</v>
      </c>
      <c r="B5" s="21" t="s">
        <v>358</v>
      </c>
      <c r="C5" s="63">
        <v>1</v>
      </c>
      <c r="D5" s="67">
        <v>7</v>
      </c>
      <c r="E5" s="100" t="s">
        <v>496</v>
      </c>
      <c r="F5" s="67">
        <v>4.5</v>
      </c>
      <c r="G5" s="100" t="s">
        <v>493</v>
      </c>
      <c r="H5" s="67"/>
      <c r="J5" s="67">
        <v>33</v>
      </c>
      <c r="K5" s="21" t="s">
        <v>251</v>
      </c>
      <c r="L5" s="67">
        <v>5</v>
      </c>
      <c r="M5" s="67">
        <v>13</v>
      </c>
      <c r="N5" s="100" t="s">
        <v>494</v>
      </c>
      <c r="O5" s="67">
        <v>9</v>
      </c>
      <c r="P5" s="100" t="s">
        <v>88</v>
      </c>
      <c r="Q5" s="67"/>
    </row>
    <row r="6" spans="1:19">
      <c r="A6" s="67">
        <f>1+A5</f>
        <v>2</v>
      </c>
      <c r="B6" s="21" t="s">
        <v>86</v>
      </c>
      <c r="C6" s="67">
        <v>3</v>
      </c>
      <c r="D6" s="67">
        <v>7</v>
      </c>
      <c r="E6" s="100" t="s">
        <v>496</v>
      </c>
      <c r="F6" s="67">
        <v>7.5</v>
      </c>
      <c r="G6" s="100" t="s">
        <v>97</v>
      </c>
      <c r="H6" s="67"/>
      <c r="J6" s="67">
        <f>1+J5</f>
        <v>34</v>
      </c>
      <c r="K6" s="21" t="s">
        <v>258</v>
      </c>
      <c r="L6" s="67">
        <v>5</v>
      </c>
      <c r="M6" s="67">
        <v>7</v>
      </c>
      <c r="N6" s="100" t="s">
        <v>496</v>
      </c>
      <c r="O6" s="67">
        <v>9</v>
      </c>
      <c r="P6" s="100" t="s">
        <v>88</v>
      </c>
      <c r="Q6" s="67"/>
    </row>
    <row r="7" spans="1:19">
      <c r="A7" s="67">
        <f t="shared" ref="A7:A36" si="0">1+A6</f>
        <v>3</v>
      </c>
      <c r="B7" s="21" t="s">
        <v>99</v>
      </c>
      <c r="C7" s="67">
        <v>2</v>
      </c>
      <c r="D7" s="67">
        <v>7</v>
      </c>
      <c r="E7" s="100" t="s">
        <v>496</v>
      </c>
      <c r="F7" s="67">
        <v>6</v>
      </c>
      <c r="G7" s="100" t="s">
        <v>127</v>
      </c>
      <c r="H7" s="67"/>
      <c r="J7" s="67">
        <f>1+J6</f>
        <v>35</v>
      </c>
      <c r="K7" s="21" t="s">
        <v>266</v>
      </c>
      <c r="L7" s="21">
        <v>4</v>
      </c>
      <c r="M7" s="67">
        <v>13</v>
      </c>
      <c r="N7" s="100" t="s">
        <v>494</v>
      </c>
      <c r="O7" s="21">
        <v>9</v>
      </c>
      <c r="P7" s="100" t="s">
        <v>88</v>
      </c>
      <c r="Q7" s="67"/>
      <c r="S7" s="98"/>
    </row>
    <row r="8" spans="1:19">
      <c r="A8" s="67">
        <f t="shared" si="0"/>
        <v>4</v>
      </c>
      <c r="B8" s="21" t="s">
        <v>450</v>
      </c>
      <c r="C8" s="67">
        <v>1</v>
      </c>
      <c r="D8" s="67">
        <v>5</v>
      </c>
      <c r="E8" s="100" t="s">
        <v>495</v>
      </c>
      <c r="F8" s="67">
        <v>4.5</v>
      </c>
      <c r="G8" s="100" t="s">
        <v>493</v>
      </c>
      <c r="H8" s="67"/>
      <c r="J8" s="67">
        <f t="shared" ref="J8:J25" si="1">1+J7</f>
        <v>36</v>
      </c>
      <c r="K8" s="21" t="s">
        <v>272</v>
      </c>
      <c r="L8" s="67">
        <v>2</v>
      </c>
      <c r="M8" s="67">
        <v>13</v>
      </c>
      <c r="N8" s="100" t="s">
        <v>494</v>
      </c>
      <c r="O8" s="67">
        <v>6</v>
      </c>
      <c r="P8" s="100" t="s">
        <v>127</v>
      </c>
      <c r="Q8" s="67"/>
    </row>
    <row r="9" spans="1:19">
      <c r="A9" s="67">
        <f t="shared" si="0"/>
        <v>5</v>
      </c>
      <c r="B9" s="21" t="s">
        <v>105</v>
      </c>
      <c r="C9" s="67">
        <v>1</v>
      </c>
      <c r="D9" s="67">
        <v>7</v>
      </c>
      <c r="E9" s="100" t="s">
        <v>496</v>
      </c>
      <c r="F9" s="67">
        <v>4.5</v>
      </c>
      <c r="G9" s="100" t="s">
        <v>493</v>
      </c>
      <c r="H9" s="67"/>
      <c r="J9" s="67">
        <f t="shared" si="1"/>
        <v>37</v>
      </c>
      <c r="K9" s="21" t="s">
        <v>275</v>
      </c>
      <c r="L9" s="67">
        <v>4</v>
      </c>
      <c r="M9" s="96">
        <v>9</v>
      </c>
      <c r="N9" s="101" t="s">
        <v>492</v>
      </c>
      <c r="O9" s="67">
        <v>9</v>
      </c>
      <c r="P9" s="100" t="s">
        <v>88</v>
      </c>
      <c r="Q9" s="67"/>
    </row>
    <row r="10" spans="1:19">
      <c r="A10" s="67">
        <f t="shared" si="0"/>
        <v>6</v>
      </c>
      <c r="B10" s="21" t="s">
        <v>109</v>
      </c>
      <c r="C10" s="67">
        <v>3</v>
      </c>
      <c r="D10" s="67">
        <v>7</v>
      </c>
      <c r="E10" s="100" t="s">
        <v>496</v>
      </c>
      <c r="F10" s="67">
        <v>7.5</v>
      </c>
      <c r="G10" s="100" t="s">
        <v>97</v>
      </c>
      <c r="H10" s="67"/>
      <c r="J10" s="67">
        <f t="shared" si="1"/>
        <v>38</v>
      </c>
      <c r="K10" s="21" t="s">
        <v>280</v>
      </c>
      <c r="L10" s="67">
        <v>2</v>
      </c>
      <c r="M10" s="67">
        <v>7</v>
      </c>
      <c r="N10" s="100" t="s">
        <v>496</v>
      </c>
      <c r="O10" s="67">
        <v>6</v>
      </c>
      <c r="P10" s="100" t="s">
        <v>127</v>
      </c>
      <c r="Q10" s="67"/>
    </row>
    <row r="11" spans="1:19">
      <c r="A11" s="67">
        <f>1+A10</f>
        <v>7</v>
      </c>
      <c r="B11" s="21" t="s">
        <v>111</v>
      </c>
      <c r="C11" s="67">
        <v>2</v>
      </c>
      <c r="D11" s="67">
        <v>7</v>
      </c>
      <c r="E11" s="100" t="s">
        <v>496</v>
      </c>
      <c r="F11" s="67">
        <v>6</v>
      </c>
      <c r="G11" s="100" t="s">
        <v>127</v>
      </c>
      <c r="H11" s="67"/>
      <c r="J11" s="67">
        <f t="shared" si="1"/>
        <v>39</v>
      </c>
      <c r="K11" s="21" t="s">
        <v>447</v>
      </c>
      <c r="L11" s="67"/>
      <c r="M11" s="67">
        <v>5</v>
      </c>
      <c r="N11" s="100" t="s">
        <v>495</v>
      </c>
      <c r="O11" s="67">
        <v>6</v>
      </c>
      <c r="P11" s="100" t="s">
        <v>127</v>
      </c>
      <c r="Q11" s="67"/>
    </row>
    <row r="12" spans="1:19">
      <c r="A12" s="67">
        <f t="shared" si="0"/>
        <v>8</v>
      </c>
      <c r="B12" s="21" t="s">
        <v>437</v>
      </c>
      <c r="C12" s="63">
        <v>1</v>
      </c>
      <c r="D12" s="67">
        <v>5</v>
      </c>
      <c r="E12" s="100" t="s">
        <v>495</v>
      </c>
      <c r="F12" s="67">
        <v>4.5</v>
      </c>
      <c r="G12" s="100" t="s">
        <v>493</v>
      </c>
      <c r="H12" s="67"/>
      <c r="J12" s="67">
        <f t="shared" si="1"/>
        <v>40</v>
      </c>
      <c r="K12" s="21" t="s">
        <v>285</v>
      </c>
      <c r="L12" s="67">
        <v>2</v>
      </c>
      <c r="M12" s="67">
        <v>7</v>
      </c>
      <c r="N12" s="100" t="s">
        <v>496</v>
      </c>
      <c r="O12" s="67">
        <v>6</v>
      </c>
      <c r="P12" s="100" t="s">
        <v>127</v>
      </c>
      <c r="Q12" s="67"/>
    </row>
    <row r="13" spans="1:19">
      <c r="A13" s="67">
        <f t="shared" si="0"/>
        <v>9</v>
      </c>
      <c r="B13" s="21" t="s">
        <v>115</v>
      </c>
      <c r="C13" s="67">
        <v>2</v>
      </c>
      <c r="D13" s="67">
        <v>7</v>
      </c>
      <c r="E13" s="100" t="s">
        <v>496</v>
      </c>
      <c r="F13" s="67">
        <v>6</v>
      </c>
      <c r="G13" s="100" t="s">
        <v>127</v>
      </c>
      <c r="H13" s="67"/>
      <c r="J13" s="67">
        <f t="shared" si="1"/>
        <v>41</v>
      </c>
      <c r="K13" s="38" t="s">
        <v>288</v>
      </c>
      <c r="L13" s="67">
        <v>7</v>
      </c>
      <c r="M13" s="67">
        <v>13</v>
      </c>
      <c r="N13" s="100" t="s">
        <v>494</v>
      </c>
      <c r="O13" s="67">
        <v>9</v>
      </c>
      <c r="P13" s="100" t="s">
        <v>88</v>
      </c>
      <c r="Q13" s="67"/>
    </row>
    <row r="14" spans="1:19">
      <c r="A14" s="67">
        <f t="shared" si="0"/>
        <v>10</v>
      </c>
      <c r="B14" s="21" t="s">
        <v>119</v>
      </c>
      <c r="C14" s="21">
        <v>5</v>
      </c>
      <c r="D14" s="21">
        <v>13</v>
      </c>
      <c r="E14" s="22" t="s">
        <v>494</v>
      </c>
      <c r="F14" s="21">
        <v>9</v>
      </c>
      <c r="G14" s="22" t="s">
        <v>88</v>
      </c>
      <c r="H14" s="67"/>
      <c r="J14" s="67">
        <f t="shared" si="1"/>
        <v>42</v>
      </c>
      <c r="K14" s="21" t="s">
        <v>298</v>
      </c>
      <c r="L14" s="67">
        <v>2</v>
      </c>
      <c r="M14" s="67">
        <v>7</v>
      </c>
      <c r="N14" s="100" t="s">
        <v>496</v>
      </c>
      <c r="O14" s="67">
        <v>6</v>
      </c>
      <c r="P14" s="100" t="s">
        <v>127</v>
      </c>
      <c r="Q14" s="67"/>
    </row>
    <row r="15" spans="1:19">
      <c r="A15" s="67">
        <f>1+A14</f>
        <v>11</v>
      </c>
      <c r="B15" s="21" t="s">
        <v>360</v>
      </c>
      <c r="C15" s="67">
        <v>5</v>
      </c>
      <c r="D15" s="67">
        <v>7</v>
      </c>
      <c r="E15" s="100" t="s">
        <v>496</v>
      </c>
      <c r="F15" s="67">
        <v>9</v>
      </c>
      <c r="G15" s="22" t="s">
        <v>88</v>
      </c>
      <c r="H15" s="67"/>
      <c r="J15" s="67">
        <f t="shared" si="1"/>
        <v>43</v>
      </c>
      <c r="K15" s="21" t="s">
        <v>301</v>
      </c>
      <c r="L15" s="67">
        <v>4</v>
      </c>
      <c r="M15" s="67">
        <v>7</v>
      </c>
      <c r="N15" s="100" t="s">
        <v>496</v>
      </c>
      <c r="O15" s="67">
        <v>9</v>
      </c>
      <c r="P15" s="100" t="s">
        <v>88</v>
      </c>
      <c r="Q15" s="67"/>
    </row>
    <row r="16" spans="1:19">
      <c r="A16" s="67">
        <f t="shared" si="0"/>
        <v>12</v>
      </c>
      <c r="B16" s="21" t="s">
        <v>139</v>
      </c>
      <c r="C16" s="67">
        <v>4</v>
      </c>
      <c r="D16" s="67">
        <v>7</v>
      </c>
      <c r="E16" s="100" t="s">
        <v>496</v>
      </c>
      <c r="F16" s="67">
        <v>9</v>
      </c>
      <c r="G16" s="22" t="s">
        <v>88</v>
      </c>
      <c r="H16" s="67"/>
      <c r="J16" s="67">
        <f t="shared" si="1"/>
        <v>44</v>
      </c>
      <c r="K16" s="21" t="s">
        <v>365</v>
      </c>
      <c r="L16" s="67">
        <v>1</v>
      </c>
      <c r="M16" s="67">
        <v>5</v>
      </c>
      <c r="N16" s="100" t="s">
        <v>495</v>
      </c>
      <c r="O16" s="67">
        <v>4.5</v>
      </c>
      <c r="P16" s="100" t="s">
        <v>493</v>
      </c>
      <c r="Q16" s="67"/>
    </row>
    <row r="17" spans="1:17">
      <c r="A17" s="67">
        <f t="shared" si="0"/>
        <v>13</v>
      </c>
      <c r="B17" s="21" t="s">
        <v>144</v>
      </c>
      <c r="C17" s="67">
        <v>4</v>
      </c>
      <c r="D17" s="67">
        <v>7</v>
      </c>
      <c r="E17" s="100" t="s">
        <v>496</v>
      </c>
      <c r="F17" s="67">
        <v>9</v>
      </c>
      <c r="G17" s="22" t="s">
        <v>88</v>
      </c>
      <c r="H17" s="67"/>
      <c r="J17" s="67">
        <f t="shared" si="1"/>
        <v>45</v>
      </c>
      <c r="K17" s="21" t="s">
        <v>306</v>
      </c>
      <c r="L17" s="67">
        <v>7</v>
      </c>
      <c r="M17" s="67">
        <v>7</v>
      </c>
      <c r="N17" s="100" t="s">
        <v>496</v>
      </c>
      <c r="O17" s="67">
        <v>9</v>
      </c>
      <c r="P17" s="100" t="s">
        <v>88</v>
      </c>
      <c r="Q17" s="67"/>
    </row>
    <row r="18" spans="1:17">
      <c r="A18" s="67">
        <f t="shared" si="0"/>
        <v>14</v>
      </c>
      <c r="B18" s="21" t="s">
        <v>416</v>
      </c>
      <c r="C18" s="67">
        <v>4</v>
      </c>
      <c r="D18" s="67">
        <v>7</v>
      </c>
      <c r="E18" s="100" t="s">
        <v>496</v>
      </c>
      <c r="F18" s="67">
        <v>9</v>
      </c>
      <c r="G18" s="22" t="s">
        <v>88</v>
      </c>
      <c r="H18" s="67"/>
      <c r="J18" s="67">
        <f t="shared" si="1"/>
        <v>46</v>
      </c>
      <c r="K18" s="21" t="s">
        <v>438</v>
      </c>
      <c r="L18" s="67"/>
      <c r="M18" s="67">
        <v>7</v>
      </c>
      <c r="N18" s="100" t="s">
        <v>496</v>
      </c>
      <c r="O18" s="67">
        <v>4.5</v>
      </c>
      <c r="P18" s="100" t="s">
        <v>493</v>
      </c>
      <c r="Q18" s="67">
        <v>4</v>
      </c>
    </row>
    <row r="19" spans="1:17">
      <c r="A19" s="67">
        <f>1+A18</f>
        <v>15</v>
      </c>
      <c r="B19" s="21" t="s">
        <v>151</v>
      </c>
      <c r="C19" s="21">
        <v>9</v>
      </c>
      <c r="D19" s="21">
        <v>13</v>
      </c>
      <c r="E19" s="22" t="s">
        <v>494</v>
      </c>
      <c r="F19" s="21">
        <v>9</v>
      </c>
      <c r="G19" s="22" t="s">
        <v>88</v>
      </c>
      <c r="H19" s="67"/>
      <c r="J19" s="67">
        <f t="shared" si="1"/>
        <v>47</v>
      </c>
      <c r="K19" s="21" t="s">
        <v>315</v>
      </c>
      <c r="L19" s="67">
        <v>3</v>
      </c>
      <c r="M19" s="67">
        <v>7</v>
      </c>
      <c r="N19" s="100" t="s">
        <v>496</v>
      </c>
      <c r="O19" s="67">
        <v>7.5</v>
      </c>
      <c r="P19" s="100" t="s">
        <v>97</v>
      </c>
      <c r="Q19" s="67"/>
    </row>
    <row r="20" spans="1:17">
      <c r="A20" s="67">
        <f t="shared" si="0"/>
        <v>16</v>
      </c>
      <c r="B20" s="21" t="s">
        <v>417</v>
      </c>
      <c r="C20" s="21">
        <v>2</v>
      </c>
      <c r="D20" s="67">
        <v>7</v>
      </c>
      <c r="E20" s="100" t="s">
        <v>496</v>
      </c>
      <c r="F20" s="21">
        <v>6</v>
      </c>
      <c r="G20" s="100" t="s">
        <v>127</v>
      </c>
      <c r="H20" s="67"/>
      <c r="J20" s="67">
        <f t="shared" si="1"/>
        <v>48</v>
      </c>
      <c r="K20" s="21" t="s">
        <v>318</v>
      </c>
      <c r="L20" s="67">
        <v>3</v>
      </c>
      <c r="M20" s="67">
        <v>7</v>
      </c>
      <c r="N20" s="100" t="s">
        <v>496</v>
      </c>
      <c r="O20" s="67">
        <v>7.5</v>
      </c>
      <c r="P20" s="100" t="s">
        <v>97</v>
      </c>
      <c r="Q20" s="67"/>
    </row>
    <row r="21" spans="1:17">
      <c r="A21" s="67">
        <f t="shared" si="0"/>
        <v>17</v>
      </c>
      <c r="B21" s="21" t="s">
        <v>173</v>
      </c>
      <c r="C21" s="67">
        <v>3</v>
      </c>
      <c r="D21" s="67">
        <v>7</v>
      </c>
      <c r="E21" s="100" t="s">
        <v>496</v>
      </c>
      <c r="F21" s="67">
        <v>7.5</v>
      </c>
      <c r="G21" s="100" t="s">
        <v>97</v>
      </c>
      <c r="H21" s="67"/>
      <c r="J21" s="67">
        <f t="shared" si="1"/>
        <v>49</v>
      </c>
      <c r="K21" s="21" t="s">
        <v>322</v>
      </c>
      <c r="L21" s="67">
        <v>4</v>
      </c>
      <c r="M21" s="96">
        <v>9</v>
      </c>
      <c r="N21" s="101" t="s">
        <v>492</v>
      </c>
      <c r="O21" s="67">
        <v>9</v>
      </c>
      <c r="P21" s="100" t="s">
        <v>88</v>
      </c>
      <c r="Q21" s="67"/>
    </row>
    <row r="22" spans="1:17">
      <c r="A22" s="67">
        <f t="shared" si="0"/>
        <v>18</v>
      </c>
      <c r="B22" s="21" t="s">
        <v>178</v>
      </c>
      <c r="C22" s="21">
        <v>6</v>
      </c>
      <c r="D22" s="21">
        <v>13</v>
      </c>
      <c r="E22" s="22" t="s">
        <v>494</v>
      </c>
      <c r="F22" s="21">
        <v>9</v>
      </c>
      <c r="G22" s="22" t="s">
        <v>88</v>
      </c>
      <c r="H22" s="67"/>
      <c r="J22" s="21">
        <f t="shared" si="1"/>
        <v>50</v>
      </c>
      <c r="K22" s="21" t="s">
        <v>327</v>
      </c>
      <c r="L22" s="67">
        <v>2</v>
      </c>
      <c r="M22" s="67">
        <v>7</v>
      </c>
      <c r="N22" s="100" t="s">
        <v>496</v>
      </c>
      <c r="O22" s="67">
        <v>6</v>
      </c>
      <c r="P22" s="100" t="s">
        <v>127</v>
      </c>
      <c r="Q22" s="67"/>
    </row>
    <row r="23" spans="1:17">
      <c r="A23" s="67">
        <f t="shared" si="0"/>
        <v>19</v>
      </c>
      <c r="B23" s="21" t="s">
        <v>359</v>
      </c>
      <c r="C23" s="67">
        <v>5</v>
      </c>
      <c r="D23" s="67">
        <v>7</v>
      </c>
      <c r="E23" s="100" t="s">
        <v>496</v>
      </c>
      <c r="F23" s="67">
        <v>9</v>
      </c>
      <c r="G23" s="22" t="s">
        <v>88</v>
      </c>
      <c r="H23" s="67">
        <v>2</v>
      </c>
      <c r="J23" s="21">
        <f t="shared" si="1"/>
        <v>51</v>
      </c>
      <c r="K23" s="21" t="s">
        <v>331</v>
      </c>
      <c r="L23" s="67">
        <v>4</v>
      </c>
      <c r="M23" s="67">
        <v>7</v>
      </c>
      <c r="N23" s="100" t="s">
        <v>496</v>
      </c>
      <c r="O23" s="67">
        <v>9</v>
      </c>
      <c r="P23" s="100" t="s">
        <v>88</v>
      </c>
      <c r="Q23" s="67"/>
    </row>
    <row r="24" spans="1:17">
      <c r="A24" s="67">
        <f t="shared" si="0"/>
        <v>20</v>
      </c>
      <c r="B24" s="21" t="s">
        <v>186</v>
      </c>
      <c r="C24" s="67">
        <v>2</v>
      </c>
      <c r="D24" s="67">
        <v>7</v>
      </c>
      <c r="E24" s="100" t="s">
        <v>496</v>
      </c>
      <c r="F24" s="67">
        <v>6</v>
      </c>
      <c r="G24" s="100" t="s">
        <v>127</v>
      </c>
      <c r="H24" s="67"/>
      <c r="J24" s="21">
        <f t="shared" si="1"/>
        <v>52</v>
      </c>
      <c r="K24" s="21" t="s">
        <v>337</v>
      </c>
      <c r="L24" s="67">
        <v>4</v>
      </c>
      <c r="M24" s="67">
        <v>7</v>
      </c>
      <c r="N24" s="100" t="s">
        <v>496</v>
      </c>
      <c r="O24" s="67">
        <v>9</v>
      </c>
      <c r="P24" s="100" t="s">
        <v>88</v>
      </c>
      <c r="Q24" s="67"/>
    </row>
    <row r="25" spans="1:17">
      <c r="A25" s="67">
        <f t="shared" si="0"/>
        <v>21</v>
      </c>
      <c r="B25" s="21" t="s">
        <v>418</v>
      </c>
      <c r="C25" s="67">
        <v>2</v>
      </c>
      <c r="D25" s="67">
        <v>7</v>
      </c>
      <c r="E25" s="100" t="s">
        <v>496</v>
      </c>
      <c r="F25" s="67">
        <v>6</v>
      </c>
      <c r="G25" s="100" t="s">
        <v>127</v>
      </c>
      <c r="H25" s="67"/>
      <c r="J25" s="21">
        <f t="shared" si="1"/>
        <v>53</v>
      </c>
      <c r="K25" s="21" t="s">
        <v>364</v>
      </c>
      <c r="L25" s="21">
        <v>3</v>
      </c>
      <c r="M25" s="97">
        <v>16</v>
      </c>
      <c r="N25" s="97"/>
      <c r="O25" s="21">
        <v>7.5</v>
      </c>
      <c r="P25" s="100" t="s">
        <v>97</v>
      </c>
      <c r="Q25" s="67"/>
    </row>
    <row r="26" spans="1:17">
      <c r="A26" s="67">
        <f t="shared" si="0"/>
        <v>22</v>
      </c>
      <c r="B26" s="21" t="s">
        <v>419</v>
      </c>
      <c r="C26" s="67">
        <v>1</v>
      </c>
      <c r="D26" s="67">
        <v>7</v>
      </c>
      <c r="E26" s="100" t="s">
        <v>496</v>
      </c>
      <c r="F26" s="67">
        <v>4.5</v>
      </c>
      <c r="G26" s="100" t="s">
        <v>493</v>
      </c>
      <c r="H26" s="67"/>
      <c r="J26" s="21">
        <f t="shared" ref="J26:J36" si="2">1+J25</f>
        <v>54</v>
      </c>
      <c r="K26" s="21" t="s">
        <v>349</v>
      </c>
      <c r="L26" s="67">
        <v>3</v>
      </c>
      <c r="M26" s="67">
        <v>7</v>
      </c>
      <c r="N26" s="100" t="s">
        <v>496</v>
      </c>
      <c r="O26" s="67">
        <v>7.5</v>
      </c>
      <c r="P26" s="100" t="s">
        <v>97</v>
      </c>
      <c r="Q26" s="67"/>
    </row>
    <row r="27" spans="1:17">
      <c r="A27" s="67">
        <f t="shared" si="0"/>
        <v>23</v>
      </c>
      <c r="B27" s="21" t="s">
        <v>195</v>
      </c>
      <c r="C27" s="67">
        <v>4</v>
      </c>
      <c r="D27" s="67">
        <v>7</v>
      </c>
      <c r="E27" s="100" t="s">
        <v>496</v>
      </c>
      <c r="F27" s="67">
        <v>7.5</v>
      </c>
      <c r="G27" s="100" t="s">
        <v>97</v>
      </c>
      <c r="H27" s="67"/>
      <c r="J27" s="21">
        <f t="shared" si="2"/>
        <v>55</v>
      </c>
      <c r="K27" s="21" t="s">
        <v>433</v>
      </c>
      <c r="L27" s="58"/>
      <c r="M27" s="21">
        <v>5</v>
      </c>
      <c r="N27" s="100" t="s">
        <v>495</v>
      </c>
      <c r="O27" s="21">
        <v>4.5</v>
      </c>
      <c r="P27" s="100" t="s">
        <v>493</v>
      </c>
      <c r="Q27" s="67"/>
    </row>
    <row r="28" spans="1:17">
      <c r="A28" s="67">
        <f t="shared" si="0"/>
        <v>24</v>
      </c>
      <c r="B28" s="21" t="s">
        <v>200</v>
      </c>
      <c r="C28" s="67">
        <v>4</v>
      </c>
      <c r="D28" s="67">
        <v>7</v>
      </c>
      <c r="E28" s="100" t="s">
        <v>496</v>
      </c>
      <c r="F28" s="67">
        <v>9</v>
      </c>
      <c r="G28" s="22" t="s">
        <v>88</v>
      </c>
      <c r="H28" s="67">
        <v>4</v>
      </c>
      <c r="J28" s="21">
        <f t="shared" si="2"/>
        <v>56</v>
      </c>
      <c r="K28" s="21" t="s">
        <v>391</v>
      </c>
      <c r="L28" s="58"/>
      <c r="M28" s="67">
        <v>7</v>
      </c>
      <c r="N28" s="100" t="s">
        <v>496</v>
      </c>
      <c r="O28" s="21">
        <v>4.5</v>
      </c>
      <c r="P28" s="100" t="s">
        <v>493</v>
      </c>
      <c r="Q28" s="67"/>
    </row>
    <row r="29" spans="1:17">
      <c r="A29" s="67">
        <f t="shared" si="0"/>
        <v>25</v>
      </c>
      <c r="B29" s="21" t="s">
        <v>202</v>
      </c>
      <c r="C29" s="67">
        <v>1</v>
      </c>
      <c r="D29" s="21">
        <v>13</v>
      </c>
      <c r="E29" s="22" t="s">
        <v>494</v>
      </c>
      <c r="F29" s="67">
        <v>4.5</v>
      </c>
      <c r="G29" s="100" t="s">
        <v>493</v>
      </c>
      <c r="H29" s="67"/>
      <c r="J29" s="21">
        <f t="shared" si="2"/>
        <v>57</v>
      </c>
      <c r="K29" s="21" t="s">
        <v>452</v>
      </c>
      <c r="M29" s="67">
        <v>7</v>
      </c>
      <c r="N29" s="100" t="s">
        <v>496</v>
      </c>
      <c r="O29" s="41">
        <v>4.5</v>
      </c>
      <c r="P29" s="100" t="s">
        <v>493</v>
      </c>
    </row>
    <row r="30" spans="1:17">
      <c r="A30" s="67">
        <f t="shared" si="0"/>
        <v>26</v>
      </c>
      <c r="B30" s="21" t="s">
        <v>413</v>
      </c>
      <c r="C30" s="67">
        <v>4</v>
      </c>
      <c r="D30" s="67">
        <v>7</v>
      </c>
      <c r="E30" s="100" t="s">
        <v>496</v>
      </c>
      <c r="F30" s="67">
        <v>9</v>
      </c>
      <c r="G30" s="22" t="s">
        <v>88</v>
      </c>
      <c r="H30" s="67"/>
      <c r="J30" s="21">
        <f t="shared" si="2"/>
        <v>58</v>
      </c>
      <c r="K30" s="21" t="s">
        <v>395</v>
      </c>
      <c r="L30" s="58"/>
      <c r="M30" s="21">
        <v>0</v>
      </c>
      <c r="N30" s="21"/>
      <c r="O30" s="21">
        <v>20</v>
      </c>
      <c r="P30" s="21"/>
      <c r="Q30" s="67"/>
    </row>
    <row r="31" spans="1:17">
      <c r="A31" s="67">
        <f t="shared" si="0"/>
        <v>27</v>
      </c>
      <c r="B31" s="21" t="s">
        <v>204</v>
      </c>
      <c r="C31" s="67">
        <v>5</v>
      </c>
      <c r="D31" s="67">
        <v>7</v>
      </c>
      <c r="E31" s="100" t="s">
        <v>496</v>
      </c>
      <c r="F31" s="67">
        <v>9</v>
      </c>
      <c r="G31" s="22" t="s">
        <v>88</v>
      </c>
      <c r="H31" s="67"/>
      <c r="J31" s="21">
        <f t="shared" si="2"/>
        <v>59</v>
      </c>
      <c r="K31" s="21" t="s">
        <v>457</v>
      </c>
      <c r="L31" s="67"/>
      <c r="M31" s="67">
        <v>5</v>
      </c>
      <c r="N31" s="100" t="s">
        <v>495</v>
      </c>
      <c r="O31" s="67">
        <v>4.5</v>
      </c>
      <c r="P31" s="100" t="s">
        <v>493</v>
      </c>
      <c r="Q31" s="67"/>
    </row>
    <row r="32" spans="1:17">
      <c r="A32" s="67">
        <f t="shared" si="0"/>
        <v>28</v>
      </c>
      <c r="B32" s="21" t="s">
        <v>220</v>
      </c>
      <c r="C32" s="67">
        <v>1</v>
      </c>
      <c r="D32" s="67">
        <v>7</v>
      </c>
      <c r="E32" s="100" t="s">
        <v>496</v>
      </c>
      <c r="F32" s="67">
        <v>4.5</v>
      </c>
      <c r="G32" s="100" t="s">
        <v>493</v>
      </c>
      <c r="H32" s="67"/>
      <c r="J32" s="21">
        <f t="shared" si="2"/>
        <v>60</v>
      </c>
      <c r="K32" s="21" t="s">
        <v>458</v>
      </c>
      <c r="L32" s="67"/>
      <c r="M32" s="67">
        <v>5</v>
      </c>
      <c r="N32" s="100" t="s">
        <v>495</v>
      </c>
      <c r="O32" s="67">
        <v>4.5</v>
      </c>
      <c r="P32" s="100" t="s">
        <v>493</v>
      </c>
      <c r="Q32" s="67"/>
    </row>
    <row r="33" spans="1:17">
      <c r="A33" s="67">
        <f t="shared" si="0"/>
        <v>29</v>
      </c>
      <c r="B33" s="21" t="s">
        <v>225</v>
      </c>
      <c r="C33" s="67">
        <v>3</v>
      </c>
      <c r="D33" s="67">
        <v>9</v>
      </c>
      <c r="E33" s="100" t="s">
        <v>492</v>
      </c>
      <c r="F33" s="67">
        <v>7.5</v>
      </c>
      <c r="G33" s="100" t="s">
        <v>97</v>
      </c>
      <c r="H33" s="67"/>
      <c r="J33" s="21">
        <f t="shared" si="2"/>
        <v>61</v>
      </c>
      <c r="K33" s="21" t="s">
        <v>490</v>
      </c>
      <c r="L33" s="67"/>
      <c r="M33" s="67">
        <v>5</v>
      </c>
      <c r="N33" s="100" t="s">
        <v>495</v>
      </c>
      <c r="O33" s="67">
        <v>4.5</v>
      </c>
      <c r="P33" s="100" t="s">
        <v>493</v>
      </c>
      <c r="Q33" s="67"/>
    </row>
    <row r="34" spans="1:17">
      <c r="A34" s="67">
        <f t="shared" si="0"/>
        <v>30</v>
      </c>
      <c r="B34" s="21" t="s">
        <v>231</v>
      </c>
      <c r="C34" s="67">
        <v>3</v>
      </c>
      <c r="D34" s="67">
        <v>7</v>
      </c>
      <c r="E34" s="100" t="s">
        <v>496</v>
      </c>
      <c r="F34" s="67">
        <v>7.5</v>
      </c>
      <c r="G34" s="100" t="s">
        <v>97</v>
      </c>
      <c r="H34" s="67"/>
      <c r="J34" s="21">
        <f t="shared" si="2"/>
        <v>62</v>
      </c>
      <c r="K34" s="21" t="s">
        <v>488</v>
      </c>
      <c r="L34" s="67"/>
      <c r="M34" s="67">
        <v>5</v>
      </c>
      <c r="N34" s="100" t="s">
        <v>495</v>
      </c>
      <c r="O34" s="67">
        <v>4.5</v>
      </c>
      <c r="P34" s="100" t="s">
        <v>493</v>
      </c>
      <c r="Q34" s="67"/>
    </row>
    <row r="35" spans="1:17">
      <c r="A35" s="67">
        <f t="shared" si="0"/>
        <v>31</v>
      </c>
      <c r="B35" s="21" t="s">
        <v>236</v>
      </c>
      <c r="C35" s="67">
        <v>5</v>
      </c>
      <c r="D35" s="67">
        <v>60</v>
      </c>
      <c r="E35" s="67"/>
      <c r="F35" s="67">
        <v>9</v>
      </c>
      <c r="G35" s="22" t="s">
        <v>88</v>
      </c>
      <c r="H35" s="67"/>
      <c r="J35" s="21">
        <f t="shared" si="2"/>
        <v>63</v>
      </c>
      <c r="K35" s="21" t="s">
        <v>489</v>
      </c>
      <c r="L35" s="67"/>
      <c r="M35" s="67">
        <v>5</v>
      </c>
      <c r="N35" s="100" t="s">
        <v>495</v>
      </c>
      <c r="O35" s="67">
        <v>4.5</v>
      </c>
      <c r="P35" s="100" t="s">
        <v>493</v>
      </c>
      <c r="Q35" s="67"/>
    </row>
    <row r="36" spans="1:17">
      <c r="A36" s="67">
        <f t="shared" si="0"/>
        <v>32</v>
      </c>
      <c r="B36" s="21" t="s">
        <v>245</v>
      </c>
      <c r="C36" s="67">
        <v>4</v>
      </c>
      <c r="D36" s="67">
        <v>7</v>
      </c>
      <c r="E36" s="100" t="s">
        <v>496</v>
      </c>
      <c r="F36" s="67">
        <v>9</v>
      </c>
      <c r="G36" s="22" t="s">
        <v>88</v>
      </c>
      <c r="H36" s="67"/>
      <c r="J36" s="21">
        <f t="shared" si="2"/>
        <v>64</v>
      </c>
      <c r="K36" s="63" t="s">
        <v>500</v>
      </c>
      <c r="M36" s="63">
        <v>5</v>
      </c>
      <c r="N36" s="100" t="s">
        <v>495</v>
      </c>
      <c r="O36" s="63">
        <v>4.5</v>
      </c>
      <c r="P36" s="100" t="s">
        <v>493</v>
      </c>
    </row>
    <row r="37" spans="1:17">
      <c r="B37" s="69"/>
      <c r="C37" s="69"/>
      <c r="D37" s="69"/>
      <c r="E37" s="69"/>
      <c r="F37" s="69"/>
      <c r="G37" s="69"/>
      <c r="H37" s="69"/>
      <c r="I37" s="69"/>
      <c r="J37" s="21"/>
      <c r="K37" s="67"/>
      <c r="L37" s="67"/>
      <c r="M37" s="67">
        <f>+SUM(D5:D36)+SUM(M5:M36)</f>
        <v>535</v>
      </c>
      <c r="N37" s="67"/>
      <c r="O37" s="67">
        <f>+SUM(F5:F36)+SUM(O5:O36)</f>
        <v>455</v>
      </c>
      <c r="P37" s="67"/>
      <c r="Q37" s="67"/>
    </row>
    <row r="38" spans="1:17">
      <c r="A38" s="69">
        <v>2016</v>
      </c>
      <c r="B38" s="69" t="s">
        <v>66</v>
      </c>
      <c r="I38" s="69"/>
    </row>
    <row r="39" spans="1:17">
      <c r="A39" s="69"/>
      <c r="B39" s="69"/>
      <c r="I39" s="69"/>
    </row>
    <row r="40" spans="1:17">
      <c r="B40" s="69" t="s">
        <v>463</v>
      </c>
      <c r="C40" s="69">
        <f>+COUNTIF($F$5:$F$36,"4.5")+COUNTIF($O$5:$O$35,"4.5")</f>
        <v>17</v>
      </c>
      <c r="D40" s="69"/>
      <c r="E40" s="69"/>
      <c r="F40" s="69" t="s">
        <v>474</v>
      </c>
      <c r="G40" s="69"/>
      <c r="H40" s="69"/>
    </row>
    <row r="41" spans="1:17">
      <c r="B41" s="69" t="s">
        <v>464</v>
      </c>
      <c r="C41" s="69">
        <f>+COUNTIF($F$5:$F$36,"6")+COUNTIF($O$5:$O$35,"6")</f>
        <v>12</v>
      </c>
      <c r="D41" s="69"/>
      <c r="E41" s="69"/>
      <c r="F41" s="69" t="s">
        <v>474</v>
      </c>
      <c r="G41" s="69"/>
      <c r="H41" s="69"/>
    </row>
    <row r="42" spans="1:17">
      <c r="B42" s="69" t="s">
        <v>465</v>
      </c>
      <c r="C42" s="69">
        <f>+COUNTIF($F$5:$F$36,"7.5")+COUNTIF($O$5:$O$35,"7.5")</f>
        <v>10</v>
      </c>
      <c r="D42" s="69"/>
      <c r="E42" s="69"/>
      <c r="F42" s="69" t="s">
        <v>474</v>
      </c>
      <c r="G42" s="69"/>
      <c r="H42" s="69"/>
    </row>
    <row r="43" spans="1:17">
      <c r="B43" s="69" t="s">
        <v>466</v>
      </c>
      <c r="C43" s="69">
        <f>+COUNTIF($F$5:$F$36,"9")+COUNTIF($O$5:$O$35,"9")</f>
        <v>23</v>
      </c>
      <c r="D43" s="69"/>
      <c r="E43" s="69"/>
      <c r="F43" s="69" t="s">
        <v>474</v>
      </c>
      <c r="G43" s="69"/>
      <c r="H43" s="69"/>
    </row>
    <row r="44" spans="1:17">
      <c r="B44" s="69" t="s">
        <v>472</v>
      </c>
      <c r="C44" s="69">
        <f>+COUNTIF($F$5:$F$36,"15")+COUNTIF($O$5:$O$35,"20")</f>
        <v>1</v>
      </c>
      <c r="D44" s="69"/>
      <c r="E44" s="69"/>
      <c r="F44" s="69" t="s">
        <v>474</v>
      </c>
      <c r="G44" s="69"/>
      <c r="H44" s="69"/>
    </row>
    <row r="45" spans="1:17">
      <c r="C45" s="70">
        <f>SUM(C40:C44)</f>
        <v>63</v>
      </c>
      <c r="F45" s="69" t="s">
        <v>474</v>
      </c>
      <c r="G45" s="69"/>
      <c r="H45" s="69"/>
    </row>
    <row r="47" spans="1:17">
      <c r="A47" s="63">
        <v>2016</v>
      </c>
      <c r="B47" s="69" t="s">
        <v>45</v>
      </c>
    </row>
    <row r="48" spans="1:17">
      <c r="B48" s="69" t="s">
        <v>468</v>
      </c>
      <c r="C48" s="69">
        <f>+COUNTIF($D$4:$D$36,"0")+COUNTIF($M$4:$M$35,"0")</f>
        <v>1</v>
      </c>
      <c r="F48" s="69" t="s">
        <v>474</v>
      </c>
      <c r="G48" s="69"/>
    </row>
    <row r="49" spans="2:8">
      <c r="B49" s="69" t="s">
        <v>469</v>
      </c>
      <c r="C49" s="69">
        <f>+COUNTIF($D$4:$D$36,"5")+COUNTIF($M$4:$M$35,"5")</f>
        <v>10</v>
      </c>
      <c r="F49" s="69" t="s">
        <v>474</v>
      </c>
      <c r="G49" s="69"/>
    </row>
    <row r="50" spans="2:8">
      <c r="B50" s="69" t="s">
        <v>470</v>
      </c>
      <c r="C50" s="69">
        <f>+COUNTIF($D$4:$D$36,"8")+COUNTIF($M$4:$M$35,"8")</f>
        <v>0</v>
      </c>
      <c r="F50" s="69" t="s">
        <v>474</v>
      </c>
      <c r="G50" s="69"/>
      <c r="H50" s="69"/>
    </row>
    <row r="51" spans="2:8">
      <c r="B51" s="69" t="s">
        <v>471</v>
      </c>
      <c r="C51" s="69">
        <f>+COUNTIF($D$4:$D$36,"10")+COUNTIF($M$4:$M$35,"10")</f>
        <v>0</v>
      </c>
      <c r="F51" s="69" t="s">
        <v>474</v>
      </c>
      <c r="G51" s="69"/>
      <c r="H51" s="69"/>
    </row>
    <row r="52" spans="2:8">
      <c r="B52" s="69" t="s">
        <v>467</v>
      </c>
      <c r="C52" s="69">
        <f>+COUNTIF($D$4:$D$36,"15")+COUNTIF($M$4:$M$35,"15")</f>
        <v>0</v>
      </c>
      <c r="F52" s="69" t="s">
        <v>474</v>
      </c>
      <c r="G52" s="69"/>
      <c r="H52" s="69"/>
    </row>
    <row r="53" spans="2:8">
      <c r="B53" s="69" t="s">
        <v>472</v>
      </c>
      <c r="C53" s="69">
        <f>+COUNTIF($D$4:$D$36,"20")+COUNTIF($M$4:$M$35,"20")</f>
        <v>0</v>
      </c>
      <c r="F53" s="69" t="s">
        <v>474</v>
      </c>
      <c r="G53" s="69"/>
      <c r="H53" s="69"/>
    </row>
    <row r="54" spans="2:8">
      <c r="B54" s="69" t="s">
        <v>473</v>
      </c>
      <c r="C54" s="69">
        <f>+COUNTIF($D$4:$D$36,"60")+COUNTIF($M$4:$M$35,"60")</f>
        <v>1</v>
      </c>
      <c r="F54" s="69" t="s">
        <v>474</v>
      </c>
      <c r="G54" s="69"/>
      <c r="H54" s="69"/>
    </row>
    <row r="55" spans="2:8">
      <c r="B55" s="69"/>
      <c r="C55" s="62">
        <f>+SUM(C48:C54)</f>
        <v>12</v>
      </c>
      <c r="F55" s="69" t="s">
        <v>474</v>
      </c>
      <c r="G55" s="69"/>
      <c r="H55" s="69"/>
    </row>
    <row r="56" spans="2:8">
      <c r="B56" s="69"/>
      <c r="C56" s="69"/>
    </row>
    <row r="57" spans="2:8">
      <c r="B57" s="71" t="s">
        <v>58</v>
      </c>
      <c r="C57" s="68"/>
      <c r="D57" s="68"/>
      <c r="E57" s="68"/>
    </row>
    <row r="58" spans="2:8">
      <c r="B58" s="68" t="s">
        <v>62</v>
      </c>
      <c r="C58" s="68">
        <f>+M37</f>
        <v>535</v>
      </c>
      <c r="D58" s="68"/>
      <c r="E58" s="68"/>
    </row>
    <row r="59" spans="2:8">
      <c r="B59" s="68" t="s">
        <v>61</v>
      </c>
      <c r="C59" s="68"/>
      <c r="D59" s="68"/>
      <c r="E59" s="68"/>
    </row>
    <row r="60" spans="2:8">
      <c r="B60" s="68" t="s">
        <v>60</v>
      </c>
      <c r="C60" s="68">
        <f>+C45</f>
        <v>63</v>
      </c>
      <c r="D60" s="68"/>
      <c r="E60" s="68"/>
    </row>
    <row r="61" spans="2:8">
      <c r="B61" s="68" t="s">
        <v>59</v>
      </c>
      <c r="C61" s="68">
        <f>+C45</f>
        <v>63</v>
      </c>
      <c r="D61" s="68"/>
      <c r="E61" s="68"/>
    </row>
    <row r="62" spans="2:8">
      <c r="B62" s="68" t="s">
        <v>64</v>
      </c>
      <c r="C62" s="68">
        <v>70</v>
      </c>
      <c r="D62" s="68"/>
      <c r="E62" s="68"/>
    </row>
    <row r="63" spans="2:8">
      <c r="B63" s="68" t="s">
        <v>63</v>
      </c>
      <c r="C63" s="68">
        <v>70</v>
      </c>
      <c r="D63" s="68"/>
      <c r="E63" s="68"/>
    </row>
    <row r="64" spans="2:8">
      <c r="B64" s="68" t="s">
        <v>65</v>
      </c>
      <c r="C64" s="68">
        <v>70</v>
      </c>
      <c r="D64" s="68"/>
      <c r="E64" s="68"/>
    </row>
  </sheetData>
  <autoFilter ref="A4:Q36" xr:uid="{00000000-0009-0000-0000-000007000000}"/>
  <mergeCells count="6">
    <mergeCell ref="M2:Q2"/>
    <mergeCell ref="A2:A3"/>
    <mergeCell ref="B2:B3"/>
    <mergeCell ref="C2:H2"/>
    <mergeCell ref="J2:J3"/>
    <mergeCell ref="K2:K3"/>
  </mergeCells>
  <printOptions horizontalCentered="1"/>
  <pageMargins left="0.45" right="0.45" top="0.75" bottom="0.75" header="0.3" footer="0.3"/>
  <pageSetup paperSize="9" scale="11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I36"/>
  <sheetViews>
    <sheetView workbookViewId="0">
      <selection activeCell="C5" sqref="C5"/>
    </sheetView>
  </sheetViews>
  <sheetFormatPr defaultRowHeight="15"/>
  <cols>
    <col min="1" max="1" width="4.85546875" customWidth="1"/>
    <col min="2" max="2" width="17.85546875" customWidth="1"/>
    <col min="3" max="3" width="5.5703125" bestFit="1" customWidth="1"/>
    <col min="4" max="4" width="5.85546875" bestFit="1" customWidth="1"/>
    <col min="5" max="8" width="4.42578125" bestFit="1" customWidth="1"/>
    <col min="9" max="9" width="7.7109375" bestFit="1" customWidth="1"/>
    <col min="10" max="11" width="10.7109375" bestFit="1" customWidth="1"/>
  </cols>
  <sheetData>
    <row r="3" spans="1:9" ht="25.5" customHeight="1">
      <c r="A3" s="128" t="s">
        <v>667</v>
      </c>
      <c r="B3" s="129"/>
      <c r="C3" s="129"/>
      <c r="D3" s="127" t="s">
        <v>29</v>
      </c>
    </row>
    <row r="4" spans="1:9">
      <c r="A4" s="126" t="s">
        <v>657</v>
      </c>
      <c r="B4" s="126" t="s">
        <v>505</v>
      </c>
      <c r="C4" s="126" t="s">
        <v>650</v>
      </c>
      <c r="D4" s="131">
        <v>0.5</v>
      </c>
      <c r="E4" s="130">
        <v>1</v>
      </c>
      <c r="F4" s="131">
        <v>1.5</v>
      </c>
      <c r="G4" s="130">
        <v>2</v>
      </c>
      <c r="H4" s="130">
        <v>3.5</v>
      </c>
      <c r="I4" s="130" t="s">
        <v>681</v>
      </c>
    </row>
    <row r="5" spans="1:9">
      <c r="A5">
        <v>1</v>
      </c>
      <c r="B5" t="s">
        <v>451</v>
      </c>
      <c r="D5" s="132"/>
      <c r="F5" s="132"/>
      <c r="H5">
        <v>0</v>
      </c>
    </row>
    <row r="6" spans="1:9">
      <c r="A6">
        <v>2</v>
      </c>
      <c r="B6" t="s">
        <v>663</v>
      </c>
      <c r="C6" t="s">
        <v>492</v>
      </c>
      <c r="D6" s="132"/>
      <c r="E6">
        <v>0</v>
      </c>
      <c r="F6" s="132"/>
    </row>
    <row r="7" spans="1:9">
      <c r="A7">
        <v>3</v>
      </c>
      <c r="B7" t="s">
        <v>665</v>
      </c>
      <c r="C7" t="s">
        <v>492</v>
      </c>
      <c r="D7" s="132"/>
      <c r="E7">
        <v>0</v>
      </c>
      <c r="F7" s="132"/>
    </row>
    <row r="8" spans="1:9">
      <c r="A8">
        <v>4</v>
      </c>
      <c r="B8" t="s">
        <v>27</v>
      </c>
      <c r="C8" t="s">
        <v>495</v>
      </c>
      <c r="D8" s="132"/>
      <c r="F8" s="132"/>
      <c r="G8">
        <v>0</v>
      </c>
    </row>
    <row r="9" spans="1:9">
      <c r="A9">
        <v>5</v>
      </c>
      <c r="B9" t="s">
        <v>57</v>
      </c>
      <c r="C9" t="s">
        <v>495</v>
      </c>
      <c r="D9" s="132"/>
      <c r="F9" s="132"/>
      <c r="G9">
        <v>0</v>
      </c>
    </row>
    <row r="10" spans="1:9">
      <c r="A10">
        <v>6</v>
      </c>
      <c r="B10" t="s">
        <v>26</v>
      </c>
      <c r="C10" t="s">
        <v>495</v>
      </c>
      <c r="D10" s="132"/>
      <c r="F10" s="132"/>
      <c r="G10">
        <v>0</v>
      </c>
    </row>
    <row r="11" spans="1:9">
      <c r="A11">
        <v>7</v>
      </c>
      <c r="B11" t="s">
        <v>661</v>
      </c>
      <c r="C11" t="s">
        <v>496</v>
      </c>
      <c r="D11" s="132"/>
      <c r="F11" s="132">
        <v>0</v>
      </c>
    </row>
    <row r="12" spans="1:9">
      <c r="A12">
        <v>8</v>
      </c>
      <c r="B12" t="s">
        <v>660</v>
      </c>
      <c r="C12" t="s">
        <v>494</v>
      </c>
      <c r="D12" s="132">
        <v>0</v>
      </c>
      <c r="F12" s="132"/>
    </row>
    <row r="13" spans="1:9">
      <c r="A13">
        <v>9</v>
      </c>
      <c r="B13" t="s">
        <v>481</v>
      </c>
      <c r="C13" t="s">
        <v>492</v>
      </c>
      <c r="D13" s="132"/>
      <c r="E13">
        <v>0</v>
      </c>
      <c r="F13" s="132"/>
    </row>
    <row r="14" spans="1:9">
      <c r="A14">
        <v>10</v>
      </c>
      <c r="B14" t="s">
        <v>442</v>
      </c>
      <c r="C14" t="s">
        <v>496</v>
      </c>
      <c r="D14" s="132"/>
      <c r="F14" s="132">
        <v>0</v>
      </c>
    </row>
    <row r="15" spans="1:9">
      <c r="A15">
        <v>11</v>
      </c>
      <c r="B15" t="s">
        <v>449</v>
      </c>
      <c r="C15" t="s">
        <v>496</v>
      </c>
      <c r="D15" s="132"/>
      <c r="F15" s="132">
        <v>0</v>
      </c>
    </row>
    <row r="16" spans="1:9">
      <c r="A16">
        <v>12</v>
      </c>
      <c r="B16" t="s">
        <v>25</v>
      </c>
      <c r="C16" t="s">
        <v>495</v>
      </c>
      <c r="D16" s="132"/>
      <c r="F16" s="132"/>
      <c r="G16">
        <v>0</v>
      </c>
    </row>
    <row r="17" spans="1:9">
      <c r="A17">
        <v>13</v>
      </c>
      <c r="B17" t="s">
        <v>42</v>
      </c>
      <c r="C17" t="s">
        <v>495</v>
      </c>
      <c r="D17" s="132"/>
      <c r="F17" s="132"/>
      <c r="G17">
        <v>0</v>
      </c>
    </row>
    <row r="18" spans="1:9">
      <c r="A18">
        <v>15</v>
      </c>
      <c r="B18" t="s">
        <v>498</v>
      </c>
      <c r="C18" t="s">
        <v>492</v>
      </c>
      <c r="D18" s="132"/>
      <c r="E18">
        <v>0</v>
      </c>
      <c r="F18" s="132"/>
    </row>
    <row r="19" spans="1:9">
      <c r="A19">
        <v>16</v>
      </c>
      <c r="B19" t="s">
        <v>680</v>
      </c>
      <c r="C19" t="s">
        <v>495</v>
      </c>
      <c r="D19" s="132"/>
      <c r="F19" s="132"/>
      <c r="G19">
        <v>0</v>
      </c>
    </row>
    <row r="20" spans="1:9">
      <c r="A20">
        <v>17</v>
      </c>
      <c r="B20" t="s">
        <v>23</v>
      </c>
      <c r="C20" t="s">
        <v>496</v>
      </c>
      <c r="D20" s="132"/>
      <c r="F20" s="132">
        <v>0</v>
      </c>
    </row>
    <row r="21" spans="1:9">
      <c r="A21">
        <v>18</v>
      </c>
      <c r="B21" t="s">
        <v>669</v>
      </c>
      <c r="C21" t="s">
        <v>495</v>
      </c>
      <c r="D21" s="132"/>
      <c r="F21" s="132"/>
      <c r="G21">
        <v>0</v>
      </c>
    </row>
    <row r="22" spans="1:9">
      <c r="A22">
        <v>19</v>
      </c>
      <c r="B22" t="s">
        <v>24</v>
      </c>
      <c r="C22" t="s">
        <v>496</v>
      </c>
      <c r="D22" s="132"/>
      <c r="F22" s="132">
        <v>0</v>
      </c>
    </row>
    <row r="23" spans="1:9">
      <c r="A23">
        <v>20</v>
      </c>
      <c r="B23" t="s">
        <v>443</v>
      </c>
      <c r="C23" t="s">
        <v>496</v>
      </c>
      <c r="D23" s="132"/>
      <c r="F23" s="132">
        <v>0</v>
      </c>
    </row>
    <row r="24" spans="1:9">
      <c r="A24">
        <v>21</v>
      </c>
      <c r="B24" t="s">
        <v>664</v>
      </c>
      <c r="C24" t="s">
        <v>496</v>
      </c>
      <c r="D24" s="132"/>
      <c r="F24" s="132">
        <v>0</v>
      </c>
    </row>
    <row r="25" spans="1:9">
      <c r="A25">
        <v>22</v>
      </c>
      <c r="B25" t="s">
        <v>389</v>
      </c>
      <c r="C25" t="s">
        <v>496</v>
      </c>
      <c r="D25" s="132"/>
      <c r="F25" s="132">
        <v>0</v>
      </c>
    </row>
    <row r="26" spans="1:9">
      <c r="A26">
        <v>23</v>
      </c>
      <c r="B26" t="s">
        <v>68</v>
      </c>
      <c r="C26" t="s">
        <v>496</v>
      </c>
      <c r="D26" s="132"/>
      <c r="F26" s="132">
        <v>0</v>
      </c>
    </row>
    <row r="27" spans="1:9">
      <c r="A27">
        <v>24</v>
      </c>
      <c r="B27" t="s">
        <v>43</v>
      </c>
      <c r="C27" t="s">
        <v>496</v>
      </c>
      <c r="D27" s="132"/>
      <c r="F27" s="132">
        <v>0</v>
      </c>
    </row>
    <row r="28" spans="1:9">
      <c r="A28">
        <v>25</v>
      </c>
      <c r="B28" t="s">
        <v>480</v>
      </c>
      <c r="C28" t="s">
        <v>492</v>
      </c>
      <c r="D28" s="132"/>
      <c r="E28">
        <v>0</v>
      </c>
      <c r="F28" s="132"/>
    </row>
    <row r="29" spans="1:9">
      <c r="A29">
        <v>26</v>
      </c>
      <c r="B29" t="s">
        <v>44</v>
      </c>
      <c r="C29" t="s">
        <v>496</v>
      </c>
      <c r="D29" s="132"/>
      <c r="F29" s="132">
        <v>0</v>
      </c>
    </row>
    <row r="30" spans="1:9">
      <c r="A30">
        <v>27</v>
      </c>
      <c r="B30" t="s">
        <v>446</v>
      </c>
      <c r="C30" t="s">
        <v>496</v>
      </c>
      <c r="D30" s="132"/>
      <c r="F30" s="132">
        <v>0</v>
      </c>
    </row>
    <row r="31" spans="1:9">
      <c r="A31">
        <v>29</v>
      </c>
      <c r="B31" t="s">
        <v>671</v>
      </c>
      <c r="C31" t="s">
        <v>496</v>
      </c>
      <c r="D31" s="132"/>
      <c r="F31" s="132">
        <v>0</v>
      </c>
    </row>
    <row r="32" spans="1:9">
      <c r="B32" t="s">
        <v>681</v>
      </c>
      <c r="D32" s="132"/>
      <c r="F32" s="132"/>
      <c r="I32">
        <v>0</v>
      </c>
    </row>
    <row r="33" spans="1:9">
      <c r="A33">
        <v>28</v>
      </c>
      <c r="B33" t="s">
        <v>672</v>
      </c>
      <c r="C33" t="s">
        <v>492</v>
      </c>
      <c r="D33" s="132"/>
      <c r="E33">
        <v>0</v>
      </c>
      <c r="F33" s="132"/>
    </row>
    <row r="34" spans="1:9">
      <c r="A34">
        <v>30</v>
      </c>
      <c r="B34" t="s">
        <v>673</v>
      </c>
      <c r="C34" t="s">
        <v>496</v>
      </c>
      <c r="D34" s="132"/>
      <c r="F34" s="132">
        <v>0</v>
      </c>
    </row>
    <row r="35" spans="1:9">
      <c r="A35" t="s">
        <v>681</v>
      </c>
      <c r="B35" t="s">
        <v>681</v>
      </c>
      <c r="D35" s="132"/>
      <c r="F35" s="132"/>
      <c r="I35">
        <v>0</v>
      </c>
    </row>
    <row r="36" spans="1:9">
      <c r="A36" t="s">
        <v>649</v>
      </c>
      <c r="D36" s="132">
        <v>0</v>
      </c>
      <c r="E36">
        <v>0</v>
      </c>
      <c r="F36" s="133">
        <v>0</v>
      </c>
      <c r="G36">
        <v>0</v>
      </c>
      <c r="H36">
        <v>0</v>
      </c>
      <c r="I3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  <pageSetUpPr fitToPage="1"/>
  </sheetPr>
  <dimension ref="A1:S64"/>
  <sheetViews>
    <sheetView workbookViewId="0">
      <pane ySplit="4" topLeftCell="A5" activePane="bottomLeft" state="frozen"/>
      <selection pane="bottomLeft" activeCell="F18" sqref="F18"/>
    </sheetView>
  </sheetViews>
  <sheetFormatPr defaultColWidth="9.140625" defaultRowHeight="12"/>
  <cols>
    <col min="1" max="1" width="5.28515625" style="63" customWidth="1"/>
    <col min="2" max="2" width="19" style="63" customWidth="1"/>
    <col min="3" max="3" width="7.140625" style="63" customWidth="1"/>
    <col min="4" max="5" width="7.28515625" style="63" customWidth="1"/>
    <col min="6" max="6" width="8.28515625" style="63" customWidth="1"/>
    <col min="7" max="7" width="5.28515625" style="63" customWidth="1"/>
    <col min="8" max="8" width="12" style="63" customWidth="1"/>
    <col min="9" max="9" width="4.7109375" style="63" customWidth="1"/>
    <col min="10" max="10" width="5.7109375" style="63" customWidth="1"/>
    <col min="11" max="11" width="23" style="63" customWidth="1"/>
    <col min="12" max="12" width="6.85546875" style="63" customWidth="1"/>
    <col min="13" max="14" width="5.140625" style="63" customWidth="1"/>
    <col min="15" max="15" width="7.7109375" style="63" customWidth="1"/>
    <col min="16" max="16" width="6" style="63" customWidth="1"/>
    <col min="17" max="17" width="11.7109375" style="63" customWidth="1"/>
    <col min="18" max="16384" width="9.140625" style="63"/>
  </cols>
  <sheetData>
    <row r="1" spans="1:19">
      <c r="A1" s="62" t="s">
        <v>398</v>
      </c>
    </row>
    <row r="2" spans="1:19" ht="15" customHeight="1">
      <c r="A2" s="170" t="s">
        <v>14</v>
      </c>
      <c r="B2" s="170" t="s">
        <v>16</v>
      </c>
      <c r="C2" s="169">
        <v>2018</v>
      </c>
      <c r="D2" s="169"/>
      <c r="E2" s="169"/>
      <c r="F2" s="169"/>
      <c r="G2" s="169"/>
      <c r="H2" s="169"/>
      <c r="J2" s="170" t="s">
        <v>14</v>
      </c>
      <c r="K2" s="170" t="s">
        <v>16</v>
      </c>
      <c r="L2" s="64"/>
      <c r="M2" s="169">
        <v>2018</v>
      </c>
      <c r="N2" s="169"/>
      <c r="O2" s="169"/>
      <c r="P2" s="169"/>
      <c r="Q2" s="169"/>
    </row>
    <row r="3" spans="1:19">
      <c r="A3" s="170"/>
      <c r="B3" s="170"/>
      <c r="C3" s="64" t="s">
        <v>69</v>
      </c>
      <c r="D3" s="64" t="s">
        <v>15</v>
      </c>
      <c r="E3" s="64"/>
      <c r="F3" s="64" t="s">
        <v>50</v>
      </c>
      <c r="G3" s="64"/>
      <c r="H3" s="64" t="s">
        <v>459</v>
      </c>
      <c r="J3" s="170"/>
      <c r="K3" s="170"/>
      <c r="L3" s="64" t="s">
        <v>74</v>
      </c>
      <c r="M3" s="64" t="s">
        <v>15</v>
      </c>
      <c r="N3" s="64"/>
      <c r="O3" s="64" t="s">
        <v>50</v>
      </c>
      <c r="P3" s="64"/>
      <c r="Q3" s="64" t="s">
        <v>459</v>
      </c>
    </row>
    <row r="4" spans="1:19">
      <c r="A4" s="65">
        <v>1</v>
      </c>
      <c r="B4" s="65">
        <v>2</v>
      </c>
      <c r="C4" s="64">
        <v>6</v>
      </c>
      <c r="D4" s="64">
        <v>7</v>
      </c>
      <c r="E4" s="64"/>
      <c r="F4" s="64">
        <v>8</v>
      </c>
      <c r="G4" s="64"/>
      <c r="H4" s="64">
        <v>9</v>
      </c>
      <c r="J4" s="65"/>
      <c r="K4" s="65"/>
      <c r="L4" s="64"/>
      <c r="M4" s="64"/>
      <c r="N4" s="64"/>
      <c r="O4" s="64"/>
      <c r="P4" s="64"/>
      <c r="Q4" s="64"/>
    </row>
    <row r="5" spans="1:19">
      <c r="A5" s="67">
        <v>1</v>
      </c>
      <c r="B5" s="21" t="s">
        <v>358</v>
      </c>
      <c r="C5" s="63">
        <v>1</v>
      </c>
      <c r="D5" s="67">
        <v>7</v>
      </c>
      <c r="E5" s="100" t="s">
        <v>496</v>
      </c>
      <c r="F5" s="67">
        <v>4.5</v>
      </c>
      <c r="G5" s="100" t="s">
        <v>493</v>
      </c>
      <c r="H5" s="67"/>
      <c r="J5" s="67">
        <v>33</v>
      </c>
      <c r="K5" s="21" t="s">
        <v>251</v>
      </c>
      <c r="L5" s="67">
        <v>5</v>
      </c>
      <c r="M5" s="67">
        <v>13</v>
      </c>
      <c r="N5" s="100" t="s">
        <v>494</v>
      </c>
      <c r="O5" s="67">
        <v>9</v>
      </c>
      <c r="P5" s="100" t="s">
        <v>88</v>
      </c>
      <c r="Q5" s="67"/>
    </row>
    <row r="6" spans="1:19">
      <c r="A6" s="67">
        <f>1+A5</f>
        <v>2</v>
      </c>
      <c r="B6" s="21" t="s">
        <v>86</v>
      </c>
      <c r="C6" s="67">
        <v>3</v>
      </c>
      <c r="D6" s="67">
        <v>7</v>
      </c>
      <c r="E6" s="100" t="s">
        <v>496</v>
      </c>
      <c r="F6" s="67">
        <v>7.5</v>
      </c>
      <c r="G6" s="100" t="s">
        <v>97</v>
      </c>
      <c r="H6" s="67"/>
      <c r="J6" s="67">
        <f>1+J5</f>
        <v>34</v>
      </c>
      <c r="K6" s="21" t="s">
        <v>258</v>
      </c>
      <c r="L6" s="67">
        <v>5</v>
      </c>
      <c r="M6" s="67">
        <v>7</v>
      </c>
      <c r="N6" s="100" t="s">
        <v>496</v>
      </c>
      <c r="O6" s="67">
        <v>9</v>
      </c>
      <c r="P6" s="100" t="s">
        <v>88</v>
      </c>
      <c r="Q6" s="67"/>
    </row>
    <row r="7" spans="1:19">
      <c r="A7" s="67">
        <f t="shared" ref="A7:A36" si="0">1+A6</f>
        <v>3</v>
      </c>
      <c r="B7" s="21" t="s">
        <v>99</v>
      </c>
      <c r="C7" s="67">
        <v>2</v>
      </c>
      <c r="D7" s="67">
        <v>7</v>
      </c>
      <c r="E7" s="100" t="s">
        <v>496</v>
      </c>
      <c r="F7" s="67">
        <v>6</v>
      </c>
      <c r="G7" s="100" t="s">
        <v>127</v>
      </c>
      <c r="H7" s="67"/>
      <c r="J7" s="67">
        <f t="shared" ref="J7:J36" si="1">1+J6</f>
        <v>35</v>
      </c>
      <c r="K7" s="21" t="s">
        <v>266</v>
      </c>
      <c r="L7" s="21">
        <v>4</v>
      </c>
      <c r="M7" s="67">
        <v>13</v>
      </c>
      <c r="N7" s="100" t="s">
        <v>494</v>
      </c>
      <c r="O7" s="21">
        <v>9</v>
      </c>
      <c r="P7" s="100" t="s">
        <v>88</v>
      </c>
      <c r="Q7" s="67"/>
      <c r="S7" s="98"/>
    </row>
    <row r="8" spans="1:19">
      <c r="A8" s="67">
        <f t="shared" si="0"/>
        <v>4</v>
      </c>
      <c r="B8" s="21" t="s">
        <v>450</v>
      </c>
      <c r="C8" s="67">
        <v>1</v>
      </c>
      <c r="D8" s="67">
        <v>5</v>
      </c>
      <c r="E8" s="100" t="s">
        <v>495</v>
      </c>
      <c r="F8" s="67">
        <v>4.5</v>
      </c>
      <c r="G8" s="100" t="s">
        <v>493</v>
      </c>
      <c r="H8" s="67"/>
      <c r="J8" s="67">
        <f t="shared" si="1"/>
        <v>36</v>
      </c>
      <c r="K8" s="21" t="s">
        <v>272</v>
      </c>
      <c r="L8" s="67">
        <v>2</v>
      </c>
      <c r="M8" s="67">
        <v>13</v>
      </c>
      <c r="N8" s="100" t="s">
        <v>494</v>
      </c>
      <c r="O8" s="67">
        <v>6</v>
      </c>
      <c r="P8" s="100" t="s">
        <v>127</v>
      </c>
      <c r="Q8" s="67"/>
    </row>
    <row r="9" spans="1:19">
      <c r="A9" s="67">
        <f t="shared" si="0"/>
        <v>5</v>
      </c>
      <c r="B9" s="21" t="s">
        <v>105</v>
      </c>
      <c r="C9" s="67">
        <v>1</v>
      </c>
      <c r="D9" s="67">
        <v>7</v>
      </c>
      <c r="E9" s="100" t="s">
        <v>496</v>
      </c>
      <c r="F9" s="67">
        <v>4.5</v>
      </c>
      <c r="G9" s="100" t="s">
        <v>493</v>
      </c>
      <c r="H9" s="67"/>
      <c r="J9" s="67">
        <f t="shared" si="1"/>
        <v>37</v>
      </c>
      <c r="K9" s="21" t="s">
        <v>275</v>
      </c>
      <c r="L9" s="67">
        <v>4</v>
      </c>
      <c r="M9" s="96">
        <v>9</v>
      </c>
      <c r="N9" s="101" t="s">
        <v>492</v>
      </c>
      <c r="O9" s="67">
        <v>9</v>
      </c>
      <c r="P9" s="100" t="s">
        <v>88</v>
      </c>
      <c r="Q9" s="67"/>
    </row>
    <row r="10" spans="1:19">
      <c r="A10" s="67">
        <f t="shared" si="0"/>
        <v>6</v>
      </c>
      <c r="B10" s="21" t="s">
        <v>109</v>
      </c>
      <c r="C10" s="67">
        <v>3</v>
      </c>
      <c r="D10" s="67"/>
      <c r="E10" s="100" t="s">
        <v>496</v>
      </c>
      <c r="F10" s="67">
        <v>7.5</v>
      </c>
      <c r="G10" s="100" t="s">
        <v>97</v>
      </c>
      <c r="H10" s="67"/>
      <c r="J10" s="67">
        <f t="shared" si="1"/>
        <v>38</v>
      </c>
      <c r="K10" s="21" t="s">
        <v>280</v>
      </c>
      <c r="L10" s="67">
        <v>2</v>
      </c>
      <c r="M10" s="67">
        <v>7</v>
      </c>
      <c r="N10" s="100" t="s">
        <v>496</v>
      </c>
      <c r="O10" s="67">
        <v>6</v>
      </c>
      <c r="P10" s="100" t="s">
        <v>127</v>
      </c>
      <c r="Q10" s="67"/>
    </row>
    <row r="11" spans="1:19">
      <c r="A11" s="67">
        <f>1+A10</f>
        <v>7</v>
      </c>
      <c r="B11" s="21" t="s">
        <v>111</v>
      </c>
      <c r="C11" s="67">
        <v>2</v>
      </c>
      <c r="D11" s="67">
        <v>7</v>
      </c>
      <c r="E11" s="100" t="s">
        <v>496</v>
      </c>
      <c r="F11" s="67">
        <v>6</v>
      </c>
      <c r="G11" s="100" t="s">
        <v>127</v>
      </c>
      <c r="H11" s="67"/>
      <c r="J11" s="67">
        <f t="shared" si="1"/>
        <v>39</v>
      </c>
      <c r="K11" s="21" t="s">
        <v>447</v>
      </c>
      <c r="L11" s="67"/>
      <c r="M11" s="67">
        <v>5</v>
      </c>
      <c r="N11" s="100" t="s">
        <v>495</v>
      </c>
      <c r="O11" s="67">
        <v>6</v>
      </c>
      <c r="P11" s="100" t="s">
        <v>127</v>
      </c>
      <c r="Q11" s="67"/>
    </row>
    <row r="12" spans="1:19">
      <c r="A12" s="67">
        <f t="shared" si="0"/>
        <v>8</v>
      </c>
      <c r="B12" s="21" t="s">
        <v>437</v>
      </c>
      <c r="C12" s="63">
        <v>1</v>
      </c>
      <c r="D12" s="67">
        <v>5</v>
      </c>
      <c r="E12" s="100" t="s">
        <v>495</v>
      </c>
      <c r="F12" s="67">
        <v>4.5</v>
      </c>
      <c r="G12" s="100" t="s">
        <v>493</v>
      </c>
      <c r="H12" s="67"/>
      <c r="J12" s="67">
        <f t="shared" si="1"/>
        <v>40</v>
      </c>
      <c r="K12" s="21" t="s">
        <v>285</v>
      </c>
      <c r="L12" s="67">
        <v>2</v>
      </c>
      <c r="M12" s="67">
        <v>7</v>
      </c>
      <c r="N12" s="100" t="s">
        <v>496</v>
      </c>
      <c r="O12" s="67">
        <v>6</v>
      </c>
      <c r="P12" s="100" t="s">
        <v>127</v>
      </c>
      <c r="Q12" s="67"/>
    </row>
    <row r="13" spans="1:19">
      <c r="A13" s="67">
        <f t="shared" si="0"/>
        <v>9</v>
      </c>
      <c r="B13" s="21" t="s">
        <v>115</v>
      </c>
      <c r="C13" s="67">
        <v>2</v>
      </c>
      <c r="D13" s="67">
        <v>7</v>
      </c>
      <c r="E13" s="100" t="s">
        <v>496</v>
      </c>
      <c r="F13" s="67">
        <v>6</v>
      </c>
      <c r="G13" s="100" t="s">
        <v>127</v>
      </c>
      <c r="H13" s="67"/>
      <c r="J13" s="67">
        <f t="shared" si="1"/>
        <v>41</v>
      </c>
      <c r="K13" s="38" t="s">
        <v>288</v>
      </c>
      <c r="L13" s="67">
        <v>7</v>
      </c>
      <c r="M13" s="67">
        <v>13</v>
      </c>
      <c r="N13" s="100" t="s">
        <v>494</v>
      </c>
      <c r="O13" s="67">
        <v>9</v>
      </c>
      <c r="P13" s="100" t="s">
        <v>88</v>
      </c>
      <c r="Q13" s="67"/>
    </row>
    <row r="14" spans="1:19">
      <c r="A14" s="67">
        <f t="shared" si="0"/>
        <v>10</v>
      </c>
      <c r="B14" s="21" t="s">
        <v>119</v>
      </c>
      <c r="C14" s="21">
        <v>5</v>
      </c>
      <c r="D14" s="21">
        <v>13</v>
      </c>
      <c r="E14" s="22" t="s">
        <v>494</v>
      </c>
      <c r="F14" s="21">
        <v>9</v>
      </c>
      <c r="G14" s="22" t="s">
        <v>88</v>
      </c>
      <c r="H14" s="67"/>
      <c r="J14" s="67">
        <f t="shared" si="1"/>
        <v>42</v>
      </c>
      <c r="K14" s="21" t="s">
        <v>298</v>
      </c>
      <c r="L14" s="67">
        <v>2</v>
      </c>
      <c r="M14" s="67">
        <v>7</v>
      </c>
      <c r="N14" s="100" t="s">
        <v>496</v>
      </c>
      <c r="O14" s="67">
        <v>6</v>
      </c>
      <c r="P14" s="100" t="s">
        <v>127</v>
      </c>
      <c r="Q14" s="67"/>
    </row>
    <row r="15" spans="1:19">
      <c r="A15" s="67">
        <f>1+A14</f>
        <v>11</v>
      </c>
      <c r="B15" s="21" t="s">
        <v>360</v>
      </c>
      <c r="C15" s="67">
        <v>5</v>
      </c>
      <c r="D15" s="67">
        <v>7</v>
      </c>
      <c r="E15" s="100" t="s">
        <v>496</v>
      </c>
      <c r="F15" s="67">
        <v>9</v>
      </c>
      <c r="G15" s="22" t="s">
        <v>88</v>
      </c>
      <c r="H15" s="67"/>
      <c r="J15" s="67">
        <f t="shared" si="1"/>
        <v>43</v>
      </c>
      <c r="K15" s="21" t="s">
        <v>301</v>
      </c>
      <c r="L15" s="67">
        <v>4</v>
      </c>
      <c r="M15" s="67">
        <v>7</v>
      </c>
      <c r="N15" s="100" t="s">
        <v>496</v>
      </c>
      <c r="O15" s="67">
        <v>9</v>
      </c>
      <c r="P15" s="100" t="s">
        <v>88</v>
      </c>
      <c r="Q15" s="67"/>
    </row>
    <row r="16" spans="1:19">
      <c r="A16" s="67">
        <f t="shared" si="0"/>
        <v>12</v>
      </c>
      <c r="B16" s="21" t="s">
        <v>139</v>
      </c>
      <c r="C16" s="67">
        <v>4</v>
      </c>
      <c r="D16" s="67">
        <v>7</v>
      </c>
      <c r="E16" s="100" t="s">
        <v>496</v>
      </c>
      <c r="F16" s="67">
        <v>9</v>
      </c>
      <c r="G16" s="22" t="s">
        <v>88</v>
      </c>
      <c r="H16" s="67"/>
      <c r="J16" s="67">
        <f t="shared" si="1"/>
        <v>44</v>
      </c>
      <c r="K16" s="21" t="s">
        <v>365</v>
      </c>
      <c r="L16" s="67">
        <v>1</v>
      </c>
      <c r="M16" s="67">
        <v>5</v>
      </c>
      <c r="N16" s="100" t="s">
        <v>495</v>
      </c>
      <c r="O16" s="67">
        <v>4.5</v>
      </c>
      <c r="P16" s="100" t="s">
        <v>493</v>
      </c>
      <c r="Q16" s="67"/>
    </row>
    <row r="17" spans="1:17">
      <c r="A17" s="67">
        <f t="shared" si="0"/>
        <v>13</v>
      </c>
      <c r="B17" s="21" t="s">
        <v>144</v>
      </c>
      <c r="C17" s="67">
        <v>4</v>
      </c>
      <c r="D17" s="67">
        <v>7</v>
      </c>
      <c r="E17" s="100" t="s">
        <v>496</v>
      </c>
      <c r="F17" s="67">
        <v>9</v>
      </c>
      <c r="G17" s="22" t="s">
        <v>88</v>
      </c>
      <c r="H17" s="67"/>
      <c r="J17" s="67">
        <f t="shared" si="1"/>
        <v>45</v>
      </c>
      <c r="K17" s="21" t="s">
        <v>306</v>
      </c>
      <c r="L17" s="67">
        <v>7</v>
      </c>
      <c r="M17" s="67">
        <v>7</v>
      </c>
      <c r="N17" s="100" t="s">
        <v>496</v>
      </c>
      <c r="O17" s="67">
        <v>9</v>
      </c>
      <c r="P17" s="100" t="s">
        <v>88</v>
      </c>
      <c r="Q17" s="67"/>
    </row>
    <row r="18" spans="1:17">
      <c r="A18" s="67">
        <f t="shared" si="0"/>
        <v>14</v>
      </c>
      <c r="B18" s="21" t="s">
        <v>416</v>
      </c>
      <c r="C18" s="67">
        <v>4</v>
      </c>
      <c r="D18" s="67">
        <v>7</v>
      </c>
      <c r="E18" s="100" t="s">
        <v>496</v>
      </c>
      <c r="F18" s="67">
        <v>9</v>
      </c>
      <c r="G18" s="22" t="s">
        <v>88</v>
      </c>
      <c r="H18" s="67"/>
      <c r="J18" s="67">
        <f t="shared" si="1"/>
        <v>46</v>
      </c>
      <c r="K18" s="21" t="s">
        <v>438</v>
      </c>
      <c r="L18" s="67"/>
      <c r="M18" s="67">
        <v>7</v>
      </c>
      <c r="N18" s="100" t="s">
        <v>496</v>
      </c>
      <c r="O18" s="67">
        <v>4.5</v>
      </c>
      <c r="P18" s="100" t="s">
        <v>493</v>
      </c>
      <c r="Q18" s="67">
        <v>4</v>
      </c>
    </row>
    <row r="19" spans="1:17">
      <c r="A19" s="67">
        <f>1+A18</f>
        <v>15</v>
      </c>
      <c r="B19" s="21" t="s">
        <v>151</v>
      </c>
      <c r="C19" s="21">
        <v>9</v>
      </c>
      <c r="D19" s="21">
        <v>13</v>
      </c>
      <c r="E19" s="22" t="s">
        <v>494</v>
      </c>
      <c r="F19" s="21">
        <v>9</v>
      </c>
      <c r="G19" s="22" t="s">
        <v>88</v>
      </c>
      <c r="H19" s="67"/>
      <c r="J19" s="67">
        <f t="shared" si="1"/>
        <v>47</v>
      </c>
      <c r="K19" s="21" t="s">
        <v>315</v>
      </c>
      <c r="L19" s="67">
        <v>3</v>
      </c>
      <c r="M19" s="67">
        <v>7</v>
      </c>
      <c r="N19" s="100" t="s">
        <v>496</v>
      </c>
      <c r="O19" s="67">
        <v>7.5</v>
      </c>
      <c r="P19" s="100" t="s">
        <v>97</v>
      </c>
      <c r="Q19" s="67"/>
    </row>
    <row r="20" spans="1:17">
      <c r="A20" s="67">
        <f t="shared" si="0"/>
        <v>16</v>
      </c>
      <c r="B20" s="21" t="s">
        <v>417</v>
      </c>
      <c r="C20" s="21">
        <v>2</v>
      </c>
      <c r="D20" s="67">
        <v>7</v>
      </c>
      <c r="E20" s="100" t="s">
        <v>496</v>
      </c>
      <c r="F20" s="21">
        <v>6</v>
      </c>
      <c r="G20" s="100" t="s">
        <v>127</v>
      </c>
      <c r="H20" s="67"/>
      <c r="J20" s="67">
        <f t="shared" si="1"/>
        <v>48</v>
      </c>
      <c r="K20" s="21" t="s">
        <v>318</v>
      </c>
      <c r="L20" s="67">
        <v>3</v>
      </c>
      <c r="M20" s="67">
        <v>7</v>
      </c>
      <c r="N20" s="100" t="s">
        <v>496</v>
      </c>
      <c r="O20" s="67">
        <v>7.5</v>
      </c>
      <c r="P20" s="100" t="s">
        <v>97</v>
      </c>
      <c r="Q20" s="67"/>
    </row>
    <row r="21" spans="1:17">
      <c r="A21" s="67">
        <f t="shared" si="0"/>
        <v>17</v>
      </c>
      <c r="B21" s="21" t="s">
        <v>173</v>
      </c>
      <c r="C21" s="67">
        <v>3</v>
      </c>
      <c r="D21" s="67">
        <v>7</v>
      </c>
      <c r="E21" s="100" t="s">
        <v>496</v>
      </c>
      <c r="F21" s="67">
        <v>7.5</v>
      </c>
      <c r="G21" s="100" t="s">
        <v>97</v>
      </c>
      <c r="H21" s="67"/>
      <c r="J21" s="67">
        <f t="shared" si="1"/>
        <v>49</v>
      </c>
      <c r="K21" s="21" t="s">
        <v>322</v>
      </c>
      <c r="L21" s="67">
        <v>4</v>
      </c>
      <c r="M21" s="96">
        <v>9</v>
      </c>
      <c r="N21" s="101" t="s">
        <v>492</v>
      </c>
      <c r="O21" s="67">
        <v>9</v>
      </c>
      <c r="P21" s="100" t="s">
        <v>88</v>
      </c>
      <c r="Q21" s="67"/>
    </row>
    <row r="22" spans="1:17">
      <c r="A22" s="67">
        <f t="shared" si="0"/>
        <v>18</v>
      </c>
      <c r="B22" s="21" t="s">
        <v>178</v>
      </c>
      <c r="C22" s="21">
        <v>6</v>
      </c>
      <c r="D22" s="21">
        <v>13</v>
      </c>
      <c r="E22" s="22" t="s">
        <v>494</v>
      </c>
      <c r="F22" s="21">
        <v>9</v>
      </c>
      <c r="G22" s="22" t="s">
        <v>88</v>
      </c>
      <c r="H22" s="67"/>
      <c r="J22" s="21">
        <f t="shared" si="1"/>
        <v>50</v>
      </c>
      <c r="K22" s="21" t="s">
        <v>327</v>
      </c>
      <c r="L22" s="67">
        <v>2</v>
      </c>
      <c r="M22" s="67">
        <v>7</v>
      </c>
      <c r="N22" s="100" t="s">
        <v>496</v>
      </c>
      <c r="O22" s="67">
        <v>6</v>
      </c>
      <c r="P22" s="100" t="s">
        <v>127</v>
      </c>
      <c r="Q22" s="67"/>
    </row>
    <row r="23" spans="1:17">
      <c r="A23" s="67">
        <f t="shared" si="0"/>
        <v>19</v>
      </c>
      <c r="B23" s="21" t="s">
        <v>359</v>
      </c>
      <c r="C23" s="67">
        <v>5</v>
      </c>
      <c r="D23" s="67">
        <v>7</v>
      </c>
      <c r="E23" s="100" t="s">
        <v>496</v>
      </c>
      <c r="F23" s="67">
        <v>9</v>
      </c>
      <c r="G23" s="22" t="s">
        <v>88</v>
      </c>
      <c r="H23" s="67">
        <v>2</v>
      </c>
      <c r="J23" s="21">
        <f t="shared" si="1"/>
        <v>51</v>
      </c>
      <c r="K23" s="21" t="s">
        <v>331</v>
      </c>
      <c r="L23" s="67">
        <v>4</v>
      </c>
      <c r="M23" s="67">
        <v>7</v>
      </c>
      <c r="N23" s="100" t="s">
        <v>496</v>
      </c>
      <c r="O23" s="67">
        <v>9</v>
      </c>
      <c r="P23" s="100" t="s">
        <v>88</v>
      </c>
      <c r="Q23" s="67"/>
    </row>
    <row r="24" spans="1:17">
      <c r="A24" s="67">
        <f t="shared" si="0"/>
        <v>20</v>
      </c>
      <c r="B24" s="21" t="s">
        <v>186</v>
      </c>
      <c r="C24" s="67">
        <v>2</v>
      </c>
      <c r="D24" s="67">
        <v>7</v>
      </c>
      <c r="E24" s="100" t="s">
        <v>496</v>
      </c>
      <c r="F24" s="67">
        <v>6</v>
      </c>
      <c r="G24" s="100" t="s">
        <v>127</v>
      </c>
      <c r="H24" s="67"/>
      <c r="J24" s="21">
        <f t="shared" si="1"/>
        <v>52</v>
      </c>
      <c r="K24" s="21" t="s">
        <v>337</v>
      </c>
      <c r="L24" s="67">
        <v>4</v>
      </c>
      <c r="M24" s="67">
        <v>7</v>
      </c>
      <c r="N24" s="100" t="s">
        <v>496</v>
      </c>
      <c r="O24" s="67">
        <v>9</v>
      </c>
      <c r="P24" s="100" t="s">
        <v>88</v>
      </c>
      <c r="Q24" s="67"/>
    </row>
    <row r="25" spans="1:17">
      <c r="A25" s="67">
        <f t="shared" si="0"/>
        <v>21</v>
      </c>
      <c r="B25" s="21" t="s">
        <v>418</v>
      </c>
      <c r="C25" s="67">
        <v>2</v>
      </c>
      <c r="D25" s="67">
        <v>7</v>
      </c>
      <c r="E25" s="100" t="s">
        <v>496</v>
      </c>
      <c r="F25" s="67">
        <v>6</v>
      </c>
      <c r="G25" s="100" t="s">
        <v>127</v>
      </c>
      <c r="H25" s="67"/>
      <c r="J25" s="21">
        <f t="shared" si="1"/>
        <v>53</v>
      </c>
      <c r="K25" s="21" t="s">
        <v>364</v>
      </c>
      <c r="L25" s="21">
        <v>3</v>
      </c>
      <c r="M25" s="97">
        <v>16</v>
      </c>
      <c r="N25" s="97"/>
      <c r="O25" s="21">
        <v>7.5</v>
      </c>
      <c r="P25" s="100" t="s">
        <v>97</v>
      </c>
      <c r="Q25" s="67"/>
    </row>
    <row r="26" spans="1:17">
      <c r="A26" s="67">
        <f t="shared" si="0"/>
        <v>22</v>
      </c>
      <c r="B26" s="21" t="s">
        <v>419</v>
      </c>
      <c r="C26" s="67">
        <v>1</v>
      </c>
      <c r="D26" s="67">
        <v>7</v>
      </c>
      <c r="E26" s="100" t="s">
        <v>496</v>
      </c>
      <c r="F26" s="67">
        <v>4.5</v>
      </c>
      <c r="G26" s="100" t="s">
        <v>493</v>
      </c>
      <c r="H26" s="67"/>
      <c r="J26" s="21">
        <f t="shared" si="1"/>
        <v>54</v>
      </c>
      <c r="K26" s="21" t="s">
        <v>349</v>
      </c>
      <c r="L26" s="67">
        <v>3</v>
      </c>
      <c r="M26" s="67">
        <v>7</v>
      </c>
      <c r="N26" s="100" t="s">
        <v>496</v>
      </c>
      <c r="O26" s="67">
        <v>7.5</v>
      </c>
      <c r="P26" s="100" t="s">
        <v>97</v>
      </c>
      <c r="Q26" s="67"/>
    </row>
    <row r="27" spans="1:17">
      <c r="A27" s="67">
        <f t="shared" si="0"/>
        <v>23</v>
      </c>
      <c r="B27" s="21" t="s">
        <v>195</v>
      </c>
      <c r="C27" s="67">
        <v>4</v>
      </c>
      <c r="D27" s="67">
        <v>7</v>
      </c>
      <c r="E27" s="100" t="s">
        <v>496</v>
      </c>
      <c r="F27" s="67">
        <v>7.5</v>
      </c>
      <c r="G27" s="100" t="s">
        <v>97</v>
      </c>
      <c r="H27" s="67"/>
      <c r="J27" s="21">
        <f t="shared" si="1"/>
        <v>55</v>
      </c>
      <c r="K27" s="21" t="s">
        <v>433</v>
      </c>
      <c r="L27" s="58"/>
      <c r="M27" s="21">
        <v>5</v>
      </c>
      <c r="N27" s="100" t="s">
        <v>495</v>
      </c>
      <c r="O27" s="21">
        <v>4.5</v>
      </c>
      <c r="P27" s="100" t="s">
        <v>493</v>
      </c>
      <c r="Q27" s="67"/>
    </row>
    <row r="28" spans="1:17">
      <c r="A28" s="67">
        <f t="shared" si="0"/>
        <v>24</v>
      </c>
      <c r="B28" s="21" t="s">
        <v>200</v>
      </c>
      <c r="C28" s="67">
        <v>4</v>
      </c>
      <c r="D28" s="67">
        <v>7</v>
      </c>
      <c r="E28" s="100" t="s">
        <v>496</v>
      </c>
      <c r="F28" s="67">
        <v>9</v>
      </c>
      <c r="G28" s="22" t="s">
        <v>88</v>
      </c>
      <c r="H28" s="67">
        <v>4</v>
      </c>
      <c r="J28" s="21">
        <f t="shared" si="1"/>
        <v>56</v>
      </c>
      <c r="K28" s="21" t="s">
        <v>391</v>
      </c>
      <c r="L28" s="58"/>
      <c r="M28" s="67">
        <v>7</v>
      </c>
      <c r="N28" s="100" t="s">
        <v>496</v>
      </c>
      <c r="O28" s="21">
        <v>4.5</v>
      </c>
      <c r="P28" s="100" t="s">
        <v>493</v>
      </c>
      <c r="Q28" s="67"/>
    </row>
    <row r="29" spans="1:17">
      <c r="A29" s="67">
        <f t="shared" si="0"/>
        <v>25</v>
      </c>
      <c r="B29" s="21" t="s">
        <v>202</v>
      </c>
      <c r="C29" s="67">
        <v>1</v>
      </c>
      <c r="D29" s="21">
        <v>13</v>
      </c>
      <c r="E29" s="22" t="s">
        <v>494</v>
      </c>
      <c r="F29" s="67">
        <v>4.5</v>
      </c>
      <c r="G29" s="100" t="s">
        <v>493</v>
      </c>
      <c r="H29" s="67"/>
      <c r="J29" s="21">
        <f t="shared" si="1"/>
        <v>57</v>
      </c>
      <c r="K29" s="21" t="s">
        <v>452</v>
      </c>
      <c r="M29" s="67">
        <v>7</v>
      </c>
      <c r="N29" s="100" t="s">
        <v>496</v>
      </c>
      <c r="O29" s="41">
        <v>4.5</v>
      </c>
      <c r="P29" s="100" t="s">
        <v>493</v>
      </c>
    </row>
    <row r="30" spans="1:17">
      <c r="A30" s="67">
        <f t="shared" si="0"/>
        <v>26</v>
      </c>
      <c r="B30" s="21" t="s">
        <v>413</v>
      </c>
      <c r="C30" s="67">
        <v>4</v>
      </c>
      <c r="D30" s="67">
        <v>7</v>
      </c>
      <c r="E30" s="100" t="s">
        <v>496</v>
      </c>
      <c r="F30" s="67">
        <v>9</v>
      </c>
      <c r="G30" s="22" t="s">
        <v>88</v>
      </c>
      <c r="H30" s="67"/>
      <c r="J30" s="21">
        <f t="shared" si="1"/>
        <v>58</v>
      </c>
      <c r="K30" s="21" t="s">
        <v>395</v>
      </c>
      <c r="L30" s="58"/>
      <c r="M30" s="21">
        <v>0</v>
      </c>
      <c r="N30" s="21"/>
      <c r="O30" s="21">
        <v>20</v>
      </c>
      <c r="P30" s="21"/>
      <c r="Q30" s="67"/>
    </row>
    <row r="31" spans="1:17">
      <c r="A31" s="67">
        <f t="shared" si="0"/>
        <v>27</v>
      </c>
      <c r="B31" s="21" t="s">
        <v>204</v>
      </c>
      <c r="C31" s="67">
        <v>5</v>
      </c>
      <c r="D31" s="67">
        <v>7</v>
      </c>
      <c r="E31" s="100" t="s">
        <v>496</v>
      </c>
      <c r="F31" s="67">
        <v>9</v>
      </c>
      <c r="G31" s="22" t="s">
        <v>88</v>
      </c>
      <c r="H31" s="67"/>
      <c r="J31" s="21">
        <f t="shared" si="1"/>
        <v>59</v>
      </c>
      <c r="K31" s="21" t="s">
        <v>457</v>
      </c>
      <c r="L31" s="67"/>
      <c r="M31" s="67">
        <v>5</v>
      </c>
      <c r="N31" s="100" t="s">
        <v>495</v>
      </c>
      <c r="O31" s="67">
        <v>4.5</v>
      </c>
      <c r="P31" s="100" t="s">
        <v>493</v>
      </c>
      <c r="Q31" s="67"/>
    </row>
    <row r="32" spans="1:17">
      <c r="A32" s="67">
        <f t="shared" si="0"/>
        <v>28</v>
      </c>
      <c r="B32" s="21" t="s">
        <v>220</v>
      </c>
      <c r="C32" s="67">
        <v>1</v>
      </c>
      <c r="D32" s="67">
        <v>7</v>
      </c>
      <c r="E32" s="100" t="s">
        <v>496</v>
      </c>
      <c r="F32" s="67">
        <v>4.5</v>
      </c>
      <c r="G32" s="100" t="s">
        <v>493</v>
      </c>
      <c r="H32" s="67"/>
      <c r="J32" s="21">
        <f t="shared" si="1"/>
        <v>60</v>
      </c>
      <c r="K32" s="21" t="s">
        <v>458</v>
      </c>
      <c r="L32" s="67"/>
      <c r="M32" s="67">
        <v>5</v>
      </c>
      <c r="N32" s="100" t="s">
        <v>495</v>
      </c>
      <c r="O32" s="67">
        <v>4.5</v>
      </c>
      <c r="P32" s="100" t="s">
        <v>493</v>
      </c>
      <c r="Q32" s="67"/>
    </row>
    <row r="33" spans="1:17">
      <c r="A33" s="67">
        <f t="shared" si="0"/>
        <v>29</v>
      </c>
      <c r="B33" s="21" t="s">
        <v>225</v>
      </c>
      <c r="C33" s="67">
        <v>3</v>
      </c>
      <c r="D33" s="67">
        <v>9</v>
      </c>
      <c r="E33" s="100" t="s">
        <v>492</v>
      </c>
      <c r="F33" s="67">
        <v>7.5</v>
      </c>
      <c r="G33" s="100" t="s">
        <v>97</v>
      </c>
      <c r="H33" s="67"/>
      <c r="J33" s="21">
        <f t="shared" si="1"/>
        <v>61</v>
      </c>
      <c r="K33" s="21" t="s">
        <v>490</v>
      </c>
      <c r="L33" s="67"/>
      <c r="M33" s="67">
        <v>5</v>
      </c>
      <c r="N33" s="100" t="s">
        <v>495</v>
      </c>
      <c r="O33" s="67">
        <v>4.5</v>
      </c>
      <c r="P33" s="100" t="s">
        <v>493</v>
      </c>
      <c r="Q33" s="67"/>
    </row>
    <row r="34" spans="1:17">
      <c r="A34" s="67">
        <f t="shared" si="0"/>
        <v>30</v>
      </c>
      <c r="B34" s="21" t="s">
        <v>231</v>
      </c>
      <c r="C34" s="67">
        <v>3</v>
      </c>
      <c r="D34" s="67">
        <v>7</v>
      </c>
      <c r="E34" s="100" t="s">
        <v>496</v>
      </c>
      <c r="F34" s="67">
        <v>7.5</v>
      </c>
      <c r="G34" s="100" t="s">
        <v>97</v>
      </c>
      <c r="H34" s="67"/>
      <c r="J34" s="21">
        <f t="shared" si="1"/>
        <v>62</v>
      </c>
      <c r="K34" s="21" t="s">
        <v>488</v>
      </c>
      <c r="L34" s="67"/>
      <c r="M34" s="67">
        <v>5</v>
      </c>
      <c r="N34" s="100" t="s">
        <v>495</v>
      </c>
      <c r="O34" s="67">
        <v>4.5</v>
      </c>
      <c r="P34" s="100" t="s">
        <v>493</v>
      </c>
      <c r="Q34" s="67"/>
    </row>
    <row r="35" spans="1:17">
      <c r="A35" s="67">
        <f t="shared" si="0"/>
        <v>31</v>
      </c>
      <c r="B35" s="21" t="s">
        <v>236</v>
      </c>
      <c r="C35" s="67">
        <v>5</v>
      </c>
      <c r="D35" s="67">
        <v>10</v>
      </c>
      <c r="E35" s="67"/>
      <c r="F35" s="67">
        <v>9</v>
      </c>
      <c r="G35" s="22" t="s">
        <v>88</v>
      </c>
      <c r="H35" s="67"/>
      <c r="J35" s="21">
        <f t="shared" si="1"/>
        <v>63</v>
      </c>
      <c r="K35" s="21" t="s">
        <v>489</v>
      </c>
      <c r="L35" s="67"/>
      <c r="M35" s="67">
        <v>5</v>
      </c>
      <c r="N35" s="100" t="s">
        <v>495</v>
      </c>
      <c r="O35" s="67">
        <v>4.5</v>
      </c>
      <c r="P35" s="100" t="s">
        <v>493</v>
      </c>
      <c r="Q35" s="67"/>
    </row>
    <row r="36" spans="1:17">
      <c r="A36" s="67">
        <f t="shared" si="0"/>
        <v>32</v>
      </c>
      <c r="B36" s="21" t="s">
        <v>245</v>
      </c>
      <c r="C36" s="67">
        <v>4</v>
      </c>
      <c r="D36" s="67">
        <v>7</v>
      </c>
      <c r="E36" s="100" t="s">
        <v>496</v>
      </c>
      <c r="F36" s="67">
        <v>9</v>
      </c>
      <c r="G36" s="22" t="s">
        <v>88</v>
      </c>
      <c r="H36" s="67"/>
      <c r="J36" s="21">
        <f t="shared" si="1"/>
        <v>64</v>
      </c>
      <c r="K36" s="63" t="s">
        <v>500</v>
      </c>
      <c r="M36" s="63">
        <v>5</v>
      </c>
      <c r="N36" s="100" t="s">
        <v>495</v>
      </c>
      <c r="O36" s="63">
        <v>4.5</v>
      </c>
      <c r="P36" s="100" t="s">
        <v>493</v>
      </c>
    </row>
    <row r="37" spans="1:17">
      <c r="B37" s="69"/>
      <c r="C37" s="69"/>
      <c r="D37" s="69"/>
      <c r="E37" s="69"/>
      <c r="F37" s="69"/>
      <c r="G37" s="69"/>
      <c r="H37" s="69"/>
      <c r="I37" s="69"/>
      <c r="J37" s="21"/>
      <c r="K37" s="67"/>
      <c r="L37" s="67"/>
      <c r="M37" s="67">
        <f>+SUM(D5:D36)+SUM(M5:M36)</f>
        <v>478</v>
      </c>
      <c r="N37" s="67"/>
      <c r="O37" s="67">
        <f>+SUM(F5:F36)+SUM(O5:O36)</f>
        <v>455</v>
      </c>
      <c r="P37" s="67"/>
      <c r="Q37" s="67"/>
    </row>
    <row r="38" spans="1:17">
      <c r="A38" s="69"/>
      <c r="B38" s="69"/>
      <c r="I38" s="69"/>
    </row>
    <row r="39" spans="1:17">
      <c r="A39" s="69"/>
      <c r="B39" s="69"/>
      <c r="I39" s="69"/>
      <c r="J39" s="171" t="s">
        <v>644</v>
      </c>
      <c r="K39" s="171"/>
      <c r="L39" s="171"/>
      <c r="M39" s="171"/>
      <c r="N39" s="171"/>
    </row>
    <row r="40" spans="1:17">
      <c r="B40" s="69" t="s">
        <v>463</v>
      </c>
      <c r="C40" s="69">
        <f>+COUNTIF($F$5:$F$36,"4.5")+COUNTIF($O$5:$O$35,"4.5")</f>
        <v>17</v>
      </c>
      <c r="D40" s="69"/>
      <c r="E40" s="69"/>
      <c r="F40" s="69" t="s">
        <v>474</v>
      </c>
      <c r="G40" s="69"/>
      <c r="H40" s="69"/>
      <c r="J40" s="119">
        <v>1</v>
      </c>
      <c r="K40" s="119" t="s">
        <v>640</v>
      </c>
      <c r="L40" s="119"/>
      <c r="M40" s="119">
        <v>4.5</v>
      </c>
      <c r="N40" s="119" t="s">
        <v>29</v>
      </c>
    </row>
    <row r="41" spans="1:17">
      <c r="B41" s="69" t="s">
        <v>464</v>
      </c>
      <c r="C41" s="69">
        <f>+COUNTIF($F$5:$F$36,"6")+COUNTIF($O$5:$O$35,"6")</f>
        <v>12</v>
      </c>
      <c r="D41" s="69"/>
      <c r="E41" s="69"/>
      <c r="F41" s="69" t="s">
        <v>474</v>
      </c>
      <c r="G41" s="69"/>
      <c r="H41" s="69"/>
      <c r="J41" s="120">
        <v>2</v>
      </c>
      <c r="K41" s="120" t="s">
        <v>641</v>
      </c>
      <c r="L41" s="120"/>
      <c r="M41" s="120">
        <v>6</v>
      </c>
      <c r="N41" s="120" t="s">
        <v>29</v>
      </c>
    </row>
    <row r="42" spans="1:17">
      <c r="B42" s="69" t="s">
        <v>465</v>
      </c>
      <c r="C42" s="69">
        <f>+COUNTIF($F$5:$F$36,"7.5")+COUNTIF($O$5:$O$35,"7.5")</f>
        <v>10</v>
      </c>
      <c r="D42" s="69"/>
      <c r="E42" s="69"/>
      <c r="F42" s="69" t="s">
        <v>474</v>
      </c>
      <c r="G42" s="69"/>
      <c r="H42" s="69"/>
      <c r="J42" s="121">
        <v>3</v>
      </c>
      <c r="K42" s="121" t="s">
        <v>642</v>
      </c>
      <c r="L42" s="121"/>
      <c r="M42" s="121">
        <v>7.5</v>
      </c>
      <c r="N42" s="121" t="s">
        <v>29</v>
      </c>
    </row>
    <row r="43" spans="1:17">
      <c r="B43" s="69" t="s">
        <v>466</v>
      </c>
      <c r="C43" s="69">
        <f>+COUNTIF($F$5:$F$36,"9")+COUNTIF($O$5:$O$35,"9")</f>
        <v>23</v>
      </c>
      <c r="D43" s="69"/>
      <c r="E43" s="69"/>
      <c r="F43" s="69" t="s">
        <v>474</v>
      </c>
      <c r="G43" s="69"/>
      <c r="H43" s="69"/>
      <c r="J43" s="122" t="s">
        <v>643</v>
      </c>
      <c r="K43" s="123" t="s">
        <v>647</v>
      </c>
      <c r="L43" s="123"/>
      <c r="M43" s="123">
        <v>9</v>
      </c>
      <c r="N43" s="123" t="s">
        <v>29</v>
      </c>
    </row>
    <row r="44" spans="1:17">
      <c r="B44" s="69" t="s">
        <v>472</v>
      </c>
      <c r="C44" s="69">
        <f>+COUNTIF($F$5:$F$36,"15")+COUNTIF($O$5:$O$35,"20")</f>
        <v>1</v>
      </c>
      <c r="D44" s="69"/>
      <c r="E44" s="69"/>
      <c r="F44" s="69" t="s">
        <v>474</v>
      </c>
      <c r="G44" s="69"/>
      <c r="H44" s="69"/>
    </row>
    <row r="45" spans="1:17">
      <c r="C45" s="70">
        <f>SUM(C40:C44)</f>
        <v>63</v>
      </c>
      <c r="F45" s="69" t="s">
        <v>474</v>
      </c>
      <c r="G45" s="69"/>
      <c r="H45" s="69"/>
    </row>
    <row r="47" spans="1:17">
      <c r="A47" s="63">
        <v>2016</v>
      </c>
      <c r="B47" s="69" t="s">
        <v>45</v>
      </c>
    </row>
    <row r="48" spans="1:17">
      <c r="B48" s="69" t="s">
        <v>468</v>
      </c>
      <c r="C48" s="69">
        <f>+COUNTIF($D$4:$D$36,"0")+COUNTIF($M$4:$M$35,"0")</f>
        <v>1</v>
      </c>
      <c r="F48" s="69" t="s">
        <v>474</v>
      </c>
      <c r="G48" s="69"/>
    </row>
    <row r="49" spans="2:8">
      <c r="B49" s="69" t="s">
        <v>469</v>
      </c>
      <c r="C49" s="69">
        <f>+COUNTIF($D$4:$D$36,"5")+COUNTIF($M$4:$M$35,"5")</f>
        <v>10</v>
      </c>
      <c r="F49" s="69" t="s">
        <v>474</v>
      </c>
      <c r="G49" s="69"/>
    </row>
    <row r="50" spans="2:8">
      <c r="B50" s="69" t="s">
        <v>470</v>
      </c>
      <c r="C50" s="69">
        <f>+COUNTIF($D$4:$D$36,"8")+COUNTIF($M$4:$M$35,"8")</f>
        <v>0</v>
      </c>
      <c r="F50" s="69" t="s">
        <v>474</v>
      </c>
      <c r="G50" s="69"/>
      <c r="H50" s="69"/>
    </row>
    <row r="51" spans="2:8">
      <c r="B51" s="69" t="s">
        <v>471</v>
      </c>
      <c r="C51" s="69">
        <f>+COUNTIF($D$4:$D$36,"10")+COUNTIF($M$4:$M$35,"10")</f>
        <v>1</v>
      </c>
      <c r="F51" s="69" t="s">
        <v>474</v>
      </c>
      <c r="G51" s="69"/>
      <c r="H51" s="69"/>
    </row>
    <row r="52" spans="2:8">
      <c r="B52" s="69" t="s">
        <v>467</v>
      </c>
      <c r="C52" s="69">
        <f>+COUNTIF($D$4:$D$36,"15")+COUNTIF($M$4:$M$35,"15")</f>
        <v>0</v>
      </c>
      <c r="F52" s="69" t="s">
        <v>474</v>
      </c>
      <c r="G52" s="69"/>
      <c r="H52" s="69"/>
    </row>
    <row r="53" spans="2:8">
      <c r="B53" s="69" t="s">
        <v>472</v>
      </c>
      <c r="C53" s="69">
        <f>+COUNTIF($D$4:$D$36,"20")+COUNTIF($M$4:$M$35,"20")</f>
        <v>0</v>
      </c>
      <c r="F53" s="69" t="s">
        <v>474</v>
      </c>
      <c r="G53" s="69"/>
      <c r="H53" s="69"/>
    </row>
    <row r="54" spans="2:8">
      <c r="B54" s="69" t="s">
        <v>473</v>
      </c>
      <c r="C54" s="69">
        <f>+COUNTIF($D$4:$D$36,"60")+COUNTIF($M$4:$M$35,"60")</f>
        <v>0</v>
      </c>
      <c r="F54" s="69" t="s">
        <v>474</v>
      </c>
      <c r="G54" s="69"/>
      <c r="H54" s="69"/>
    </row>
    <row r="55" spans="2:8">
      <c r="B55" s="69"/>
      <c r="C55" s="62">
        <f>+SUM(C48:C54)</f>
        <v>12</v>
      </c>
      <c r="F55" s="69" t="s">
        <v>474</v>
      </c>
      <c r="G55" s="69"/>
      <c r="H55" s="69"/>
    </row>
    <row r="56" spans="2:8">
      <c r="B56" s="69"/>
      <c r="C56" s="69"/>
    </row>
    <row r="57" spans="2:8">
      <c r="B57" s="71" t="s">
        <v>58</v>
      </c>
      <c r="C57" s="68"/>
      <c r="D57" s="68"/>
      <c r="E57" s="68"/>
    </row>
    <row r="58" spans="2:8">
      <c r="B58" s="68" t="s">
        <v>62</v>
      </c>
      <c r="C58" s="68">
        <f>+M37</f>
        <v>478</v>
      </c>
      <c r="D58" s="68"/>
      <c r="E58" s="68"/>
    </row>
    <row r="59" spans="2:8">
      <c r="B59" s="68" t="s">
        <v>61</v>
      </c>
      <c r="C59" s="68"/>
      <c r="D59" s="68"/>
      <c r="E59" s="68"/>
    </row>
    <row r="60" spans="2:8">
      <c r="B60" s="68" t="s">
        <v>60</v>
      </c>
      <c r="C60" s="68">
        <f>+C45</f>
        <v>63</v>
      </c>
      <c r="D60" s="68"/>
      <c r="E60" s="68"/>
    </row>
    <row r="61" spans="2:8">
      <c r="B61" s="68" t="s">
        <v>59</v>
      </c>
      <c r="C61" s="68">
        <f>+C45</f>
        <v>63</v>
      </c>
      <c r="D61" s="68"/>
      <c r="E61" s="68"/>
    </row>
    <row r="62" spans="2:8">
      <c r="B62" s="68" t="s">
        <v>64</v>
      </c>
      <c r="C62" s="68">
        <v>70</v>
      </c>
      <c r="D62" s="68"/>
      <c r="E62" s="68"/>
    </row>
    <row r="63" spans="2:8">
      <c r="B63" s="68" t="s">
        <v>63</v>
      </c>
      <c r="C63" s="68">
        <v>70</v>
      </c>
      <c r="D63" s="68"/>
      <c r="E63" s="68"/>
    </row>
    <row r="64" spans="2:8">
      <c r="B64" s="68" t="s">
        <v>65</v>
      </c>
      <c r="C64" s="68">
        <v>70</v>
      </c>
      <c r="D64" s="68"/>
      <c r="E64" s="68"/>
    </row>
  </sheetData>
  <mergeCells count="7">
    <mergeCell ref="M2:Q2"/>
    <mergeCell ref="J39:N39"/>
    <mergeCell ref="A2:A3"/>
    <mergeCell ref="B2:B3"/>
    <mergeCell ref="C2:H2"/>
    <mergeCell ref="J2:J3"/>
    <mergeCell ref="K2:K3"/>
  </mergeCells>
  <pageMargins left="0.70866141732283472" right="0.70866141732283472" top="0.74803149606299213" bottom="0.74803149606299213" header="0.31496062992125984" footer="0.31496062992125984"/>
  <pageSetup scale="82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5"/>
  <sheetViews>
    <sheetView topLeftCell="A40" zoomScale="145" zoomScaleNormal="145" workbookViewId="0">
      <selection activeCell="F11" sqref="F11"/>
    </sheetView>
  </sheetViews>
  <sheetFormatPr defaultRowHeight="15"/>
  <cols>
    <col min="1" max="1" width="4.7109375" customWidth="1"/>
    <col min="2" max="2" width="26.140625" customWidth="1"/>
    <col min="3" max="3" width="10.5703125" customWidth="1"/>
    <col min="4" max="5" width="9.140625" customWidth="1"/>
    <col min="6" max="6" width="9.85546875" bestFit="1" customWidth="1"/>
    <col min="7" max="7" width="9.85546875" customWidth="1"/>
    <col min="8" max="8" width="13.7109375" customWidth="1"/>
  </cols>
  <sheetData>
    <row r="1" spans="1:8">
      <c r="B1" s="1" t="s">
        <v>67</v>
      </c>
    </row>
    <row r="2" spans="1:8">
      <c r="B2" s="1" t="s">
        <v>444</v>
      </c>
    </row>
    <row r="3" spans="1:8">
      <c r="A3" s="17" t="s">
        <v>40</v>
      </c>
      <c r="B3" s="17" t="s">
        <v>16</v>
      </c>
      <c r="C3" s="17">
        <v>2015</v>
      </c>
      <c r="D3" s="17">
        <v>2016</v>
      </c>
      <c r="E3" s="17">
        <v>2017</v>
      </c>
      <c r="F3" s="17">
        <v>2018</v>
      </c>
      <c r="G3" s="17">
        <v>2019</v>
      </c>
      <c r="H3" s="17" t="s">
        <v>30</v>
      </c>
    </row>
    <row r="4" spans="1:8">
      <c r="A4" s="9">
        <v>1</v>
      </c>
      <c r="B4" s="9" t="s">
        <v>22</v>
      </c>
      <c r="C4" s="10">
        <v>6</v>
      </c>
      <c r="D4" s="10">
        <v>11</v>
      </c>
      <c r="E4" s="10">
        <v>10</v>
      </c>
      <c r="F4" s="10">
        <v>10</v>
      </c>
      <c r="G4" s="10"/>
      <c r="H4" s="59" t="s">
        <v>390</v>
      </c>
    </row>
    <row r="5" spans="1:8">
      <c r="A5" s="9">
        <f t="shared" ref="A5:A11" si="0">1+A4</f>
        <v>2</v>
      </c>
      <c r="B5" s="9" t="s">
        <v>42</v>
      </c>
      <c r="C5" s="9">
        <v>2</v>
      </c>
      <c r="D5" s="9">
        <v>2</v>
      </c>
      <c r="E5" s="9">
        <v>2</v>
      </c>
      <c r="F5" s="9">
        <v>2</v>
      </c>
      <c r="G5" s="9"/>
      <c r="H5" t="s">
        <v>392</v>
      </c>
    </row>
    <row r="6" spans="1:8">
      <c r="A6" s="9">
        <f t="shared" si="0"/>
        <v>3</v>
      </c>
      <c r="B6" s="9" t="s">
        <v>25</v>
      </c>
      <c r="C6" s="9">
        <v>2</v>
      </c>
      <c r="D6" s="9">
        <v>2</v>
      </c>
      <c r="E6" s="9">
        <v>2</v>
      </c>
      <c r="F6" s="9">
        <v>2</v>
      </c>
      <c r="G6" s="9"/>
      <c r="H6" t="s">
        <v>392</v>
      </c>
    </row>
    <row r="7" spans="1:8">
      <c r="A7" s="9">
        <f t="shared" si="0"/>
        <v>4</v>
      </c>
      <c r="B7" s="9" t="s">
        <v>26</v>
      </c>
      <c r="C7" s="9">
        <v>1</v>
      </c>
      <c r="D7" s="9">
        <v>1</v>
      </c>
      <c r="E7" s="9">
        <v>1</v>
      </c>
      <c r="F7" s="9">
        <v>1</v>
      </c>
      <c r="G7" s="9"/>
      <c r="H7" t="s">
        <v>48</v>
      </c>
    </row>
    <row r="8" spans="1:8">
      <c r="A8" s="9">
        <f t="shared" si="0"/>
        <v>5</v>
      </c>
      <c r="B8" s="9" t="s">
        <v>27</v>
      </c>
      <c r="C8" s="9">
        <v>1</v>
      </c>
      <c r="D8" s="9">
        <v>1</v>
      </c>
      <c r="E8" s="9">
        <v>1</v>
      </c>
      <c r="F8" s="9">
        <v>1</v>
      </c>
      <c r="G8" s="9"/>
      <c r="H8" t="s">
        <v>48</v>
      </c>
    </row>
    <row r="9" spans="1:8">
      <c r="A9" s="9">
        <f t="shared" si="0"/>
        <v>6</v>
      </c>
      <c r="B9" s="9" t="s">
        <v>57</v>
      </c>
      <c r="C9" s="9">
        <v>1</v>
      </c>
      <c r="D9" s="9">
        <v>1</v>
      </c>
      <c r="E9" s="9">
        <v>1</v>
      </c>
      <c r="F9" s="9">
        <v>1</v>
      </c>
      <c r="G9" s="9"/>
      <c r="H9" t="s">
        <v>48</v>
      </c>
    </row>
    <row r="10" spans="1:8">
      <c r="A10" s="9">
        <f t="shared" si="0"/>
        <v>7</v>
      </c>
      <c r="B10" s="9" t="s">
        <v>388</v>
      </c>
      <c r="C10" s="9"/>
      <c r="D10" s="9"/>
      <c r="E10" s="9"/>
      <c r="F10" s="9">
        <v>1</v>
      </c>
      <c r="G10" s="9"/>
      <c r="H10" t="s">
        <v>448</v>
      </c>
    </row>
    <row r="11" spans="1:8">
      <c r="A11" s="9">
        <f t="shared" si="0"/>
        <v>8</v>
      </c>
      <c r="B11" s="10" t="s">
        <v>451</v>
      </c>
      <c r="C11" s="10"/>
      <c r="D11" s="10">
        <v>10</v>
      </c>
      <c r="E11" s="10">
        <v>8</v>
      </c>
      <c r="F11" s="10">
        <v>8</v>
      </c>
      <c r="G11" s="10"/>
    </row>
    <row r="12" spans="1:8">
      <c r="A12" s="9"/>
      <c r="B12" s="11" t="s">
        <v>39</v>
      </c>
      <c r="C12" s="11">
        <f>+SUM(C4:C11)</f>
        <v>13</v>
      </c>
      <c r="D12" s="11">
        <f>+SUM(D4:D11)</f>
        <v>28</v>
      </c>
      <c r="E12" s="11">
        <f>+SUM(E4:E11)</f>
        <v>25</v>
      </c>
      <c r="F12" s="11">
        <f>+SUM(F4:F11)</f>
        <v>26</v>
      </c>
      <c r="G12" s="11"/>
    </row>
    <row r="14" spans="1:8">
      <c r="B14" s="1" t="s">
        <v>445</v>
      </c>
    </row>
    <row r="15" spans="1:8">
      <c r="A15" s="17" t="s">
        <v>40</v>
      </c>
      <c r="B15" s="17" t="s">
        <v>16</v>
      </c>
      <c r="C15" s="17"/>
      <c r="D15" s="17">
        <v>2016</v>
      </c>
      <c r="E15" s="17">
        <v>2017</v>
      </c>
      <c r="F15" s="17">
        <v>2018</v>
      </c>
      <c r="G15" s="17">
        <v>2019</v>
      </c>
      <c r="H15" s="102" t="s">
        <v>30</v>
      </c>
    </row>
    <row r="16" spans="1:8">
      <c r="A16" s="9">
        <v>1</v>
      </c>
      <c r="B16" s="9" t="s">
        <v>23</v>
      </c>
      <c r="C16" s="9">
        <v>3</v>
      </c>
      <c r="D16" s="9">
        <v>3</v>
      </c>
      <c r="E16" s="9">
        <v>3</v>
      </c>
      <c r="F16" s="9">
        <v>3</v>
      </c>
      <c r="G16" s="9"/>
      <c r="H16" t="s">
        <v>393</v>
      </c>
    </row>
    <row r="17" spans="1:8">
      <c r="A17" s="9">
        <f t="shared" ref="A17:A27" si="1">1+A16</f>
        <v>2</v>
      </c>
      <c r="B17" s="9" t="s">
        <v>24</v>
      </c>
      <c r="C17" s="9">
        <v>3</v>
      </c>
      <c r="D17" s="9">
        <v>3</v>
      </c>
      <c r="E17" s="9">
        <v>3</v>
      </c>
      <c r="F17" s="9">
        <v>3</v>
      </c>
      <c r="G17" s="9"/>
      <c r="H17" t="s">
        <v>394</v>
      </c>
    </row>
    <row r="18" spans="1:8">
      <c r="A18" s="9">
        <f t="shared" si="1"/>
        <v>3</v>
      </c>
      <c r="B18" s="9" t="s">
        <v>497</v>
      </c>
      <c r="C18" s="10"/>
      <c r="D18" s="10">
        <v>5</v>
      </c>
      <c r="E18" s="10">
        <v>8</v>
      </c>
      <c r="F18" s="10"/>
      <c r="G18" s="10"/>
    </row>
    <row r="19" spans="1:8">
      <c r="A19" s="9">
        <f t="shared" si="1"/>
        <v>4</v>
      </c>
      <c r="B19" s="9" t="s">
        <v>389</v>
      </c>
      <c r="C19" s="9"/>
      <c r="D19" s="9">
        <v>2</v>
      </c>
      <c r="E19" s="9"/>
      <c r="F19" s="9">
        <v>2</v>
      </c>
      <c r="G19" s="9"/>
      <c r="H19" t="s">
        <v>455</v>
      </c>
    </row>
    <row r="20" spans="1:8">
      <c r="A20" s="9">
        <f t="shared" si="1"/>
        <v>5</v>
      </c>
      <c r="B20" s="9" t="s">
        <v>443</v>
      </c>
      <c r="C20" s="9"/>
      <c r="D20" s="9">
        <v>2</v>
      </c>
      <c r="E20" s="9"/>
      <c r="F20" s="9">
        <v>2</v>
      </c>
      <c r="G20" s="9"/>
      <c r="H20" t="s">
        <v>455</v>
      </c>
    </row>
    <row r="21" spans="1:8">
      <c r="A21" s="9">
        <f t="shared" si="1"/>
        <v>6</v>
      </c>
      <c r="B21" s="9" t="s">
        <v>44</v>
      </c>
      <c r="C21" s="9">
        <v>1</v>
      </c>
      <c r="D21" s="9">
        <v>1</v>
      </c>
      <c r="E21" s="9">
        <v>1</v>
      </c>
      <c r="F21" s="9">
        <v>1</v>
      </c>
      <c r="G21" s="9"/>
      <c r="H21" t="s">
        <v>47</v>
      </c>
    </row>
    <row r="22" spans="1:8">
      <c r="A22" s="9">
        <f t="shared" si="1"/>
        <v>7</v>
      </c>
      <c r="B22" s="9" t="s">
        <v>43</v>
      </c>
      <c r="C22" s="9">
        <v>1</v>
      </c>
      <c r="D22" s="9">
        <v>1</v>
      </c>
      <c r="E22" s="9">
        <v>1</v>
      </c>
      <c r="F22" s="9">
        <v>1</v>
      </c>
      <c r="G22" s="9"/>
      <c r="H22" t="s">
        <v>47</v>
      </c>
    </row>
    <row r="23" spans="1:8">
      <c r="A23" s="9">
        <f t="shared" si="1"/>
        <v>8</v>
      </c>
      <c r="B23" s="9" t="s">
        <v>442</v>
      </c>
      <c r="C23" s="9"/>
      <c r="D23" s="9"/>
      <c r="E23" s="9"/>
      <c r="F23" s="9">
        <v>1</v>
      </c>
      <c r="G23" s="9"/>
      <c r="H23" t="s">
        <v>434</v>
      </c>
    </row>
    <row r="24" spans="1:8">
      <c r="A24" s="9">
        <f t="shared" si="1"/>
        <v>9</v>
      </c>
      <c r="B24" s="9" t="s">
        <v>68</v>
      </c>
      <c r="C24" s="9"/>
      <c r="D24" s="9">
        <v>2</v>
      </c>
      <c r="E24" s="9">
        <v>1</v>
      </c>
      <c r="F24" s="9">
        <v>1</v>
      </c>
      <c r="G24" s="9"/>
      <c r="H24" t="s">
        <v>455</v>
      </c>
    </row>
    <row r="25" spans="1:8">
      <c r="A25" s="9">
        <f t="shared" si="1"/>
        <v>10</v>
      </c>
      <c r="B25" s="9" t="s">
        <v>501</v>
      </c>
      <c r="C25" s="9"/>
      <c r="D25" s="9"/>
      <c r="E25" s="9"/>
      <c r="F25" s="9">
        <v>1</v>
      </c>
      <c r="G25" s="9"/>
    </row>
    <row r="26" spans="1:8">
      <c r="A26" s="9">
        <f t="shared" si="1"/>
        <v>11</v>
      </c>
      <c r="B26" s="9" t="s">
        <v>449</v>
      </c>
      <c r="C26" s="9"/>
      <c r="D26" s="9"/>
      <c r="E26" s="9"/>
      <c r="F26" s="9">
        <v>2</v>
      </c>
      <c r="G26" s="9"/>
      <c r="H26" t="s">
        <v>453</v>
      </c>
    </row>
    <row r="27" spans="1:8">
      <c r="A27" s="9">
        <f t="shared" si="1"/>
        <v>12</v>
      </c>
      <c r="B27" s="9" t="s">
        <v>446</v>
      </c>
      <c r="C27" s="9"/>
      <c r="D27" s="9"/>
      <c r="E27" s="9"/>
      <c r="F27" s="9">
        <v>2</v>
      </c>
      <c r="G27" s="9"/>
      <c r="H27" t="s">
        <v>454</v>
      </c>
    </row>
    <row r="28" spans="1:8">
      <c r="A28" s="9"/>
      <c r="B28" s="11" t="s">
        <v>39</v>
      </c>
      <c r="C28" s="9"/>
      <c r="D28" s="11">
        <f>+SUM(D16:D27)</f>
        <v>19</v>
      </c>
      <c r="E28" s="11">
        <f>+SUM(E16:E27)</f>
        <v>17</v>
      </c>
      <c r="F28" s="11">
        <f>+SUM(F16:F27)</f>
        <v>19</v>
      </c>
      <c r="G28" s="11"/>
    </row>
    <row r="30" spans="1:8">
      <c r="B30" s="1" t="s">
        <v>479</v>
      </c>
    </row>
    <row r="31" spans="1:8">
      <c r="A31" s="17" t="s">
        <v>40</v>
      </c>
      <c r="B31" s="17" t="s">
        <v>16</v>
      </c>
      <c r="C31" s="17"/>
      <c r="D31" s="17">
        <v>2016</v>
      </c>
      <c r="E31" s="17">
        <v>2017</v>
      </c>
      <c r="F31" s="17">
        <v>2018</v>
      </c>
      <c r="G31" s="17">
        <v>2019</v>
      </c>
      <c r="H31" s="102" t="s">
        <v>30</v>
      </c>
    </row>
    <row r="32" spans="1:8">
      <c r="A32" s="9">
        <v>1</v>
      </c>
      <c r="B32" s="9" t="s">
        <v>480</v>
      </c>
      <c r="C32" s="9">
        <v>3</v>
      </c>
      <c r="D32" s="9">
        <v>3</v>
      </c>
      <c r="E32" s="9">
        <v>3</v>
      </c>
      <c r="F32" s="9">
        <v>4</v>
      </c>
      <c r="G32" s="9"/>
    </row>
    <row r="33" spans="1:9">
      <c r="A33" s="9">
        <v>2</v>
      </c>
      <c r="B33" s="9" t="s">
        <v>498</v>
      </c>
      <c r="C33" s="9"/>
      <c r="D33" s="9"/>
      <c r="E33" s="9"/>
      <c r="F33" s="9">
        <v>12</v>
      </c>
      <c r="G33" s="9"/>
    </row>
    <row r="34" spans="1:9">
      <c r="A34" s="9">
        <v>3</v>
      </c>
      <c r="B34" s="9" t="s">
        <v>499</v>
      </c>
      <c r="C34" s="9"/>
      <c r="D34" s="9"/>
      <c r="E34" s="9"/>
      <c r="F34" s="9">
        <v>4</v>
      </c>
      <c r="G34" s="9"/>
    </row>
    <row r="35" spans="1:9">
      <c r="A35" s="9">
        <v>4</v>
      </c>
      <c r="B35" s="9" t="s">
        <v>481</v>
      </c>
      <c r="C35" s="9">
        <v>3</v>
      </c>
      <c r="D35" s="9">
        <v>3</v>
      </c>
      <c r="E35" s="9">
        <v>3</v>
      </c>
      <c r="F35" s="9">
        <v>2</v>
      </c>
      <c r="G35" s="9"/>
    </row>
    <row r="36" spans="1:9">
      <c r="A36" s="9"/>
      <c r="B36" s="9" t="s">
        <v>39</v>
      </c>
      <c r="C36" s="10"/>
      <c r="D36" s="10">
        <v>5</v>
      </c>
      <c r="E36" s="10">
        <v>8</v>
      </c>
      <c r="F36" s="99">
        <f>+SUM(F32:F35)</f>
        <v>22</v>
      </c>
      <c r="G36" s="99"/>
    </row>
    <row r="38" spans="1:9">
      <c r="B38" s="1" t="s">
        <v>491</v>
      </c>
    </row>
    <row r="40" spans="1:9">
      <c r="B40" s="1" t="s">
        <v>49</v>
      </c>
      <c r="H40" s="1"/>
      <c r="I40" s="1"/>
    </row>
    <row r="41" spans="1:9">
      <c r="A41" s="18" t="s">
        <v>40</v>
      </c>
      <c r="B41" s="18" t="s">
        <v>21</v>
      </c>
      <c r="C41" s="18">
        <v>2015</v>
      </c>
      <c r="D41" s="18">
        <v>2016</v>
      </c>
      <c r="E41" s="18">
        <v>2017</v>
      </c>
      <c r="F41" s="18">
        <v>2018</v>
      </c>
      <c r="G41" s="18">
        <v>2019</v>
      </c>
    </row>
    <row r="42" spans="1:9">
      <c r="A42" s="9">
        <v>1</v>
      </c>
      <c r="B42" s="9" t="s">
        <v>475</v>
      </c>
      <c r="C42" s="9">
        <v>253</v>
      </c>
      <c r="D42" s="9"/>
      <c r="E42" s="9" t="e">
        <f>+#REF!</f>
        <v>#REF!</v>
      </c>
      <c r="F42" s="9">
        <f>+'Pembagian 2018'!O37</f>
        <v>455</v>
      </c>
      <c r="G42" s="9"/>
      <c r="H42" s="7" t="s">
        <v>29</v>
      </c>
    </row>
    <row r="43" spans="1:9">
      <c r="A43" s="9">
        <v>2</v>
      </c>
      <c r="B43" s="9" t="s">
        <v>476</v>
      </c>
      <c r="C43" s="9">
        <v>179</v>
      </c>
      <c r="D43" s="9"/>
      <c r="E43" s="9" t="e">
        <f>+#REF!</f>
        <v>#REF!</v>
      </c>
      <c r="F43" s="9">
        <f>+'Pembagian 2018'!M37</f>
        <v>535</v>
      </c>
      <c r="G43" s="9"/>
      <c r="H43" s="7" t="s">
        <v>29</v>
      </c>
    </row>
    <row r="44" spans="1:9">
      <c r="A44" s="9">
        <v>3</v>
      </c>
      <c r="B44" s="9" t="s">
        <v>484</v>
      </c>
      <c r="C44" s="9">
        <v>30</v>
      </c>
      <c r="D44" s="9"/>
      <c r="E44" s="9">
        <v>50</v>
      </c>
      <c r="F44" s="16">
        <v>75</v>
      </c>
      <c r="G44" s="16"/>
      <c r="H44" s="7" t="s">
        <v>29</v>
      </c>
    </row>
    <row r="45" spans="1:9">
      <c r="A45" s="9">
        <v>4</v>
      </c>
      <c r="B45" s="9" t="s">
        <v>482</v>
      </c>
      <c r="C45" s="9">
        <v>67</v>
      </c>
      <c r="D45" s="9"/>
      <c r="E45" s="9">
        <f>+E12*1.5</f>
        <v>37.5</v>
      </c>
      <c r="F45" s="9">
        <f>+F12*2</f>
        <v>52</v>
      </c>
      <c r="G45" s="9"/>
      <c r="H45" s="7" t="s">
        <v>29</v>
      </c>
    </row>
    <row r="46" spans="1:9">
      <c r="A46" s="9">
        <v>5</v>
      </c>
      <c r="B46" s="9" t="s">
        <v>502</v>
      </c>
      <c r="C46" s="9"/>
      <c r="D46" s="9"/>
      <c r="E46" s="9">
        <f>+E28*1.5</f>
        <v>25.5</v>
      </c>
      <c r="F46" s="9">
        <f>+F28*1.5</f>
        <v>28.5</v>
      </c>
      <c r="G46" s="9"/>
      <c r="H46" s="7" t="s">
        <v>29</v>
      </c>
    </row>
    <row r="47" spans="1:9">
      <c r="A47" s="9">
        <v>6</v>
      </c>
      <c r="B47" s="9" t="s">
        <v>483</v>
      </c>
      <c r="C47" s="9"/>
      <c r="D47" s="9"/>
      <c r="E47" s="9"/>
      <c r="F47" s="9">
        <f>+F36</f>
        <v>22</v>
      </c>
      <c r="G47" s="9"/>
      <c r="H47" s="7" t="s">
        <v>29</v>
      </c>
    </row>
    <row r="48" spans="1:9">
      <c r="A48" s="9"/>
      <c r="B48" s="11" t="s">
        <v>477</v>
      </c>
      <c r="C48" s="11">
        <f>SUM(C42:C47)</f>
        <v>529</v>
      </c>
      <c r="D48" s="11">
        <f>SUM(D42:D47)</f>
        <v>0</v>
      </c>
      <c r="E48" s="11" t="e">
        <f>SUM(E42:E47)</f>
        <v>#REF!</v>
      </c>
      <c r="F48" s="61">
        <f>+SUM(F42:F47)</f>
        <v>1167.5</v>
      </c>
      <c r="G48" s="61"/>
    </row>
    <row r="49" spans="1:10">
      <c r="B49" s="12" t="s">
        <v>55</v>
      </c>
    </row>
    <row r="51" spans="1:10">
      <c r="B51" s="60" t="s">
        <v>435</v>
      </c>
    </row>
    <row r="52" spans="1:10">
      <c r="B52" t="s">
        <v>478</v>
      </c>
      <c r="D52">
        <v>3</v>
      </c>
      <c r="E52" t="s">
        <v>436</v>
      </c>
    </row>
    <row r="54" spans="1:10">
      <c r="A54" s="13"/>
      <c r="B54" s="13"/>
      <c r="C54" s="13"/>
      <c r="D54" s="13"/>
      <c r="E54" s="13"/>
      <c r="F54" s="13"/>
      <c r="G54" s="13"/>
      <c r="H54" s="13"/>
      <c r="I54" s="13"/>
      <c r="J54" s="13"/>
    </row>
    <row r="55" spans="1:10">
      <c r="A55" s="13"/>
      <c r="B55" s="13"/>
      <c r="C55" s="13"/>
      <c r="D55" s="13"/>
      <c r="E55" s="13"/>
      <c r="F55" s="13"/>
      <c r="G55" s="13"/>
      <c r="H55" s="13"/>
      <c r="I55" s="13"/>
      <c r="J55" s="13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74"/>
  <sheetViews>
    <sheetView zoomScale="130" zoomScaleNormal="130" workbookViewId="0">
      <selection activeCell="N11" sqref="N11"/>
    </sheetView>
  </sheetViews>
  <sheetFormatPr defaultColWidth="9.140625" defaultRowHeight="12"/>
  <cols>
    <col min="1" max="1" width="4.28515625" style="5" customWidth="1"/>
    <col min="2" max="2" width="21.28515625" style="5" customWidth="1"/>
    <col min="3" max="3" width="10.28515625" style="5" hidden="1" customWidth="1"/>
    <col min="4" max="4" width="11.7109375" style="5" hidden="1" customWidth="1"/>
    <col min="5" max="5" width="11.7109375" style="5" customWidth="1"/>
    <col min="6" max="6" width="12.140625" style="5" customWidth="1"/>
    <col min="7" max="7" width="4.140625" style="5" customWidth="1"/>
    <col min="8" max="8" width="4.7109375" style="5" customWidth="1"/>
    <col min="9" max="9" width="23.140625" style="5" customWidth="1"/>
    <col min="10" max="11" width="9.140625" style="5" hidden="1" customWidth="1"/>
    <col min="12" max="13" width="10.5703125" style="5" customWidth="1"/>
    <col min="14" max="16384" width="9.140625" style="5"/>
  </cols>
  <sheetData>
    <row r="1" spans="1:13">
      <c r="A1" s="8" t="s">
        <v>461</v>
      </c>
    </row>
    <row r="2" spans="1:13">
      <c r="A2" s="14" t="s">
        <v>40</v>
      </c>
      <c r="B2" s="14" t="s">
        <v>16</v>
      </c>
      <c r="C2" s="14">
        <v>2016</v>
      </c>
      <c r="D2" s="14">
        <v>2017</v>
      </c>
      <c r="E2" s="14">
        <v>2018</v>
      </c>
      <c r="F2" s="14">
        <v>2019</v>
      </c>
      <c r="H2" s="14" t="s">
        <v>40</v>
      </c>
      <c r="I2" s="14" t="s">
        <v>16</v>
      </c>
      <c r="J2" s="14">
        <v>2016</v>
      </c>
      <c r="K2" s="14">
        <v>2017</v>
      </c>
      <c r="L2" s="14">
        <v>2018</v>
      </c>
      <c r="M2" s="14">
        <v>2019</v>
      </c>
    </row>
    <row r="3" spans="1:13">
      <c r="A3" s="4">
        <v>1</v>
      </c>
      <c r="B3" s="21" t="s">
        <v>366</v>
      </c>
      <c r="C3" s="4">
        <v>1</v>
      </c>
      <c r="D3" s="4"/>
      <c r="E3" s="4"/>
      <c r="F3" s="4"/>
      <c r="H3" s="4">
        <v>32</v>
      </c>
      <c r="I3" s="21" t="s">
        <v>245</v>
      </c>
      <c r="J3" s="4"/>
      <c r="K3" s="4">
        <v>1</v>
      </c>
      <c r="L3" s="4"/>
      <c r="M3" s="4"/>
    </row>
    <row r="4" spans="1:13">
      <c r="A4" s="4">
        <f>1+A3</f>
        <v>2</v>
      </c>
      <c r="B4" s="21" t="s">
        <v>86</v>
      </c>
      <c r="C4" s="15">
        <v>1</v>
      </c>
      <c r="D4" s="4">
        <v>1</v>
      </c>
      <c r="E4" s="4">
        <v>1</v>
      </c>
      <c r="F4" s="4"/>
      <c r="H4" s="4">
        <f>1+H3</f>
        <v>33</v>
      </c>
      <c r="I4" s="21" t="s">
        <v>251</v>
      </c>
      <c r="J4" s="2">
        <v>1</v>
      </c>
      <c r="K4" s="6"/>
      <c r="L4" s="6"/>
      <c r="M4" s="4"/>
    </row>
    <row r="5" spans="1:13">
      <c r="A5" s="4">
        <f t="shared" ref="A5:A33" si="0">1+A4</f>
        <v>3</v>
      </c>
      <c r="B5" s="21" t="s">
        <v>99</v>
      </c>
      <c r="C5" s="15">
        <v>1</v>
      </c>
      <c r="D5" s="4">
        <v>1</v>
      </c>
      <c r="E5" s="4">
        <v>1</v>
      </c>
      <c r="F5" s="4"/>
      <c r="H5" s="4">
        <f>1+H4</f>
        <v>34</v>
      </c>
      <c r="I5" s="21" t="s">
        <v>258</v>
      </c>
      <c r="J5" s="2">
        <v>1</v>
      </c>
      <c r="K5" s="2">
        <v>1</v>
      </c>
      <c r="L5" s="4">
        <v>1</v>
      </c>
      <c r="M5" s="4"/>
    </row>
    <row r="6" spans="1:13">
      <c r="A6" s="4">
        <f t="shared" si="0"/>
        <v>4</v>
      </c>
      <c r="B6" s="4" t="s">
        <v>450</v>
      </c>
      <c r="C6" s="4"/>
      <c r="D6" s="4"/>
      <c r="E6" s="4"/>
      <c r="F6" s="4"/>
      <c r="H6" s="4">
        <f>1+H5</f>
        <v>35</v>
      </c>
      <c r="I6" s="21" t="s">
        <v>266</v>
      </c>
      <c r="J6" s="4">
        <v>1</v>
      </c>
      <c r="K6" s="6"/>
      <c r="L6" s="6">
        <v>1</v>
      </c>
      <c r="M6" s="4"/>
    </row>
    <row r="7" spans="1:13">
      <c r="A7" s="4">
        <f t="shared" si="0"/>
        <v>5</v>
      </c>
      <c r="B7" s="21" t="s">
        <v>105</v>
      </c>
      <c r="C7" s="4">
        <v>1</v>
      </c>
      <c r="D7" s="4">
        <v>1</v>
      </c>
      <c r="E7" s="4">
        <v>1</v>
      </c>
      <c r="F7" s="4"/>
      <c r="H7" s="4">
        <f>1+H6</f>
        <v>36</v>
      </c>
      <c r="I7" s="21" t="s">
        <v>272</v>
      </c>
      <c r="J7" s="2">
        <v>1</v>
      </c>
      <c r="K7" s="4"/>
      <c r="L7" s="6"/>
      <c r="M7" s="4"/>
    </row>
    <row r="8" spans="1:13">
      <c r="A8" s="4">
        <f t="shared" si="0"/>
        <v>6</v>
      </c>
      <c r="B8" s="21" t="s">
        <v>109</v>
      </c>
      <c r="C8" s="57">
        <v>1</v>
      </c>
      <c r="D8" s="4"/>
      <c r="E8" s="4"/>
      <c r="F8" s="4"/>
      <c r="H8" s="4">
        <f>1+H7</f>
        <v>37</v>
      </c>
      <c r="I8" s="21" t="s">
        <v>275</v>
      </c>
      <c r="J8" s="4">
        <v>1</v>
      </c>
      <c r="K8" s="2">
        <v>1</v>
      </c>
      <c r="L8" s="4"/>
      <c r="M8" s="4"/>
    </row>
    <row r="9" spans="1:13">
      <c r="A9" s="4">
        <f t="shared" si="0"/>
        <v>7</v>
      </c>
      <c r="B9" s="21" t="s">
        <v>111</v>
      </c>
      <c r="C9" s="57">
        <v>1</v>
      </c>
      <c r="D9" s="4">
        <v>1</v>
      </c>
      <c r="E9" s="4">
        <v>1</v>
      </c>
      <c r="F9" s="4"/>
      <c r="H9" s="4">
        <f t="shared" ref="H9:H33" si="1">1+H8</f>
        <v>38</v>
      </c>
      <c r="I9" s="21" t="s">
        <v>280</v>
      </c>
      <c r="J9" s="4">
        <v>1</v>
      </c>
      <c r="K9" s="6">
        <v>1</v>
      </c>
      <c r="L9" s="4"/>
      <c r="M9" s="4"/>
    </row>
    <row r="10" spans="1:13">
      <c r="A10" s="4">
        <f t="shared" si="0"/>
        <v>8</v>
      </c>
      <c r="B10" s="4" t="s">
        <v>437</v>
      </c>
      <c r="C10" s="4"/>
      <c r="D10" s="4"/>
      <c r="E10" s="4"/>
      <c r="F10" s="4"/>
      <c r="H10" s="4">
        <f t="shared" si="1"/>
        <v>39</v>
      </c>
      <c r="I10" s="4" t="s">
        <v>447</v>
      </c>
      <c r="J10" s="4"/>
      <c r="K10" s="4"/>
      <c r="L10" s="4"/>
      <c r="M10" s="4"/>
    </row>
    <row r="11" spans="1:13">
      <c r="A11" s="4">
        <f t="shared" si="0"/>
        <v>9</v>
      </c>
      <c r="B11" s="21" t="s">
        <v>115</v>
      </c>
      <c r="C11" s="57">
        <v>1</v>
      </c>
      <c r="D11" s="4">
        <v>1</v>
      </c>
      <c r="E11" s="4">
        <v>1</v>
      </c>
      <c r="F11" s="4"/>
      <c r="H11" s="4">
        <f t="shared" si="1"/>
        <v>40</v>
      </c>
      <c r="I11" s="21" t="s">
        <v>285</v>
      </c>
      <c r="J11" s="4">
        <v>1</v>
      </c>
      <c r="K11" s="4"/>
      <c r="L11" s="4"/>
      <c r="M11" s="4"/>
    </row>
    <row r="12" spans="1:13">
      <c r="A12" s="4">
        <f t="shared" si="0"/>
        <v>10</v>
      </c>
      <c r="B12" s="21" t="s">
        <v>119</v>
      </c>
      <c r="C12" s="4">
        <v>1</v>
      </c>
      <c r="D12" s="6"/>
      <c r="E12" s="6"/>
      <c r="F12" s="4"/>
      <c r="H12" s="4">
        <f t="shared" si="1"/>
        <v>41</v>
      </c>
      <c r="I12" s="21" t="s">
        <v>288</v>
      </c>
      <c r="J12" s="4">
        <v>1</v>
      </c>
      <c r="K12" s="4"/>
      <c r="L12" s="6">
        <v>1</v>
      </c>
      <c r="M12" s="4"/>
    </row>
    <row r="13" spans="1:13">
      <c r="A13" s="4">
        <f t="shared" si="0"/>
        <v>11</v>
      </c>
      <c r="B13" s="21" t="s">
        <v>360</v>
      </c>
      <c r="C13" s="4">
        <v>1</v>
      </c>
      <c r="D13" s="4">
        <v>1</v>
      </c>
      <c r="E13" s="4"/>
      <c r="F13" s="4"/>
      <c r="H13" s="4">
        <f t="shared" si="1"/>
        <v>42</v>
      </c>
      <c r="I13" s="21" t="s">
        <v>298</v>
      </c>
      <c r="J13" s="2">
        <v>1</v>
      </c>
      <c r="K13" s="4">
        <v>1</v>
      </c>
      <c r="L13" s="6"/>
      <c r="M13" s="4"/>
    </row>
    <row r="14" spans="1:13">
      <c r="A14" s="4">
        <f t="shared" si="0"/>
        <v>12</v>
      </c>
      <c r="B14" s="21" t="s">
        <v>139</v>
      </c>
      <c r="C14" s="4">
        <v>1</v>
      </c>
      <c r="D14" s="4"/>
      <c r="E14" s="4">
        <v>1</v>
      </c>
      <c r="F14" s="4"/>
      <c r="H14" s="4">
        <f t="shared" si="1"/>
        <v>43</v>
      </c>
      <c r="I14" s="21" t="s">
        <v>301</v>
      </c>
      <c r="J14" s="4">
        <v>1</v>
      </c>
      <c r="K14" s="6"/>
      <c r="L14" s="4">
        <v>1</v>
      </c>
      <c r="M14" s="4"/>
    </row>
    <row r="15" spans="1:13">
      <c r="A15" s="4">
        <f t="shared" si="0"/>
        <v>13</v>
      </c>
      <c r="B15" s="21" t="s">
        <v>144</v>
      </c>
      <c r="C15" s="4">
        <v>1</v>
      </c>
      <c r="D15" s="4"/>
      <c r="E15" s="4"/>
      <c r="F15" s="4"/>
      <c r="H15" s="4">
        <f t="shared" si="1"/>
        <v>44</v>
      </c>
      <c r="I15" s="21" t="s">
        <v>365</v>
      </c>
      <c r="J15" s="2">
        <v>1</v>
      </c>
      <c r="K15" s="4"/>
      <c r="L15" s="4"/>
      <c r="M15" s="4"/>
    </row>
    <row r="16" spans="1:13">
      <c r="A16" s="4">
        <f t="shared" si="0"/>
        <v>14</v>
      </c>
      <c r="B16" s="21" t="s">
        <v>416</v>
      </c>
      <c r="C16" s="4"/>
      <c r="D16" s="4"/>
      <c r="E16" s="4"/>
      <c r="F16" s="4"/>
      <c r="H16" s="4">
        <f t="shared" si="1"/>
        <v>45</v>
      </c>
      <c r="I16" s="21" t="s">
        <v>306</v>
      </c>
      <c r="J16" s="2">
        <v>1</v>
      </c>
      <c r="K16" s="4">
        <v>1</v>
      </c>
      <c r="L16" s="4">
        <v>1</v>
      </c>
      <c r="M16" s="4"/>
    </row>
    <row r="17" spans="1:13">
      <c r="A17" s="4">
        <f t="shared" si="0"/>
        <v>15</v>
      </c>
      <c r="B17" s="21" t="s">
        <v>151</v>
      </c>
      <c r="C17" s="4">
        <v>1</v>
      </c>
      <c r="D17" s="4">
        <v>2</v>
      </c>
      <c r="E17" s="4">
        <v>2</v>
      </c>
      <c r="F17" s="4"/>
      <c r="H17" s="4">
        <f t="shared" si="1"/>
        <v>46</v>
      </c>
      <c r="I17" s="4" t="s">
        <v>438</v>
      </c>
      <c r="J17" s="2"/>
      <c r="K17" s="4"/>
      <c r="L17" s="4">
        <v>1</v>
      </c>
      <c r="M17" s="4"/>
    </row>
    <row r="18" spans="1:13">
      <c r="A18" s="4">
        <f t="shared" si="0"/>
        <v>16</v>
      </c>
      <c r="B18" s="21" t="s">
        <v>417</v>
      </c>
      <c r="C18" s="4"/>
      <c r="D18" s="4"/>
      <c r="E18" s="4"/>
      <c r="F18" s="4"/>
      <c r="H18" s="4">
        <f t="shared" si="1"/>
        <v>47</v>
      </c>
      <c r="I18" s="21" t="s">
        <v>315</v>
      </c>
      <c r="J18" s="4">
        <v>1</v>
      </c>
      <c r="K18" s="4">
        <v>1</v>
      </c>
      <c r="L18" s="4">
        <v>1</v>
      </c>
      <c r="M18" s="4"/>
    </row>
    <row r="19" spans="1:13">
      <c r="A19" s="4">
        <f t="shared" si="0"/>
        <v>17</v>
      </c>
      <c r="B19" s="21" t="s">
        <v>173</v>
      </c>
      <c r="C19" s="4">
        <v>1</v>
      </c>
      <c r="D19" s="4"/>
      <c r="E19" s="4"/>
      <c r="F19" s="4"/>
      <c r="H19" s="4">
        <f t="shared" si="1"/>
        <v>48</v>
      </c>
      <c r="I19" s="21" t="s">
        <v>318</v>
      </c>
      <c r="J19" s="4">
        <v>1</v>
      </c>
      <c r="K19" s="2">
        <v>1</v>
      </c>
      <c r="L19" s="4">
        <v>1</v>
      </c>
      <c r="M19" s="4"/>
    </row>
    <row r="20" spans="1:13">
      <c r="A20" s="4">
        <f t="shared" si="0"/>
        <v>18</v>
      </c>
      <c r="B20" s="21" t="s">
        <v>178</v>
      </c>
      <c r="C20" s="4">
        <v>1</v>
      </c>
      <c r="D20" s="6"/>
      <c r="E20" s="6">
        <v>1</v>
      </c>
      <c r="F20" s="4"/>
      <c r="H20" s="4">
        <f t="shared" si="1"/>
        <v>49</v>
      </c>
      <c r="I20" s="21" t="s">
        <v>322</v>
      </c>
      <c r="J20" s="4">
        <v>1</v>
      </c>
      <c r="K20" s="2"/>
      <c r="L20" s="4">
        <v>1</v>
      </c>
      <c r="M20" s="4"/>
    </row>
    <row r="21" spans="1:13">
      <c r="A21" s="4">
        <f t="shared" si="0"/>
        <v>19</v>
      </c>
      <c r="B21" s="21" t="s">
        <v>359</v>
      </c>
      <c r="C21" s="4">
        <v>1</v>
      </c>
      <c r="D21" s="4"/>
      <c r="E21" s="4">
        <v>1</v>
      </c>
      <c r="F21" s="4"/>
      <c r="H21" s="4">
        <f t="shared" si="1"/>
        <v>50</v>
      </c>
      <c r="I21" s="21" t="s">
        <v>327</v>
      </c>
      <c r="J21" s="4">
        <v>1</v>
      </c>
      <c r="K21" s="4"/>
      <c r="L21" s="4"/>
      <c r="M21" s="4"/>
    </row>
    <row r="22" spans="1:13">
      <c r="A22" s="4">
        <f t="shared" si="0"/>
        <v>20</v>
      </c>
      <c r="B22" s="21" t="s">
        <v>186</v>
      </c>
      <c r="C22" s="4">
        <v>1</v>
      </c>
      <c r="D22" s="4">
        <v>1</v>
      </c>
      <c r="E22" s="4">
        <v>1</v>
      </c>
      <c r="F22" s="4"/>
      <c r="H22" s="4">
        <f t="shared" si="1"/>
        <v>51</v>
      </c>
      <c r="I22" s="21" t="s">
        <v>331</v>
      </c>
      <c r="J22" s="15">
        <v>1</v>
      </c>
      <c r="K22" s="4">
        <v>1</v>
      </c>
      <c r="L22" s="4">
        <v>1</v>
      </c>
      <c r="M22" s="4"/>
    </row>
    <row r="23" spans="1:13">
      <c r="A23" s="4">
        <f t="shared" si="0"/>
        <v>21</v>
      </c>
      <c r="B23" s="4" t="s">
        <v>418</v>
      </c>
      <c r="C23" s="4"/>
      <c r="D23" s="4"/>
      <c r="E23" s="4"/>
      <c r="F23" s="4"/>
      <c r="H23" s="4">
        <f t="shared" si="1"/>
        <v>52</v>
      </c>
      <c r="I23" s="21" t="s">
        <v>337</v>
      </c>
      <c r="J23" s="4">
        <v>1</v>
      </c>
      <c r="K23" s="4">
        <v>1</v>
      </c>
      <c r="L23" s="6"/>
      <c r="M23" s="4"/>
    </row>
    <row r="24" spans="1:13">
      <c r="A24" s="4">
        <f t="shared" si="0"/>
        <v>22</v>
      </c>
      <c r="B24" s="21" t="s">
        <v>419</v>
      </c>
      <c r="C24" s="4">
        <v>1</v>
      </c>
      <c r="D24" s="4"/>
      <c r="E24" s="4"/>
      <c r="F24" s="4"/>
      <c r="H24" s="4">
        <f t="shared" si="1"/>
        <v>53</v>
      </c>
      <c r="I24" s="21" t="s">
        <v>364</v>
      </c>
      <c r="J24" s="4">
        <v>1</v>
      </c>
      <c r="K24" s="6"/>
      <c r="L24" s="4">
        <v>1</v>
      </c>
      <c r="M24" s="4"/>
    </row>
    <row r="25" spans="1:13">
      <c r="A25" s="4">
        <f t="shared" si="0"/>
        <v>23</v>
      </c>
      <c r="B25" s="21" t="s">
        <v>195</v>
      </c>
      <c r="C25" s="4">
        <v>1</v>
      </c>
      <c r="D25" s="4"/>
      <c r="E25" s="4"/>
      <c r="F25" s="4"/>
      <c r="H25" s="4">
        <f t="shared" si="1"/>
        <v>54</v>
      </c>
      <c r="I25" s="21" t="s">
        <v>349</v>
      </c>
      <c r="J25" s="4">
        <v>1</v>
      </c>
      <c r="K25" s="15">
        <v>1</v>
      </c>
      <c r="L25" s="4"/>
      <c r="M25" s="4"/>
    </row>
    <row r="26" spans="1:13">
      <c r="A26" s="4">
        <f t="shared" si="0"/>
        <v>24</v>
      </c>
      <c r="B26" s="21" t="s">
        <v>200</v>
      </c>
      <c r="C26" s="2">
        <v>1</v>
      </c>
      <c r="D26" s="4">
        <v>1</v>
      </c>
      <c r="E26" s="4">
        <v>1</v>
      </c>
      <c r="F26" s="4"/>
      <c r="H26" s="4">
        <f t="shared" si="1"/>
        <v>55</v>
      </c>
      <c r="I26" s="21" t="s">
        <v>433</v>
      </c>
      <c r="J26" s="4"/>
      <c r="K26" s="4"/>
      <c r="L26" s="4"/>
      <c r="M26" s="4"/>
    </row>
    <row r="27" spans="1:13">
      <c r="A27" s="4">
        <f t="shared" si="0"/>
        <v>25</v>
      </c>
      <c r="B27" s="21" t="s">
        <v>202</v>
      </c>
      <c r="C27" s="4">
        <v>1</v>
      </c>
      <c r="D27" s="4">
        <v>1</v>
      </c>
      <c r="E27" s="4"/>
      <c r="F27" s="4"/>
      <c r="H27" s="4">
        <f t="shared" si="1"/>
        <v>56</v>
      </c>
      <c r="I27" s="21" t="s">
        <v>391</v>
      </c>
      <c r="J27" s="4"/>
      <c r="K27" s="4"/>
      <c r="L27" s="4"/>
      <c r="M27" s="4"/>
    </row>
    <row r="28" spans="1:13">
      <c r="A28" s="4">
        <f t="shared" si="0"/>
        <v>26</v>
      </c>
      <c r="B28" s="21" t="s">
        <v>413</v>
      </c>
      <c r="C28" s="4"/>
      <c r="D28" s="4"/>
      <c r="E28" s="4"/>
      <c r="F28" s="4"/>
      <c r="H28" s="4">
        <f t="shared" si="1"/>
        <v>57</v>
      </c>
      <c r="I28" s="21" t="s">
        <v>452</v>
      </c>
      <c r="J28" s="4"/>
      <c r="K28" s="4"/>
      <c r="L28" s="4"/>
      <c r="M28" s="4"/>
    </row>
    <row r="29" spans="1:13">
      <c r="A29" s="4">
        <f t="shared" si="0"/>
        <v>27</v>
      </c>
      <c r="B29" s="21" t="s">
        <v>204</v>
      </c>
      <c r="C29" s="4"/>
      <c r="D29" s="4">
        <v>1</v>
      </c>
      <c r="E29" s="4">
        <v>1</v>
      </c>
      <c r="F29" s="4"/>
      <c r="H29" s="4">
        <f t="shared" si="1"/>
        <v>58</v>
      </c>
      <c r="I29" s="21" t="s">
        <v>395</v>
      </c>
      <c r="J29" s="4"/>
      <c r="K29" s="4"/>
      <c r="L29" s="4"/>
      <c r="M29" s="4"/>
    </row>
    <row r="30" spans="1:13">
      <c r="A30" s="4">
        <f t="shared" si="0"/>
        <v>28</v>
      </c>
      <c r="B30" s="21" t="s">
        <v>220</v>
      </c>
      <c r="C30" s="4"/>
      <c r="D30" s="4"/>
      <c r="E30" s="4"/>
      <c r="F30" s="4"/>
      <c r="H30" s="4">
        <f t="shared" si="1"/>
        <v>59</v>
      </c>
      <c r="I30" s="21" t="s">
        <v>457</v>
      </c>
      <c r="J30" s="4"/>
      <c r="K30" s="4"/>
      <c r="L30" s="4"/>
      <c r="M30" s="4"/>
    </row>
    <row r="31" spans="1:13">
      <c r="A31" s="4">
        <f t="shared" si="0"/>
        <v>29</v>
      </c>
      <c r="B31" s="21" t="s">
        <v>225</v>
      </c>
      <c r="C31" s="4"/>
      <c r="D31" s="6"/>
      <c r="E31" s="4">
        <v>1</v>
      </c>
      <c r="F31" s="4"/>
      <c r="H31" s="4">
        <f t="shared" si="1"/>
        <v>60</v>
      </c>
      <c r="I31" s="21" t="s">
        <v>458</v>
      </c>
      <c r="J31" s="4"/>
      <c r="K31" s="4"/>
      <c r="L31" s="4"/>
      <c r="M31" s="4"/>
    </row>
    <row r="32" spans="1:13">
      <c r="A32" s="4">
        <f t="shared" si="0"/>
        <v>30</v>
      </c>
      <c r="B32" s="21" t="s">
        <v>231</v>
      </c>
      <c r="C32" s="4"/>
      <c r="D32" s="4">
        <v>1</v>
      </c>
      <c r="E32" s="4"/>
      <c r="F32" s="4"/>
      <c r="H32" s="4">
        <f t="shared" si="1"/>
        <v>61</v>
      </c>
      <c r="I32" s="21" t="s">
        <v>500</v>
      </c>
      <c r="J32" s="4"/>
      <c r="K32" s="4"/>
      <c r="L32" s="4"/>
      <c r="M32" s="4"/>
    </row>
    <row r="33" spans="1:13">
      <c r="A33" s="4">
        <f t="shared" si="0"/>
        <v>31</v>
      </c>
      <c r="B33" s="21" t="s">
        <v>236</v>
      </c>
      <c r="C33" s="4"/>
      <c r="D33" s="4">
        <v>1</v>
      </c>
      <c r="E33" s="4">
        <v>1</v>
      </c>
      <c r="F33" s="4"/>
      <c r="H33" s="4">
        <f t="shared" si="1"/>
        <v>62</v>
      </c>
      <c r="I33" s="21" t="s">
        <v>386</v>
      </c>
      <c r="J33" s="4">
        <v>1</v>
      </c>
      <c r="K33" s="4">
        <v>1</v>
      </c>
      <c r="L33" s="4"/>
      <c r="M33" s="4"/>
    </row>
    <row r="34" spans="1:13">
      <c r="A34" s="41"/>
      <c r="B34" s="41"/>
      <c r="H34" s="4">
        <f>1+H33</f>
        <v>63</v>
      </c>
      <c r="I34" s="21" t="s">
        <v>387</v>
      </c>
      <c r="J34" s="4"/>
      <c r="K34" s="4">
        <v>1</v>
      </c>
      <c r="L34" s="4"/>
      <c r="M34" s="4"/>
    </row>
    <row r="35" spans="1:13">
      <c r="A35" s="6"/>
      <c r="B35" s="5" t="s">
        <v>460</v>
      </c>
      <c r="L35" s="5">
        <f>+SUM(E3:E33)+SUM(L3:L34)</f>
        <v>26</v>
      </c>
      <c r="M35" s="5">
        <f>+SUM(F3:F33)+SUM(M3:M34)</f>
        <v>0</v>
      </c>
    </row>
    <row r="36" spans="1:13">
      <c r="G36" s="41"/>
    </row>
    <row r="37" spans="1:13">
      <c r="A37" s="8" t="s">
        <v>46</v>
      </c>
      <c r="G37" s="41"/>
    </row>
    <row r="38" spans="1:13">
      <c r="A38" s="14" t="s">
        <v>40</v>
      </c>
      <c r="B38" s="14" t="s">
        <v>16</v>
      </c>
      <c r="C38" s="14">
        <v>2016</v>
      </c>
      <c r="D38" s="14">
        <v>2017</v>
      </c>
      <c r="E38" s="14">
        <v>2018</v>
      </c>
      <c r="F38" s="14">
        <v>2019</v>
      </c>
      <c r="G38" s="41"/>
      <c r="H38" s="14" t="s">
        <v>40</v>
      </c>
      <c r="I38" s="14" t="s">
        <v>16</v>
      </c>
      <c r="J38" s="14">
        <v>2016</v>
      </c>
      <c r="K38" s="14">
        <v>2017</v>
      </c>
      <c r="L38" s="14">
        <v>2018</v>
      </c>
      <c r="M38" s="14">
        <v>2019</v>
      </c>
    </row>
    <row r="39" spans="1:13">
      <c r="A39" s="4">
        <v>1</v>
      </c>
      <c r="B39" s="21" t="s">
        <v>366</v>
      </c>
      <c r="C39" s="4">
        <v>1</v>
      </c>
      <c r="D39" s="4">
        <v>1</v>
      </c>
      <c r="E39" s="4">
        <v>1</v>
      </c>
      <c r="F39" s="4">
        <v>1</v>
      </c>
      <c r="G39" s="41"/>
      <c r="H39" s="4">
        <v>32</v>
      </c>
      <c r="I39" s="21" t="s">
        <v>245</v>
      </c>
      <c r="J39" s="4">
        <v>1</v>
      </c>
      <c r="K39" s="4">
        <v>1</v>
      </c>
      <c r="L39" s="4">
        <v>1</v>
      </c>
      <c r="M39" s="4">
        <v>1</v>
      </c>
    </row>
    <row r="40" spans="1:13">
      <c r="A40" s="4">
        <f>1+A39</f>
        <v>2</v>
      </c>
      <c r="B40" s="21" t="s">
        <v>86</v>
      </c>
      <c r="C40" s="4">
        <v>1</v>
      </c>
      <c r="D40" s="4">
        <v>1</v>
      </c>
      <c r="E40" s="4">
        <v>1</v>
      </c>
      <c r="F40" s="4">
        <v>1</v>
      </c>
      <c r="G40" s="41"/>
      <c r="H40" s="4">
        <f>1+H39</f>
        <v>33</v>
      </c>
      <c r="I40" s="21" t="s">
        <v>251</v>
      </c>
      <c r="J40" s="4">
        <v>1</v>
      </c>
      <c r="K40" s="4">
        <v>1</v>
      </c>
      <c r="L40" s="4">
        <v>1</v>
      </c>
      <c r="M40" s="4">
        <v>1</v>
      </c>
    </row>
    <row r="41" spans="1:13">
      <c r="A41" s="4">
        <f t="shared" ref="A41:A69" si="2">1+A40</f>
        <v>3</v>
      </c>
      <c r="B41" s="21" t="s">
        <v>99</v>
      </c>
      <c r="C41" s="4">
        <v>1</v>
      </c>
      <c r="D41" s="4">
        <v>1</v>
      </c>
      <c r="E41" s="4">
        <v>1</v>
      </c>
      <c r="F41" s="4">
        <v>1</v>
      </c>
      <c r="G41" s="41"/>
      <c r="H41" s="4">
        <f t="shared" ref="H41:H72" si="3">1+H40</f>
        <v>34</v>
      </c>
      <c r="I41" s="21" t="s">
        <v>258</v>
      </c>
      <c r="J41" s="4">
        <v>1</v>
      </c>
      <c r="K41" s="4">
        <v>1</v>
      </c>
      <c r="L41" s="4">
        <v>1</v>
      </c>
      <c r="M41" s="4">
        <v>1</v>
      </c>
    </row>
    <row r="42" spans="1:13">
      <c r="A42" s="4">
        <f t="shared" si="2"/>
        <v>4</v>
      </c>
      <c r="B42" s="4" t="s">
        <v>450</v>
      </c>
      <c r="C42" s="4"/>
      <c r="D42" s="4"/>
      <c r="E42" s="4">
        <v>1</v>
      </c>
      <c r="F42" s="4">
        <v>1</v>
      </c>
      <c r="G42" s="41"/>
      <c r="H42" s="4">
        <f t="shared" si="3"/>
        <v>35</v>
      </c>
      <c r="I42" s="21" t="s">
        <v>266</v>
      </c>
      <c r="J42" s="4">
        <v>1</v>
      </c>
      <c r="K42" s="4">
        <v>1</v>
      </c>
      <c r="L42" s="4">
        <v>1</v>
      </c>
      <c r="M42" s="4">
        <v>1</v>
      </c>
    </row>
    <row r="43" spans="1:13">
      <c r="A43" s="4">
        <f t="shared" si="2"/>
        <v>5</v>
      </c>
      <c r="B43" s="21" t="s">
        <v>105</v>
      </c>
      <c r="C43" s="4">
        <v>1</v>
      </c>
      <c r="D43" s="4">
        <v>1</v>
      </c>
      <c r="E43" s="4">
        <v>1</v>
      </c>
      <c r="F43" s="4">
        <v>1</v>
      </c>
      <c r="H43" s="4">
        <f t="shared" si="3"/>
        <v>36</v>
      </c>
      <c r="I43" s="21" t="s">
        <v>272</v>
      </c>
      <c r="J43" s="4">
        <v>1</v>
      </c>
      <c r="K43" s="4">
        <v>1</v>
      </c>
      <c r="L43" s="4">
        <v>1</v>
      </c>
      <c r="M43" s="4">
        <v>1</v>
      </c>
    </row>
    <row r="44" spans="1:13">
      <c r="A44" s="4">
        <f t="shared" si="2"/>
        <v>6</v>
      </c>
      <c r="B44" s="21" t="s">
        <v>109</v>
      </c>
      <c r="C44" s="4">
        <v>1</v>
      </c>
      <c r="D44" s="4">
        <v>1</v>
      </c>
      <c r="E44" s="4">
        <v>1</v>
      </c>
      <c r="F44" s="4">
        <v>1</v>
      </c>
      <c r="H44" s="4">
        <f t="shared" si="3"/>
        <v>37</v>
      </c>
      <c r="I44" s="21" t="s">
        <v>275</v>
      </c>
      <c r="J44" s="4">
        <v>1</v>
      </c>
      <c r="K44" s="4">
        <v>1</v>
      </c>
      <c r="L44" s="4">
        <v>1</v>
      </c>
      <c r="M44" s="4">
        <v>1</v>
      </c>
    </row>
    <row r="45" spans="1:13">
      <c r="A45" s="4">
        <f t="shared" si="2"/>
        <v>7</v>
      </c>
      <c r="B45" s="21" t="s">
        <v>111</v>
      </c>
      <c r="C45" s="4">
        <v>1</v>
      </c>
      <c r="D45" s="4">
        <v>1</v>
      </c>
      <c r="E45" s="4">
        <v>1</v>
      </c>
      <c r="F45" s="4">
        <v>1</v>
      </c>
      <c r="H45" s="4">
        <f t="shared" si="3"/>
        <v>38</v>
      </c>
      <c r="I45" s="21" t="s">
        <v>280</v>
      </c>
      <c r="J45" s="4">
        <v>1</v>
      </c>
      <c r="K45" s="4">
        <v>1</v>
      </c>
      <c r="L45" s="4">
        <v>1</v>
      </c>
      <c r="M45" s="4">
        <v>1</v>
      </c>
    </row>
    <row r="46" spans="1:13">
      <c r="A46" s="4">
        <f t="shared" si="2"/>
        <v>8</v>
      </c>
      <c r="B46" s="4" t="s">
        <v>437</v>
      </c>
      <c r="C46" s="4">
        <v>1</v>
      </c>
      <c r="D46" s="4">
        <v>1</v>
      </c>
      <c r="E46" s="4">
        <v>1</v>
      </c>
      <c r="F46" s="4">
        <v>1</v>
      </c>
      <c r="H46" s="4">
        <f t="shared" si="3"/>
        <v>39</v>
      </c>
      <c r="I46" s="4" t="s">
        <v>447</v>
      </c>
      <c r="J46" s="4">
        <v>1</v>
      </c>
      <c r="K46" s="4">
        <v>1</v>
      </c>
      <c r="L46" s="4">
        <v>1</v>
      </c>
      <c r="M46" s="4">
        <v>1</v>
      </c>
    </row>
    <row r="47" spans="1:13">
      <c r="A47" s="4">
        <f t="shared" si="2"/>
        <v>9</v>
      </c>
      <c r="B47" s="21" t="s">
        <v>115</v>
      </c>
      <c r="C47" s="4">
        <v>1</v>
      </c>
      <c r="D47" s="4">
        <v>1</v>
      </c>
      <c r="E47" s="4">
        <v>1</v>
      </c>
      <c r="F47" s="4">
        <v>1</v>
      </c>
      <c r="H47" s="4">
        <f t="shared" si="3"/>
        <v>40</v>
      </c>
      <c r="I47" s="21" t="s">
        <v>285</v>
      </c>
      <c r="J47" s="4">
        <v>1</v>
      </c>
      <c r="K47" s="4">
        <v>1</v>
      </c>
      <c r="L47" s="4">
        <v>1</v>
      </c>
      <c r="M47" s="4">
        <v>1</v>
      </c>
    </row>
    <row r="48" spans="1:13">
      <c r="A48" s="4">
        <f t="shared" si="2"/>
        <v>10</v>
      </c>
      <c r="B48" s="21" t="s">
        <v>119</v>
      </c>
      <c r="C48" s="4">
        <v>1</v>
      </c>
      <c r="D48" s="4">
        <v>1</v>
      </c>
      <c r="E48" s="4">
        <v>1</v>
      </c>
      <c r="F48" s="4">
        <v>1</v>
      </c>
      <c r="H48" s="4">
        <f t="shared" si="3"/>
        <v>41</v>
      </c>
      <c r="I48" s="21" t="s">
        <v>288</v>
      </c>
      <c r="J48" s="4">
        <v>1</v>
      </c>
      <c r="K48" s="4">
        <v>1</v>
      </c>
      <c r="L48" s="4">
        <v>1</v>
      </c>
      <c r="M48" s="4">
        <v>1</v>
      </c>
    </row>
    <row r="49" spans="1:13">
      <c r="A49" s="4">
        <f t="shared" si="2"/>
        <v>11</v>
      </c>
      <c r="B49" s="21" t="s">
        <v>360</v>
      </c>
      <c r="C49" s="4">
        <v>1</v>
      </c>
      <c r="D49" s="4">
        <v>1</v>
      </c>
      <c r="E49" s="4">
        <v>1</v>
      </c>
      <c r="F49" s="4">
        <v>1</v>
      </c>
      <c r="H49" s="4">
        <f t="shared" si="3"/>
        <v>42</v>
      </c>
      <c r="I49" s="21" t="s">
        <v>298</v>
      </c>
      <c r="J49" s="4">
        <v>1</v>
      </c>
      <c r="K49" s="4">
        <v>1</v>
      </c>
      <c r="L49" s="4">
        <v>1</v>
      </c>
      <c r="M49" s="4">
        <v>1</v>
      </c>
    </row>
    <row r="50" spans="1:13">
      <c r="A50" s="4">
        <f t="shared" si="2"/>
        <v>12</v>
      </c>
      <c r="B50" s="21" t="s">
        <v>139</v>
      </c>
      <c r="C50" s="4">
        <v>1</v>
      </c>
      <c r="D50" s="4">
        <v>1</v>
      </c>
      <c r="E50" s="4">
        <v>1</v>
      </c>
      <c r="F50" s="4">
        <v>1</v>
      </c>
      <c r="H50" s="4">
        <f t="shared" si="3"/>
        <v>43</v>
      </c>
      <c r="I50" s="21" t="s">
        <v>301</v>
      </c>
      <c r="J50" s="4">
        <v>1</v>
      </c>
      <c r="K50" s="4">
        <v>1</v>
      </c>
      <c r="L50" s="4">
        <v>1</v>
      </c>
      <c r="M50" s="4">
        <v>1</v>
      </c>
    </row>
    <row r="51" spans="1:13">
      <c r="A51" s="4">
        <f t="shared" si="2"/>
        <v>13</v>
      </c>
      <c r="B51" s="21" t="s">
        <v>144</v>
      </c>
      <c r="C51" s="4">
        <v>1</v>
      </c>
      <c r="D51" s="4">
        <v>1</v>
      </c>
      <c r="E51" s="4">
        <v>1</v>
      </c>
      <c r="F51" s="4">
        <v>1</v>
      </c>
      <c r="H51" s="4">
        <f t="shared" si="3"/>
        <v>44</v>
      </c>
      <c r="I51" s="21" t="s">
        <v>365</v>
      </c>
      <c r="J51" s="4">
        <v>1</v>
      </c>
      <c r="K51" s="4">
        <v>1</v>
      </c>
      <c r="L51" s="4">
        <v>1</v>
      </c>
      <c r="M51" s="4">
        <v>1</v>
      </c>
    </row>
    <row r="52" spans="1:13">
      <c r="A52" s="4">
        <f t="shared" si="2"/>
        <v>14</v>
      </c>
      <c r="B52" s="21" t="s">
        <v>416</v>
      </c>
      <c r="C52" s="4">
        <v>1</v>
      </c>
      <c r="D52" s="4">
        <v>1</v>
      </c>
      <c r="E52" s="4">
        <v>1</v>
      </c>
      <c r="F52" s="4">
        <v>1</v>
      </c>
      <c r="H52" s="4">
        <f t="shared" si="3"/>
        <v>45</v>
      </c>
      <c r="I52" s="21" t="s">
        <v>306</v>
      </c>
      <c r="J52" s="4">
        <v>1</v>
      </c>
      <c r="K52" s="4">
        <v>1</v>
      </c>
      <c r="L52" s="4">
        <v>1</v>
      </c>
      <c r="M52" s="4">
        <v>1</v>
      </c>
    </row>
    <row r="53" spans="1:13">
      <c r="A53" s="4">
        <f t="shared" si="2"/>
        <v>15</v>
      </c>
      <c r="B53" s="21" t="s">
        <v>151</v>
      </c>
      <c r="C53" s="4">
        <v>1</v>
      </c>
      <c r="D53" s="4">
        <v>1</v>
      </c>
      <c r="E53" s="4">
        <v>1</v>
      </c>
      <c r="F53" s="4">
        <v>1</v>
      </c>
      <c r="H53" s="4">
        <f t="shared" si="3"/>
        <v>46</v>
      </c>
      <c r="I53" s="4" t="s">
        <v>438</v>
      </c>
      <c r="J53" s="4">
        <v>1</v>
      </c>
      <c r="K53" s="4">
        <v>1</v>
      </c>
      <c r="L53" s="4">
        <v>1</v>
      </c>
      <c r="M53" s="4">
        <v>1</v>
      </c>
    </row>
    <row r="54" spans="1:13">
      <c r="A54" s="4">
        <f t="shared" si="2"/>
        <v>16</v>
      </c>
      <c r="B54" s="21" t="s">
        <v>417</v>
      </c>
      <c r="C54" s="4">
        <v>1</v>
      </c>
      <c r="D54" s="4">
        <v>1</v>
      </c>
      <c r="E54" s="4">
        <v>1</v>
      </c>
      <c r="F54" s="4">
        <v>1</v>
      </c>
      <c r="H54" s="4">
        <f t="shared" si="3"/>
        <v>47</v>
      </c>
      <c r="I54" s="21" t="s">
        <v>315</v>
      </c>
      <c r="J54" s="4">
        <v>1</v>
      </c>
      <c r="K54" s="4">
        <v>1</v>
      </c>
      <c r="L54" s="4">
        <v>1</v>
      </c>
      <c r="M54" s="4">
        <v>1</v>
      </c>
    </row>
    <row r="55" spans="1:13">
      <c r="A55" s="4">
        <f t="shared" si="2"/>
        <v>17</v>
      </c>
      <c r="B55" s="21" t="s">
        <v>173</v>
      </c>
      <c r="C55" s="4">
        <v>1</v>
      </c>
      <c r="D55" s="4">
        <v>1</v>
      </c>
      <c r="E55" s="4">
        <v>1</v>
      </c>
      <c r="F55" s="4">
        <v>1</v>
      </c>
      <c r="H55" s="4">
        <f t="shared" si="3"/>
        <v>48</v>
      </c>
      <c r="I55" s="21" t="s">
        <v>318</v>
      </c>
      <c r="J55" s="4">
        <v>1</v>
      </c>
      <c r="K55" s="4">
        <v>1</v>
      </c>
      <c r="L55" s="4">
        <v>1</v>
      </c>
      <c r="M55" s="4">
        <v>1</v>
      </c>
    </row>
    <row r="56" spans="1:13">
      <c r="A56" s="4">
        <f t="shared" si="2"/>
        <v>18</v>
      </c>
      <c r="B56" s="21" t="s">
        <v>178</v>
      </c>
      <c r="C56" s="4">
        <v>1</v>
      </c>
      <c r="D56" s="4">
        <v>1</v>
      </c>
      <c r="E56" s="4">
        <v>1</v>
      </c>
      <c r="F56" s="4">
        <v>1</v>
      </c>
      <c r="H56" s="4">
        <f t="shared" si="3"/>
        <v>49</v>
      </c>
      <c r="I56" s="21" t="s">
        <v>322</v>
      </c>
      <c r="J56" s="4">
        <v>1</v>
      </c>
      <c r="K56" s="4">
        <v>1</v>
      </c>
      <c r="L56" s="4">
        <v>1</v>
      </c>
      <c r="M56" s="4">
        <v>1</v>
      </c>
    </row>
    <row r="57" spans="1:13">
      <c r="A57" s="4">
        <f t="shared" si="2"/>
        <v>19</v>
      </c>
      <c r="B57" s="21" t="s">
        <v>359</v>
      </c>
      <c r="C57" s="4">
        <v>1</v>
      </c>
      <c r="D57" s="4">
        <v>1</v>
      </c>
      <c r="E57" s="4">
        <v>1</v>
      </c>
      <c r="F57" s="4">
        <v>1</v>
      </c>
      <c r="H57" s="4">
        <f t="shared" si="3"/>
        <v>50</v>
      </c>
      <c r="I57" s="21" t="s">
        <v>327</v>
      </c>
      <c r="J57" s="4">
        <v>1</v>
      </c>
      <c r="K57" s="4">
        <v>1</v>
      </c>
      <c r="L57" s="4">
        <v>1</v>
      </c>
      <c r="M57" s="4">
        <v>1</v>
      </c>
    </row>
    <row r="58" spans="1:13">
      <c r="A58" s="4">
        <f t="shared" si="2"/>
        <v>20</v>
      </c>
      <c r="B58" s="21" t="s">
        <v>186</v>
      </c>
      <c r="C58" s="4">
        <v>1</v>
      </c>
      <c r="D58" s="4">
        <v>1</v>
      </c>
      <c r="E58" s="4">
        <v>1</v>
      </c>
      <c r="F58" s="4">
        <v>1</v>
      </c>
      <c r="H58" s="4">
        <f t="shared" si="3"/>
        <v>51</v>
      </c>
      <c r="I58" s="21" t="s">
        <v>331</v>
      </c>
      <c r="J58" s="4">
        <v>1</v>
      </c>
      <c r="K58" s="4">
        <v>1</v>
      </c>
      <c r="L58" s="4">
        <v>1</v>
      </c>
      <c r="M58" s="4">
        <v>1</v>
      </c>
    </row>
    <row r="59" spans="1:13">
      <c r="A59" s="4">
        <f t="shared" si="2"/>
        <v>21</v>
      </c>
      <c r="B59" s="4" t="s">
        <v>418</v>
      </c>
      <c r="C59" s="4">
        <v>1</v>
      </c>
      <c r="D59" s="4">
        <v>1</v>
      </c>
      <c r="E59" s="4">
        <v>1</v>
      </c>
      <c r="F59" s="4">
        <v>1</v>
      </c>
      <c r="H59" s="4">
        <f t="shared" si="3"/>
        <v>52</v>
      </c>
      <c r="I59" s="21" t="s">
        <v>337</v>
      </c>
      <c r="J59" s="4">
        <v>1</v>
      </c>
      <c r="K59" s="4">
        <v>1</v>
      </c>
      <c r="L59" s="4">
        <v>1</v>
      </c>
      <c r="M59" s="4">
        <v>1</v>
      </c>
    </row>
    <row r="60" spans="1:13">
      <c r="A60" s="4">
        <f t="shared" si="2"/>
        <v>22</v>
      </c>
      <c r="B60" s="21" t="s">
        <v>419</v>
      </c>
      <c r="C60" s="4">
        <v>1</v>
      </c>
      <c r="D60" s="4">
        <v>1</v>
      </c>
      <c r="E60" s="4">
        <v>1</v>
      </c>
      <c r="F60" s="4">
        <v>1</v>
      </c>
      <c r="H60" s="4">
        <f t="shared" si="3"/>
        <v>53</v>
      </c>
      <c r="I60" s="21" t="s">
        <v>364</v>
      </c>
      <c r="J60" s="4">
        <v>1</v>
      </c>
      <c r="K60" s="4">
        <v>1</v>
      </c>
      <c r="L60" s="4">
        <v>1</v>
      </c>
      <c r="M60" s="4">
        <v>1</v>
      </c>
    </row>
    <row r="61" spans="1:13">
      <c r="A61" s="4">
        <f t="shared" si="2"/>
        <v>23</v>
      </c>
      <c r="B61" s="21" t="s">
        <v>195</v>
      </c>
      <c r="C61" s="4">
        <v>1</v>
      </c>
      <c r="D61" s="4">
        <v>1</v>
      </c>
      <c r="E61" s="4">
        <v>1</v>
      </c>
      <c r="F61" s="4">
        <v>1</v>
      </c>
      <c r="H61" s="4">
        <f t="shared" si="3"/>
        <v>54</v>
      </c>
      <c r="I61" s="21" t="s">
        <v>349</v>
      </c>
      <c r="J61" s="4">
        <v>1</v>
      </c>
      <c r="K61" s="4">
        <v>1</v>
      </c>
      <c r="L61" s="4">
        <v>1</v>
      </c>
      <c r="M61" s="4">
        <v>1</v>
      </c>
    </row>
    <row r="62" spans="1:13">
      <c r="A62" s="4">
        <f t="shared" si="2"/>
        <v>24</v>
      </c>
      <c r="B62" s="21" t="s">
        <v>200</v>
      </c>
      <c r="C62" s="4">
        <v>1</v>
      </c>
      <c r="D62" s="4">
        <v>1</v>
      </c>
      <c r="E62" s="4">
        <v>1</v>
      </c>
      <c r="F62" s="4">
        <v>1</v>
      </c>
      <c r="H62" s="4">
        <f t="shared" si="3"/>
        <v>55</v>
      </c>
      <c r="I62" s="21" t="s">
        <v>433</v>
      </c>
      <c r="J62" s="4">
        <v>1</v>
      </c>
      <c r="K62" s="4">
        <v>1</v>
      </c>
      <c r="L62" s="4">
        <v>1</v>
      </c>
      <c r="M62" s="4">
        <v>1</v>
      </c>
    </row>
    <row r="63" spans="1:13">
      <c r="A63" s="4">
        <f t="shared" si="2"/>
        <v>25</v>
      </c>
      <c r="B63" s="21" t="s">
        <v>202</v>
      </c>
      <c r="C63" s="4">
        <v>1</v>
      </c>
      <c r="D63" s="4">
        <v>1</v>
      </c>
      <c r="E63" s="4">
        <v>1</v>
      </c>
      <c r="F63" s="4">
        <v>1</v>
      </c>
      <c r="H63" s="4">
        <f t="shared" si="3"/>
        <v>56</v>
      </c>
      <c r="I63" s="21" t="s">
        <v>391</v>
      </c>
      <c r="J63" s="4">
        <v>1</v>
      </c>
      <c r="K63" s="4">
        <v>1</v>
      </c>
      <c r="L63" s="4">
        <v>1</v>
      </c>
      <c r="M63" s="4">
        <v>1</v>
      </c>
    </row>
    <row r="64" spans="1:13">
      <c r="A64" s="4">
        <f t="shared" si="2"/>
        <v>26</v>
      </c>
      <c r="B64" s="21" t="s">
        <v>413</v>
      </c>
      <c r="C64" s="4">
        <v>1</v>
      </c>
      <c r="D64" s="4">
        <v>1</v>
      </c>
      <c r="E64" s="4">
        <v>1</v>
      </c>
      <c r="F64" s="4">
        <v>1</v>
      </c>
      <c r="H64" s="4">
        <f t="shared" si="3"/>
        <v>57</v>
      </c>
      <c r="I64" s="21" t="s">
        <v>452</v>
      </c>
      <c r="J64" s="4">
        <v>1</v>
      </c>
      <c r="K64" s="4">
        <v>1</v>
      </c>
      <c r="L64" s="4">
        <v>1</v>
      </c>
      <c r="M64" s="4">
        <v>1</v>
      </c>
    </row>
    <row r="65" spans="1:13">
      <c r="A65" s="4">
        <f t="shared" si="2"/>
        <v>27</v>
      </c>
      <c r="B65" s="21" t="s">
        <v>204</v>
      </c>
      <c r="C65" s="4">
        <v>1</v>
      </c>
      <c r="D65" s="4">
        <v>1</v>
      </c>
      <c r="E65" s="4">
        <v>1</v>
      </c>
      <c r="F65" s="4">
        <v>1</v>
      </c>
      <c r="H65" s="4">
        <f t="shared" si="3"/>
        <v>58</v>
      </c>
      <c r="I65" s="21" t="s">
        <v>395</v>
      </c>
      <c r="J65" s="4">
        <v>1</v>
      </c>
      <c r="K65" s="4">
        <v>1</v>
      </c>
      <c r="L65" s="4">
        <v>1</v>
      </c>
      <c r="M65" s="4">
        <v>1</v>
      </c>
    </row>
    <row r="66" spans="1:13">
      <c r="A66" s="4">
        <f t="shared" si="2"/>
        <v>28</v>
      </c>
      <c r="B66" s="21" t="s">
        <v>220</v>
      </c>
      <c r="C66" s="4">
        <v>1</v>
      </c>
      <c r="D66" s="4">
        <v>1</v>
      </c>
      <c r="E66" s="4">
        <v>1</v>
      </c>
      <c r="F66" s="4">
        <v>1</v>
      </c>
      <c r="H66" s="4">
        <f t="shared" si="3"/>
        <v>59</v>
      </c>
      <c r="I66" s="21" t="s">
        <v>457</v>
      </c>
      <c r="J66" s="4">
        <v>1</v>
      </c>
      <c r="K66" s="4">
        <v>1</v>
      </c>
      <c r="L66" s="4">
        <v>1</v>
      </c>
      <c r="M66" s="4">
        <v>1</v>
      </c>
    </row>
    <row r="67" spans="1:13">
      <c r="A67" s="4">
        <f t="shared" si="2"/>
        <v>29</v>
      </c>
      <c r="B67" s="21" t="s">
        <v>225</v>
      </c>
      <c r="C67" s="4">
        <v>1</v>
      </c>
      <c r="D67" s="4">
        <v>1</v>
      </c>
      <c r="E67" s="4">
        <v>1</v>
      </c>
      <c r="F67" s="4">
        <v>1</v>
      </c>
      <c r="H67" s="4">
        <f t="shared" si="3"/>
        <v>60</v>
      </c>
      <c r="I67" s="21" t="s">
        <v>458</v>
      </c>
      <c r="J67" s="4">
        <v>1</v>
      </c>
      <c r="K67" s="4">
        <v>1</v>
      </c>
      <c r="L67" s="4">
        <v>1</v>
      </c>
      <c r="M67" s="4">
        <v>1</v>
      </c>
    </row>
    <row r="68" spans="1:13">
      <c r="A68" s="4">
        <f t="shared" si="2"/>
        <v>30</v>
      </c>
      <c r="B68" s="21" t="s">
        <v>231</v>
      </c>
      <c r="C68" s="4">
        <v>1</v>
      </c>
      <c r="D68" s="4">
        <v>1</v>
      </c>
      <c r="E68" s="4">
        <v>1</v>
      </c>
      <c r="F68" s="4">
        <v>1</v>
      </c>
      <c r="H68" s="4">
        <f t="shared" si="3"/>
        <v>61</v>
      </c>
      <c r="I68" s="21" t="s">
        <v>490</v>
      </c>
      <c r="J68" s="4">
        <v>1</v>
      </c>
      <c r="K68" s="4">
        <v>1</v>
      </c>
      <c r="L68" s="4">
        <v>1</v>
      </c>
      <c r="M68" s="4">
        <v>1</v>
      </c>
    </row>
    <row r="69" spans="1:13">
      <c r="A69" s="4">
        <f t="shared" si="2"/>
        <v>31</v>
      </c>
      <c r="B69" s="21" t="s">
        <v>236</v>
      </c>
      <c r="C69" s="4">
        <v>1</v>
      </c>
      <c r="D69" s="4">
        <v>1</v>
      </c>
      <c r="E69" s="4">
        <v>1</v>
      </c>
      <c r="F69" s="4">
        <v>1</v>
      </c>
      <c r="H69" s="4">
        <f t="shared" si="3"/>
        <v>62</v>
      </c>
      <c r="I69" s="21" t="s">
        <v>488</v>
      </c>
      <c r="J69" s="4">
        <v>1</v>
      </c>
      <c r="K69" s="4">
        <v>1</v>
      </c>
      <c r="L69" s="4">
        <v>1</v>
      </c>
      <c r="M69" s="4">
        <v>1</v>
      </c>
    </row>
    <row r="70" spans="1:13">
      <c r="H70" s="4">
        <f t="shared" si="3"/>
        <v>63</v>
      </c>
      <c r="I70" s="21" t="s">
        <v>489</v>
      </c>
      <c r="J70" s="4">
        <v>1</v>
      </c>
      <c r="K70" s="4">
        <v>1</v>
      </c>
      <c r="L70" s="4">
        <v>1</v>
      </c>
      <c r="M70" s="4">
        <v>1</v>
      </c>
    </row>
    <row r="71" spans="1:13">
      <c r="H71" s="4">
        <f t="shared" si="3"/>
        <v>64</v>
      </c>
      <c r="I71" s="21" t="s">
        <v>500</v>
      </c>
      <c r="J71" s="4">
        <v>1</v>
      </c>
      <c r="K71" s="4">
        <v>1</v>
      </c>
      <c r="L71" s="4">
        <v>1</v>
      </c>
      <c r="M71" s="4">
        <v>1</v>
      </c>
    </row>
    <row r="72" spans="1:13">
      <c r="H72" s="4">
        <f t="shared" si="3"/>
        <v>65</v>
      </c>
      <c r="I72" s="21" t="s">
        <v>386</v>
      </c>
      <c r="J72" s="4">
        <v>1</v>
      </c>
      <c r="K72" s="4">
        <v>1</v>
      </c>
      <c r="L72" s="4">
        <v>1</v>
      </c>
      <c r="M72" s="4">
        <v>1</v>
      </c>
    </row>
    <row r="73" spans="1:13">
      <c r="B73" s="3"/>
      <c r="H73" s="4">
        <f>1+H72</f>
        <v>66</v>
      </c>
      <c r="I73" s="21" t="s">
        <v>387</v>
      </c>
      <c r="J73" s="4">
        <v>1</v>
      </c>
      <c r="K73" s="4">
        <v>1</v>
      </c>
      <c r="L73" s="4">
        <v>1</v>
      </c>
      <c r="M73" s="4">
        <v>1</v>
      </c>
    </row>
    <row r="74" spans="1:13">
      <c r="B74" s="3"/>
      <c r="L74" s="5">
        <f>+SUM(E39:E69)+SUM(L39:L73)</f>
        <v>66</v>
      </c>
      <c r="M74" s="5">
        <f>+SUM(F39:F69)+SUM(M39:M73)</f>
        <v>66</v>
      </c>
    </row>
  </sheetData>
  <sortState xmlns:xlrd2="http://schemas.microsoft.com/office/spreadsheetml/2017/richdata2" ref="B43:D76">
    <sortCondition ref="B43:B76"/>
  </sortState>
  <printOptions horizontalCentered="1"/>
  <pageMargins left="0.45" right="0.45" top="0.75" bottom="0.75" header="0.3" footer="0.3"/>
  <pageSetup paperSize="9" scale="9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DBJ</vt:lpstr>
      <vt:lpstr>JIWA 2018</vt:lpstr>
      <vt:lpstr>Dana 2018</vt:lpstr>
      <vt:lpstr>Dana 2019</vt:lpstr>
      <vt:lpstr>Pembagian 2018</vt:lpstr>
      <vt:lpstr>BUDI LUHUR</vt:lpstr>
      <vt:lpstr>Pembagian 2019</vt:lpstr>
      <vt:lpstr>Update BL</vt:lpstr>
      <vt:lpstr>Kaki Tulang</vt:lpstr>
      <vt:lpstr>DataHewan</vt:lpstr>
      <vt:lpstr>DataPembagian</vt:lpstr>
      <vt:lpstr>DataBL</vt:lpstr>
      <vt:lpstr>DataSapi</vt:lpstr>
      <vt:lpstr>DBJ!Print_Area</vt:lpstr>
      <vt:lpstr>'Pembagian 2019'!Print_Area</vt:lpstr>
      <vt:lpstr>DBJ!Print_Titles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Mif Masterz</cp:lastModifiedBy>
  <cp:lastPrinted>2020-08-01T13:30:26Z</cp:lastPrinted>
  <dcterms:created xsi:type="dcterms:W3CDTF">2015-08-30T00:19:01Z</dcterms:created>
  <dcterms:modified xsi:type="dcterms:W3CDTF">2023-05-23T03:36:43Z</dcterms:modified>
</cp:coreProperties>
</file>