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ayyang0212/Desktop/"/>
    </mc:Choice>
  </mc:AlternateContent>
  <xr:revisionPtr revIDLastSave="0" documentId="8_{0D4A0A8C-87C8-BF48-A178-D7AFD8DC6A74}" xr6:coauthVersionLast="45" xr6:coauthVersionMax="45" xr10:uidLastSave="{00000000-0000-0000-0000-000000000000}"/>
  <bookViews>
    <workbookView xWindow="4580" yWindow="460" windowWidth="19320" windowHeight="15940" xr2:uid="{00000000-000D-0000-FFFF-FFFF00000000}"/>
  </bookViews>
  <sheets>
    <sheet name="Data Entry" sheetId="1" r:id="rId1"/>
    <sheet name="Time Sheet" sheetId="2" r:id="rId2"/>
    <sheet name="Expenses" sheetId="3" r:id="rId3"/>
  </sheets>
  <definedNames>
    <definedName name="_xlnm.Print_Area" localSheetId="2">Expenses!$A$1:$L$59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2" l="1"/>
  <c r="K29" i="1" l="1"/>
  <c r="K28" i="1"/>
  <c r="I30" i="1" l="1"/>
  <c r="H30" i="1"/>
  <c r="G30" i="1"/>
  <c r="I29" i="1"/>
  <c r="H29" i="1"/>
  <c r="G29" i="1"/>
  <c r="I28" i="1"/>
  <c r="G28" i="1"/>
  <c r="I32" i="3" l="1"/>
  <c r="G39" i="3" l="1"/>
  <c r="F40" i="3"/>
  <c r="F39" i="3"/>
  <c r="E40" i="3"/>
  <c r="E39" i="3"/>
  <c r="G21" i="1"/>
  <c r="G22" i="1"/>
  <c r="G23" i="1"/>
  <c r="G40" i="3" s="1"/>
  <c r="G24" i="1"/>
  <c r="H40" i="3" s="1"/>
  <c r="G25" i="1"/>
  <c r="G26" i="1"/>
  <c r="G20" i="1"/>
  <c r="D40" i="3" s="1"/>
  <c r="J32" i="3"/>
  <c r="H39" i="3" l="1"/>
  <c r="F41" i="3"/>
  <c r="F44" i="3" s="1"/>
  <c r="D39" i="3"/>
  <c r="D41" i="3" s="1"/>
  <c r="D44" i="3" s="1"/>
  <c r="H32" i="3"/>
  <c r="G32" i="3"/>
  <c r="F32" i="3"/>
  <c r="E32" i="3"/>
  <c r="H31" i="3" l="1"/>
  <c r="G31" i="3"/>
  <c r="F31" i="3"/>
  <c r="E31" i="3"/>
  <c r="H30" i="3"/>
  <c r="G30" i="3"/>
  <c r="F30" i="3"/>
  <c r="H29" i="3"/>
  <c r="G29" i="3"/>
  <c r="F29" i="3"/>
  <c r="E30" i="3"/>
  <c r="E29" i="3"/>
  <c r="D32" i="3"/>
  <c r="D31" i="3"/>
  <c r="D30" i="3"/>
  <c r="D29" i="3"/>
  <c r="L31" i="3" l="1"/>
  <c r="A51" i="3" s="1"/>
  <c r="L21" i="3"/>
  <c r="I6" i="3"/>
  <c r="A50" i="3" s="1"/>
  <c r="H41" i="3" l="1"/>
  <c r="H44" i="3" s="1"/>
  <c r="G41" i="3"/>
  <c r="G44" i="3" s="1"/>
  <c r="E41" i="3"/>
  <c r="E44" i="3" s="1"/>
  <c r="I5" i="3"/>
  <c r="L44" i="3" l="1"/>
  <c r="L50" i="3" l="1"/>
  <c r="A53" i="3" s="1"/>
  <c r="A52" i="3"/>
  <c r="H25" i="2"/>
  <c r="H26" i="2"/>
  <c r="H27" i="2"/>
  <c r="H28" i="2"/>
  <c r="H29" i="2"/>
  <c r="G26" i="2"/>
  <c r="G27" i="2"/>
  <c r="G28" i="2"/>
  <c r="G29" i="2"/>
  <c r="G25" i="2"/>
  <c r="E25" i="2"/>
  <c r="E26" i="2"/>
  <c r="E27" i="2"/>
  <c r="E28" i="2"/>
  <c r="E29" i="2"/>
  <c r="D26" i="2"/>
  <c r="D27" i="2"/>
  <c r="D28" i="2"/>
  <c r="D29" i="2"/>
  <c r="D25" i="2"/>
  <c r="D19" i="2"/>
  <c r="I10" i="1" l="1"/>
  <c r="I11" i="1"/>
  <c r="I12" i="1"/>
  <c r="I13" i="1"/>
  <c r="I14" i="1"/>
  <c r="I15" i="1"/>
  <c r="I9" i="1"/>
  <c r="H10" i="1"/>
  <c r="H11" i="1"/>
  <c r="H12" i="1"/>
  <c r="H13" i="1"/>
  <c r="H14" i="1"/>
  <c r="H15" i="1"/>
  <c r="H9" i="1"/>
  <c r="G10" i="1"/>
  <c r="F26" i="2" s="1"/>
  <c r="G11" i="1"/>
  <c r="F27" i="2" s="1"/>
  <c r="G12" i="1"/>
  <c r="F28" i="2" s="1"/>
  <c r="G13" i="1"/>
  <c r="F29" i="2" s="1"/>
  <c r="G14" i="1"/>
  <c r="G15" i="1"/>
  <c r="G9" i="1"/>
  <c r="F25" i="2" s="1"/>
  <c r="J10" i="1" l="1"/>
  <c r="J15" i="1"/>
  <c r="M15" i="1" s="1"/>
  <c r="J11" i="1"/>
  <c r="K11" i="1" s="1"/>
  <c r="J9" i="1"/>
  <c r="M9" i="1" s="1"/>
  <c r="J14" i="1"/>
  <c r="J13" i="1"/>
  <c r="K13" i="1" s="1"/>
  <c r="J12" i="1"/>
  <c r="K12" i="1" s="1"/>
  <c r="L15" i="1"/>
  <c r="L14" i="1"/>
  <c r="M14" i="1"/>
  <c r="N14" i="1"/>
  <c r="K14" i="1"/>
  <c r="M13" i="1"/>
  <c r="K10" i="1"/>
  <c r="N10" i="1"/>
  <c r="M10" i="1"/>
  <c r="L10" i="1"/>
  <c r="L9" i="1"/>
  <c r="N9" i="1" l="1"/>
  <c r="L13" i="1"/>
  <c r="K9" i="1"/>
  <c r="N13" i="1"/>
  <c r="L11" i="1"/>
  <c r="N12" i="1"/>
  <c r="M12" i="1"/>
  <c r="P12" i="1" s="1"/>
  <c r="L12" i="1"/>
  <c r="N15" i="1"/>
  <c r="K15" i="1"/>
  <c r="N11" i="1"/>
  <c r="M11" i="1"/>
  <c r="Q11" i="1" s="1"/>
  <c r="R14" i="1"/>
  <c r="Q14" i="1"/>
  <c r="P14" i="1"/>
  <c r="R9" i="1"/>
  <c r="D13" i="3" s="1"/>
  <c r="Q9" i="1"/>
  <c r="P9" i="1"/>
  <c r="I26" i="2"/>
  <c r="Q10" i="1"/>
  <c r="P10" i="1"/>
  <c r="R10" i="1"/>
  <c r="E13" i="3" s="1"/>
  <c r="I28" i="2"/>
  <c r="R15" i="1"/>
  <c r="P15" i="1"/>
  <c r="Q15" i="1"/>
  <c r="I29" i="2"/>
  <c r="R13" i="1"/>
  <c r="H13" i="3" s="1"/>
  <c r="P13" i="1"/>
  <c r="Q13" i="1"/>
  <c r="L16" i="1"/>
  <c r="I25" i="2"/>
  <c r="Q12" i="1" l="1"/>
  <c r="R12" i="1"/>
  <c r="G13" i="3" s="1"/>
  <c r="M16" i="1"/>
  <c r="N16" i="1"/>
  <c r="R11" i="1"/>
  <c r="F13" i="3" s="1"/>
  <c r="P11" i="1"/>
  <c r="I27" i="2"/>
  <c r="L13" i="3" l="1"/>
</calcChain>
</file>

<file path=xl/sharedStrings.xml><?xml version="1.0" encoding="utf-8"?>
<sst xmlns="http://schemas.openxmlformats.org/spreadsheetml/2006/main" count="124" uniqueCount="84">
  <si>
    <t>Monday</t>
  </si>
  <si>
    <t>Tuesday</t>
  </si>
  <si>
    <t>Wednesday</t>
  </si>
  <si>
    <t>Thursday</t>
  </si>
  <si>
    <t>Friday</t>
  </si>
  <si>
    <t>Saturday</t>
  </si>
  <si>
    <t>Sunday</t>
  </si>
  <si>
    <t>Data Entry Screen</t>
  </si>
  <si>
    <t>Week Ending:</t>
  </si>
  <si>
    <t>Start</t>
  </si>
  <si>
    <t>Finish</t>
  </si>
  <si>
    <t>Working Hours</t>
  </si>
  <si>
    <t>AM</t>
  </si>
  <si>
    <t>PM</t>
  </si>
  <si>
    <t>Lunch</t>
  </si>
  <si>
    <t>AM Hours</t>
  </si>
  <si>
    <t>PM Hours</t>
  </si>
  <si>
    <t>Total Hours</t>
  </si>
  <si>
    <t>Payable Hours
(hh:mm)
MROUND</t>
  </si>
  <si>
    <t>Payable Hours
(hh:mm)
FLOOR</t>
  </si>
  <si>
    <t>Payable Hours
(hh:mm)
CEILING</t>
  </si>
  <si>
    <t>ROUND
(Doesn't Work!)</t>
  </si>
  <si>
    <t>My Assignment</t>
  </si>
  <si>
    <t>Expenses Claim Form</t>
  </si>
  <si>
    <t>Name</t>
  </si>
  <si>
    <t>Week Starting:</t>
  </si>
  <si>
    <t>Agengy</t>
  </si>
  <si>
    <t>Working At:</t>
  </si>
  <si>
    <t>Hours Worked</t>
  </si>
  <si>
    <t>Mon</t>
  </si>
  <si>
    <t>Tue</t>
  </si>
  <si>
    <t>Wed</t>
  </si>
  <si>
    <t>Thu</t>
  </si>
  <si>
    <t>Fri</t>
  </si>
  <si>
    <t>Sat</t>
  </si>
  <si>
    <t>Sun</t>
  </si>
  <si>
    <t>Total</t>
  </si>
  <si>
    <t>Hours Worked as reflected in</t>
  </si>
  <si>
    <t>your agency timesheet</t>
  </si>
  <si>
    <t>Mileage - What type of vehicle do you use?</t>
  </si>
  <si>
    <t>(45p per mile for the first 10,000 miles in the year, and 25p thereafter)</t>
  </si>
  <si>
    <t>Mileage</t>
  </si>
  <si>
    <t>What type of vehicle do you use? (Please tick)</t>
  </si>
  <si>
    <t>Claim</t>
  </si>
  <si>
    <t>Fuel type:</t>
  </si>
  <si>
    <t>Engine size:</t>
  </si>
  <si>
    <t>A VAT fuel receipt must be attached to each mileage claim</t>
  </si>
  <si>
    <r>
      <t xml:space="preserve">Mileage - Using your </t>
    </r>
    <r>
      <rPr>
        <b/>
        <u/>
        <sz val="11"/>
        <color theme="1"/>
        <rFont val="Calibri"/>
        <family val="2"/>
        <scheme val="minor"/>
      </rPr>
      <t>own vehicle</t>
    </r>
    <r>
      <rPr>
        <b/>
        <sz val="11"/>
        <color theme="1"/>
        <rFont val="Calibri"/>
        <family val="2"/>
        <scheme val="minor"/>
      </rPr>
      <t xml:space="preserve"> to travel to and from your temporary workplace</t>
    </r>
  </si>
  <si>
    <t>Start location:</t>
  </si>
  <si>
    <t>Home</t>
  </si>
  <si>
    <t>End location:</t>
  </si>
  <si>
    <t>Work</t>
  </si>
  <si>
    <t>Miles travelled</t>
  </si>
  <si>
    <t>Reason for journey:</t>
  </si>
  <si>
    <t>Time out of house - How long are you away from home (including travel time)</t>
  </si>
  <si>
    <t>Left home:</t>
  </si>
  <si>
    <t>Arrived home:</t>
  </si>
  <si>
    <t>Time out of house:</t>
  </si>
  <si>
    <t>If you are out of your home for between 5 &amp; 10 hours per day, claim £5 per day</t>
  </si>
  <si>
    <t>If you are out of your home for over 10 hours per day, claim £10 per day</t>
  </si>
  <si>
    <t>OOH</t>
  </si>
  <si>
    <t>Declaration</t>
  </si>
  <si>
    <t>Signed</t>
  </si>
  <si>
    <t>Date</t>
  </si>
  <si>
    <t>Decimal</t>
  </si>
  <si>
    <t>Full
Hours
HOUR</t>
  </si>
  <si>
    <t>Full
Minutes
MINUTE</t>
  </si>
  <si>
    <t>Start
Location</t>
  </si>
  <si>
    <t>End
Location</t>
  </si>
  <si>
    <t>Reason
For
Journey</t>
  </si>
  <si>
    <t>Miles
Each
Way</t>
  </si>
  <si>
    <t>Meeting</t>
  </si>
  <si>
    <t>Travel
Time</t>
  </si>
  <si>
    <t>Vehicle</t>
  </si>
  <si>
    <t>Fuel</t>
  </si>
  <si>
    <t>Engine</t>
  </si>
  <si>
    <t>Diesel</t>
  </si>
  <si>
    <t>&gt; 2000cc</t>
  </si>
  <si>
    <t>Radio Buttons</t>
  </si>
  <si>
    <t>Car</t>
  </si>
  <si>
    <t>Gray Yang</t>
  </si>
  <si>
    <t>Gray</t>
  </si>
  <si>
    <t>University of Waterloo</t>
  </si>
  <si>
    <t>June 26.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</si>
</sst>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d\ dd\ mmm\ yy"/>
    <numFmt numFmtId="165" formatCode="[hh]:mm"/>
    <numFmt numFmtId="166" formatCode="dd\ mm\ yyyy\ hh\ ss"/>
    <numFmt numFmtId="167" formatCode="[$-F800]dddd\,\ mmmm\ dd\,\ yyyy"/>
    <numFmt numFmtId="168" formatCode="ddd\ dd\ mmm\ yyyy"/>
    <numFmt numFmtId="169" formatCode="&quot;£&quot;#,##0.00"/>
    <numFmt numFmtId="170" formatCode="[$-F400]h:mm:ss\ AM/PM"/>
  </numFmts>
  <fonts count="10">
    <font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8"/>
      <color rgb="FF000000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Fill="1"/>
    <xf numFmtId="0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2" borderId="0" xfId="0" applyNumberFormat="1" applyFill="1"/>
    <xf numFmtId="0" fontId="2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20" fontId="0" fillId="3" borderId="0" xfId="0" applyNumberFormat="1" applyFill="1" applyAlignment="1">
      <alignment horizontal="center"/>
    </xf>
    <xf numFmtId="20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0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3" fillId="4" borderId="0" xfId="0" applyFont="1" applyFill="1"/>
    <xf numFmtId="0" fontId="0" fillId="4" borderId="5" xfId="0" applyFill="1" applyBorder="1"/>
    <xf numFmtId="0" fontId="3" fillId="4" borderId="0" xfId="0" applyFont="1" applyFill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/>
    <xf numFmtId="0" fontId="0" fillId="4" borderId="8" xfId="0" applyFill="1" applyBorder="1"/>
    <xf numFmtId="0" fontId="3" fillId="4" borderId="13" xfId="0" applyFont="1" applyFill="1" applyBorder="1"/>
    <xf numFmtId="0" fontId="0" fillId="4" borderId="0" xfId="0" applyFill="1" applyBorder="1"/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/>
    <xf numFmtId="20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0" fontId="0" fillId="0" borderId="0" xfId="0" applyNumberFormat="1"/>
    <xf numFmtId="0" fontId="0" fillId="0" borderId="0" xfId="0" applyNumberFormat="1" applyAlignment="1">
      <alignment horizontal="center"/>
    </xf>
    <xf numFmtId="17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20" fontId="3" fillId="4" borderId="1" xfId="0" applyNumberFormat="1" applyFont="1" applyFill="1" applyBorder="1" applyAlignment="1">
      <alignment horizontal="center"/>
    </xf>
    <xf numFmtId="20" fontId="3" fillId="4" borderId="10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0" xfId="0" applyNumberFormat="1"/>
    <xf numFmtId="169" fontId="3" fillId="4" borderId="1" xfId="0" applyNumberFormat="1" applyFont="1" applyFill="1" applyBorder="1" applyAlignment="1">
      <alignment horizontal="center" vertical="center"/>
    </xf>
    <xf numFmtId="169" fontId="3" fillId="4" borderId="1" xfId="0" applyNumberFormat="1" applyFont="1" applyFill="1" applyBorder="1" applyAlignment="1">
      <alignment horizontal="center"/>
    </xf>
    <xf numFmtId="0" fontId="0" fillId="3" borderId="0" xfId="0" applyFill="1"/>
    <xf numFmtId="0" fontId="3" fillId="4" borderId="8" xfId="0" applyFont="1" applyFill="1" applyBorder="1"/>
    <xf numFmtId="0" fontId="0" fillId="4" borderId="9" xfId="0" applyFill="1" applyBorder="1"/>
    <xf numFmtId="0" fontId="0" fillId="4" borderId="14" xfId="0" applyFill="1" applyBorder="1"/>
    <xf numFmtId="20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168" fontId="3" fillId="4" borderId="1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vertical="top" wrapText="1"/>
    </xf>
    <xf numFmtId="0" fontId="3" fillId="5" borderId="8" xfId="0" applyFont="1" applyFill="1" applyBorder="1" applyAlignment="1">
      <alignment horizontal="left" vertical="top" wrapText="1"/>
    </xf>
    <xf numFmtId="0" fontId="3" fillId="5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 wrapText="1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 wrapText="1"/>
    </xf>
    <xf numFmtId="0" fontId="3" fillId="5" borderId="7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4" fontId="8" fillId="4" borderId="7" xfId="0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firstButton="1" fmlaLink="'Data Entry'!$K$30" lockText="1" noThreeD="1"/>
</file>

<file path=xl/ctrlProps/ctrlProp11.xml><?xml version="1.0" encoding="utf-8"?>
<formControlPr xmlns="http://schemas.microsoft.com/office/spreadsheetml/2009/9/main" objectType="Radio" checked="Checked" firstButton="1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firstButton="1" fmlaLink="'Data Entry'!$K$28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fmlaLink="'Data Entry'!$K$29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31598</xdr:colOff>
      <xdr:row>11</xdr:row>
      <xdr:rowOff>7842</xdr:rowOff>
    </xdr:from>
    <xdr:to>
      <xdr:col>9</xdr:col>
      <xdr:colOff>0</xdr:colOff>
      <xdr:row>38</xdr:row>
      <xdr:rowOff>255183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668" y="2119586"/>
          <a:ext cx="5860611" cy="6582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558800</xdr:colOff>
          <xdr:row>18</xdr:row>
          <xdr:rowOff>76200</xdr:rowOff>
        </xdr:from>
        <xdr:to>
          <xdr:col>11</xdr:col>
          <xdr:colOff>266700</xdr:colOff>
          <xdr:row>20</xdr:row>
          <xdr:rowOff>177800</xdr:rowOff>
        </xdr:to>
        <xdr:sp macro="" textlink="">
          <xdr:nvSpPr>
            <xdr:cNvPr id="2185" name="Group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18288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Group Box 137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19</xdr:row>
          <xdr:rowOff>25400</xdr:rowOff>
        </xdr:from>
        <xdr:to>
          <xdr:col>6</xdr:col>
          <xdr:colOff>482600</xdr:colOff>
          <xdr:row>20</xdr:row>
          <xdr:rowOff>38100</xdr:rowOff>
        </xdr:to>
        <xdr:sp macro="" textlink="">
          <xdr:nvSpPr>
            <xdr:cNvPr id="2186" name="Option Button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19</xdr:row>
          <xdr:rowOff>25400</xdr:rowOff>
        </xdr:from>
        <xdr:to>
          <xdr:col>8</xdr:col>
          <xdr:colOff>203200</xdr:colOff>
          <xdr:row>20</xdr:row>
          <xdr:rowOff>38100</xdr:rowOff>
        </xdr:to>
        <xdr:sp macro="" textlink="">
          <xdr:nvSpPr>
            <xdr:cNvPr id="2187" name="Option Button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Motorbike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596900</xdr:colOff>
          <xdr:row>19</xdr:row>
          <xdr:rowOff>25400</xdr:rowOff>
        </xdr:from>
        <xdr:to>
          <xdr:col>9</xdr:col>
          <xdr:colOff>520700</xdr:colOff>
          <xdr:row>20</xdr:row>
          <xdr:rowOff>38100</xdr:rowOff>
        </xdr:to>
        <xdr:sp macro="" textlink="">
          <xdr:nvSpPr>
            <xdr:cNvPr id="2188" name="Option Button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Cycle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546100</xdr:colOff>
          <xdr:row>19</xdr:row>
          <xdr:rowOff>12700</xdr:rowOff>
        </xdr:from>
        <xdr:to>
          <xdr:col>11</xdr:col>
          <xdr:colOff>279400</xdr:colOff>
          <xdr:row>22</xdr:row>
          <xdr:rowOff>12700</xdr:rowOff>
        </xdr:to>
        <xdr:sp macro="" textlink="">
          <xdr:nvSpPr>
            <xdr:cNvPr id="2189" name="Group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18288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Group Box 141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20</xdr:row>
          <xdr:rowOff>12700</xdr:rowOff>
        </xdr:from>
        <xdr:to>
          <xdr:col>6</xdr:col>
          <xdr:colOff>482600</xdr:colOff>
          <xdr:row>21</xdr:row>
          <xdr:rowOff>25400</xdr:rowOff>
        </xdr:to>
        <xdr:sp macro="" textlink="">
          <xdr:nvSpPr>
            <xdr:cNvPr id="2190" name="Option Button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Petrol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20</xdr:row>
          <xdr:rowOff>12700</xdr:rowOff>
        </xdr:from>
        <xdr:to>
          <xdr:col>8</xdr:col>
          <xdr:colOff>203200</xdr:colOff>
          <xdr:row>21</xdr:row>
          <xdr:rowOff>25400</xdr:rowOff>
        </xdr:to>
        <xdr:sp macro="" textlink="">
          <xdr:nvSpPr>
            <xdr:cNvPr id="2191" name="Option Button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Diesel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596900</xdr:colOff>
          <xdr:row>20</xdr:row>
          <xdr:rowOff>12700</xdr:rowOff>
        </xdr:from>
        <xdr:to>
          <xdr:col>9</xdr:col>
          <xdr:colOff>520700</xdr:colOff>
          <xdr:row>21</xdr:row>
          <xdr:rowOff>25400</xdr:rowOff>
        </xdr:to>
        <xdr:sp macro="" textlink="">
          <xdr:nvSpPr>
            <xdr:cNvPr id="2192" name="Option Button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LPG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596900</xdr:colOff>
          <xdr:row>20</xdr:row>
          <xdr:rowOff>12700</xdr:rowOff>
        </xdr:from>
        <xdr:to>
          <xdr:col>11</xdr:col>
          <xdr:colOff>292100</xdr:colOff>
          <xdr:row>23</xdr:row>
          <xdr:rowOff>76200</xdr:rowOff>
        </xdr:to>
        <xdr:sp macro="" textlink="">
          <xdr:nvSpPr>
            <xdr:cNvPr id="2193" name="Group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18288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Group Box 145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584200</xdr:colOff>
          <xdr:row>21</xdr:row>
          <xdr:rowOff>0</xdr:rowOff>
        </xdr:from>
        <xdr:to>
          <xdr:col>6</xdr:col>
          <xdr:colOff>495300</xdr:colOff>
          <xdr:row>22</xdr:row>
          <xdr:rowOff>25400</xdr:rowOff>
        </xdr:to>
        <xdr:sp macro="" textlink="">
          <xdr:nvSpPr>
            <xdr:cNvPr id="2194" name="Option Button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&lt; 1400cc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21</xdr:row>
          <xdr:rowOff>0</xdr:rowOff>
        </xdr:from>
        <xdr:to>
          <xdr:col>8</xdr:col>
          <xdr:colOff>215900</xdr:colOff>
          <xdr:row>22</xdr:row>
          <xdr:rowOff>25400</xdr:rowOff>
        </xdr:to>
        <xdr:sp macro="" textlink="">
          <xdr:nvSpPr>
            <xdr:cNvPr id="2195" name="Option Button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1401-2000cc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520700</xdr:colOff>
          <xdr:row>22</xdr:row>
          <xdr:rowOff>25400</xdr:rowOff>
        </xdr:to>
        <xdr:sp macro="" textlink="">
          <xdr:nvSpPr>
            <xdr:cNvPr id="2196" name="Option Button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&gt; 2000cc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0"/>
  <sheetViews>
    <sheetView tabSelected="1" workbookViewId="0">
      <selection activeCell="E12" sqref="E12"/>
    </sheetView>
  </sheetViews>
  <sheetFormatPr baseColWidth="10" defaultColWidth="8.83203125" defaultRowHeight="15"/>
  <cols>
    <col min="1" max="1" width="13.33203125" bestFit="1" customWidth="1"/>
    <col min="2" max="2" width="12.83203125" bestFit="1" customWidth="1"/>
    <col min="7" max="7" width="8.1640625" bestFit="1" customWidth="1"/>
    <col min="8" max="9" width="9.5" bestFit="1" customWidth="1"/>
    <col min="10" max="10" width="11" bestFit="1" customWidth="1"/>
    <col min="11" max="11" width="15.33203125" customWidth="1"/>
    <col min="12" max="12" width="15.83203125" bestFit="1" customWidth="1"/>
    <col min="13" max="14" width="13.6640625" bestFit="1" customWidth="1"/>
    <col min="15" max="15" width="2.1640625" customWidth="1"/>
    <col min="16" max="16" width="9.83203125" bestFit="1" customWidth="1"/>
  </cols>
  <sheetData>
    <row r="1" spans="1:18" ht="24">
      <c r="A1" s="54" t="s">
        <v>7</v>
      </c>
      <c r="B1" s="54"/>
      <c r="C1" s="54"/>
      <c r="D1" s="54"/>
      <c r="E1" s="54"/>
    </row>
    <row r="2" spans="1:18">
      <c r="M2" s="4"/>
    </row>
    <row r="3" spans="1:18">
      <c r="A3" t="s">
        <v>8</v>
      </c>
      <c r="B3" s="5">
        <v>44071</v>
      </c>
    </row>
    <row r="5" spans="1:18">
      <c r="B5" s="55" t="s">
        <v>11</v>
      </c>
      <c r="C5" s="55"/>
      <c r="D5" s="55"/>
      <c r="E5" s="55"/>
    </row>
    <row r="6" spans="1:18">
      <c r="B6" s="55" t="s">
        <v>12</v>
      </c>
      <c r="C6" s="55"/>
      <c r="D6" s="55" t="s">
        <v>13</v>
      </c>
      <c r="E6" s="55"/>
    </row>
    <row r="7" spans="1:18" s="10" customFormat="1" ht="48">
      <c r="B7" s="11" t="s">
        <v>9</v>
      </c>
      <c r="C7" s="11" t="s">
        <v>10</v>
      </c>
      <c r="D7" s="11" t="s">
        <v>9</v>
      </c>
      <c r="E7" s="11" t="s">
        <v>10</v>
      </c>
      <c r="G7" s="11" t="s">
        <v>14</v>
      </c>
      <c r="H7" s="11" t="s">
        <v>15</v>
      </c>
      <c r="I7" s="11" t="s">
        <v>16</v>
      </c>
      <c r="J7" s="11" t="s">
        <v>17</v>
      </c>
      <c r="K7" s="12" t="s">
        <v>21</v>
      </c>
      <c r="L7" s="13" t="s">
        <v>18</v>
      </c>
      <c r="M7" s="13" t="s">
        <v>19</v>
      </c>
      <c r="N7" s="13" t="s">
        <v>20</v>
      </c>
      <c r="P7" s="13" t="s">
        <v>65</v>
      </c>
      <c r="Q7" s="13" t="s">
        <v>66</v>
      </c>
      <c r="R7" s="10" t="s">
        <v>64</v>
      </c>
    </row>
    <row r="8" spans="1:18">
      <c r="G8" s="3"/>
      <c r="H8" s="3"/>
      <c r="I8" s="3"/>
      <c r="J8" s="3"/>
      <c r="K8" s="6"/>
      <c r="L8" s="3"/>
      <c r="M8" s="3"/>
      <c r="N8" s="3"/>
    </row>
    <row r="9" spans="1:18">
      <c r="A9" t="s">
        <v>0</v>
      </c>
      <c r="B9" s="51">
        <v>0.35416666666666669</v>
      </c>
      <c r="C9" s="51">
        <v>0.5</v>
      </c>
      <c r="D9" s="51">
        <v>0.54166666666666663</v>
      </c>
      <c r="E9" s="51">
        <v>0.72986111111111107</v>
      </c>
      <c r="G9" s="7">
        <f>D9-C9</f>
        <v>4.166666666666663E-2</v>
      </c>
      <c r="H9" s="7">
        <f>C9-B9</f>
        <v>0.14583333333333331</v>
      </c>
      <c r="I9" s="7">
        <f>E9-D9</f>
        <v>0.18819444444444444</v>
      </c>
      <c r="J9" s="31">
        <f>H9+I9</f>
        <v>0.33402777777777776</v>
      </c>
      <c r="K9" s="9">
        <f>ROUND(J9,2)</f>
        <v>0.33</v>
      </c>
      <c r="L9" s="7">
        <f>MROUND(J9,"00:15")</f>
        <v>0.33333333333333331</v>
      </c>
      <c r="M9" s="8">
        <f>FLOOR(J9,"00:15")</f>
        <v>0.33333333333333331</v>
      </c>
      <c r="N9" s="7">
        <f>CEILING(J9,"00:15")</f>
        <v>0.34375</v>
      </c>
      <c r="P9" s="18">
        <f>HOUR(M9)</f>
        <v>8</v>
      </c>
      <c r="Q9" s="18">
        <f>MINUTE(M9)</f>
        <v>0</v>
      </c>
      <c r="R9" s="34">
        <f>M9*24</f>
        <v>8</v>
      </c>
    </row>
    <row r="10" spans="1:18">
      <c r="A10" t="s">
        <v>1</v>
      </c>
      <c r="B10" s="51">
        <v>0.35416666666666669</v>
      </c>
      <c r="C10" s="51">
        <v>0.5</v>
      </c>
      <c r="D10" s="51">
        <v>0.54166666666666663</v>
      </c>
      <c r="E10" s="51">
        <v>0.73472222222222217</v>
      </c>
      <c r="G10" s="7">
        <f t="shared" ref="G10:G15" si="0">D10-C10</f>
        <v>4.166666666666663E-2</v>
      </c>
      <c r="H10" s="7">
        <f t="shared" ref="H10:H15" si="1">C10-B10</f>
        <v>0.14583333333333331</v>
      </c>
      <c r="I10" s="7">
        <f t="shared" ref="I10:I15" si="2">E10-D10</f>
        <v>0.19305555555555554</v>
      </c>
      <c r="J10" s="31">
        <f t="shared" ref="J10:J15" si="3">H10+I10</f>
        <v>0.33888888888888885</v>
      </c>
      <c r="K10" s="9">
        <f t="shared" ref="K10:K15" si="4">ROUND(J10,2)</f>
        <v>0.34</v>
      </c>
      <c r="L10" s="7">
        <f>MROUND(J10,"00:15")</f>
        <v>0.34375</v>
      </c>
      <c r="M10" s="8">
        <f t="shared" ref="M10:M15" si="5">FLOOR(J10,"00:15")</f>
        <v>0.33333333333333331</v>
      </c>
      <c r="N10" s="7">
        <f t="shared" ref="N10:N14" si="6">CEILING(J10,"00:15")</f>
        <v>0.34375</v>
      </c>
      <c r="P10" s="18">
        <f t="shared" ref="P10:P15" si="7">HOUR(M10)</f>
        <v>8</v>
      </c>
      <c r="Q10" s="18">
        <f t="shared" ref="Q10:Q15" si="8">MINUTE(M10)</f>
        <v>0</v>
      </c>
      <c r="R10" s="34">
        <f t="shared" ref="R10:R15" si="9">M10*24</f>
        <v>8</v>
      </c>
    </row>
    <row r="11" spans="1:18">
      <c r="A11" t="s">
        <v>2</v>
      </c>
      <c r="B11" s="51">
        <v>0.35416666666666702</v>
      </c>
      <c r="C11" s="51">
        <v>0.5</v>
      </c>
      <c r="D11" s="51">
        <v>0.54166666666666696</v>
      </c>
      <c r="E11" s="51">
        <v>0.72430555555555554</v>
      </c>
      <c r="G11" s="7">
        <f t="shared" si="0"/>
        <v>4.1666666666666963E-2</v>
      </c>
      <c r="H11" s="7">
        <f t="shared" si="1"/>
        <v>0.14583333333333298</v>
      </c>
      <c r="I11" s="7">
        <f t="shared" si="2"/>
        <v>0.18263888888888857</v>
      </c>
      <c r="J11" s="31">
        <f t="shared" si="3"/>
        <v>0.32847222222222155</v>
      </c>
      <c r="K11" s="9">
        <f t="shared" si="4"/>
        <v>0.33</v>
      </c>
      <c r="L11" s="7">
        <f t="shared" ref="L11:L15" si="10">MROUND(J11,"00:15")</f>
        <v>0.33333333333333331</v>
      </c>
      <c r="M11" s="8">
        <f t="shared" si="5"/>
        <v>0.32291666666666663</v>
      </c>
      <c r="N11" s="7">
        <f t="shared" si="6"/>
        <v>0.33333333333333331</v>
      </c>
      <c r="P11" s="18">
        <f t="shared" si="7"/>
        <v>7</v>
      </c>
      <c r="Q11" s="18">
        <f t="shared" si="8"/>
        <v>45</v>
      </c>
      <c r="R11" s="34">
        <f t="shared" si="9"/>
        <v>7.7499999999999991</v>
      </c>
    </row>
    <row r="12" spans="1:18">
      <c r="A12" t="s">
        <v>3</v>
      </c>
      <c r="B12" s="51">
        <v>0.35416666666666702</v>
      </c>
      <c r="C12" s="51">
        <v>0.5</v>
      </c>
      <c r="D12" s="51">
        <v>0.54166666666666696</v>
      </c>
      <c r="E12" s="51">
        <v>0.72986111111111107</v>
      </c>
      <c r="G12" s="7">
        <f t="shared" si="0"/>
        <v>4.1666666666666963E-2</v>
      </c>
      <c r="H12" s="7">
        <f t="shared" si="1"/>
        <v>0.14583333333333298</v>
      </c>
      <c r="I12" s="7">
        <f t="shared" si="2"/>
        <v>0.18819444444444411</v>
      </c>
      <c r="J12" s="31">
        <f t="shared" si="3"/>
        <v>0.33402777777777709</v>
      </c>
      <c r="K12" s="9">
        <f t="shared" si="4"/>
        <v>0.33</v>
      </c>
      <c r="L12" s="7">
        <f t="shared" si="10"/>
        <v>0.33333333333333331</v>
      </c>
      <c r="M12" s="8">
        <f t="shared" si="5"/>
        <v>0.33333333333333331</v>
      </c>
      <c r="N12" s="7">
        <f t="shared" si="6"/>
        <v>0.34375</v>
      </c>
      <c r="P12" s="18">
        <f t="shared" si="7"/>
        <v>8</v>
      </c>
      <c r="Q12" s="18">
        <f t="shared" si="8"/>
        <v>0</v>
      </c>
      <c r="R12" s="34">
        <f t="shared" si="9"/>
        <v>8</v>
      </c>
    </row>
    <row r="13" spans="1:18">
      <c r="A13" t="s">
        <v>4</v>
      </c>
      <c r="B13" s="51">
        <v>0.35416666666666702</v>
      </c>
      <c r="C13" s="51">
        <v>0.5</v>
      </c>
      <c r="D13" s="51">
        <v>0.54166666666666696</v>
      </c>
      <c r="E13" s="51">
        <v>0.74652777777777779</v>
      </c>
      <c r="G13" s="7">
        <f t="shared" si="0"/>
        <v>4.1666666666666963E-2</v>
      </c>
      <c r="H13" s="7">
        <f t="shared" si="1"/>
        <v>0.14583333333333298</v>
      </c>
      <c r="I13" s="7">
        <f t="shared" si="2"/>
        <v>0.20486111111111083</v>
      </c>
      <c r="J13" s="31">
        <f t="shared" si="3"/>
        <v>0.35069444444444381</v>
      </c>
      <c r="K13" s="9">
        <f t="shared" si="4"/>
        <v>0.35</v>
      </c>
      <c r="L13" s="7">
        <f t="shared" si="10"/>
        <v>0.35416666666666663</v>
      </c>
      <c r="M13" s="8">
        <f t="shared" si="5"/>
        <v>0.34375</v>
      </c>
      <c r="N13" s="7">
        <f t="shared" si="6"/>
        <v>0.35416666666666663</v>
      </c>
      <c r="P13" s="18">
        <f t="shared" si="7"/>
        <v>8</v>
      </c>
      <c r="Q13" s="18">
        <f t="shared" si="8"/>
        <v>15</v>
      </c>
      <c r="R13" s="34">
        <f t="shared" si="9"/>
        <v>8.25</v>
      </c>
    </row>
    <row r="14" spans="1:18">
      <c r="A14" t="s">
        <v>5</v>
      </c>
      <c r="B14" s="2"/>
      <c r="C14" s="2"/>
      <c r="D14" s="2"/>
      <c r="E14" s="2"/>
      <c r="G14" s="7">
        <f t="shared" si="0"/>
        <v>0</v>
      </c>
      <c r="H14" s="7">
        <f t="shared" si="1"/>
        <v>0</v>
      </c>
      <c r="I14" s="7">
        <f t="shared" si="2"/>
        <v>0</v>
      </c>
      <c r="J14" s="31">
        <f t="shared" si="3"/>
        <v>0</v>
      </c>
      <c r="K14" s="9">
        <f t="shared" si="4"/>
        <v>0</v>
      </c>
      <c r="L14" s="7">
        <f t="shared" si="10"/>
        <v>0</v>
      </c>
      <c r="M14" s="8">
        <f t="shared" si="5"/>
        <v>0</v>
      </c>
      <c r="N14" s="7">
        <f t="shared" si="6"/>
        <v>0</v>
      </c>
      <c r="P14" s="18">
        <f t="shared" si="7"/>
        <v>0</v>
      </c>
      <c r="Q14" s="18">
        <f t="shared" si="8"/>
        <v>0</v>
      </c>
      <c r="R14" s="34">
        <f t="shared" si="9"/>
        <v>0</v>
      </c>
    </row>
    <row r="15" spans="1:18">
      <c r="A15" t="s">
        <v>6</v>
      </c>
      <c r="B15" s="2"/>
      <c r="C15" s="2"/>
      <c r="D15" s="2"/>
      <c r="E15" s="2"/>
      <c r="G15" s="7">
        <f t="shared" si="0"/>
        <v>0</v>
      </c>
      <c r="H15" s="7">
        <f t="shared" si="1"/>
        <v>0</v>
      </c>
      <c r="I15" s="7">
        <f t="shared" si="2"/>
        <v>0</v>
      </c>
      <c r="J15" s="31">
        <f t="shared" si="3"/>
        <v>0</v>
      </c>
      <c r="K15" s="9">
        <f t="shared" si="4"/>
        <v>0</v>
      </c>
      <c r="L15" s="7">
        <f t="shared" si="10"/>
        <v>0</v>
      </c>
      <c r="M15" s="8">
        <f t="shared" si="5"/>
        <v>0</v>
      </c>
      <c r="N15" s="7">
        <f>CEILING(J15,"00:15")</f>
        <v>0</v>
      </c>
      <c r="P15" s="18">
        <f t="shared" si="7"/>
        <v>0</v>
      </c>
      <c r="Q15" s="18">
        <f t="shared" si="8"/>
        <v>0</v>
      </c>
      <c r="R15" s="34">
        <f t="shared" si="9"/>
        <v>0</v>
      </c>
    </row>
    <row r="16" spans="1:18">
      <c r="C16" s="1"/>
      <c r="D16" s="1"/>
      <c r="L16" s="14">
        <f>SUM(L9:L15)</f>
        <v>1.6979166666666665</v>
      </c>
      <c r="M16" s="32">
        <f>SUM(M9:M15)</f>
        <v>1.6666666666666665</v>
      </c>
      <c r="N16" s="14">
        <f>SUM(N9:N15)</f>
        <v>1.71875</v>
      </c>
      <c r="P16" s="18"/>
    </row>
    <row r="17" spans="1:12">
      <c r="C17" s="1"/>
      <c r="D17" s="1"/>
      <c r="L17" s="15"/>
    </row>
    <row r="18" spans="1:12">
      <c r="B18" s="33"/>
      <c r="G18" s="35"/>
    </row>
    <row r="19" spans="1:12" ht="48">
      <c r="B19" s="13" t="s">
        <v>67</v>
      </c>
      <c r="C19" s="13" t="s">
        <v>68</v>
      </c>
      <c r="D19" s="13" t="s">
        <v>70</v>
      </c>
      <c r="E19" s="13" t="s">
        <v>69</v>
      </c>
      <c r="G19" s="40" t="s">
        <v>72</v>
      </c>
    </row>
    <row r="20" spans="1:12">
      <c r="A20" t="s">
        <v>0</v>
      </c>
      <c r="B20" s="52" t="s">
        <v>49</v>
      </c>
      <c r="C20" s="52" t="s">
        <v>51</v>
      </c>
      <c r="D20" s="53">
        <v>6</v>
      </c>
      <c r="E20" s="53"/>
      <c r="G20" s="7">
        <f>(D20/30)/24</f>
        <v>8.3333333333333332E-3</v>
      </c>
    </row>
    <row r="21" spans="1:12">
      <c r="A21" t="s">
        <v>1</v>
      </c>
      <c r="B21" s="52" t="s">
        <v>49</v>
      </c>
      <c r="C21" s="52" t="s">
        <v>51</v>
      </c>
      <c r="D21" s="53">
        <v>6</v>
      </c>
      <c r="E21" s="53"/>
      <c r="G21" s="7">
        <f t="shared" ref="G21:G26" si="11">(D21/30)/24</f>
        <v>8.3333333333333332E-3</v>
      </c>
    </row>
    <row r="22" spans="1:12">
      <c r="A22" t="s">
        <v>2</v>
      </c>
      <c r="B22" s="52" t="s">
        <v>49</v>
      </c>
      <c r="C22" s="52" t="s">
        <v>51</v>
      </c>
      <c r="D22" s="53">
        <v>6</v>
      </c>
      <c r="E22" s="53" t="s">
        <v>71</v>
      </c>
      <c r="G22" s="7">
        <f t="shared" si="11"/>
        <v>8.3333333333333332E-3</v>
      </c>
    </row>
    <row r="23" spans="1:12">
      <c r="A23" t="s">
        <v>3</v>
      </c>
      <c r="B23" s="52" t="s">
        <v>49</v>
      </c>
      <c r="C23" s="52" t="s">
        <v>51</v>
      </c>
      <c r="D23" s="53">
        <v>6</v>
      </c>
      <c r="E23" s="53"/>
      <c r="G23" s="7">
        <f t="shared" si="11"/>
        <v>8.3333333333333332E-3</v>
      </c>
    </row>
    <row r="24" spans="1:12">
      <c r="A24" t="s">
        <v>4</v>
      </c>
      <c r="B24" s="52" t="s">
        <v>49</v>
      </c>
      <c r="C24" s="52" t="s">
        <v>51</v>
      </c>
      <c r="D24" s="53">
        <v>6</v>
      </c>
      <c r="E24" s="53"/>
      <c r="G24" s="7">
        <f t="shared" si="11"/>
        <v>8.3333333333333332E-3</v>
      </c>
    </row>
    <row r="25" spans="1:12">
      <c r="A25" t="s">
        <v>5</v>
      </c>
      <c r="B25" s="36"/>
      <c r="C25" s="36"/>
      <c r="D25" s="37"/>
      <c r="E25" s="37"/>
      <c r="G25" s="7">
        <f t="shared" si="11"/>
        <v>0</v>
      </c>
    </row>
    <row r="26" spans="1:12">
      <c r="A26" t="s">
        <v>6</v>
      </c>
      <c r="B26" s="36"/>
      <c r="C26" s="36"/>
      <c r="D26" s="37"/>
      <c r="E26" s="37"/>
      <c r="G26" s="7">
        <f t="shared" si="11"/>
        <v>0</v>
      </c>
    </row>
    <row r="27" spans="1:12">
      <c r="K27" t="s">
        <v>78</v>
      </c>
    </row>
    <row r="28" spans="1:12">
      <c r="A28" t="s">
        <v>73</v>
      </c>
      <c r="B28" s="36" t="s">
        <v>79</v>
      </c>
      <c r="G28" s="47" t="b">
        <f>IF(B28="Car",TRUE)</f>
        <v>1</v>
      </c>
      <c r="H28" s="47" t="b">
        <v>1</v>
      </c>
      <c r="I28" s="47" t="b">
        <f>IF(B28="Cycle",TRUE)</f>
        <v>0</v>
      </c>
      <c r="K28">
        <f>IF(B28="Car",1,IF(B28="Motorbike",2,3))</f>
        <v>1</v>
      </c>
    </row>
    <row r="29" spans="1:12">
      <c r="A29" t="s">
        <v>74</v>
      </c>
      <c r="B29" s="36" t="s">
        <v>76</v>
      </c>
      <c r="G29" s="47" t="b">
        <f>IF(B29="Petrol",TRUE)</f>
        <v>0</v>
      </c>
      <c r="H29" s="47" t="b">
        <f>IF(B29="Diesel",TRUE)</f>
        <v>1</v>
      </c>
      <c r="I29" s="47" t="b">
        <f>IF(B29="LPG",TRUE)</f>
        <v>0</v>
      </c>
      <c r="K29">
        <f>IF(B29="Petrol",1,IF(B29="Diesel",2,3))</f>
        <v>2</v>
      </c>
    </row>
    <row r="30" spans="1:12">
      <c r="A30" t="s">
        <v>75</v>
      </c>
      <c r="B30" s="36" t="s">
        <v>77</v>
      </c>
      <c r="G30" s="47" t="b">
        <f>IF(B30="&lt; 1400cc",TRUE)</f>
        <v>0</v>
      </c>
      <c r="H30" s="47" t="b">
        <f>IF(B30="1401-2000cc",TRUE)</f>
        <v>0</v>
      </c>
      <c r="I30" s="47" t="b">
        <f>IF(B30="&gt; 2000cc",TRUE)</f>
        <v>1</v>
      </c>
      <c r="K30">
        <v>0</v>
      </c>
    </row>
  </sheetData>
  <sheetProtection selectLockedCells="1"/>
  <mergeCells count="4">
    <mergeCell ref="A1:E1"/>
    <mergeCell ref="B5:E5"/>
    <mergeCell ref="B6:C6"/>
    <mergeCell ref="D6:E6"/>
  </mergeCells>
  <dataValidations count="3">
    <dataValidation type="list" allowBlank="1" showInputMessage="1" showErrorMessage="1" sqref="B28" xr:uid="{00000000-0002-0000-0000-000000000000}">
      <formula1>"Car,Motorbike,Cycle"</formula1>
    </dataValidation>
    <dataValidation type="list" allowBlank="1" showInputMessage="1" showErrorMessage="1" sqref="B29" xr:uid="{00000000-0002-0000-0000-000001000000}">
      <formula1>"Petrol,Diesel,LPG"</formula1>
    </dataValidation>
    <dataValidation type="list" allowBlank="1" showInputMessage="1" showErrorMessage="1" sqref="B30" xr:uid="{00000000-0002-0000-0000-000002000000}">
      <formula1>"&lt; 1400cc,1401-2000cc,&gt; 2000cc"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16:I39"/>
  <sheetViews>
    <sheetView topLeftCell="A8" zoomScale="86" workbookViewId="0">
      <selection activeCell="K36" sqref="K36"/>
    </sheetView>
  </sheetViews>
  <sheetFormatPr baseColWidth="10" defaultColWidth="9.1640625" defaultRowHeight="15"/>
  <cols>
    <col min="1" max="2" width="9.1640625" style="1"/>
    <col min="3" max="3" width="6.5" style="1" customWidth="1"/>
    <col min="4" max="4" width="10" style="1" customWidth="1"/>
    <col min="5" max="6" width="10.5" style="1" customWidth="1"/>
    <col min="7" max="7" width="9.83203125" style="1" customWidth="1"/>
    <col min="8" max="8" width="10.6640625" style="1" customWidth="1"/>
    <col min="9" max="9" width="10" style="1" customWidth="1"/>
    <col min="10" max="16384" width="9.1640625" style="1"/>
  </cols>
  <sheetData>
    <row r="16" ht="9" customHeight="1"/>
    <row r="17" spans="4:9" ht="23.25" customHeight="1">
      <c r="D17" s="56" t="s">
        <v>80</v>
      </c>
      <c r="E17" s="56"/>
      <c r="H17" s="56" t="s">
        <v>22</v>
      </c>
      <c r="I17" s="56"/>
    </row>
    <row r="18" spans="4:9" ht="5.25" customHeight="1"/>
    <row r="19" spans="4:9" ht="23.25" customHeight="1">
      <c r="D19" s="57">
        <f>'Data Entry'!B3</f>
        <v>44071</v>
      </c>
      <c r="E19" s="57"/>
    </row>
    <row r="24" spans="4:9" ht="11.25" customHeight="1"/>
    <row r="25" spans="4:9" ht="23.25" customHeight="1">
      <c r="D25" s="16">
        <f>'Data Entry'!B9</f>
        <v>0.35416666666666669</v>
      </c>
      <c r="E25" s="16">
        <f>'Data Entry'!C9</f>
        <v>0.5</v>
      </c>
      <c r="F25" s="16">
        <f>'Data Entry'!G9</f>
        <v>4.166666666666663E-2</v>
      </c>
      <c r="G25" s="16">
        <f>'Data Entry'!D9</f>
        <v>0.54166666666666663</v>
      </c>
      <c r="H25" s="16">
        <f>'Data Entry'!E9</f>
        <v>0.72986111111111107</v>
      </c>
      <c r="I25" s="16">
        <f>'Data Entry'!M9</f>
        <v>0.33333333333333331</v>
      </c>
    </row>
    <row r="26" spans="4:9" ht="23.25" customHeight="1">
      <c r="D26" s="16">
        <f>'Data Entry'!B10</f>
        <v>0.35416666666666669</v>
      </c>
      <c r="E26" s="16">
        <f>'Data Entry'!C10</f>
        <v>0.5</v>
      </c>
      <c r="F26" s="16">
        <f>'Data Entry'!G10</f>
        <v>4.166666666666663E-2</v>
      </c>
      <c r="G26" s="16">
        <f>'Data Entry'!D10</f>
        <v>0.54166666666666663</v>
      </c>
      <c r="H26" s="16">
        <f>'Data Entry'!E10</f>
        <v>0.73472222222222217</v>
      </c>
      <c r="I26" s="16">
        <f>'Data Entry'!M10</f>
        <v>0.33333333333333331</v>
      </c>
    </row>
    <row r="27" spans="4:9" ht="23.25" customHeight="1">
      <c r="D27" s="16">
        <f>'Data Entry'!B11</f>
        <v>0.35416666666666702</v>
      </c>
      <c r="E27" s="16">
        <f>'Data Entry'!C11</f>
        <v>0.5</v>
      </c>
      <c r="F27" s="16">
        <f>'Data Entry'!G11</f>
        <v>4.1666666666666963E-2</v>
      </c>
      <c r="G27" s="16">
        <f>'Data Entry'!D11</f>
        <v>0.54166666666666696</v>
      </c>
      <c r="H27" s="16">
        <f>'Data Entry'!E11</f>
        <v>0.72430555555555554</v>
      </c>
      <c r="I27" s="16">
        <f>'Data Entry'!M11</f>
        <v>0.32291666666666663</v>
      </c>
    </row>
    <row r="28" spans="4:9" ht="23.25" customHeight="1">
      <c r="D28" s="16">
        <f>'Data Entry'!B12</f>
        <v>0.35416666666666702</v>
      </c>
      <c r="E28" s="16">
        <f>'Data Entry'!C12</f>
        <v>0.5</v>
      </c>
      <c r="F28" s="16">
        <f>'Data Entry'!G12</f>
        <v>4.1666666666666963E-2</v>
      </c>
      <c r="G28" s="16">
        <f>'Data Entry'!D12</f>
        <v>0.54166666666666696</v>
      </c>
      <c r="H28" s="16">
        <f>'Data Entry'!E12</f>
        <v>0.72986111111111107</v>
      </c>
      <c r="I28" s="16">
        <f>'Data Entry'!M12</f>
        <v>0.33333333333333331</v>
      </c>
    </row>
    <row r="29" spans="4:9" ht="23.25" customHeight="1">
      <c r="D29" s="16">
        <f>'Data Entry'!B13</f>
        <v>0.35416666666666702</v>
      </c>
      <c r="E29" s="16">
        <f>'Data Entry'!C13</f>
        <v>0.5</v>
      </c>
      <c r="F29" s="16">
        <f>'Data Entry'!G13</f>
        <v>4.1666666666666963E-2</v>
      </c>
      <c r="G29" s="16">
        <f>'Data Entry'!D13</f>
        <v>0.54166666666666696</v>
      </c>
      <c r="H29" s="16">
        <f>'Data Entry'!E13</f>
        <v>0.74652777777777779</v>
      </c>
      <c r="I29" s="16">
        <f>'Data Entry'!M13</f>
        <v>0.34375</v>
      </c>
    </row>
    <row r="30" spans="4:9" ht="23.25" customHeight="1"/>
    <row r="31" spans="4:9" ht="23.25" customHeight="1"/>
    <row r="32" spans="4:9" ht="23.25" customHeight="1"/>
    <row r="33" spans="5:9" ht="35.25" customHeight="1"/>
    <row r="34" spans="5:9" ht="23.25" customHeight="1">
      <c r="E34" s="56" t="s">
        <v>80</v>
      </c>
      <c r="F34" s="56"/>
      <c r="G34" s="56"/>
      <c r="I34" s="17">
        <f>'Data Entry'!M16</f>
        <v>1.6666666666666665</v>
      </c>
    </row>
    <row r="36" spans="5:9" ht="19.5" customHeight="1"/>
    <row r="37" spans="5:9" ht="23.25" customHeight="1">
      <c r="E37" s="56"/>
      <c r="F37" s="56"/>
      <c r="G37" s="56"/>
    </row>
    <row r="38" spans="5:9" ht="6" customHeight="1"/>
    <row r="39" spans="5:9" ht="23.25" customHeight="1">
      <c r="E39" s="56"/>
      <c r="F39" s="56"/>
      <c r="G39" s="56"/>
    </row>
  </sheetData>
  <mergeCells count="6">
    <mergeCell ref="E39:G39"/>
    <mergeCell ref="H17:I17"/>
    <mergeCell ref="D17:E17"/>
    <mergeCell ref="D19:E19"/>
    <mergeCell ref="E34:G34"/>
    <mergeCell ref="E37:G3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60"/>
  <sheetViews>
    <sheetView topLeftCell="A35" zoomScaleNormal="100" workbookViewId="0">
      <selection activeCell="I57" sqref="I57:J58"/>
    </sheetView>
  </sheetViews>
  <sheetFormatPr baseColWidth="10" defaultColWidth="8.83203125" defaultRowHeight="15"/>
  <cols>
    <col min="15" max="15" width="22.83203125" customWidth="1"/>
    <col min="16" max="16" width="16.5" customWidth="1"/>
  </cols>
  <sheetData>
    <row r="1" spans="1:12" ht="26">
      <c r="A1" s="61" t="s">
        <v>23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>
      <c r="A5" s="58" t="s">
        <v>24</v>
      </c>
      <c r="B5" s="58"/>
      <c r="C5" s="59" t="s">
        <v>81</v>
      </c>
      <c r="D5" s="59"/>
      <c r="E5" s="19"/>
      <c r="F5" s="19"/>
      <c r="G5" s="58" t="s">
        <v>25</v>
      </c>
      <c r="H5" s="58"/>
      <c r="I5" s="60">
        <f>I6-4</f>
        <v>44067</v>
      </c>
      <c r="J5" s="60"/>
      <c r="K5" s="19"/>
      <c r="L5" s="19"/>
    </row>
    <row r="6" spans="1:12">
      <c r="A6" s="58" t="s">
        <v>26</v>
      </c>
      <c r="B6" s="58"/>
      <c r="C6" s="59" t="s">
        <v>82</v>
      </c>
      <c r="D6" s="59"/>
      <c r="E6" s="19"/>
      <c r="F6" s="19"/>
      <c r="G6" s="58" t="s">
        <v>8</v>
      </c>
      <c r="H6" s="58"/>
      <c r="I6" s="60">
        <f>'Data Entry'!B3</f>
        <v>44071</v>
      </c>
      <c r="J6" s="60"/>
      <c r="K6" s="19"/>
      <c r="L6" s="19"/>
    </row>
    <row r="7" spans="1:12">
      <c r="A7" s="58" t="s">
        <v>27</v>
      </c>
      <c r="B7" s="58"/>
      <c r="C7" s="59" t="s">
        <v>22</v>
      </c>
      <c r="D7" s="5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62" t="s">
        <v>28</v>
      </c>
      <c r="B11" s="63"/>
      <c r="C11" s="63"/>
      <c r="D11" s="63"/>
      <c r="E11" s="63"/>
      <c r="F11" s="63"/>
      <c r="G11" s="63"/>
      <c r="H11" s="63"/>
      <c r="I11" s="63"/>
      <c r="J11" s="64"/>
      <c r="K11" s="19"/>
      <c r="L11" s="20"/>
    </row>
    <row r="12" spans="1:12">
      <c r="A12" s="21"/>
      <c r="B12" s="19"/>
      <c r="C12" s="19"/>
      <c r="D12" s="22" t="s">
        <v>29</v>
      </c>
      <c r="E12" s="22" t="s">
        <v>30</v>
      </c>
      <c r="F12" s="22" t="s">
        <v>31</v>
      </c>
      <c r="G12" s="22" t="s">
        <v>32</v>
      </c>
      <c r="H12" s="22" t="s">
        <v>33</v>
      </c>
      <c r="I12" s="22" t="s">
        <v>34</v>
      </c>
      <c r="J12" s="23" t="s">
        <v>35</v>
      </c>
      <c r="K12" s="19"/>
      <c r="L12" s="22" t="s">
        <v>36</v>
      </c>
    </row>
    <row r="13" spans="1:12" ht="15" customHeight="1">
      <c r="A13" s="65" t="s">
        <v>37</v>
      </c>
      <c r="B13" s="66"/>
      <c r="C13" s="67"/>
      <c r="D13" s="68">
        <f>'Data Entry'!R9</f>
        <v>8</v>
      </c>
      <c r="E13" s="68">
        <f>'Data Entry'!R10</f>
        <v>8</v>
      </c>
      <c r="F13" s="68">
        <f>'Data Entry'!R11</f>
        <v>7.7499999999999991</v>
      </c>
      <c r="G13" s="68">
        <f>'Data Entry'!R12</f>
        <v>8</v>
      </c>
      <c r="H13" s="68">
        <f>'Data Entry'!R13</f>
        <v>8.25</v>
      </c>
      <c r="I13" s="68"/>
      <c r="J13" s="68"/>
      <c r="K13" s="19"/>
      <c r="L13" s="68">
        <f>SUM(D13:J14)</f>
        <v>40</v>
      </c>
    </row>
    <row r="14" spans="1:12">
      <c r="A14" s="70" t="s">
        <v>38</v>
      </c>
      <c r="B14" s="71"/>
      <c r="C14" s="72"/>
      <c r="D14" s="69"/>
      <c r="E14" s="69"/>
      <c r="F14" s="69"/>
      <c r="G14" s="69"/>
      <c r="H14" s="69"/>
      <c r="I14" s="69"/>
      <c r="J14" s="69"/>
      <c r="K14" s="19"/>
      <c r="L14" s="69"/>
    </row>
    <row r="15" spans="1:1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20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73" t="s">
        <v>39</v>
      </c>
      <c r="B18" s="74"/>
      <c r="C18" s="74"/>
      <c r="D18" s="74"/>
      <c r="E18" s="74"/>
      <c r="F18" s="74"/>
      <c r="G18" s="74"/>
      <c r="H18" s="74"/>
      <c r="I18" s="74"/>
      <c r="J18" s="75"/>
      <c r="K18" s="19"/>
      <c r="L18" s="20"/>
    </row>
    <row r="19" spans="1:12">
      <c r="A19" s="76" t="s">
        <v>40</v>
      </c>
      <c r="B19" s="77"/>
      <c r="C19" s="77"/>
      <c r="D19" s="77"/>
      <c r="E19" s="77"/>
      <c r="F19" s="77"/>
      <c r="G19" s="77"/>
      <c r="H19" s="77"/>
      <c r="I19" s="77"/>
      <c r="J19" s="78"/>
      <c r="K19" s="19"/>
      <c r="L19" s="22" t="s">
        <v>41</v>
      </c>
    </row>
    <row r="20" spans="1:12">
      <c r="A20" s="24" t="s">
        <v>42</v>
      </c>
      <c r="B20" s="25"/>
      <c r="C20" s="25"/>
      <c r="D20" s="25"/>
      <c r="E20" s="25"/>
      <c r="F20" s="25"/>
      <c r="G20" s="25"/>
      <c r="H20" s="48"/>
      <c r="I20" s="25"/>
      <c r="J20" s="49"/>
      <c r="K20" s="19"/>
      <c r="L20" s="22" t="s">
        <v>43</v>
      </c>
    </row>
    <row r="21" spans="1:12">
      <c r="A21" s="26" t="s">
        <v>44</v>
      </c>
      <c r="B21" s="27"/>
      <c r="C21" s="27"/>
      <c r="D21" s="27"/>
      <c r="E21" s="27"/>
      <c r="F21" s="27"/>
      <c r="G21" s="27"/>
      <c r="H21" s="27"/>
      <c r="I21" s="27"/>
      <c r="J21" s="50"/>
      <c r="K21" s="19"/>
      <c r="L21" s="46">
        <f>SUM(D31:J31)*0.45</f>
        <v>27</v>
      </c>
    </row>
    <row r="22" spans="1:12">
      <c r="A22" s="26" t="s">
        <v>45</v>
      </c>
      <c r="B22" s="27"/>
      <c r="C22" s="27"/>
      <c r="D22" s="27"/>
      <c r="E22" s="27"/>
      <c r="F22" s="27"/>
      <c r="G22" s="27"/>
      <c r="H22" s="27"/>
      <c r="I22" s="27"/>
      <c r="J22" s="50"/>
      <c r="K22" s="19"/>
      <c r="L22" s="20"/>
    </row>
    <row r="23" spans="1:12">
      <c r="A23" s="79" t="s">
        <v>46</v>
      </c>
      <c r="B23" s="80"/>
      <c r="C23" s="80"/>
      <c r="D23" s="80"/>
      <c r="E23" s="80"/>
      <c r="F23" s="80"/>
      <c r="G23" s="80"/>
      <c r="H23" s="80"/>
      <c r="I23" s="80"/>
      <c r="J23" s="81"/>
      <c r="K23" s="19"/>
      <c r="L23" s="20"/>
    </row>
    <row r="24" spans="1:1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62" t="s">
        <v>47</v>
      </c>
      <c r="B27" s="63"/>
      <c r="C27" s="63"/>
      <c r="D27" s="63"/>
      <c r="E27" s="63"/>
      <c r="F27" s="63"/>
      <c r="G27" s="63"/>
      <c r="H27" s="63"/>
      <c r="I27" s="63"/>
      <c r="J27" s="64"/>
      <c r="K27" s="19"/>
      <c r="L27" s="19"/>
    </row>
    <row r="28" spans="1:12">
      <c r="A28" s="21"/>
      <c r="B28" s="19"/>
      <c r="C28" s="19"/>
      <c r="D28" s="28" t="s">
        <v>29</v>
      </c>
      <c r="E28" s="28" t="s">
        <v>30</v>
      </c>
      <c r="F28" s="28" t="s">
        <v>31</v>
      </c>
      <c r="G28" s="28" t="s">
        <v>32</v>
      </c>
      <c r="H28" s="28" t="s">
        <v>33</v>
      </c>
      <c r="I28" s="28" t="s">
        <v>34</v>
      </c>
      <c r="J28" s="29" t="s">
        <v>35</v>
      </c>
      <c r="K28" s="19"/>
      <c r="L28" s="19"/>
    </row>
    <row r="29" spans="1:12">
      <c r="A29" s="82" t="s">
        <v>48</v>
      </c>
      <c r="B29" s="82"/>
      <c r="C29" s="82"/>
      <c r="D29" s="39" t="str">
        <f>'Data Entry'!B20</f>
        <v>Home</v>
      </c>
      <c r="E29" s="39" t="str">
        <f>'Data Entry'!B21</f>
        <v>Home</v>
      </c>
      <c r="F29" s="39" t="str">
        <f>'Data Entry'!B22</f>
        <v>Home</v>
      </c>
      <c r="G29" s="39" t="str">
        <f>'Data Entry'!B23</f>
        <v>Home</v>
      </c>
      <c r="H29" s="39" t="str">
        <f>'Data Entry'!B24</f>
        <v>Home</v>
      </c>
      <c r="I29" s="39"/>
      <c r="J29" s="39"/>
      <c r="K29" s="19"/>
      <c r="L29" s="20"/>
    </row>
    <row r="30" spans="1:12">
      <c r="A30" s="82" t="s">
        <v>50</v>
      </c>
      <c r="B30" s="82"/>
      <c r="C30" s="82"/>
      <c r="D30" s="39" t="str">
        <f>'Data Entry'!C20</f>
        <v>Work</v>
      </c>
      <c r="E30" s="39" t="str">
        <f>'Data Entry'!C21</f>
        <v>Work</v>
      </c>
      <c r="F30" s="39" t="str">
        <f>'Data Entry'!C22</f>
        <v>Work</v>
      </c>
      <c r="G30" s="39" t="str">
        <f>'Data Entry'!C23</f>
        <v>Work</v>
      </c>
      <c r="H30" s="39" t="str">
        <f>'Data Entry'!C24</f>
        <v>Work</v>
      </c>
      <c r="I30" s="39"/>
      <c r="J30" s="39"/>
      <c r="K30" s="19"/>
      <c r="L30" s="22" t="s">
        <v>36</v>
      </c>
    </row>
    <row r="31" spans="1:12">
      <c r="A31" s="82" t="s">
        <v>52</v>
      </c>
      <c r="B31" s="82"/>
      <c r="C31" s="82"/>
      <c r="D31" s="39">
        <f>'Data Entry'!D20*2</f>
        <v>12</v>
      </c>
      <c r="E31" s="39">
        <f>'Data Entry'!D21*2</f>
        <v>12</v>
      </c>
      <c r="F31" s="39">
        <f>'Data Entry'!D22*2</f>
        <v>12</v>
      </c>
      <c r="G31" s="39">
        <f>'Data Entry'!D23*2</f>
        <v>12</v>
      </c>
      <c r="H31" s="39">
        <f>'Data Entry'!D24*2</f>
        <v>12</v>
      </c>
      <c r="I31" s="39"/>
      <c r="J31" s="39"/>
      <c r="K31" s="19"/>
      <c r="L31" s="39" t="str">
        <f>CONCATENATE(SUM(D31:J31)," Miles")</f>
        <v>60 Miles</v>
      </c>
    </row>
    <row r="32" spans="1:12" ht="15" customHeight="1">
      <c r="A32" s="83" t="s">
        <v>53</v>
      </c>
      <c r="B32" s="84"/>
      <c r="C32" s="85"/>
      <c r="D32" s="68">
        <f>'Data Entry'!E20</f>
        <v>0</v>
      </c>
      <c r="E32" s="68">
        <f>'Data Entry'!E21</f>
        <v>0</v>
      </c>
      <c r="F32" s="68" t="str">
        <f>'Data Entry'!E22</f>
        <v>Meeting</v>
      </c>
      <c r="G32" s="68">
        <f>'Data Entry'!E23</f>
        <v>0</v>
      </c>
      <c r="H32" s="68">
        <f>'Data Entry'!E24</f>
        <v>0</v>
      </c>
      <c r="I32" s="68">
        <f>'Data Entry'!E25</f>
        <v>0</v>
      </c>
      <c r="J32" s="68">
        <f>'Data Entry'!E26</f>
        <v>0</v>
      </c>
      <c r="K32" s="19"/>
      <c r="L32" s="20"/>
    </row>
    <row r="33" spans="1:14">
      <c r="A33" s="86"/>
      <c r="B33" s="87"/>
      <c r="C33" s="88"/>
      <c r="D33" s="69"/>
      <c r="E33" s="69"/>
      <c r="F33" s="69"/>
      <c r="G33" s="69"/>
      <c r="H33" s="69"/>
      <c r="I33" s="69"/>
      <c r="J33" s="69"/>
      <c r="K33" s="19"/>
      <c r="L33" s="19"/>
    </row>
    <row r="34" spans="1:1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4">
      <c r="A37" s="62" t="s">
        <v>54</v>
      </c>
      <c r="B37" s="63"/>
      <c r="C37" s="63"/>
      <c r="D37" s="63"/>
      <c r="E37" s="63"/>
      <c r="F37" s="63"/>
      <c r="G37" s="63"/>
      <c r="H37" s="63"/>
      <c r="I37" s="63"/>
      <c r="J37" s="64"/>
      <c r="K37" s="19"/>
      <c r="L37" s="19"/>
    </row>
    <row r="38" spans="1:14">
      <c r="A38" s="21"/>
      <c r="B38" s="19"/>
      <c r="C38" s="19"/>
      <c r="D38" s="22" t="s">
        <v>29</v>
      </c>
      <c r="E38" s="22" t="s">
        <v>30</v>
      </c>
      <c r="F38" s="22" t="s">
        <v>31</v>
      </c>
      <c r="G38" s="22" t="s">
        <v>32</v>
      </c>
      <c r="H38" s="22" t="s">
        <v>33</v>
      </c>
      <c r="I38" s="22" t="s">
        <v>34</v>
      </c>
      <c r="J38" s="23" t="s">
        <v>35</v>
      </c>
      <c r="K38" s="19"/>
      <c r="L38" s="19"/>
    </row>
    <row r="39" spans="1:14">
      <c r="A39" s="82" t="s">
        <v>55</v>
      </c>
      <c r="B39" s="82"/>
      <c r="C39" s="82"/>
      <c r="D39" s="41">
        <f>'Data Entry'!B9-'Data Entry'!G20</f>
        <v>0.34583333333333333</v>
      </c>
      <c r="E39" s="41">
        <f>'Data Entry'!B10-'Data Entry'!G21</f>
        <v>0.34583333333333333</v>
      </c>
      <c r="F39" s="41">
        <f>'Data Entry'!B11-'Data Entry'!G22</f>
        <v>0.34583333333333366</v>
      </c>
      <c r="G39" s="41">
        <f>'Data Entry'!B12-'Data Entry'!G23</f>
        <v>0.34583333333333366</v>
      </c>
      <c r="H39" s="41">
        <f>'Data Entry'!B13-'Data Entry'!G24</f>
        <v>0.34583333333333366</v>
      </c>
      <c r="I39" s="38"/>
      <c r="J39" s="38"/>
      <c r="K39" s="19"/>
      <c r="L39" s="19"/>
    </row>
    <row r="40" spans="1:14">
      <c r="A40" s="82" t="s">
        <v>56</v>
      </c>
      <c r="B40" s="82"/>
      <c r="C40" s="82"/>
      <c r="D40" s="41">
        <f>'Data Entry'!E9+'Data Entry'!G20</f>
        <v>0.73819444444444438</v>
      </c>
      <c r="E40" s="41">
        <f>'Data Entry'!E10+'Data Entry'!G21</f>
        <v>0.74305555555555547</v>
      </c>
      <c r="F40" s="41">
        <f>'Data Entry'!E11+'Data Entry'!G22</f>
        <v>0.73263888888888884</v>
      </c>
      <c r="G40" s="41">
        <f>'Data Entry'!E12+'Data Entry'!G23</f>
        <v>0.73819444444444438</v>
      </c>
      <c r="H40" s="41">
        <f>'Data Entry'!E13+'Data Entry'!G24</f>
        <v>0.75486111111111109</v>
      </c>
      <c r="I40" s="38"/>
      <c r="J40" s="38"/>
      <c r="K40" s="19"/>
      <c r="L40" s="19"/>
    </row>
    <row r="41" spans="1:14">
      <c r="A41" s="92" t="s">
        <v>57</v>
      </c>
      <c r="B41" s="92"/>
      <c r="C41" s="92"/>
      <c r="D41" s="42">
        <f>D40-D39</f>
        <v>0.39236111111111105</v>
      </c>
      <c r="E41" s="42">
        <f>E40-E39</f>
        <v>0.39722222222222214</v>
      </c>
      <c r="F41" s="42">
        <f>F40-F39</f>
        <v>0.38680555555555518</v>
      </c>
      <c r="G41" s="42">
        <f>G40-G39</f>
        <v>0.39236111111111072</v>
      </c>
      <c r="H41" s="42">
        <f>H40-H39</f>
        <v>0.40902777777777743</v>
      </c>
      <c r="I41" s="43"/>
      <c r="J41" s="43"/>
      <c r="K41" s="20"/>
      <c r="L41" s="20"/>
      <c r="M41" s="30"/>
    </row>
    <row r="42" spans="1:14">
      <c r="A42" s="93" t="s">
        <v>58</v>
      </c>
      <c r="B42" s="94"/>
      <c r="C42" s="94"/>
      <c r="D42" s="94"/>
      <c r="E42" s="94"/>
      <c r="F42" s="94"/>
      <c r="G42" s="94"/>
      <c r="H42" s="94"/>
      <c r="I42" s="94"/>
      <c r="J42" s="95"/>
      <c r="K42" s="20"/>
      <c r="L42" s="22" t="s">
        <v>36</v>
      </c>
      <c r="M42" s="30"/>
      <c r="N42" s="44"/>
    </row>
    <row r="43" spans="1:14">
      <c r="A43" s="96" t="s">
        <v>59</v>
      </c>
      <c r="B43" s="97"/>
      <c r="C43" s="97"/>
      <c r="D43" s="97"/>
      <c r="E43" s="97"/>
      <c r="F43" s="97"/>
      <c r="G43" s="97"/>
      <c r="H43" s="97"/>
      <c r="I43" s="97"/>
      <c r="J43" s="98"/>
      <c r="K43" s="20"/>
      <c r="L43" s="22" t="s">
        <v>60</v>
      </c>
      <c r="M43" s="30"/>
      <c r="N43" s="44"/>
    </row>
    <row r="44" spans="1:14">
      <c r="A44" s="99" t="s">
        <v>53</v>
      </c>
      <c r="B44" s="100"/>
      <c r="C44" s="101"/>
      <c r="D44" s="45">
        <f>IF(D41&lt;0.208333333333333,0,
IF(D41&lt;0.416666666666667,5,10))</f>
        <v>5</v>
      </c>
      <c r="E44" s="45">
        <f t="shared" ref="E44:H44" si="0">IF(E41&lt;0.208333333333333,0,
IF(E41&lt;0.416666666666667,5,10))</f>
        <v>5</v>
      </c>
      <c r="F44" s="45">
        <f t="shared" si="0"/>
        <v>5</v>
      </c>
      <c r="G44" s="45">
        <f t="shared" si="0"/>
        <v>5</v>
      </c>
      <c r="H44" s="45">
        <f t="shared" si="0"/>
        <v>5</v>
      </c>
      <c r="I44" s="45"/>
      <c r="J44" s="45"/>
      <c r="K44" s="20"/>
      <c r="L44" s="46">
        <f>SUM(D44:J44)</f>
        <v>25</v>
      </c>
      <c r="M44" s="30"/>
    </row>
    <row r="45" spans="1:1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20"/>
      <c r="L45" s="20"/>
      <c r="M45" s="30"/>
    </row>
    <row r="46" spans="1:1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0"/>
      <c r="L46" s="20"/>
      <c r="M46" s="30"/>
    </row>
    <row r="47" spans="1:1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20"/>
      <c r="L47" s="20"/>
      <c r="M47" s="30"/>
    </row>
    <row r="48" spans="1:14">
      <c r="A48" s="102" t="s">
        <v>61</v>
      </c>
      <c r="B48" s="103"/>
      <c r="C48" s="103"/>
      <c r="D48" s="103"/>
      <c r="E48" s="103"/>
      <c r="F48" s="103"/>
      <c r="G48" s="103"/>
      <c r="H48" s="103"/>
      <c r="I48" s="103"/>
      <c r="J48" s="104"/>
      <c r="K48" s="20"/>
      <c r="L48" s="22" t="s">
        <v>36</v>
      </c>
      <c r="M48" s="30"/>
    </row>
    <row r="49" spans="1:13">
      <c r="A49" s="105"/>
      <c r="B49" s="106"/>
      <c r="C49" s="106"/>
      <c r="D49" s="106"/>
      <c r="E49" s="106"/>
      <c r="F49" s="106"/>
      <c r="G49" s="106"/>
      <c r="H49" s="106"/>
      <c r="I49" s="106"/>
      <c r="J49" s="107"/>
      <c r="K49" s="20"/>
      <c r="L49" s="22" t="s">
        <v>43</v>
      </c>
      <c r="M49" s="30"/>
    </row>
    <row r="50" spans="1:13">
      <c r="A50" s="89" t="str">
        <f>CONCATENATE("I declare that the above expenses are a true reflection of my expenses for week ending ",TEXT(I6,"dd mmm yyyy"))</f>
        <v>I declare that the above expenses are a true reflection of my expenses for week ending 28 Aug 2020</v>
      </c>
      <c r="B50" s="90"/>
      <c r="C50" s="90"/>
      <c r="D50" s="90"/>
      <c r="E50" s="90"/>
      <c r="F50" s="90"/>
      <c r="G50" s="90"/>
      <c r="H50" s="90"/>
      <c r="I50" s="90"/>
      <c r="J50" s="91"/>
      <c r="K50" s="20"/>
      <c r="L50" s="46">
        <f>L44+L21</f>
        <v>52</v>
      </c>
      <c r="M50" s="30"/>
    </row>
    <row r="51" spans="1:13">
      <c r="A51" s="89" t="str">
        <f>CONCATENATE("During this week I travelled a total of ",L31," for which I have claimed ",TEXT(L21,"£0.00"))</f>
        <v>During this week I travelled a total of 60 Miles for which I have claimed £27.00</v>
      </c>
      <c r="B51" s="90"/>
      <c r="C51" s="90"/>
      <c r="D51" s="90"/>
      <c r="E51" s="90"/>
      <c r="F51" s="90"/>
      <c r="G51" s="90"/>
      <c r="H51" s="90"/>
      <c r="I51" s="90"/>
      <c r="J51" s="91"/>
      <c r="K51" s="20"/>
      <c r="L51" s="20"/>
      <c r="M51" s="30"/>
    </row>
    <row r="52" spans="1:13">
      <c r="A52" s="89" t="str">
        <f>CONCATENATE("Based on my time away from home, I am claiming ",TEXT(L44,"£0.00"))</f>
        <v>Based on my time away from home, I am claiming £25.00</v>
      </c>
      <c r="B52" s="90"/>
      <c r="C52" s="90"/>
      <c r="D52" s="90"/>
      <c r="E52" s="90"/>
      <c r="F52" s="90"/>
      <c r="G52" s="90"/>
      <c r="H52" s="90"/>
      <c r="I52" s="90"/>
      <c r="J52" s="91"/>
      <c r="K52" s="19"/>
      <c r="L52" s="19"/>
    </row>
    <row r="53" spans="1:13">
      <c r="A53" s="89" t="str">
        <f>CONCATENATE("My total claim for this week is ",TEXT(L50,"£0.00"))</f>
        <v>My total claim for this week is £52.00</v>
      </c>
      <c r="B53" s="90"/>
      <c r="C53" s="90"/>
      <c r="D53" s="90"/>
      <c r="E53" s="90"/>
      <c r="F53" s="90"/>
      <c r="G53" s="90"/>
      <c r="H53" s="90"/>
      <c r="I53" s="90"/>
      <c r="J53" s="91"/>
      <c r="K53" s="19"/>
      <c r="L53" s="19"/>
    </row>
    <row r="54" spans="1:13">
      <c r="A54" s="79"/>
      <c r="B54" s="80"/>
      <c r="C54" s="80"/>
      <c r="D54" s="80"/>
      <c r="E54" s="80"/>
      <c r="F54" s="80"/>
      <c r="G54" s="80"/>
      <c r="H54" s="80"/>
      <c r="I54" s="80"/>
      <c r="J54" s="81"/>
      <c r="K54" s="19"/>
      <c r="L54" s="19"/>
    </row>
    <row r="55" spans="1:1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3">
      <c r="A57" s="108" t="s">
        <v>62</v>
      </c>
      <c r="B57" s="110" t="s">
        <v>80</v>
      </c>
      <c r="C57" s="111"/>
      <c r="D57" s="111"/>
      <c r="E57" s="111"/>
      <c r="F57" s="111"/>
      <c r="G57" s="112"/>
      <c r="H57" s="108" t="s">
        <v>63</v>
      </c>
      <c r="I57" s="116" t="s">
        <v>83</v>
      </c>
      <c r="J57" s="117"/>
      <c r="K57" s="19"/>
      <c r="L57" s="19"/>
    </row>
    <row r="58" spans="1:13">
      <c r="A58" s="109"/>
      <c r="B58" s="113"/>
      <c r="C58" s="114"/>
      <c r="D58" s="114"/>
      <c r="E58" s="114"/>
      <c r="F58" s="114"/>
      <c r="G58" s="115"/>
      <c r="H58" s="109"/>
      <c r="I58" s="118"/>
      <c r="J58" s="119"/>
      <c r="K58" s="19"/>
      <c r="L58" s="19"/>
    </row>
    <row r="59" spans="1:1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</row>
  </sheetData>
  <mergeCells count="55">
    <mergeCell ref="A51:J51"/>
    <mergeCell ref="A52:J52"/>
    <mergeCell ref="A53:J53"/>
    <mergeCell ref="A54:J54"/>
    <mergeCell ref="A57:A58"/>
    <mergeCell ref="B57:G58"/>
    <mergeCell ref="H57:H58"/>
    <mergeCell ref="I57:J58"/>
    <mergeCell ref="E32:E33"/>
    <mergeCell ref="F32:F33"/>
    <mergeCell ref="G32:G33"/>
    <mergeCell ref="H32:H33"/>
    <mergeCell ref="A50:J50"/>
    <mergeCell ref="I32:I33"/>
    <mergeCell ref="J32:J33"/>
    <mergeCell ref="A37:J37"/>
    <mergeCell ref="A39:C39"/>
    <mergeCell ref="A40:C40"/>
    <mergeCell ref="A41:C41"/>
    <mergeCell ref="A42:J42"/>
    <mergeCell ref="A43:J43"/>
    <mergeCell ref="A44:C44"/>
    <mergeCell ref="A48:J48"/>
    <mergeCell ref="A49:J49"/>
    <mergeCell ref="A29:C29"/>
    <mergeCell ref="A30:C30"/>
    <mergeCell ref="A31:C31"/>
    <mergeCell ref="A32:C33"/>
    <mergeCell ref="D32:D33"/>
    <mergeCell ref="L13:L14"/>
    <mergeCell ref="A14:C14"/>
    <mergeCell ref="A18:J18"/>
    <mergeCell ref="A19:J19"/>
    <mergeCell ref="A27:J27"/>
    <mergeCell ref="A23:J23"/>
    <mergeCell ref="A7:B7"/>
    <mergeCell ref="C7:D7"/>
    <mergeCell ref="A11:J11"/>
    <mergeCell ref="A13:C13"/>
    <mergeCell ref="D13:D14"/>
    <mergeCell ref="E13:E14"/>
    <mergeCell ref="F13:F14"/>
    <mergeCell ref="G13:G14"/>
    <mergeCell ref="H13:H14"/>
    <mergeCell ref="I13:I14"/>
    <mergeCell ref="J13:J14"/>
    <mergeCell ref="A6:B6"/>
    <mergeCell ref="C6:D6"/>
    <mergeCell ref="G6:H6"/>
    <mergeCell ref="I6:J6"/>
    <mergeCell ref="A1:L1"/>
    <mergeCell ref="A5:B5"/>
    <mergeCell ref="C5:D5"/>
    <mergeCell ref="G5:H5"/>
    <mergeCell ref="I5:J5"/>
  </mergeCells>
  <conditionalFormatting sqref="D32:D33">
    <cfRule type="expression" dxfId="2" priority="3">
      <formula>D32=0</formula>
    </cfRule>
  </conditionalFormatting>
  <conditionalFormatting sqref="E32:E33">
    <cfRule type="expression" dxfId="1" priority="2">
      <formula>E32=0</formula>
    </cfRule>
  </conditionalFormatting>
  <conditionalFormatting sqref="F32:J33">
    <cfRule type="expression" dxfId="0" priority="1">
      <formula>F32=0</formula>
    </cfRule>
  </conditionalFormatting>
  <pageMargins left="0.7" right="0.7" top="0.75" bottom="0.75" header="0.3" footer="0.3"/>
  <pageSetup paperSize="9" scale="7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85" r:id="rId4" name="Group Box 137">
              <controlPr defaultSize="0" autoFill="0" autoPict="0">
                <anchor moveWithCells="1">
                  <from>
                    <xdr:col>4</xdr:col>
                    <xdr:colOff>558800</xdr:colOff>
                    <xdr:row>18</xdr:row>
                    <xdr:rowOff>76200</xdr:rowOff>
                  </from>
                  <to>
                    <xdr:col>11</xdr:col>
                    <xdr:colOff>266700</xdr:colOff>
                    <xdr:row>20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5" name="Option Button 138">
              <controlPr defaultSize="0" autoFill="0" autoLine="0" autoPict="0">
                <anchor moveWithCells="1">
                  <from>
                    <xdr:col>4</xdr:col>
                    <xdr:colOff>571500</xdr:colOff>
                    <xdr:row>19</xdr:row>
                    <xdr:rowOff>25400</xdr:rowOff>
                  </from>
                  <to>
                    <xdr:col>6</xdr:col>
                    <xdr:colOff>482600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6" name="Option Button 139">
              <controlPr defaultSize="0" autoFill="0" autoLine="0" autoPict="0">
                <anchor moveWithCells="1">
                  <from>
                    <xdr:col>6</xdr:col>
                    <xdr:colOff>292100</xdr:colOff>
                    <xdr:row>19</xdr:row>
                    <xdr:rowOff>25400</xdr:rowOff>
                  </from>
                  <to>
                    <xdr:col>8</xdr:col>
                    <xdr:colOff>203200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7" name="Option Button 140">
              <controlPr defaultSize="0" autoFill="0" autoLine="0" autoPict="0">
                <anchor moveWithCells="1">
                  <from>
                    <xdr:col>7</xdr:col>
                    <xdr:colOff>596900</xdr:colOff>
                    <xdr:row>19</xdr:row>
                    <xdr:rowOff>25400</xdr:rowOff>
                  </from>
                  <to>
                    <xdr:col>9</xdr:col>
                    <xdr:colOff>520700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" name="Group Box 141">
              <controlPr defaultSize="0" autoFill="0" autoPict="0">
                <anchor moveWithCells="1">
                  <from>
                    <xdr:col>4</xdr:col>
                    <xdr:colOff>546100</xdr:colOff>
                    <xdr:row>19</xdr:row>
                    <xdr:rowOff>12700</xdr:rowOff>
                  </from>
                  <to>
                    <xdr:col>11</xdr:col>
                    <xdr:colOff>279400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9" name="Option Button 142">
              <controlPr defaultSize="0" autoFill="0" autoLine="0" autoPict="0">
                <anchor moveWithCells="1">
                  <from>
                    <xdr:col>4</xdr:col>
                    <xdr:colOff>571500</xdr:colOff>
                    <xdr:row>20</xdr:row>
                    <xdr:rowOff>12700</xdr:rowOff>
                  </from>
                  <to>
                    <xdr:col>6</xdr:col>
                    <xdr:colOff>482600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" name="Option Button 143">
              <controlPr defaultSize="0" autoFill="0" autoLine="0" autoPict="0">
                <anchor moveWithCells="1">
                  <from>
                    <xdr:col>6</xdr:col>
                    <xdr:colOff>292100</xdr:colOff>
                    <xdr:row>20</xdr:row>
                    <xdr:rowOff>12700</xdr:rowOff>
                  </from>
                  <to>
                    <xdr:col>8</xdr:col>
                    <xdr:colOff>203200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1" name="Option Button 144">
              <controlPr defaultSize="0" autoFill="0" autoLine="0" autoPict="0">
                <anchor moveWithCells="1">
                  <from>
                    <xdr:col>7</xdr:col>
                    <xdr:colOff>596900</xdr:colOff>
                    <xdr:row>20</xdr:row>
                    <xdr:rowOff>12700</xdr:rowOff>
                  </from>
                  <to>
                    <xdr:col>9</xdr:col>
                    <xdr:colOff>520700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2" name="Group Box 145">
              <controlPr defaultSize="0" autoFill="0" autoPict="0">
                <anchor moveWithCells="1">
                  <from>
                    <xdr:col>4</xdr:col>
                    <xdr:colOff>596900</xdr:colOff>
                    <xdr:row>20</xdr:row>
                    <xdr:rowOff>12700</xdr:rowOff>
                  </from>
                  <to>
                    <xdr:col>11</xdr:col>
                    <xdr:colOff>292100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3" name="Option Button 146">
              <controlPr defaultSize="0" autoFill="0" autoLine="0" autoPict="0">
                <anchor moveWithCells="1">
                  <from>
                    <xdr:col>4</xdr:col>
                    <xdr:colOff>584200</xdr:colOff>
                    <xdr:row>21</xdr:row>
                    <xdr:rowOff>0</xdr:rowOff>
                  </from>
                  <to>
                    <xdr:col>6</xdr:col>
                    <xdr:colOff>495300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" name="Option Button 147">
              <controlPr defaultSize="0" autoFill="0" autoLine="0" autoPict="0">
                <anchor moveWithCells="1">
                  <from>
                    <xdr:col>6</xdr:col>
                    <xdr:colOff>292100</xdr:colOff>
                    <xdr:row>21</xdr:row>
                    <xdr:rowOff>0</xdr:rowOff>
                  </from>
                  <to>
                    <xdr:col>8</xdr:col>
                    <xdr:colOff>215900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5" name="Option Button 148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520700</xdr:colOff>
                    <xdr:row>22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Entry</vt:lpstr>
      <vt:lpstr>Time Sheet</vt:lpstr>
      <vt:lpstr>Expenses</vt:lpstr>
      <vt:lpstr>Expenses!Print_Area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Microsoft Office User</cp:lastModifiedBy>
  <cp:lastPrinted>2015-09-16T06:01:37Z</cp:lastPrinted>
  <dcterms:created xsi:type="dcterms:W3CDTF">2015-07-28T04:58:18Z</dcterms:created>
  <dcterms:modified xsi:type="dcterms:W3CDTF">2020-07-04T12:52:38Z</dcterms:modified>
</cp:coreProperties>
</file>