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2" firstSheet="2" activeTab="3"/>
  </bookViews>
  <sheets>
    <sheet name="COSTO_RIEGO" sheetId="1" r:id="rId1"/>
    <sheet name="COSTO_AGUA_CONSUMO" sheetId="2" r:id="rId2"/>
    <sheet name="FINANCIAMIENTO_RIEGO" sheetId="3" r:id="rId3"/>
    <sheet name="FINANCIEMIENTO_AGUA_CONSUMO" sheetId="4" r:id="rId4"/>
    <sheet name="COSTO_FINANCIAMIENTO" sheetId="5" r:id="rId5"/>
  </sheets>
  <externalReferences>
    <externalReference r:id="rId6"/>
    <externalReference r:id="rId7"/>
  </externalReferences>
  <calcPr calcId="125725"/>
</workbook>
</file>

<file path=xl/calcChain.xml><?xml version="1.0" encoding="utf-8"?>
<calcChain xmlns="http://schemas.openxmlformats.org/spreadsheetml/2006/main">
  <c r="E7" i="2"/>
  <c r="F7" s="1"/>
  <c r="E6"/>
  <c r="F6" s="1"/>
  <c r="E5"/>
  <c r="I5" s="1"/>
  <c r="F29" i="1"/>
  <c r="G29" s="1"/>
  <c r="F28"/>
  <c r="G28" s="1"/>
  <c r="F27"/>
  <c r="G27" s="1"/>
  <c r="F5" i="2" l="1"/>
  <c r="H5"/>
  <c r="G6"/>
  <c r="G5"/>
  <c r="J18" i="1"/>
  <c r="I18"/>
  <c r="H18"/>
  <c r="F18"/>
  <c r="G18" s="1"/>
  <c r="J17"/>
  <c r="I17"/>
  <c r="H17"/>
  <c r="F17"/>
  <c r="G17" s="1"/>
  <c r="J16"/>
  <c r="I16"/>
  <c r="H16"/>
  <c r="F16"/>
  <c r="G16" s="1"/>
  <c r="F7"/>
  <c r="I7" s="1"/>
  <c r="J6"/>
  <c r="I6"/>
  <c r="H6"/>
  <c r="G6"/>
  <c r="H7" s="1"/>
  <c r="F5"/>
  <c r="G5" s="1"/>
  <c r="J7" l="1"/>
  <c r="G7"/>
</calcChain>
</file>

<file path=xl/comments1.xml><?xml version="1.0" encoding="utf-8"?>
<comments xmlns="http://schemas.openxmlformats.org/spreadsheetml/2006/main">
  <authors>
    <author>Autor</author>
  </authors>
  <commentList>
    <comment ref="C1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Usuario:
Consultar el valor de la minga de limpieza el número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D4" authorId="0">
      <text>
        <r>
          <rPr>
            <b/>
            <sz val="9"/>
            <color indexed="81"/>
            <rFont val="Tahoma"/>
            <family val="2"/>
          </rPr>
          <t>Autor:
requerimietos adicionales para mejorar el funcionamineto del sistema.</t>
        </r>
      </text>
    </comment>
    <comment ref="I6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CORREGIR</t>
        </r>
      </text>
    </comment>
    <comment ref="D14" authorId="0">
      <text>
        <r>
          <rPr>
            <b/>
            <sz val="9"/>
            <color indexed="81"/>
            <rFont val="Tahoma"/>
            <family val="2"/>
          </rPr>
          <t>Autor:
requerimietos adicionales para mejorar el funcionamineto del sistema.</t>
        </r>
      </text>
    </comment>
    <comment ref="D1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Preguntar a la JAAPARY el costo del sistema de cloración automático
</t>
        </r>
      </text>
    </comment>
    <comment ref="D24" authorId="0">
      <text>
        <r>
          <rPr>
            <b/>
            <sz val="9"/>
            <color indexed="81"/>
            <rFont val="Tahoma"/>
            <family val="2"/>
          </rPr>
          <t>Autor:
requerimietos adicionales para mejorar el funcionamineto del sistema.</t>
        </r>
      </text>
    </comment>
    <comment ref="D34" authorId="0">
      <text>
        <r>
          <rPr>
            <b/>
            <sz val="9"/>
            <color indexed="81"/>
            <rFont val="Tahoma"/>
            <family val="2"/>
          </rPr>
          <t>Autor:
requerimietos adicionales para mejorar el funcionamineto del sistema.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J20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miess apoyo con huertos agroecológicos la cantidad
</t>
        </r>
      </text>
    </comment>
    <comment ref="K2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En convenio con el CPT para el rehabilitación del canal principla con la entrega de materiales pétreos y cemento
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USD 12.00/DÍA, el mismo monto que se debe registrar en costo de mantenimiento</t>
        </r>
      </text>
    </comment>
    <comment ref="H5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Generación de recursos propios</t>
        </r>
      </text>
    </comment>
    <comment ref="G1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USD 12.00/DÍA, el mismo monto que se debe registrar en costo de mantenimiento</t>
        </r>
      </text>
    </comment>
    <comment ref="H1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Generación de recursos propios</t>
        </r>
      </text>
    </comment>
    <comment ref="G41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USD 12 MINGA
</t>
        </r>
      </text>
    </comment>
    <comment ref="H41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GENERACION DE RECURSOS PROPIOS</t>
        </r>
      </text>
    </comment>
  </commentList>
</comments>
</file>

<file path=xl/sharedStrings.xml><?xml version="1.0" encoding="utf-8"?>
<sst xmlns="http://schemas.openxmlformats.org/spreadsheetml/2006/main" count="456" uniqueCount="109">
  <si>
    <t>COTOPAXI</t>
  </si>
  <si>
    <t>TIPO DE SISTEMA</t>
  </si>
  <si>
    <t>CODIGO</t>
  </si>
  <si>
    <t>COSTOS DE SOSTENIBILIDAD OPERATIVA(POR AÑO)</t>
  </si>
  <si>
    <t>COSTO TOTAL</t>
  </si>
  <si>
    <t>COSTO/HA</t>
  </si>
  <si>
    <t>PESO RELATIVO DE LOS COSTOS ( %)</t>
  </si>
  <si>
    <t>AOM</t>
  </si>
  <si>
    <t>TECNIFICACIÓN</t>
  </si>
  <si>
    <t>HECTÁREAS INCREMENTALES(AMPLIACIÓN, REHABILITACIÓN)</t>
  </si>
  <si>
    <t>A</t>
  </si>
  <si>
    <t>M</t>
  </si>
  <si>
    <t>Público no transferido</t>
  </si>
  <si>
    <t>P3A</t>
  </si>
  <si>
    <t>Comunitario Asociativo</t>
  </si>
  <si>
    <t>C3A</t>
  </si>
  <si>
    <t>C3R</t>
  </si>
  <si>
    <t>TUNGURAHUA</t>
  </si>
  <si>
    <t>HECTÁREAS INCREMENTALES (AMPLIACIÓN, REHABILITACIÓN)</t>
  </si>
  <si>
    <t>Público</t>
  </si>
  <si>
    <t>P2C</t>
  </si>
  <si>
    <t>Público Comunitario</t>
  </si>
  <si>
    <t>PC2C</t>
  </si>
  <si>
    <t>CSC</t>
  </si>
  <si>
    <t>CHIMBORAZO</t>
  </si>
  <si>
    <t>COSTO/Ha</t>
  </si>
  <si>
    <t>PUBLICO</t>
  </si>
  <si>
    <t>P1I</t>
  </si>
  <si>
    <t>PÚBLICO COMUNITARIO</t>
  </si>
  <si>
    <t>PC1I</t>
  </si>
  <si>
    <t>C1I</t>
  </si>
  <si>
    <t>COMUNITARIO ASOCIATIVO</t>
  </si>
  <si>
    <t>CODIGOS</t>
  </si>
  <si>
    <t>COSTOS DE SOSTENIBILIDAD OPERATIVA (POR AÑO)</t>
  </si>
  <si>
    <t>COSTO POR USUARIO</t>
  </si>
  <si>
    <t>REQUERIMIENTOS  INFRAESTRUCTURA/INSUMOS</t>
  </si>
  <si>
    <t>GRANDES</t>
  </si>
  <si>
    <t>J3GR</t>
  </si>
  <si>
    <t>PEQUEÑOS</t>
  </si>
  <si>
    <t>J3PR</t>
  </si>
  <si>
    <t>J3PG</t>
  </si>
  <si>
    <t>REQUERIMIENTOS  INFRAESTRUCTURA/ INSUMOS</t>
  </si>
  <si>
    <t>J2GD</t>
  </si>
  <si>
    <t>J2GC</t>
  </si>
  <si>
    <t>J2GDC</t>
  </si>
  <si>
    <t>J1 GF</t>
  </si>
  <si>
    <t>MEDIANOS</t>
  </si>
  <si>
    <t>J1MI</t>
  </si>
  <si>
    <t>J1MF</t>
  </si>
  <si>
    <t>PASTAZA</t>
  </si>
  <si>
    <t>J4MR</t>
  </si>
  <si>
    <t xml:space="preserve">J4PA </t>
  </si>
  <si>
    <t>J5PR</t>
  </si>
  <si>
    <t>J4PA1</t>
  </si>
  <si>
    <t>J4PR1</t>
  </si>
  <si>
    <t>J4PA2</t>
  </si>
  <si>
    <t>FINANCIAMIENTO DE COSTOS DE SOSTINIBILIADAD DEL SISTEMA (POR AÑO)</t>
  </si>
  <si>
    <t xml:space="preserve">TOTAL </t>
  </si>
  <si>
    <t>% DE APORTE AL FINANCIAMIENTO</t>
  </si>
  <si>
    <t>USUARIOS</t>
  </si>
  <si>
    <t>ESTADO</t>
  </si>
  <si>
    <t>COOPERACIÓN</t>
  </si>
  <si>
    <t>TARIFAS</t>
  </si>
  <si>
    <t>OTROS APORTES ECONÓMICOS</t>
  </si>
  <si>
    <t>GOB CENTRAL</t>
  </si>
  <si>
    <t>GOB. PROV</t>
  </si>
  <si>
    <t>OTROS GAD´S</t>
  </si>
  <si>
    <t>NAC</t>
  </si>
  <si>
    <t>INTERN</t>
  </si>
  <si>
    <t>BASICA</t>
  </si>
  <si>
    <t>VOLUMETRICA</t>
  </si>
  <si>
    <t>CONCESIÓN</t>
  </si>
  <si>
    <t>CUOTAS</t>
  </si>
  <si>
    <t>MULTAS</t>
  </si>
  <si>
    <t>JORNALES</t>
  </si>
  <si>
    <t>AUTOGESTIÓN</t>
  </si>
  <si>
    <t>TOTAL %</t>
  </si>
  <si>
    <t>JORNAL</t>
  </si>
  <si>
    <t xml:space="preserve"> ACOMETIDA Y RECONEXIÓN</t>
  </si>
  <si>
    <t>GOB. MUN</t>
  </si>
  <si>
    <t>INTER</t>
  </si>
  <si>
    <t>REGULAR</t>
  </si>
  <si>
    <t>POR EXCESO</t>
  </si>
  <si>
    <t>GRANDE</t>
  </si>
  <si>
    <t>PEQUEÑO</t>
  </si>
  <si>
    <t>EXCESO</t>
  </si>
  <si>
    <t>ACOMETIDA Y RECONEXIÓN</t>
  </si>
  <si>
    <t>%</t>
  </si>
  <si>
    <t>MEDIANO</t>
  </si>
  <si>
    <t>JORNAL O MINGAS</t>
  </si>
  <si>
    <t>ACOMETIDA Y RECONECCION</t>
  </si>
  <si>
    <t>GOB. MUNICIPAL</t>
  </si>
  <si>
    <t>OTROS GAD´S(JUNTA PARROQUIAL)</t>
  </si>
  <si>
    <t>EXCESOS</t>
  </si>
  <si>
    <t>CÓDIGO</t>
  </si>
  <si>
    <t>TOTAL DE COSTOS DE SOSTENIBILIDAD OPERATIVA</t>
  </si>
  <si>
    <t>APORTES AL FINANCIAMIENTO</t>
  </si>
  <si>
    <t>TOTAL DE APORTES EN EL FINANCIAMIENTO</t>
  </si>
  <si>
    <t>RELACIÓN COSTO / FINANCIAMIENTO</t>
  </si>
  <si>
    <t>USUARIO</t>
  </si>
  <si>
    <t>MONTO</t>
  </si>
  <si>
    <t>RIEGO</t>
  </si>
  <si>
    <t>CONSUMO HUMANO</t>
  </si>
  <si>
    <t>Grande</t>
  </si>
  <si>
    <t>Pequeño</t>
  </si>
  <si>
    <t>Grandes</t>
  </si>
  <si>
    <t xml:space="preserve"> Público - Comunitario</t>
  </si>
  <si>
    <t>Comunitario</t>
  </si>
  <si>
    <t xml:space="preserve">Juntas de agua 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</si>
</sst>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5">
    <xf numFmtId="0" fontId="0" fillId="0" borderId="0" xfId="0"/>
    <xf numFmtId="0" fontId="5" fillId="0" borderId="4" xfId="0" applyFont="1" applyBorder="1"/>
    <xf numFmtId="0" fontId="5" fillId="2" borderId="5" xfId="0" applyFont="1" applyFill="1" applyBorder="1"/>
    <xf numFmtId="2" fontId="5" fillId="0" borderId="5" xfId="0" applyNumberFormat="1" applyFont="1" applyBorder="1"/>
    <xf numFmtId="9" fontId="5" fillId="0" borderId="5" xfId="1" applyFont="1" applyBorder="1"/>
    <xf numFmtId="9" fontId="5" fillId="0" borderId="7" xfId="1" applyFont="1" applyBorder="1"/>
    <xf numFmtId="0" fontId="5" fillId="0" borderId="8" xfId="0" applyFont="1" applyBorder="1"/>
    <xf numFmtId="0" fontId="5" fillId="2" borderId="9" xfId="0" applyFont="1" applyFill="1" applyBorder="1"/>
    <xf numFmtId="2" fontId="5" fillId="0" borderId="9" xfId="0" applyNumberFormat="1" applyFont="1" applyBorder="1"/>
    <xf numFmtId="9" fontId="5" fillId="0" borderId="9" xfId="1" applyFont="1" applyBorder="1"/>
    <xf numFmtId="9" fontId="5" fillId="0" borderId="10" xfId="1" applyFont="1" applyBorder="1"/>
    <xf numFmtId="0" fontId="0" fillId="3" borderId="0" xfId="0" applyFill="1"/>
    <xf numFmtId="0" fontId="2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4" fontId="0" fillId="0" borderId="5" xfId="0" applyNumberFormat="1" applyBorder="1" applyAlignment="1">
      <alignment horizontal="center"/>
    </xf>
    <xf numFmtId="4" fontId="0" fillId="5" borderId="5" xfId="0" applyNumberFormat="1" applyFill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0" xfId="0" applyFill="1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2" borderId="5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9" xfId="0" applyFill="1" applyBorder="1" applyAlignment="1">
      <alignment horizontal="center"/>
    </xf>
    <xf numFmtId="4" fontId="0" fillId="0" borderId="9" xfId="0" applyNumberFormat="1" applyBorder="1" applyAlignment="1">
      <alignment horizontal="center"/>
    </xf>
    <xf numFmtId="4" fontId="0" fillId="5" borderId="9" xfId="0" applyNumberFormat="1" applyFill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6" xfId="0" applyFill="1" applyBorder="1" applyAlignment="1">
      <alignment horizontal="center"/>
    </xf>
    <xf numFmtId="4" fontId="0" fillId="0" borderId="6" xfId="0" applyNumberFormat="1" applyBorder="1" applyAlignment="1">
      <alignment horizontal="center"/>
    </xf>
    <xf numFmtId="4" fontId="0" fillId="5" borderId="6" xfId="0" applyNumberFormat="1" applyFill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30" xfId="0" applyNumberFormat="1" applyBorder="1" applyAlignment="1">
      <alignment horizont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  <xf numFmtId="0" fontId="5" fillId="0" borderId="16" xfId="0" applyFont="1" applyBorder="1"/>
    <xf numFmtId="0" fontId="5" fillId="2" borderId="6" xfId="0" applyFont="1" applyFill="1" applyBorder="1"/>
    <xf numFmtId="2" fontId="5" fillId="0" borderId="6" xfId="0" applyNumberFormat="1" applyFont="1" applyBorder="1"/>
    <xf numFmtId="9" fontId="0" fillId="0" borderId="6" xfId="0" applyNumberFormat="1" applyBorder="1" applyAlignment="1"/>
    <xf numFmtId="9" fontId="0" fillId="0" borderId="30" xfId="0" applyNumberFormat="1" applyBorder="1" applyAlignment="1"/>
    <xf numFmtId="0" fontId="4" fillId="4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1" fontId="9" fillId="5" borderId="27" xfId="0" applyNumberFormat="1" applyFont="1" applyFill="1" applyBorder="1" applyAlignment="1">
      <alignment vertical="top" wrapText="1"/>
    </xf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/>
    <xf numFmtId="0" fontId="9" fillId="5" borderId="24" xfId="0" applyFont="1" applyFill="1" applyBorder="1" applyAlignment="1">
      <alignment vertical="top"/>
    </xf>
    <xf numFmtId="1" fontId="9" fillId="5" borderId="24" xfId="0" applyNumberFormat="1" applyFont="1" applyFill="1" applyBorder="1" applyAlignment="1">
      <alignment vertical="top"/>
    </xf>
    <xf numFmtId="1" fontId="9" fillId="5" borderId="23" xfId="0" applyNumberFormat="1" applyFont="1" applyFill="1" applyBorder="1" applyAlignment="1">
      <alignment vertical="top"/>
    </xf>
    <xf numFmtId="1" fontId="9" fillId="5" borderId="28" xfId="0" applyNumberFormat="1" applyFont="1" applyFill="1" applyBorder="1" applyAlignment="1">
      <alignment vertical="top" wrapText="1"/>
    </xf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8" fillId="4" borderId="22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wrapText="1"/>
    </xf>
    <xf numFmtId="0" fontId="9" fillId="5" borderId="31" xfId="0" applyFont="1" applyFill="1" applyBorder="1" applyAlignment="1">
      <alignment horizontal="center" vertical="top"/>
    </xf>
    <xf numFmtId="0" fontId="9" fillId="5" borderId="32" xfId="0" applyFont="1" applyFill="1" applyBorder="1" applyAlignment="1">
      <alignment vertical="top"/>
    </xf>
    <xf numFmtId="1" fontId="9" fillId="5" borderId="33" xfId="0" applyNumberFormat="1" applyFont="1" applyFill="1" applyBorder="1" applyAlignment="1">
      <alignment vertical="top" wrapText="1"/>
    </xf>
    <xf numFmtId="0" fontId="0" fillId="5" borderId="34" xfId="0" applyFill="1" applyBorder="1"/>
    <xf numFmtId="0" fontId="0" fillId="5" borderId="1" xfId="0" applyFill="1" applyBorder="1"/>
    <xf numFmtId="0" fontId="0" fillId="5" borderId="3" xfId="0" applyFill="1" applyBorder="1"/>
    <xf numFmtId="0" fontId="9" fillId="5" borderId="35" xfId="0" applyFont="1" applyFill="1" applyBorder="1" applyAlignment="1">
      <alignment horizontal="center" vertical="top"/>
    </xf>
    <xf numFmtId="0" fontId="9" fillId="5" borderId="36" xfId="0" applyFont="1" applyFill="1" applyBorder="1" applyAlignment="1">
      <alignment horizontal="center" vertical="center"/>
    </xf>
    <xf numFmtId="0" fontId="9" fillId="5" borderId="22" xfId="0" applyFont="1" applyFill="1" applyBorder="1" applyAlignment="1">
      <alignment vertical="top"/>
    </xf>
    <xf numFmtId="0" fontId="9" fillId="2" borderId="32" xfId="0" applyFont="1" applyFill="1" applyBorder="1" applyAlignment="1">
      <alignment vertical="top"/>
    </xf>
    <xf numFmtId="0" fontId="9" fillId="2" borderId="24" xfId="0" applyFont="1" applyFill="1" applyBorder="1" applyAlignment="1">
      <alignment vertical="top"/>
    </xf>
    <xf numFmtId="0" fontId="9" fillId="2" borderId="22" xfId="0" applyFont="1" applyFill="1" applyBorder="1" applyAlignment="1">
      <alignment vertical="top"/>
    </xf>
    <xf numFmtId="0" fontId="0" fillId="0" borderId="40" xfId="0" applyBorder="1"/>
    <xf numFmtId="0" fontId="2" fillId="2" borderId="5" xfId="0" applyFont="1" applyFill="1" applyBorder="1" applyAlignment="1">
      <alignment horizontal="center"/>
    </xf>
    <xf numFmtId="2" fontId="0" fillId="0" borderId="41" xfId="0" applyNumberFormat="1" applyBorder="1"/>
    <xf numFmtId="9" fontId="1" fillId="0" borderId="41" xfId="1" applyFont="1" applyBorder="1"/>
    <xf numFmtId="9" fontId="1" fillId="0" borderId="42" xfId="1" applyFont="1" applyBorder="1"/>
    <xf numFmtId="9" fontId="1" fillId="0" borderId="42" xfId="1" applyFont="1" applyFill="1" applyBorder="1"/>
    <xf numFmtId="0" fontId="2" fillId="2" borderId="27" xfId="0" applyFont="1" applyFill="1" applyBorder="1" applyAlignment="1">
      <alignment horizontal="center"/>
    </xf>
    <xf numFmtId="2" fontId="0" fillId="0" borderId="12" xfId="0" applyNumberFormat="1" applyBorder="1" applyAlignment="1">
      <alignment horizontal="right"/>
    </xf>
    <xf numFmtId="0" fontId="0" fillId="0" borderId="12" xfId="0" applyBorder="1"/>
    <xf numFmtId="2" fontId="0" fillId="0" borderId="12" xfId="0" applyNumberFormat="1" applyBorder="1"/>
    <xf numFmtId="9" fontId="1" fillId="0" borderId="12" xfId="1" applyFont="1" applyBorder="1"/>
    <xf numFmtId="9" fontId="0" fillId="0" borderId="12" xfId="0" applyNumberFormat="1" applyBorder="1"/>
    <xf numFmtId="9" fontId="0" fillId="0" borderId="13" xfId="0" applyNumberFormat="1" applyBorder="1"/>
    <xf numFmtId="0" fontId="2" fillId="4" borderId="39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9" xfId="0" applyFont="1" applyFill="1" applyBorder="1"/>
    <xf numFmtId="0" fontId="0" fillId="0" borderId="0" xfId="0" applyFill="1"/>
    <xf numFmtId="0" fontId="9" fillId="0" borderId="24" xfId="0" applyFont="1" applyFill="1" applyBorder="1" applyAlignment="1">
      <alignment vertical="top"/>
    </xf>
    <xf numFmtId="0" fontId="0" fillId="0" borderId="5" xfId="0" applyFill="1" applyBorder="1"/>
    <xf numFmtId="0" fontId="0" fillId="2" borderId="24" xfId="0" applyFill="1" applyBorder="1" applyAlignment="1">
      <alignment vertical="top"/>
    </xf>
    <xf numFmtId="0" fontId="8" fillId="0" borderId="35" xfId="0" applyFont="1" applyFill="1" applyBorder="1" applyAlignment="1">
      <alignment vertical="top"/>
    </xf>
    <xf numFmtId="0" fontId="0" fillId="0" borderId="7" xfId="0" applyFill="1" applyBorder="1"/>
    <xf numFmtId="0" fontId="8" fillId="0" borderId="52" xfId="0" applyFont="1" applyFill="1" applyBorder="1" applyAlignment="1">
      <alignment vertical="top"/>
    </xf>
    <xf numFmtId="0" fontId="0" fillId="2" borderId="22" xfId="0" applyFill="1" applyBorder="1" applyAlignment="1">
      <alignment vertical="top"/>
    </xf>
    <xf numFmtId="0" fontId="9" fillId="0" borderId="22" xfId="0" applyFont="1" applyFill="1" applyBorder="1" applyAlignment="1">
      <alignment vertical="top"/>
    </xf>
    <xf numFmtId="0" fontId="0" fillId="0" borderId="9" xfId="0" applyFill="1" applyBorder="1"/>
    <xf numFmtId="0" fontId="0" fillId="0" borderId="10" xfId="0" applyFill="1" applyBorder="1"/>
    <xf numFmtId="0" fontId="0" fillId="0" borderId="5" xfId="0" applyFill="1" applyBorder="1" applyAlignment="1">
      <alignment vertical="top"/>
    </xf>
    <xf numFmtId="0" fontId="9" fillId="0" borderId="5" xfId="0" applyFont="1" applyFill="1" applyBorder="1" applyAlignment="1">
      <alignment vertical="top"/>
    </xf>
    <xf numFmtId="1" fontId="9" fillId="0" borderId="5" xfId="0" applyNumberFormat="1" applyFont="1" applyFill="1" applyBorder="1" applyAlignment="1">
      <alignment vertical="top"/>
    </xf>
    <xf numFmtId="2" fontId="9" fillId="0" borderId="5" xfId="0" applyNumberFormat="1" applyFont="1" applyFill="1" applyBorder="1" applyAlignment="1">
      <alignment vertical="top" wrapText="1"/>
    </xf>
    <xf numFmtId="0" fontId="8" fillId="0" borderId="4" xfId="0" applyFont="1" applyFill="1" applyBorder="1" applyAlignment="1">
      <alignment vertical="top"/>
    </xf>
    <xf numFmtId="1" fontId="9" fillId="0" borderId="7" xfId="0" applyNumberFormat="1" applyFont="1" applyFill="1" applyBorder="1" applyAlignment="1">
      <alignment vertical="top"/>
    </xf>
    <xf numFmtId="0" fontId="8" fillId="0" borderId="8" xfId="0" applyFont="1" applyFill="1" applyBorder="1" applyAlignment="1">
      <alignment vertical="top"/>
    </xf>
    <xf numFmtId="0" fontId="9" fillId="0" borderId="9" xfId="0" applyFont="1" applyFill="1" applyBorder="1" applyAlignment="1">
      <alignment vertical="top"/>
    </xf>
    <xf numFmtId="2" fontId="9" fillId="0" borderId="9" xfId="0" applyNumberFormat="1" applyFont="1" applyFill="1" applyBorder="1" applyAlignment="1">
      <alignment vertical="top" wrapText="1"/>
    </xf>
    <xf numFmtId="2" fontId="9" fillId="0" borderId="28" xfId="0" applyNumberFormat="1" applyFont="1" applyFill="1" applyBorder="1" applyAlignment="1">
      <alignment vertical="top" wrapText="1"/>
    </xf>
    <xf numFmtId="2" fontId="9" fillId="0" borderId="27" xfId="0" applyNumberFormat="1" applyFont="1" applyFill="1" applyBorder="1" applyAlignment="1">
      <alignment vertical="top" wrapText="1"/>
    </xf>
    <xf numFmtId="2" fontId="0" fillId="0" borderId="5" xfId="0" applyNumberFormat="1" applyFont="1" applyBorder="1"/>
    <xf numFmtId="0" fontId="0" fillId="0" borderId="5" xfId="0" applyFont="1" applyBorder="1"/>
    <xf numFmtId="0" fontId="0" fillId="2" borderId="5" xfId="0" applyFont="1" applyFill="1" applyBorder="1"/>
    <xf numFmtId="9" fontId="0" fillId="0" borderId="5" xfId="0" applyNumberFormat="1" applyFont="1" applyBorder="1"/>
    <xf numFmtId="2" fontId="0" fillId="2" borderId="5" xfId="0" applyNumberFormat="1" applyFont="1" applyFill="1" applyBorder="1"/>
    <xf numFmtId="2" fontId="11" fillId="0" borderId="5" xfId="0" applyNumberFormat="1" applyFont="1" applyBorder="1"/>
    <xf numFmtId="9" fontId="0" fillId="0" borderId="5" xfId="1" applyFont="1" applyBorder="1"/>
    <xf numFmtId="0" fontId="0" fillId="0" borderId="4" xfId="0" applyFont="1" applyBorder="1"/>
    <xf numFmtId="9" fontId="0" fillId="0" borderId="7" xfId="0" applyNumberFormat="1" applyFont="1" applyBorder="1"/>
    <xf numFmtId="2" fontId="0" fillId="2" borderId="9" xfId="0" applyNumberFormat="1" applyFont="1" applyFill="1" applyBorder="1" applyAlignment="1">
      <alignment horizontal="left"/>
    </xf>
    <xf numFmtId="2" fontId="0" fillId="0" borderId="9" xfId="0" applyNumberFormat="1" applyFont="1" applyBorder="1"/>
    <xf numFmtId="0" fontId="0" fillId="0" borderId="9" xfId="0" applyFont="1" applyBorder="1"/>
    <xf numFmtId="9" fontId="0" fillId="0" borderId="9" xfId="1" applyFont="1" applyBorder="1" applyAlignment="1">
      <alignment horizontal="right" vertical="center"/>
    </xf>
    <xf numFmtId="9" fontId="0" fillId="0" borderId="10" xfId="0" applyNumberFormat="1" applyFont="1" applyBorder="1"/>
    <xf numFmtId="0" fontId="2" fillId="4" borderId="5" xfId="0" applyFont="1" applyFill="1" applyBorder="1" applyAlignment="1">
      <alignment vertical="center" wrapText="1"/>
    </xf>
    <xf numFmtId="4" fontId="0" fillId="0" borderId="5" xfId="0" applyNumberFormat="1" applyFont="1" applyBorder="1"/>
    <xf numFmtId="4" fontId="0" fillId="5" borderId="5" xfId="0" applyNumberFormat="1" applyFont="1" applyFill="1" applyBorder="1"/>
    <xf numFmtId="3" fontId="0" fillId="0" borderId="5" xfId="0" applyNumberFormat="1" applyFont="1" applyBorder="1" applyAlignment="1">
      <alignment horizontal="center"/>
    </xf>
    <xf numFmtId="3" fontId="0" fillId="0" borderId="7" xfId="0" applyNumberFormat="1" applyFont="1" applyBorder="1" applyAlignment="1">
      <alignment horizontal="center"/>
    </xf>
    <xf numFmtId="4" fontId="0" fillId="0" borderId="9" xfId="0" applyNumberFormat="1" applyFont="1" applyBorder="1"/>
    <xf numFmtId="4" fontId="0" fillId="5" borderId="9" xfId="0" applyNumberFormat="1" applyFont="1" applyFill="1" applyBorder="1"/>
    <xf numFmtId="3" fontId="0" fillId="0" borderId="9" xfId="0" applyNumberFormat="1" applyFont="1" applyBorder="1" applyAlignment="1">
      <alignment horizontal="center"/>
    </xf>
    <xf numFmtId="3" fontId="0" fillId="0" borderId="10" xfId="0" applyNumberFormat="1" applyFont="1" applyBorder="1" applyAlignment="1">
      <alignment horizontal="center"/>
    </xf>
    <xf numFmtId="0" fontId="12" fillId="0" borderId="5" xfId="0" applyFont="1" applyBorder="1"/>
    <xf numFmtId="0" fontId="12" fillId="0" borderId="9" xfId="0" applyFont="1" applyBorder="1"/>
    <xf numFmtId="0" fontId="13" fillId="0" borderId="5" xfId="0" applyFont="1" applyBorder="1"/>
    <xf numFmtId="1" fontId="13" fillId="0" borderId="5" xfId="0" applyNumberFormat="1" applyFont="1" applyBorder="1"/>
    <xf numFmtId="0" fontId="13" fillId="0" borderId="7" xfId="0" applyFont="1" applyBorder="1"/>
    <xf numFmtId="0" fontId="13" fillId="0" borderId="5" xfId="0" applyFont="1" applyFill="1" applyBorder="1"/>
    <xf numFmtId="0" fontId="13" fillId="2" borderId="9" xfId="0" applyFont="1" applyFill="1" applyBorder="1" applyAlignment="1">
      <alignment vertical="top"/>
    </xf>
    <xf numFmtId="0" fontId="13" fillId="0" borderId="9" xfId="0" applyFont="1" applyBorder="1"/>
    <xf numFmtId="0" fontId="13" fillId="0" borderId="10" xfId="0" applyFont="1" applyBorder="1"/>
    <xf numFmtId="0" fontId="13" fillId="0" borderId="4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2" borderId="5" xfId="0" applyFont="1" applyFill="1" applyBorder="1" applyAlignment="1">
      <alignment horizontal="center" vertical="top"/>
    </xf>
    <xf numFmtId="0" fontId="13" fillId="2" borderId="5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 vertical="top"/>
    </xf>
    <xf numFmtId="4" fontId="0" fillId="2" borderId="5" xfId="0" applyNumberFormat="1" applyFont="1" applyFill="1" applyBorder="1" applyAlignment="1">
      <alignment horizontal="center"/>
    </xf>
    <xf numFmtId="4" fontId="0" fillId="2" borderId="9" xfId="0" applyNumberFormat="1" applyFont="1" applyFill="1" applyBorder="1" applyAlignment="1">
      <alignment horizontal="center"/>
    </xf>
    <xf numFmtId="2" fontId="0" fillId="0" borderId="5" xfId="0" applyNumberFormat="1" applyFont="1" applyBorder="1" applyAlignment="1"/>
    <xf numFmtId="2" fontId="0" fillId="0" borderId="9" xfId="0" applyNumberFormat="1" applyFont="1" applyBorder="1" applyAlignment="1">
      <alignment horizontal="right"/>
    </xf>
    <xf numFmtId="9" fontId="0" fillId="0" borderId="9" xfId="0" applyNumberFormat="1" applyFont="1" applyBorder="1"/>
    <xf numFmtId="0" fontId="0" fillId="0" borderId="4" xfId="0" applyFont="1" applyBorder="1" applyAlignment="1">
      <alignment horizontal="center"/>
    </xf>
    <xf numFmtId="0" fontId="2" fillId="6" borderId="1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4" fontId="0" fillId="0" borderId="4" xfId="0" applyNumberFormat="1" applyFont="1" applyBorder="1"/>
    <xf numFmtId="4" fontId="0" fillId="0" borderId="7" xfId="0" applyNumberFormat="1" applyFont="1" applyBorder="1"/>
    <xf numFmtId="2" fontId="0" fillId="0" borderId="4" xfId="0" applyNumberFormat="1" applyFont="1" applyBorder="1"/>
    <xf numFmtId="2" fontId="0" fillId="0" borderId="7" xfId="0" applyNumberFormat="1" applyFont="1" applyBorder="1"/>
    <xf numFmtId="4" fontId="0" fillId="0" borderId="43" xfId="0" applyNumberFormat="1" applyFont="1" applyBorder="1"/>
    <xf numFmtId="1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4" fontId="0" fillId="0" borderId="8" xfId="0" applyNumberFormat="1" applyFont="1" applyBorder="1"/>
    <xf numFmtId="4" fontId="0" fillId="0" borderId="10" xfId="0" applyNumberFormat="1" applyFont="1" applyBorder="1"/>
    <xf numFmtId="2" fontId="0" fillId="0" borderId="8" xfId="0" applyNumberFormat="1" applyFont="1" applyBorder="1"/>
    <xf numFmtId="2" fontId="0" fillId="0" borderId="10" xfId="0" applyNumberFormat="1" applyFont="1" applyBorder="1"/>
    <xf numFmtId="0" fontId="0" fillId="0" borderId="5" xfId="0" applyBorder="1" applyAlignment="1">
      <alignment vertical="top"/>
    </xf>
    <xf numFmtId="0" fontId="0" fillId="2" borderId="5" xfId="0" applyFont="1" applyFill="1" applyBorder="1" applyAlignment="1">
      <alignment vertical="top"/>
    </xf>
    <xf numFmtId="0" fontId="0" fillId="2" borderId="9" xfId="0" applyFont="1" applyFill="1" applyBorder="1" applyAlignment="1">
      <alignment vertical="top"/>
    </xf>
    <xf numFmtId="0" fontId="0" fillId="2" borderId="39" xfId="0" applyFont="1" applyFill="1" applyBorder="1"/>
    <xf numFmtId="164" fontId="13" fillId="0" borderId="5" xfId="0" applyNumberFormat="1" applyFont="1" applyBorder="1"/>
    <xf numFmtId="164" fontId="13" fillId="0" borderId="5" xfId="0" applyNumberFormat="1" applyFont="1" applyFill="1" applyBorder="1"/>
    <xf numFmtId="164" fontId="10" fillId="0" borderId="5" xfId="0" applyNumberFormat="1" applyFont="1" applyFill="1" applyBorder="1"/>
    <xf numFmtId="164" fontId="13" fillId="0" borderId="7" xfId="0" applyNumberFormat="1" applyFont="1" applyBorder="1"/>
    <xf numFmtId="164" fontId="13" fillId="0" borderId="9" xfId="0" applyNumberFormat="1" applyFont="1" applyBorder="1"/>
    <xf numFmtId="164" fontId="13" fillId="0" borderId="9" xfId="0" applyNumberFormat="1" applyFont="1" applyFill="1" applyBorder="1"/>
    <xf numFmtId="164" fontId="13" fillId="0" borderId="10" xfId="0" applyNumberFormat="1" applyFont="1" applyBorder="1"/>
    <xf numFmtId="2" fontId="13" fillId="0" borderId="5" xfId="0" applyNumberFormat="1" applyFont="1" applyBorder="1"/>
    <xf numFmtId="2" fontId="13" fillId="0" borderId="5" xfId="0" applyNumberFormat="1" applyFont="1" applyFill="1" applyBorder="1"/>
    <xf numFmtId="2" fontId="13" fillId="0" borderId="9" xfId="0" applyNumberFormat="1" applyFont="1" applyBorder="1"/>
    <xf numFmtId="2" fontId="0" fillId="0" borderId="5" xfId="0" applyNumberFormat="1" applyFont="1" applyBorder="1" applyAlignment="1">
      <alignment vertical="top"/>
    </xf>
    <xf numFmtId="0" fontId="13" fillId="0" borderId="4" xfId="0" applyFont="1" applyBorder="1" applyAlignment="1">
      <alignment vertical="center"/>
    </xf>
    <xf numFmtId="1" fontId="13" fillId="0" borderId="7" xfId="0" applyNumberFormat="1" applyFont="1" applyBorder="1"/>
    <xf numFmtId="1" fontId="13" fillId="0" borderId="10" xfId="0" applyNumberFormat="1" applyFont="1" applyBorder="1"/>
    <xf numFmtId="0" fontId="14" fillId="6" borderId="1" xfId="0" applyFont="1" applyFill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center" vertical="center" wrapText="1"/>
    </xf>
    <xf numFmtId="0" fontId="14" fillId="6" borderId="7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center" wrapText="1"/>
    </xf>
    <xf numFmtId="0" fontId="14" fillId="6" borderId="7" xfId="0" applyFont="1" applyFill="1" applyBorder="1" applyAlignment="1">
      <alignment horizontal="center" wrapText="1"/>
    </xf>
    <xf numFmtId="0" fontId="0" fillId="0" borderId="6" xfId="0" applyFont="1" applyBorder="1"/>
    <xf numFmtId="2" fontId="0" fillId="0" borderId="6" xfId="0" applyNumberFormat="1" applyFont="1" applyBorder="1"/>
    <xf numFmtId="9" fontId="0" fillId="0" borderId="6" xfId="0" applyNumberFormat="1" applyFont="1" applyBorder="1"/>
    <xf numFmtId="2" fontId="0" fillId="0" borderId="30" xfId="0" applyNumberFormat="1" applyFont="1" applyBorder="1"/>
    <xf numFmtId="0" fontId="2" fillId="2" borderId="6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4" fontId="0" fillId="0" borderId="34" xfId="0" applyNumberFormat="1" applyBorder="1" applyAlignment="1">
      <alignment horizontal="center" vertical="center" wrapText="1"/>
    </xf>
    <xf numFmtId="4" fontId="0" fillId="0" borderId="34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4" fontId="0" fillId="0" borderId="4" xfId="0" applyNumberFormat="1" applyBorder="1" applyAlignment="1">
      <alignment horizontal="center" vertical="center" wrapText="1"/>
    </xf>
    <xf numFmtId="4" fontId="0" fillId="0" borderId="4" xfId="0" applyNumberFormat="1" applyBorder="1" applyAlignment="1">
      <alignment vertical="center"/>
    </xf>
    <xf numFmtId="1" fontId="0" fillId="0" borderId="5" xfId="0" applyNumberFormat="1" applyBorder="1" applyAlignment="1">
      <alignment horizontal="center" vertical="center"/>
    </xf>
    <xf numFmtId="4" fontId="0" fillId="0" borderId="8" xfId="0" applyNumberFormat="1" applyBorder="1" applyAlignment="1">
      <alignment horizontal="center" vertical="center" wrapText="1"/>
    </xf>
    <xf numFmtId="4" fontId="0" fillId="5" borderId="8" xfId="0" applyNumberFormat="1" applyFill="1" applyBorder="1" applyAlignment="1">
      <alignment vertical="center"/>
    </xf>
    <xf numFmtId="1" fontId="0" fillId="5" borderId="9" xfId="0" applyNumberFormat="1" applyFill="1" applyBorder="1" applyAlignment="1">
      <alignment horizontal="center" vertical="center"/>
    </xf>
    <xf numFmtId="4" fontId="0" fillId="5" borderId="9" xfId="0" applyNumberFormat="1" applyFill="1" applyBorder="1" applyAlignment="1">
      <alignment vertical="center"/>
    </xf>
    <xf numFmtId="3" fontId="0" fillId="5" borderId="9" xfId="0" applyNumberFormat="1" applyFill="1" applyBorder="1" applyAlignment="1">
      <alignment horizontal="center" vertical="center"/>
    </xf>
    <xf numFmtId="4" fontId="0" fillId="0" borderId="16" xfId="0" applyNumberFormat="1" applyBorder="1" applyAlignment="1">
      <alignment vertical="center"/>
    </xf>
    <xf numFmtId="2" fontId="0" fillId="0" borderId="6" xfId="0" applyNumberFormat="1" applyBorder="1" applyAlignment="1">
      <alignment vertical="center"/>
    </xf>
    <xf numFmtId="4" fontId="0" fillId="0" borderId="5" xfId="0" applyNumberFormat="1" applyBorder="1" applyAlignment="1">
      <alignment vertical="center"/>
    </xf>
    <xf numFmtId="4" fontId="0" fillId="0" borderId="8" xfId="0" applyNumberFormat="1" applyBorder="1" applyAlignment="1">
      <alignment vertical="center"/>
    </xf>
    <xf numFmtId="2" fontId="0" fillId="0" borderId="9" xfId="0" applyNumberForma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0" fillId="0" borderId="1" xfId="0" applyNumberFormat="1" applyBorder="1" applyAlignment="1">
      <alignment horizontal="right" vertical="center"/>
    </xf>
    <xf numFmtId="2" fontId="0" fillId="0" borderId="5" xfId="0" applyNumberFormat="1" applyBorder="1" applyAlignment="1">
      <alignment horizontal="right" vertical="center"/>
    </xf>
    <xf numFmtId="4" fontId="0" fillId="5" borderId="9" xfId="0" applyNumberFormat="1" applyFill="1" applyBorder="1" applyAlignment="1">
      <alignment horizontal="right" vertical="center"/>
    </xf>
    <xf numFmtId="4" fontId="0" fillId="0" borderId="6" xfId="0" applyNumberFormat="1" applyBorder="1" applyAlignment="1">
      <alignment horizontal="right" vertical="center"/>
    </xf>
    <xf numFmtId="2" fontId="0" fillId="0" borderId="9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2" fontId="0" fillId="0" borderId="45" xfId="0" applyNumberFormat="1" applyBorder="1" applyAlignment="1">
      <alignment horizontal="right" vertical="center"/>
    </xf>
    <xf numFmtId="4" fontId="0" fillId="0" borderId="7" xfId="0" applyNumberFormat="1" applyBorder="1" applyAlignment="1">
      <alignment horizontal="right" vertical="center"/>
    </xf>
    <xf numFmtId="2" fontId="0" fillId="0" borderId="59" xfId="0" applyNumberFormat="1" applyBorder="1" applyAlignment="1">
      <alignment horizontal="right" vertical="center"/>
    </xf>
    <xf numFmtId="4" fontId="0" fillId="5" borderId="10" xfId="0" applyNumberFormat="1" applyFill="1" applyBorder="1" applyAlignment="1">
      <alignment horizontal="right" vertical="center"/>
    </xf>
    <xf numFmtId="2" fontId="0" fillId="5" borderId="64" xfId="0" applyNumberFormat="1" applyFill="1" applyBorder="1" applyAlignment="1">
      <alignment horizontal="right" vertical="center"/>
    </xf>
    <xf numFmtId="4" fontId="0" fillId="0" borderId="30" xfId="0" applyNumberFormat="1" applyBorder="1" applyAlignment="1">
      <alignment horizontal="right" vertical="center"/>
    </xf>
    <xf numFmtId="2" fontId="0" fillId="0" borderId="58" xfId="0" applyNumberFormat="1" applyBorder="1" applyAlignment="1">
      <alignment horizontal="right" vertical="center"/>
    </xf>
    <xf numFmtId="4" fontId="0" fillId="0" borderId="10" xfId="0" applyNumberFormat="1" applyBorder="1" applyAlignment="1">
      <alignment horizontal="right" vertical="center"/>
    </xf>
    <xf numFmtId="2" fontId="0" fillId="0" borderId="64" xfId="0" applyNumberFormat="1" applyBorder="1" applyAlignment="1">
      <alignment horizontal="right" vertical="center"/>
    </xf>
    <xf numFmtId="4" fontId="0" fillId="0" borderId="60" xfId="0" applyNumberFormat="1" applyBorder="1" applyAlignment="1">
      <alignment horizontal="right" vertical="center"/>
    </xf>
    <xf numFmtId="4" fontId="0" fillId="0" borderId="61" xfId="0" applyNumberFormat="1" applyBorder="1" applyAlignment="1">
      <alignment horizontal="right" vertical="center"/>
    </xf>
    <xf numFmtId="4" fontId="0" fillId="5" borderId="63" xfId="0" applyNumberFormat="1" applyFill="1" applyBorder="1" applyAlignment="1">
      <alignment horizontal="right" vertical="center"/>
    </xf>
    <xf numFmtId="4" fontId="0" fillId="0" borderId="65" xfId="0" applyNumberFormat="1" applyBorder="1" applyAlignment="1">
      <alignment horizontal="right" vertical="center"/>
    </xf>
    <xf numFmtId="4" fontId="0" fillId="0" borderId="63" xfId="0" applyNumberFormat="1" applyBorder="1" applyAlignment="1">
      <alignment horizontal="right" vertical="center"/>
    </xf>
    <xf numFmtId="4" fontId="2" fillId="2" borderId="37" xfId="0" applyNumberFormat="1" applyFont="1" applyFill="1" applyBorder="1" applyAlignment="1">
      <alignment horizontal="center" vertical="center"/>
    </xf>
    <xf numFmtId="4" fontId="2" fillId="2" borderId="39" xfId="0" applyNumberFormat="1" applyFont="1" applyFill="1" applyBorder="1" applyAlignment="1">
      <alignment horizontal="center" vertical="center"/>
    </xf>
    <xf numFmtId="4" fontId="2" fillId="2" borderId="62" xfId="0" applyNumberFormat="1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62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/>
    </xf>
    <xf numFmtId="0" fontId="8" fillId="2" borderId="5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64" fontId="0" fillId="0" borderId="7" xfId="0" applyNumberFormat="1" applyBorder="1"/>
    <xf numFmtId="0" fontId="2" fillId="2" borderId="9" xfId="0" applyFont="1" applyFill="1" applyBorder="1" applyAlignment="1">
      <alignment horizontal="center" vertical="center"/>
    </xf>
    <xf numFmtId="164" fontId="0" fillId="0" borderId="10" xfId="0" applyNumberFormat="1" applyBorder="1"/>
    <xf numFmtId="1" fontId="13" fillId="0" borderId="5" xfId="0" applyNumberFormat="1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2" fillId="9" borderId="14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3" fillId="0" borderId="1" xfId="0" applyFont="1" applyBorder="1"/>
    <xf numFmtId="164" fontId="0" fillId="0" borderId="3" xfId="0" applyNumberFormat="1" applyBorder="1"/>
    <xf numFmtId="1" fontId="13" fillId="0" borderId="9" xfId="0" applyNumberFormat="1" applyFont="1" applyBorder="1"/>
    <xf numFmtId="0" fontId="0" fillId="2" borderId="1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9" fillId="2" borderId="9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wrapText="1"/>
    </xf>
    <xf numFmtId="0" fontId="8" fillId="4" borderId="21" xfId="0" applyFont="1" applyFill="1" applyBorder="1" applyAlignment="1">
      <alignment horizontal="center" wrapText="1"/>
    </xf>
    <xf numFmtId="0" fontId="8" fillId="4" borderId="25" xfId="0" applyFont="1" applyFill="1" applyBorder="1" applyAlignment="1">
      <alignment horizontal="center" wrapText="1"/>
    </xf>
    <xf numFmtId="0" fontId="8" fillId="4" borderId="26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8" fillId="4" borderId="19" xfId="0" applyFont="1" applyFill="1" applyBorder="1" applyAlignment="1">
      <alignment horizontal="center"/>
    </xf>
    <xf numFmtId="0" fontId="8" fillId="4" borderId="20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2" fillId="4" borderId="37" xfId="0" applyFont="1" applyFill="1" applyBorder="1" applyAlignment="1">
      <alignment horizontal="center"/>
    </xf>
    <xf numFmtId="0" fontId="2" fillId="4" borderId="38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37" xfId="0" applyFont="1" applyFill="1" applyBorder="1" applyAlignment="1">
      <alignment horizontal="center" vertical="center" wrapText="1"/>
    </xf>
    <xf numFmtId="0" fontId="2" fillId="4" borderId="38" xfId="0" applyFont="1" applyFill="1" applyBorder="1" applyAlignment="1">
      <alignment horizontal="center" vertical="center" wrapText="1"/>
    </xf>
    <xf numFmtId="0" fontId="2" fillId="4" borderId="45" xfId="0" applyFont="1" applyFill="1" applyBorder="1" applyAlignment="1">
      <alignment horizontal="center" vertical="center" wrapText="1"/>
    </xf>
    <xf numFmtId="0" fontId="0" fillId="0" borderId="46" xfId="0" applyBorder="1" applyAlignment="1">
      <alignment horizontal="center" vertical="center"/>
    </xf>
    <xf numFmtId="0" fontId="2" fillId="4" borderId="4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3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0" fillId="0" borderId="46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43" xfId="0" applyFont="1" applyFill="1" applyBorder="1" applyAlignment="1">
      <alignment horizontal="center" vertical="center" wrapText="1"/>
    </xf>
    <xf numFmtId="0" fontId="2" fillId="6" borderId="55" xfId="0" applyFont="1" applyFill="1" applyBorder="1" applyAlignment="1">
      <alignment horizontal="center" vertical="center" wrapText="1"/>
    </xf>
    <xf numFmtId="0" fontId="2" fillId="6" borderId="38" xfId="0" applyFont="1" applyFill="1" applyBorder="1" applyAlignment="1">
      <alignment horizontal="center" vertical="center" wrapText="1"/>
    </xf>
    <xf numFmtId="0" fontId="2" fillId="6" borderId="45" xfId="0" applyFont="1" applyFill="1" applyBorder="1" applyAlignment="1">
      <alignment horizontal="center" vertical="center" wrapText="1"/>
    </xf>
    <xf numFmtId="0" fontId="2" fillId="6" borderId="56" xfId="0" applyFont="1" applyFill="1" applyBorder="1" applyAlignment="1">
      <alignment horizontal="center" vertical="center" wrapText="1"/>
    </xf>
    <xf numFmtId="0" fontId="2" fillId="6" borderId="47" xfId="0" applyFont="1" applyFill="1" applyBorder="1" applyAlignment="1">
      <alignment horizontal="center" vertical="center" wrapText="1"/>
    </xf>
    <xf numFmtId="0" fontId="2" fillId="6" borderId="48" xfId="0" applyFont="1" applyFill="1" applyBorder="1" applyAlignment="1">
      <alignment horizontal="center" vertical="center" wrapText="1"/>
    </xf>
    <xf numFmtId="0" fontId="2" fillId="6" borderId="49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14" fillId="6" borderId="34" xfId="0" applyFont="1" applyFill="1" applyBorder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center" vertical="center" wrapText="1"/>
    </xf>
    <xf numFmtId="0" fontId="2" fillId="6" borderId="39" xfId="0" applyFont="1" applyFill="1" applyBorder="1" applyAlignment="1">
      <alignment horizontal="center" vertical="center" wrapText="1"/>
    </xf>
    <xf numFmtId="0" fontId="14" fillId="6" borderId="57" xfId="0" applyFont="1" applyFill="1" applyBorder="1" applyAlignment="1">
      <alignment horizontal="center" vertical="center" wrapText="1"/>
    </xf>
    <xf numFmtId="0" fontId="14" fillId="6" borderId="29" xfId="0" applyFont="1" applyFill="1" applyBorder="1" applyAlignment="1">
      <alignment horizontal="center" vertical="center" wrapText="1"/>
    </xf>
    <xf numFmtId="0" fontId="14" fillId="6" borderId="53" xfId="0" applyFont="1" applyFill="1" applyBorder="1" applyAlignment="1">
      <alignment horizontal="center" vertical="center" wrapText="1"/>
    </xf>
    <xf numFmtId="0" fontId="14" fillId="6" borderId="0" xfId="0" applyFont="1" applyFill="1" applyBorder="1" applyAlignment="1">
      <alignment horizontal="center" vertical="center" wrapText="1"/>
    </xf>
    <xf numFmtId="0" fontId="14" fillId="6" borderId="50" xfId="0" applyFont="1" applyFill="1" applyBorder="1" applyAlignment="1">
      <alignment horizontal="center" vertical="center" wrapText="1"/>
    </xf>
    <xf numFmtId="0" fontId="14" fillId="6" borderId="51" xfId="0" applyFont="1" applyFill="1" applyBorder="1" applyAlignment="1">
      <alignment horizontal="center" vertical="center" wrapText="1"/>
    </xf>
    <xf numFmtId="0" fontId="14" fillId="6" borderId="34" xfId="0" applyFont="1" applyFill="1" applyBorder="1" applyAlignment="1">
      <alignment horizontal="center" wrapText="1"/>
    </xf>
    <xf numFmtId="0" fontId="14" fillId="6" borderId="4" xfId="0" applyFont="1" applyFill="1" applyBorder="1" applyAlignment="1">
      <alignment horizontal="center" wrapText="1"/>
    </xf>
    <xf numFmtId="0" fontId="14" fillId="6" borderId="1" xfId="0" applyFont="1" applyFill="1" applyBorder="1" applyAlignment="1">
      <alignment horizontal="center" wrapText="1"/>
    </xf>
    <xf numFmtId="0" fontId="14" fillId="6" borderId="5" xfId="0" applyFont="1" applyFill="1" applyBorder="1" applyAlignment="1">
      <alignment horizontal="center" wrapText="1"/>
    </xf>
    <xf numFmtId="0" fontId="14" fillId="6" borderId="2" xfId="0" applyFont="1" applyFill="1" applyBorder="1" applyAlignment="1">
      <alignment horizontal="center" vertical="center" wrapText="1"/>
    </xf>
    <xf numFmtId="0" fontId="14" fillId="6" borderId="41" xfId="0" applyFont="1" applyFill="1" applyBorder="1" applyAlignment="1">
      <alignment horizontal="center" vertical="center" wrapText="1"/>
    </xf>
    <xf numFmtId="0" fontId="14" fillId="6" borderId="6" xfId="0" applyFont="1" applyFill="1" applyBorder="1" applyAlignment="1">
      <alignment horizontal="center" vertical="center" wrapText="1"/>
    </xf>
    <xf numFmtId="0" fontId="14" fillId="6" borderId="3" xfId="0" applyFont="1" applyFill="1" applyBorder="1" applyAlignment="1">
      <alignment horizontal="center" wrapText="1"/>
    </xf>
    <xf numFmtId="0" fontId="14" fillId="6" borderId="7" xfId="0" applyFont="1" applyFill="1" applyBorder="1" applyAlignment="1">
      <alignment horizontal="center" wrapText="1"/>
    </xf>
    <xf numFmtId="0" fontId="13" fillId="0" borderId="46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46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17" fillId="8" borderId="4" xfId="0" applyFont="1" applyFill="1" applyBorder="1" applyAlignment="1">
      <alignment horizontal="center" vertical="center" wrapText="1"/>
    </xf>
    <xf numFmtId="0" fontId="17" fillId="8" borderId="8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0" fillId="9" borderId="15" xfId="0" applyFont="1" applyFill="1" applyBorder="1" applyAlignment="1">
      <alignment horizontal="center" vertical="center" wrapText="1"/>
    </xf>
    <xf numFmtId="0" fontId="0" fillId="9" borderId="40" xfId="0" applyFont="1" applyFill="1" applyBorder="1" applyAlignment="1">
      <alignment horizontal="center" vertical="center" wrapText="1"/>
    </xf>
    <xf numFmtId="0" fontId="0" fillId="9" borderId="11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0" fillId="9" borderId="34" xfId="0" applyFont="1" applyFill="1" applyBorder="1" applyAlignment="1">
      <alignment horizontal="center" vertical="center" wrapText="1"/>
    </xf>
    <xf numFmtId="0" fontId="0" fillId="9" borderId="4" xfId="0" applyFont="1" applyFill="1" applyBorder="1" applyAlignment="1">
      <alignment horizontal="center" vertical="center" wrapText="1"/>
    </xf>
    <xf numFmtId="0" fontId="0" fillId="9" borderId="46" xfId="0" applyFont="1" applyFill="1" applyBorder="1" applyAlignment="1">
      <alignment horizontal="center" vertical="center" wrapText="1"/>
    </xf>
    <xf numFmtId="0" fontId="2" fillId="9" borderId="14" xfId="0" applyFont="1" applyFill="1" applyBorder="1" applyAlignment="1">
      <alignment horizontal="center" vertical="center" wrapText="1"/>
    </xf>
    <xf numFmtId="0" fontId="17" fillId="8" borderId="34" xfId="0" applyFont="1" applyFill="1" applyBorder="1" applyAlignment="1">
      <alignment horizontal="center" vertical="center" wrapText="1"/>
    </xf>
    <xf numFmtId="0" fontId="2" fillId="9" borderId="54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SENAGUA_SIPAE\ENCUESTA_SISTEMAS%20DE%20RIEGO_DIGITAL_TUNGURAHU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/Downloads/2.%20Riego/ENCUESTA_SISTEMAS%20DE%20RIEGO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mbato-Huachi-Pelileo"/>
      <sheetName val="Píllaro_Ramal Norte"/>
      <sheetName val="Coronarias Unificadas de Pasa"/>
    </sheetNames>
    <sheetDataSet>
      <sheetData sheetId="0" refreshError="1">
        <row r="233">
          <cell r="H233">
            <v>67.027353148912027</v>
          </cell>
        </row>
        <row r="234">
          <cell r="H234">
            <v>15.504248908122401</v>
          </cell>
        </row>
        <row r="235">
          <cell r="H235">
            <v>17.46839794296557</v>
          </cell>
        </row>
      </sheetData>
      <sheetData sheetId="1" refreshError="1">
        <row r="227">
          <cell r="H227">
            <v>60.61387066541706</v>
          </cell>
        </row>
        <row r="228">
          <cell r="H228">
            <v>30.48266166822868</v>
          </cell>
        </row>
        <row r="229">
          <cell r="H229">
            <v>8.9034676663542651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mbato-Huachi-Pelileo"/>
      <sheetName val="Píllaro_Ramal Norte"/>
      <sheetName val="Coronarias Unificadas de Pasa"/>
    </sheetNames>
    <sheetDataSet>
      <sheetData sheetId="0" refreshError="1"/>
      <sheetData sheetId="1" refreshError="1"/>
      <sheetData sheetId="2" refreshError="1">
        <row r="227">
          <cell r="H227">
            <v>3.1824417009602195</v>
          </cell>
        </row>
        <row r="228">
          <cell r="H228">
            <v>17.302240512117056</v>
          </cell>
        </row>
        <row r="229">
          <cell r="H229">
            <v>79.515317786922722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opLeftCell="A10" workbookViewId="0">
      <selection activeCell="A23" sqref="A23:B23"/>
    </sheetView>
  </sheetViews>
  <sheetFormatPr baseColWidth="10" defaultRowHeight="14.4"/>
  <cols>
    <col min="1" max="1" width="22.6640625" bestFit="1" customWidth="1"/>
    <col min="2" max="2" width="15" customWidth="1"/>
    <col min="4" max="4" width="15.5546875" customWidth="1"/>
    <col min="5" max="5" width="32.88671875" customWidth="1"/>
    <col min="8" max="8" width="14.6640625" customWidth="1"/>
  </cols>
  <sheetData>
    <row r="1" spans="1:10" ht="23.4">
      <c r="A1" s="276" t="s">
        <v>0</v>
      </c>
      <c r="B1" s="276"/>
    </row>
    <row r="2" spans="1:10" ht="15" thickBot="1"/>
    <row r="3" spans="1:10" ht="15.6">
      <c r="A3" s="289" t="s">
        <v>1</v>
      </c>
      <c r="B3" s="287" t="s">
        <v>2</v>
      </c>
      <c r="C3" s="291" t="s">
        <v>3</v>
      </c>
      <c r="D3" s="291"/>
      <c r="E3" s="291"/>
      <c r="F3" s="292" t="s">
        <v>4</v>
      </c>
      <c r="G3" s="287" t="s">
        <v>5</v>
      </c>
      <c r="H3" s="282" t="s">
        <v>6</v>
      </c>
      <c r="I3" s="282"/>
      <c r="J3" s="283"/>
    </row>
    <row r="4" spans="1:10" ht="47.4" thickBot="1">
      <c r="A4" s="290"/>
      <c r="B4" s="288"/>
      <c r="C4" s="48" t="s">
        <v>7</v>
      </c>
      <c r="D4" s="48" t="s">
        <v>8</v>
      </c>
      <c r="E4" s="48" t="s">
        <v>9</v>
      </c>
      <c r="F4" s="293"/>
      <c r="G4" s="288"/>
      <c r="H4" s="49" t="s">
        <v>10</v>
      </c>
      <c r="I4" s="48">
        <v>0</v>
      </c>
      <c r="J4" s="50" t="s">
        <v>11</v>
      </c>
    </row>
    <row r="5" spans="1:10" ht="15.6">
      <c r="A5" s="43" t="s">
        <v>12</v>
      </c>
      <c r="B5" s="44" t="s">
        <v>13</v>
      </c>
      <c r="C5" s="45">
        <v>235506.41999999998</v>
      </c>
      <c r="D5" s="45">
        <v>0</v>
      </c>
      <c r="E5" s="45">
        <v>0</v>
      </c>
      <c r="F5" s="45">
        <f>C5+D5+E5</f>
        <v>235506.41999999998</v>
      </c>
      <c r="G5" s="45">
        <f>F5/17000</f>
        <v>13.853318823529412</v>
      </c>
      <c r="H5" s="46">
        <v>0.06</v>
      </c>
      <c r="I5" s="46">
        <v>0.06</v>
      </c>
      <c r="J5" s="47">
        <v>0.88</v>
      </c>
    </row>
    <row r="6" spans="1:10" ht="15.6">
      <c r="A6" s="1" t="s">
        <v>14</v>
      </c>
      <c r="B6" s="2" t="s">
        <v>15</v>
      </c>
      <c r="C6" s="3">
        <v>14766</v>
      </c>
      <c r="D6" s="3">
        <v>0</v>
      </c>
      <c r="E6" s="3">
        <v>0</v>
      </c>
      <c r="F6" s="3">
        <v>14766</v>
      </c>
      <c r="G6" s="3">
        <f>F6/493</f>
        <v>29.951318458417848</v>
      </c>
      <c r="H6" s="4">
        <f>1221/F6</f>
        <v>8.2689963429500205E-2</v>
      </c>
      <c r="I6" s="4">
        <f>7345/F6</f>
        <v>0.4974265203846675</v>
      </c>
      <c r="J6" s="5">
        <f>6200/F6</f>
        <v>0.41988351618583231</v>
      </c>
    </row>
    <row r="7" spans="1:10" ht="16.2" thickBot="1">
      <c r="A7" s="6" t="s">
        <v>14</v>
      </c>
      <c r="B7" s="7" t="s">
        <v>16</v>
      </c>
      <c r="C7" s="8">
        <v>9385</v>
      </c>
      <c r="D7" s="8">
        <v>0</v>
      </c>
      <c r="E7" s="8">
        <v>0</v>
      </c>
      <c r="F7" s="8">
        <f>C7</f>
        <v>9385</v>
      </c>
      <c r="G7" s="8">
        <f>F7/45</f>
        <v>208.55555555555554</v>
      </c>
      <c r="H7" s="9">
        <f>593/$G$6</f>
        <v>19.798794527969662</v>
      </c>
      <c r="I7" s="9">
        <f>200/F7</f>
        <v>2.1310602024507193E-2</v>
      </c>
      <c r="J7" s="10">
        <f>8592/F7</f>
        <v>0.91550346297282903</v>
      </c>
    </row>
    <row r="9" spans="1:10" s="11" customFormat="1"/>
    <row r="12" spans="1:10" ht="23.4">
      <c r="A12" s="276" t="s">
        <v>17</v>
      </c>
      <c r="B12" s="276"/>
    </row>
    <row r="13" spans="1:10" ht="15" thickBot="1"/>
    <row r="14" spans="1:10">
      <c r="A14" s="280" t="s">
        <v>1</v>
      </c>
      <c r="B14" s="284" t="s">
        <v>2</v>
      </c>
      <c r="C14" s="286" t="s">
        <v>3</v>
      </c>
      <c r="D14" s="286"/>
      <c r="E14" s="286"/>
      <c r="F14" s="284" t="s">
        <v>4</v>
      </c>
      <c r="G14" s="284" t="s">
        <v>5</v>
      </c>
      <c r="H14" s="270" t="s">
        <v>6</v>
      </c>
      <c r="I14" s="270"/>
      <c r="J14" s="271"/>
    </row>
    <row r="15" spans="1:10" ht="29.4" thickBot="1">
      <c r="A15" s="281"/>
      <c r="B15" s="285"/>
      <c r="C15" s="40" t="s">
        <v>7</v>
      </c>
      <c r="D15" s="40" t="s">
        <v>8</v>
      </c>
      <c r="E15" s="40" t="s">
        <v>18</v>
      </c>
      <c r="F15" s="285"/>
      <c r="G15" s="285"/>
      <c r="H15" s="41" t="s">
        <v>10</v>
      </c>
      <c r="I15" s="40">
        <v>0</v>
      </c>
      <c r="J15" s="42" t="s">
        <v>11</v>
      </c>
    </row>
    <row r="16" spans="1:10">
      <c r="A16" s="33" t="s">
        <v>19</v>
      </c>
      <c r="B16" s="34" t="s">
        <v>20</v>
      </c>
      <c r="C16" s="35">
        <v>80310.44</v>
      </c>
      <c r="D16" s="36">
        <v>0</v>
      </c>
      <c r="E16" s="35">
        <v>0</v>
      </c>
      <c r="F16" s="35">
        <f>SUM(C16:E16)</f>
        <v>80310.44</v>
      </c>
      <c r="G16" s="37">
        <f>+F16/5400</f>
        <v>14.872303703703704</v>
      </c>
      <c r="H16" s="38">
        <f>+'[1]Ambato-Huachi-Pelileo'!$H$233</f>
        <v>67.027353148912027</v>
      </c>
      <c r="I16" s="38">
        <f>+'[1]Ambato-Huachi-Pelileo'!$H$234</f>
        <v>15.504248908122401</v>
      </c>
      <c r="J16" s="39">
        <f>+'[1]Ambato-Huachi-Pelileo'!$H$235</f>
        <v>17.46839794296557</v>
      </c>
    </row>
    <row r="17" spans="1:11">
      <c r="A17" s="24" t="s">
        <v>21</v>
      </c>
      <c r="B17" s="22" t="s">
        <v>22</v>
      </c>
      <c r="C17" s="14">
        <v>17072</v>
      </c>
      <c r="D17" s="15">
        <v>25500</v>
      </c>
      <c r="E17" s="15">
        <v>0</v>
      </c>
      <c r="F17" s="14">
        <f>SUM(C17:E17)</f>
        <v>42572</v>
      </c>
      <c r="G17" s="16">
        <f>+F17/3217</f>
        <v>13.233447311159466</v>
      </c>
      <c r="H17" s="17">
        <f>+'[1]Píllaro_Ramal Norte'!$H$227</f>
        <v>60.61387066541706</v>
      </c>
      <c r="I17" s="17">
        <f>+'[1]Píllaro_Ramal Norte'!$H$228</f>
        <v>30.48266166822868</v>
      </c>
      <c r="J17" s="25">
        <f>+'[1]Píllaro_Ramal Norte'!$H$229</f>
        <v>8.9034676663542651</v>
      </c>
    </row>
    <row r="18" spans="1:11" ht="15" thickBot="1">
      <c r="A18" s="26" t="s">
        <v>14</v>
      </c>
      <c r="B18" s="27" t="s">
        <v>23</v>
      </c>
      <c r="C18" s="28">
        <v>21870</v>
      </c>
      <c r="D18" s="29">
        <v>1500</v>
      </c>
      <c r="E18" s="29">
        <v>0</v>
      </c>
      <c r="F18" s="28">
        <f>SUM(C18:E18)</f>
        <v>23370</v>
      </c>
      <c r="G18" s="30">
        <f>+F18/1038</f>
        <v>22.514450867052023</v>
      </c>
      <c r="H18" s="31">
        <f>+'[2]Coronarias Unificadas de Pasa'!$H$227</f>
        <v>3.1824417009602195</v>
      </c>
      <c r="I18" s="31">
        <f>+'[2]Coronarias Unificadas de Pasa'!$H$228</f>
        <v>17.302240512117056</v>
      </c>
      <c r="J18" s="32">
        <f>+'[2]Coronarias Unificadas de Pasa'!$H$229</f>
        <v>79.515317786922722</v>
      </c>
    </row>
    <row r="20" spans="1:11" s="11" customFormat="1"/>
    <row r="23" spans="1:11" ht="23.4">
      <c r="A23" s="276" t="s">
        <v>24</v>
      </c>
      <c r="B23" s="276"/>
    </row>
    <row r="24" spans="1:11" ht="15" thickBot="1"/>
    <row r="25" spans="1:11" ht="15.75" customHeight="1" thickBot="1">
      <c r="A25" s="272" t="s">
        <v>1</v>
      </c>
      <c r="B25" s="272" t="s">
        <v>2</v>
      </c>
      <c r="C25" s="277" t="s">
        <v>3</v>
      </c>
      <c r="D25" s="278"/>
      <c r="E25" s="279"/>
      <c r="F25" s="272" t="s">
        <v>4</v>
      </c>
      <c r="G25" s="274" t="s">
        <v>25</v>
      </c>
      <c r="H25" s="270" t="s">
        <v>6</v>
      </c>
      <c r="I25" s="270"/>
      <c r="J25" s="271"/>
    </row>
    <row r="26" spans="1:11" ht="42.6" thickTop="1" thickBot="1">
      <c r="A26" s="273"/>
      <c r="B26" s="273"/>
      <c r="C26" s="62" t="s">
        <v>7</v>
      </c>
      <c r="D26" s="62" t="s">
        <v>8</v>
      </c>
      <c r="E26" s="63" t="s">
        <v>9</v>
      </c>
      <c r="F26" s="273"/>
      <c r="G26" s="275"/>
      <c r="H26" s="41" t="s">
        <v>10</v>
      </c>
      <c r="I26" s="40">
        <v>0</v>
      </c>
      <c r="J26" s="42" t="s">
        <v>11</v>
      </c>
    </row>
    <row r="27" spans="1:11" ht="15" thickBot="1">
      <c r="A27" s="64" t="s">
        <v>26</v>
      </c>
      <c r="B27" s="73" t="s">
        <v>27</v>
      </c>
      <c r="C27" s="65">
        <v>237450</v>
      </c>
      <c r="D27" s="65"/>
      <c r="E27" s="65">
        <v>100000</v>
      </c>
      <c r="F27" s="65">
        <f>C27+E27</f>
        <v>337450</v>
      </c>
      <c r="G27" s="66">
        <f>F27/5000</f>
        <v>67.489999999999995</v>
      </c>
      <c r="H27" s="67">
        <v>33</v>
      </c>
      <c r="I27" s="68">
        <v>19</v>
      </c>
      <c r="J27" s="69">
        <v>47</v>
      </c>
    </row>
    <row r="28" spans="1:11" ht="15" thickBot="1">
      <c r="A28" s="70" t="s">
        <v>28</v>
      </c>
      <c r="B28" s="74" t="s">
        <v>29</v>
      </c>
      <c r="C28" s="56">
        <v>83447.25</v>
      </c>
      <c r="D28" s="55">
        <v>150000</v>
      </c>
      <c r="E28" s="55">
        <v>700000</v>
      </c>
      <c r="F28" s="57">
        <f>C28+E28+D28</f>
        <v>933447.25</v>
      </c>
      <c r="G28" s="58">
        <f>F28/1400</f>
        <v>666.74803571428572</v>
      </c>
      <c r="H28" s="52">
        <v>24</v>
      </c>
      <c r="I28" s="53">
        <v>20</v>
      </c>
      <c r="J28" s="54">
        <v>56</v>
      </c>
    </row>
    <row r="29" spans="1:11" ht="15" thickBot="1">
      <c r="A29" s="71" t="s">
        <v>31</v>
      </c>
      <c r="B29" s="75" t="s">
        <v>30</v>
      </c>
      <c r="C29" s="72">
        <v>27909</v>
      </c>
      <c r="D29" s="72"/>
      <c r="E29" s="72"/>
      <c r="F29" s="72">
        <f>C29</f>
        <v>27909</v>
      </c>
      <c r="G29" s="51">
        <f>F29/690</f>
        <v>40.447826086956525</v>
      </c>
      <c r="H29" s="59">
        <v>13</v>
      </c>
      <c r="I29" s="60">
        <v>12</v>
      </c>
      <c r="J29" s="61">
        <v>75</v>
      </c>
      <c r="K29" s="18"/>
    </row>
    <row r="31" spans="1:11" s="11" customFormat="1"/>
    <row r="33" spans="1:2" ht="23.4">
      <c r="A33" s="276"/>
      <c r="B33" s="276"/>
    </row>
  </sheetData>
  <mergeCells count="22">
    <mergeCell ref="A1:B1"/>
    <mergeCell ref="A3:A4"/>
    <mergeCell ref="B3:B4"/>
    <mergeCell ref="C3:E3"/>
    <mergeCell ref="F3:F4"/>
    <mergeCell ref="A14:A15"/>
    <mergeCell ref="A23:B23"/>
    <mergeCell ref="H3:J3"/>
    <mergeCell ref="A12:B12"/>
    <mergeCell ref="B14:B15"/>
    <mergeCell ref="C14:E14"/>
    <mergeCell ref="F14:F15"/>
    <mergeCell ref="G14:G15"/>
    <mergeCell ref="H14:J14"/>
    <mergeCell ref="G3:G4"/>
    <mergeCell ref="H25:J25"/>
    <mergeCell ref="A25:A26"/>
    <mergeCell ref="B25:B26"/>
    <mergeCell ref="G25:G26"/>
    <mergeCell ref="A33:B33"/>
    <mergeCell ref="C25:E25"/>
    <mergeCell ref="F25:F26"/>
  </mergeCell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0"/>
  <sheetViews>
    <sheetView topLeftCell="A29" workbookViewId="0">
      <selection activeCell="F43" sqref="F43"/>
    </sheetView>
  </sheetViews>
  <sheetFormatPr baseColWidth="10" defaultRowHeight="14.4"/>
  <cols>
    <col min="3" max="3" width="20.5546875" customWidth="1"/>
    <col min="4" max="4" width="30" customWidth="1"/>
    <col min="5" max="5" width="13.44140625" customWidth="1"/>
    <col min="6" max="6" width="23.5546875" customWidth="1"/>
  </cols>
  <sheetData>
    <row r="1" spans="1:9" ht="23.4">
      <c r="A1" s="276" t="s">
        <v>0</v>
      </c>
      <c r="B1" s="276"/>
    </row>
    <row r="2" spans="1:9" ht="15" thickBot="1"/>
    <row r="3" spans="1:9" ht="15" customHeight="1">
      <c r="A3" s="302" t="s">
        <v>1</v>
      </c>
      <c r="B3" s="284" t="s">
        <v>32</v>
      </c>
      <c r="C3" s="294" t="s">
        <v>33</v>
      </c>
      <c r="D3" s="295"/>
      <c r="E3" s="296" t="s">
        <v>4</v>
      </c>
      <c r="F3" s="298" t="s">
        <v>34</v>
      </c>
      <c r="G3" s="270" t="s">
        <v>6</v>
      </c>
      <c r="H3" s="270"/>
      <c r="I3" s="271"/>
    </row>
    <row r="4" spans="1:9" ht="28.8">
      <c r="A4" s="303"/>
      <c r="B4" s="304"/>
      <c r="C4" s="12" t="s">
        <v>7</v>
      </c>
      <c r="D4" s="89" t="s">
        <v>35</v>
      </c>
      <c r="E4" s="297"/>
      <c r="F4" s="299"/>
      <c r="G4" s="13" t="s">
        <v>10</v>
      </c>
      <c r="H4" s="12">
        <v>0</v>
      </c>
      <c r="I4" s="23" t="s">
        <v>11</v>
      </c>
    </row>
    <row r="5" spans="1:9">
      <c r="A5" s="76" t="s">
        <v>36</v>
      </c>
      <c r="B5" s="77" t="s">
        <v>37</v>
      </c>
      <c r="C5" s="78">
        <v>36836</v>
      </c>
      <c r="D5" s="78"/>
      <c r="E5" s="78">
        <f>C5</f>
        <v>36836</v>
      </c>
      <c r="F5" s="78">
        <f>E5/1247</f>
        <v>29.539695268644749</v>
      </c>
      <c r="G5" s="79">
        <f>(13880/E5)</f>
        <v>0.37680529916386146</v>
      </c>
      <c r="H5" s="79">
        <f>14404/E5</f>
        <v>0.39103051362797264</v>
      </c>
      <c r="I5" s="80">
        <f>(8552/E5)</f>
        <v>0.23216418720816592</v>
      </c>
    </row>
    <row r="6" spans="1:9">
      <c r="A6" s="300" t="s">
        <v>38</v>
      </c>
      <c r="B6" s="77" t="s">
        <v>39</v>
      </c>
      <c r="C6" s="78">
        <v>4020</v>
      </c>
      <c r="D6" s="78"/>
      <c r="E6" s="78">
        <f>C6</f>
        <v>4020</v>
      </c>
      <c r="F6" s="78">
        <f>E6/200</f>
        <v>20.100000000000001</v>
      </c>
      <c r="G6" s="79">
        <f>420/E6</f>
        <v>0.1044776119402985</v>
      </c>
      <c r="H6" s="79">
        <v>0.48</v>
      </c>
      <c r="I6" s="81">
        <v>0.42</v>
      </c>
    </row>
    <row r="7" spans="1:9" ht="15" thickBot="1">
      <c r="A7" s="301"/>
      <c r="B7" s="82" t="s">
        <v>40</v>
      </c>
      <c r="C7" s="83">
        <v>6233.52</v>
      </c>
      <c r="D7" s="84"/>
      <c r="E7" s="85">
        <f>C7</f>
        <v>6233.52</v>
      </c>
      <c r="F7" s="85">
        <f>E7/164</f>
        <v>38.009268292682933</v>
      </c>
      <c r="G7" s="86">
        <v>0.15</v>
      </c>
      <c r="H7" s="87">
        <v>0.28999999999999998</v>
      </c>
      <c r="I7" s="88">
        <v>0.56000000000000005</v>
      </c>
    </row>
    <row r="9" spans="1:9" s="11" customFormat="1"/>
    <row r="11" spans="1:9" ht="23.4">
      <c r="A11" s="276" t="s">
        <v>17</v>
      </c>
      <c r="B11" s="276"/>
    </row>
    <row r="12" spans="1:9" ht="15" thickBot="1"/>
    <row r="13" spans="1:9">
      <c r="A13" s="302" t="s">
        <v>1</v>
      </c>
      <c r="B13" s="284" t="s">
        <v>32</v>
      </c>
      <c r="C13" s="305" t="s">
        <v>33</v>
      </c>
      <c r="D13" s="309"/>
      <c r="E13" s="284" t="s">
        <v>4</v>
      </c>
      <c r="F13" s="296" t="s">
        <v>34</v>
      </c>
      <c r="G13" s="305" t="s">
        <v>6</v>
      </c>
      <c r="H13" s="306"/>
      <c r="I13" s="307"/>
    </row>
    <row r="14" spans="1:9" ht="28.8">
      <c r="A14" s="303"/>
      <c r="B14" s="304"/>
      <c r="C14" s="12" t="s">
        <v>7</v>
      </c>
      <c r="D14" s="12" t="s">
        <v>41</v>
      </c>
      <c r="E14" s="304"/>
      <c r="F14" s="297"/>
      <c r="G14" s="13" t="s">
        <v>10</v>
      </c>
      <c r="H14" s="12">
        <v>0</v>
      </c>
      <c r="I14" s="23" t="s">
        <v>11</v>
      </c>
    </row>
    <row r="15" spans="1:9">
      <c r="A15" s="308" t="s">
        <v>36</v>
      </c>
      <c r="B15" s="90" t="s">
        <v>42</v>
      </c>
      <c r="C15" s="14">
        <v>163008.89000000001</v>
      </c>
      <c r="D15" s="14">
        <v>0</v>
      </c>
      <c r="E15" s="14">
        <v>163008.89000000001</v>
      </c>
      <c r="F15" s="14">
        <v>52.924964285714289</v>
      </c>
      <c r="G15" s="17">
        <v>41</v>
      </c>
      <c r="H15" s="17">
        <v>48</v>
      </c>
      <c r="I15" s="25">
        <v>10</v>
      </c>
    </row>
    <row r="16" spans="1:9">
      <c r="A16" s="300"/>
      <c r="B16" s="90" t="s">
        <v>43</v>
      </c>
      <c r="C16" s="14">
        <v>105837.01</v>
      </c>
      <c r="D16" s="14">
        <v>40000</v>
      </c>
      <c r="E16" s="14">
        <v>145837.01</v>
      </c>
      <c r="F16" s="14">
        <v>73.284929648241217</v>
      </c>
      <c r="G16" s="17">
        <v>45</v>
      </c>
      <c r="H16" s="17">
        <v>52</v>
      </c>
      <c r="I16" s="25">
        <v>3</v>
      </c>
    </row>
    <row r="17" spans="1:9" ht="15" thickBot="1">
      <c r="A17" s="301"/>
      <c r="B17" s="91" t="s">
        <v>44</v>
      </c>
      <c r="C17" s="28">
        <v>19869</v>
      </c>
      <c r="D17" s="29">
        <v>0</v>
      </c>
      <c r="E17" s="28">
        <v>19869</v>
      </c>
      <c r="F17" s="28">
        <v>38.958823529411767</v>
      </c>
      <c r="G17" s="31">
        <v>34</v>
      </c>
      <c r="H17" s="31">
        <v>36</v>
      </c>
      <c r="I17" s="32">
        <v>31</v>
      </c>
    </row>
    <row r="19" spans="1:9" s="11" customFormat="1"/>
    <row r="20" spans="1:9" s="92" customFormat="1"/>
    <row r="21" spans="1:9" ht="23.4">
      <c r="A21" s="276" t="s">
        <v>24</v>
      </c>
      <c r="B21" s="276"/>
    </row>
    <row r="22" spans="1:9" ht="15" thickBot="1"/>
    <row r="23" spans="1:9" ht="15.75" customHeight="1">
      <c r="A23" s="302" t="s">
        <v>1</v>
      </c>
      <c r="B23" s="284" t="s">
        <v>32</v>
      </c>
      <c r="C23" s="305" t="s">
        <v>33</v>
      </c>
      <c r="D23" s="309"/>
      <c r="E23" s="284" t="s">
        <v>4</v>
      </c>
      <c r="F23" s="296" t="s">
        <v>34</v>
      </c>
      <c r="G23" s="305" t="s">
        <v>6</v>
      </c>
      <c r="H23" s="306"/>
      <c r="I23" s="307"/>
    </row>
    <row r="24" spans="1:9" ht="28.8">
      <c r="A24" s="303"/>
      <c r="B24" s="304"/>
      <c r="C24" s="12" t="s">
        <v>7</v>
      </c>
      <c r="D24" s="12" t="s">
        <v>41</v>
      </c>
      <c r="E24" s="304"/>
      <c r="F24" s="297"/>
      <c r="G24" s="13" t="s">
        <v>10</v>
      </c>
      <c r="H24" s="12">
        <v>0</v>
      </c>
      <c r="I24" s="23" t="s">
        <v>11</v>
      </c>
    </row>
    <row r="25" spans="1:9" ht="15" thickBot="1">
      <c r="A25" s="96" t="s">
        <v>36</v>
      </c>
      <c r="B25" s="95" t="s">
        <v>45</v>
      </c>
      <c r="C25" s="93">
        <v>25955</v>
      </c>
      <c r="D25" s="93"/>
      <c r="E25" s="93">
        <v>25955</v>
      </c>
      <c r="F25" s="112">
        <v>25.954999999999998</v>
      </c>
      <c r="G25" s="94">
        <v>19</v>
      </c>
      <c r="H25" s="94">
        <v>23</v>
      </c>
      <c r="I25" s="97">
        <v>58</v>
      </c>
    </row>
    <row r="26" spans="1:9" ht="15" thickBot="1">
      <c r="A26" s="96" t="s">
        <v>46</v>
      </c>
      <c r="B26" s="95" t="s">
        <v>47</v>
      </c>
      <c r="C26" s="93">
        <v>11156</v>
      </c>
      <c r="D26" s="93"/>
      <c r="E26" s="93">
        <v>11156</v>
      </c>
      <c r="F26" s="112">
        <v>27.89</v>
      </c>
      <c r="G26" s="94">
        <v>5</v>
      </c>
      <c r="H26" s="94">
        <v>31</v>
      </c>
      <c r="I26" s="97">
        <v>63</v>
      </c>
    </row>
    <row r="27" spans="1:9" ht="15" thickBot="1">
      <c r="A27" s="98"/>
      <c r="B27" s="99" t="s">
        <v>48</v>
      </c>
      <c r="C27" s="100">
        <v>6100</v>
      </c>
      <c r="D27" s="100"/>
      <c r="E27" s="100">
        <v>6100</v>
      </c>
      <c r="F27" s="113">
        <v>17.428571428571427</v>
      </c>
      <c r="G27" s="101">
        <v>3</v>
      </c>
      <c r="H27" s="101">
        <v>38</v>
      </c>
      <c r="I27" s="102">
        <v>59</v>
      </c>
    </row>
    <row r="29" spans="1:9" s="11" customFormat="1"/>
    <row r="30" spans="1:9" s="92" customFormat="1"/>
    <row r="31" spans="1:9" ht="23.4">
      <c r="A31" s="276" t="s">
        <v>49</v>
      </c>
      <c r="B31" s="276"/>
    </row>
    <row r="32" spans="1:9" ht="15" thickBot="1"/>
    <row r="33" spans="1:9" ht="15" customHeight="1">
      <c r="A33" s="302" t="s">
        <v>1</v>
      </c>
      <c r="B33" s="284" t="s">
        <v>32</v>
      </c>
      <c r="C33" s="305" t="s">
        <v>33</v>
      </c>
      <c r="D33" s="309"/>
      <c r="E33" s="284" t="s">
        <v>4</v>
      </c>
      <c r="F33" s="296" t="s">
        <v>34</v>
      </c>
      <c r="G33" s="305" t="s">
        <v>6</v>
      </c>
      <c r="H33" s="306"/>
      <c r="I33" s="307"/>
    </row>
    <row r="34" spans="1:9" ht="28.8">
      <c r="A34" s="303"/>
      <c r="B34" s="304"/>
      <c r="C34" s="12" t="s">
        <v>7</v>
      </c>
      <c r="D34" s="12" t="s">
        <v>41</v>
      </c>
      <c r="E34" s="304"/>
      <c r="F34" s="297"/>
      <c r="G34" s="13" t="s">
        <v>10</v>
      </c>
      <c r="H34" s="12">
        <v>0</v>
      </c>
      <c r="I34" s="23" t="s">
        <v>11</v>
      </c>
    </row>
    <row r="35" spans="1:9">
      <c r="A35" s="107" t="s">
        <v>46</v>
      </c>
      <c r="B35" s="103" t="s">
        <v>50</v>
      </c>
      <c r="C35" s="104">
        <v>16859.919999999998</v>
      </c>
      <c r="D35" s="104">
        <v>0</v>
      </c>
      <c r="E35" s="104">
        <v>16859.919999999998</v>
      </c>
      <c r="F35" s="106">
        <v>50.74285714285714</v>
      </c>
      <c r="G35" s="105">
        <v>27.117566394146593</v>
      </c>
      <c r="H35" s="105">
        <v>53.487323783268252</v>
      </c>
      <c r="I35" s="108">
        <v>19.395109822585162</v>
      </c>
    </row>
    <row r="36" spans="1:9">
      <c r="A36" s="107" t="s">
        <v>38</v>
      </c>
      <c r="B36" s="103" t="s">
        <v>51</v>
      </c>
      <c r="C36" s="104">
        <v>13001.48</v>
      </c>
      <c r="D36" s="104">
        <v>0</v>
      </c>
      <c r="E36" s="104">
        <v>13001.48</v>
      </c>
      <c r="F36" s="106">
        <v>54.17283333333333</v>
      </c>
      <c r="G36" s="105">
        <v>17</v>
      </c>
      <c r="H36" s="105">
        <v>68.61526533902294</v>
      </c>
      <c r="I36" s="108">
        <v>14.382977937896301</v>
      </c>
    </row>
    <row r="37" spans="1:9">
      <c r="A37" s="107"/>
      <c r="B37" s="103" t="s">
        <v>52</v>
      </c>
      <c r="C37" s="104">
        <v>4642.87</v>
      </c>
      <c r="D37" s="104">
        <v>0</v>
      </c>
      <c r="E37" s="104">
        <v>4642.87</v>
      </c>
      <c r="F37" s="106">
        <v>35.714384615384617</v>
      </c>
      <c r="G37" s="105">
        <v>24.03147191284701</v>
      </c>
      <c r="H37" s="105">
        <v>65.175204130203952</v>
      </c>
      <c r="I37" s="108">
        <v>10.793323956949042</v>
      </c>
    </row>
    <row r="38" spans="1:9">
      <c r="A38" s="20"/>
      <c r="B38" s="103" t="s">
        <v>53</v>
      </c>
      <c r="C38" s="104">
        <v>5325</v>
      </c>
      <c r="D38" s="104">
        <v>0</v>
      </c>
      <c r="E38" s="104">
        <v>5325</v>
      </c>
      <c r="F38" s="106">
        <v>45.512820512820511</v>
      </c>
      <c r="G38" s="105">
        <v>23.75586854460094</v>
      </c>
      <c r="H38" s="105">
        <v>69</v>
      </c>
      <c r="I38" s="108">
        <v>7.699530516431925</v>
      </c>
    </row>
    <row r="39" spans="1:9">
      <c r="A39" s="107"/>
      <c r="B39" s="103" t="s">
        <v>54</v>
      </c>
      <c r="C39" s="104">
        <v>633</v>
      </c>
      <c r="D39" s="104">
        <v>0</v>
      </c>
      <c r="E39" s="104">
        <v>633</v>
      </c>
      <c r="F39" s="106">
        <v>18.085714285714285</v>
      </c>
      <c r="G39" s="105">
        <v>17.377567140600316</v>
      </c>
      <c r="H39" s="105">
        <v>6.79304897314376</v>
      </c>
      <c r="I39" s="108">
        <v>75.829383886255926</v>
      </c>
    </row>
    <row r="40" spans="1:9" ht="15" thickBot="1">
      <c r="A40" s="109"/>
      <c r="B40" s="110" t="s">
        <v>55</v>
      </c>
      <c r="C40" s="110">
        <v>22192.85</v>
      </c>
      <c r="D40" s="110">
        <v>17470</v>
      </c>
      <c r="E40" s="110">
        <v>39662.85</v>
      </c>
      <c r="F40" s="111">
        <v>1279.4467741935484</v>
      </c>
      <c r="G40" s="19">
        <v>1</v>
      </c>
      <c r="H40" s="19">
        <v>13</v>
      </c>
      <c r="I40" s="21">
        <v>86</v>
      </c>
    </row>
  </sheetData>
  <mergeCells count="30">
    <mergeCell ref="G33:I33"/>
    <mergeCell ref="G23:I23"/>
    <mergeCell ref="A31:B31"/>
    <mergeCell ref="A33:A34"/>
    <mergeCell ref="B33:B34"/>
    <mergeCell ref="E13:E14"/>
    <mergeCell ref="F13:F14"/>
    <mergeCell ref="C33:D33"/>
    <mergeCell ref="E33:E34"/>
    <mergeCell ref="F33:F34"/>
    <mergeCell ref="G13:I13"/>
    <mergeCell ref="A15:A17"/>
    <mergeCell ref="A21:B21"/>
    <mergeCell ref="A23:A24"/>
    <mergeCell ref="B23:B24"/>
    <mergeCell ref="C23:D23"/>
    <mergeCell ref="E23:E24"/>
    <mergeCell ref="F23:F24"/>
    <mergeCell ref="C13:D13"/>
    <mergeCell ref="A6:A7"/>
    <mergeCell ref="A11:B11"/>
    <mergeCell ref="A13:A14"/>
    <mergeCell ref="B13:B14"/>
    <mergeCell ref="A3:A4"/>
    <mergeCell ref="B3:B4"/>
    <mergeCell ref="C3:D3"/>
    <mergeCell ref="E3:E4"/>
    <mergeCell ref="F3:F4"/>
    <mergeCell ref="G3:I3"/>
    <mergeCell ref="A1:B1"/>
  </mergeCells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3"/>
  <sheetViews>
    <sheetView topLeftCell="A13" workbookViewId="0">
      <selection activeCell="G24" sqref="G24"/>
    </sheetView>
  </sheetViews>
  <sheetFormatPr baseColWidth="10" defaultRowHeight="14.4"/>
  <cols>
    <col min="1" max="1" width="25.6640625" bestFit="1" customWidth="1"/>
    <col min="4" max="4" width="17.88671875" customWidth="1"/>
    <col min="9" max="9" width="15.5546875" customWidth="1"/>
  </cols>
  <sheetData>
    <row r="1" spans="1:19" ht="23.4">
      <c r="A1" s="276" t="s">
        <v>0</v>
      </c>
      <c r="B1" s="276"/>
    </row>
    <row r="2" spans="1:19" ht="15" thickBot="1"/>
    <row r="3" spans="1:19">
      <c r="A3" s="302" t="s">
        <v>1</v>
      </c>
      <c r="B3" s="284" t="s">
        <v>2</v>
      </c>
      <c r="C3" s="284" t="s">
        <v>56</v>
      </c>
      <c r="D3" s="284"/>
      <c r="E3" s="284"/>
      <c r="F3" s="284"/>
      <c r="G3" s="284"/>
      <c r="H3" s="284"/>
      <c r="I3" s="284"/>
      <c r="J3" s="284"/>
      <c r="K3" s="284"/>
      <c r="L3" s="284"/>
      <c r="M3" s="284"/>
      <c r="N3" s="284"/>
      <c r="O3" s="284" t="s">
        <v>57</v>
      </c>
      <c r="P3" s="284" t="s">
        <v>58</v>
      </c>
      <c r="Q3" s="284"/>
      <c r="R3" s="284"/>
      <c r="S3" s="310"/>
    </row>
    <row r="4" spans="1:19">
      <c r="A4" s="303"/>
      <c r="B4" s="304"/>
      <c r="C4" s="304" t="s">
        <v>59</v>
      </c>
      <c r="D4" s="304"/>
      <c r="E4" s="304"/>
      <c r="F4" s="304"/>
      <c r="G4" s="304"/>
      <c r="H4" s="304"/>
      <c r="I4" s="304"/>
      <c r="J4" s="304" t="s">
        <v>60</v>
      </c>
      <c r="K4" s="304"/>
      <c r="L4" s="304"/>
      <c r="M4" s="304" t="s">
        <v>61</v>
      </c>
      <c r="N4" s="304"/>
      <c r="O4" s="304"/>
      <c r="P4" s="304"/>
      <c r="Q4" s="304"/>
      <c r="R4" s="304"/>
      <c r="S4" s="311"/>
    </row>
    <row r="5" spans="1:19">
      <c r="A5" s="303"/>
      <c r="B5" s="304"/>
      <c r="C5" s="304" t="s">
        <v>62</v>
      </c>
      <c r="D5" s="304"/>
      <c r="E5" s="304"/>
      <c r="F5" s="304" t="s">
        <v>63</v>
      </c>
      <c r="G5" s="304"/>
      <c r="H5" s="304"/>
      <c r="I5" s="304"/>
      <c r="J5" s="304" t="s">
        <v>64</v>
      </c>
      <c r="K5" s="304" t="s">
        <v>65</v>
      </c>
      <c r="L5" s="304" t="s">
        <v>66</v>
      </c>
      <c r="M5" s="304" t="s">
        <v>67</v>
      </c>
      <c r="N5" s="304" t="s">
        <v>68</v>
      </c>
      <c r="O5" s="304"/>
      <c r="P5" s="304"/>
      <c r="Q5" s="304"/>
      <c r="R5" s="304"/>
      <c r="S5" s="311"/>
    </row>
    <row r="6" spans="1:19" ht="28.8">
      <c r="A6" s="303"/>
      <c r="B6" s="304"/>
      <c r="C6" s="12" t="s">
        <v>69</v>
      </c>
      <c r="D6" s="12" t="s">
        <v>70</v>
      </c>
      <c r="E6" s="12" t="s">
        <v>71</v>
      </c>
      <c r="F6" s="12" t="s">
        <v>72</v>
      </c>
      <c r="G6" s="12" t="s">
        <v>73</v>
      </c>
      <c r="H6" s="128" t="s">
        <v>74</v>
      </c>
      <c r="I6" s="12" t="s">
        <v>75</v>
      </c>
      <c r="J6" s="304"/>
      <c r="K6" s="304"/>
      <c r="L6" s="304"/>
      <c r="M6" s="304"/>
      <c r="N6" s="304"/>
      <c r="O6" s="304"/>
      <c r="P6" s="12" t="s">
        <v>59</v>
      </c>
      <c r="Q6" s="12" t="s">
        <v>60</v>
      </c>
      <c r="R6" s="12" t="s">
        <v>61</v>
      </c>
      <c r="S6" s="23" t="s">
        <v>76</v>
      </c>
    </row>
    <row r="7" spans="1:19">
      <c r="A7" s="121" t="s">
        <v>12</v>
      </c>
      <c r="B7" s="116" t="s">
        <v>13</v>
      </c>
      <c r="C7" s="115"/>
      <c r="D7" s="115">
        <v>22913.14</v>
      </c>
      <c r="E7" s="115"/>
      <c r="F7" s="115"/>
      <c r="G7" s="115"/>
      <c r="H7" s="114">
        <v>204000</v>
      </c>
      <c r="I7" s="115">
        <v>292.08</v>
      </c>
      <c r="J7" s="115"/>
      <c r="K7" s="115">
        <v>32181.1</v>
      </c>
      <c r="L7" s="115"/>
      <c r="M7" s="115"/>
      <c r="N7" s="115"/>
      <c r="O7" s="114">
        <v>259386.32</v>
      </c>
      <c r="P7" s="117">
        <v>0.88</v>
      </c>
      <c r="Q7" s="117">
        <v>0.12</v>
      </c>
      <c r="R7" s="115"/>
      <c r="S7" s="122">
        <v>1</v>
      </c>
    </row>
    <row r="8" spans="1:19">
      <c r="A8" s="312" t="s">
        <v>14</v>
      </c>
      <c r="B8" s="118" t="s">
        <v>15</v>
      </c>
      <c r="C8" s="114"/>
      <c r="D8" s="119">
        <v>5000</v>
      </c>
      <c r="E8" s="114">
        <v>645</v>
      </c>
      <c r="F8" s="114">
        <v>2500</v>
      </c>
      <c r="G8" s="114">
        <v>850</v>
      </c>
      <c r="H8" s="114">
        <v>4200</v>
      </c>
      <c r="I8" s="115"/>
      <c r="J8" s="115"/>
      <c r="K8" s="114">
        <v>1470</v>
      </c>
      <c r="L8" s="114"/>
      <c r="M8" s="114"/>
      <c r="N8" s="114"/>
      <c r="O8" s="114">
        <v>14665</v>
      </c>
      <c r="P8" s="120">
        <v>0.89976133651551315</v>
      </c>
      <c r="Q8" s="120">
        <v>0.10023866348448687</v>
      </c>
      <c r="R8" s="115"/>
      <c r="S8" s="122">
        <v>1</v>
      </c>
    </row>
    <row r="9" spans="1:19" ht="15" thickBot="1">
      <c r="A9" s="313"/>
      <c r="B9" s="123" t="s">
        <v>16</v>
      </c>
      <c r="C9" s="124">
        <v>3186</v>
      </c>
      <c r="D9" s="124">
        <v>258</v>
      </c>
      <c r="E9" s="124">
        <v>1288</v>
      </c>
      <c r="F9" s="124">
        <v>62</v>
      </c>
      <c r="G9" s="124">
        <v>8592</v>
      </c>
      <c r="H9" s="124">
        <v>90</v>
      </c>
      <c r="I9" s="125"/>
      <c r="J9" s="125"/>
      <c r="K9" s="124"/>
      <c r="L9" s="124"/>
      <c r="M9" s="124"/>
      <c r="N9" s="124"/>
      <c r="O9" s="124">
        <v>13476</v>
      </c>
      <c r="P9" s="126">
        <v>0.35114277233600477</v>
      </c>
      <c r="Q9" s="126">
        <v>0.64885722766399523</v>
      </c>
      <c r="R9" s="126"/>
      <c r="S9" s="127">
        <v>1</v>
      </c>
    </row>
    <row r="11" spans="1:19" s="11" customFormat="1"/>
    <row r="13" spans="1:19" ht="23.4">
      <c r="A13" s="276" t="s">
        <v>17</v>
      </c>
      <c r="B13" s="276"/>
    </row>
    <row r="14" spans="1:19" ht="15" thickBot="1"/>
    <row r="15" spans="1:19" ht="15" customHeight="1">
      <c r="A15" s="302" t="s">
        <v>1</v>
      </c>
      <c r="B15" s="284" t="s">
        <v>2</v>
      </c>
      <c r="C15" s="284" t="s">
        <v>56</v>
      </c>
      <c r="D15" s="284"/>
      <c r="E15" s="284"/>
      <c r="F15" s="284"/>
      <c r="G15" s="284"/>
      <c r="H15" s="284"/>
      <c r="I15" s="284"/>
      <c r="J15" s="284"/>
      <c r="K15" s="284"/>
      <c r="L15" s="284"/>
      <c r="M15" s="284"/>
      <c r="N15" s="284"/>
      <c r="O15" s="284" t="s">
        <v>57</v>
      </c>
      <c r="P15" s="284" t="s">
        <v>58</v>
      </c>
      <c r="Q15" s="284"/>
      <c r="R15" s="284"/>
      <c r="S15" s="310"/>
    </row>
    <row r="16" spans="1:19" ht="15" customHeight="1">
      <c r="A16" s="303"/>
      <c r="B16" s="304"/>
      <c r="C16" s="304" t="s">
        <v>59</v>
      </c>
      <c r="D16" s="304"/>
      <c r="E16" s="304"/>
      <c r="F16" s="304"/>
      <c r="G16" s="304"/>
      <c r="H16" s="304"/>
      <c r="I16" s="304"/>
      <c r="J16" s="304" t="s">
        <v>60</v>
      </c>
      <c r="K16" s="304"/>
      <c r="L16" s="304"/>
      <c r="M16" s="304" t="s">
        <v>61</v>
      </c>
      <c r="N16" s="304"/>
      <c r="O16" s="304"/>
      <c r="P16" s="304"/>
      <c r="Q16" s="304"/>
      <c r="R16" s="304"/>
      <c r="S16" s="311"/>
    </row>
    <row r="17" spans="1:19" ht="15" customHeight="1">
      <c r="A17" s="303"/>
      <c r="B17" s="304"/>
      <c r="C17" s="304" t="s">
        <v>62</v>
      </c>
      <c r="D17" s="304"/>
      <c r="E17" s="304"/>
      <c r="F17" s="304" t="s">
        <v>63</v>
      </c>
      <c r="G17" s="304"/>
      <c r="H17" s="304"/>
      <c r="I17" s="304"/>
      <c r="J17" s="304" t="s">
        <v>64</v>
      </c>
      <c r="K17" s="304" t="s">
        <v>65</v>
      </c>
      <c r="L17" s="304" t="s">
        <v>66</v>
      </c>
      <c r="M17" s="304" t="s">
        <v>67</v>
      </c>
      <c r="N17" s="304" t="s">
        <v>68</v>
      </c>
      <c r="O17" s="304"/>
      <c r="P17" s="304"/>
      <c r="Q17" s="304"/>
      <c r="R17" s="304"/>
      <c r="S17" s="311"/>
    </row>
    <row r="18" spans="1:19" ht="28.8">
      <c r="A18" s="303"/>
      <c r="B18" s="304"/>
      <c r="C18" s="12" t="s">
        <v>69</v>
      </c>
      <c r="D18" s="12" t="s">
        <v>70</v>
      </c>
      <c r="E18" s="12" t="s">
        <v>71</v>
      </c>
      <c r="F18" s="12" t="s">
        <v>72</v>
      </c>
      <c r="G18" s="12" t="s">
        <v>73</v>
      </c>
      <c r="H18" s="12" t="s">
        <v>74</v>
      </c>
      <c r="I18" s="12" t="s">
        <v>75</v>
      </c>
      <c r="J18" s="304"/>
      <c r="K18" s="304"/>
      <c r="L18" s="304"/>
      <c r="M18" s="304"/>
      <c r="N18" s="304"/>
      <c r="O18" s="304"/>
      <c r="P18" s="12" t="s">
        <v>59</v>
      </c>
      <c r="Q18" s="12" t="s">
        <v>60</v>
      </c>
      <c r="R18" s="12" t="s">
        <v>61</v>
      </c>
      <c r="S18" s="23" t="s">
        <v>76</v>
      </c>
    </row>
    <row r="19" spans="1:19">
      <c r="A19" s="24" t="s">
        <v>19</v>
      </c>
      <c r="B19" s="151" t="s">
        <v>20</v>
      </c>
      <c r="C19" s="129">
        <v>0</v>
      </c>
      <c r="D19" s="129">
        <v>65678.240000000005</v>
      </c>
      <c r="E19" s="129">
        <v>0</v>
      </c>
      <c r="F19" s="129">
        <v>0</v>
      </c>
      <c r="G19" s="129">
        <v>6025.87</v>
      </c>
      <c r="H19" s="129">
        <v>0</v>
      </c>
      <c r="I19" s="129">
        <v>20135.669999999998</v>
      </c>
      <c r="J19" s="129">
        <v>0</v>
      </c>
      <c r="K19" s="129">
        <v>0</v>
      </c>
      <c r="L19" s="129">
        <v>0</v>
      </c>
      <c r="M19" s="130">
        <v>0</v>
      </c>
      <c r="N19" s="129">
        <v>0</v>
      </c>
      <c r="O19" s="129">
        <v>91839.78</v>
      </c>
      <c r="P19" s="131">
        <v>100</v>
      </c>
      <c r="Q19" s="131">
        <v>0</v>
      </c>
      <c r="R19" s="131">
        <v>0</v>
      </c>
      <c r="S19" s="132">
        <v>100</v>
      </c>
    </row>
    <row r="20" spans="1:19">
      <c r="A20" s="24" t="s">
        <v>21</v>
      </c>
      <c r="B20" s="151" t="s">
        <v>22</v>
      </c>
      <c r="C20" s="129">
        <v>0</v>
      </c>
      <c r="D20" s="129">
        <v>19044.64</v>
      </c>
      <c r="E20" s="129">
        <v>0</v>
      </c>
      <c r="F20" s="129">
        <v>0</v>
      </c>
      <c r="G20" s="129">
        <v>1050</v>
      </c>
      <c r="H20" s="129">
        <v>0</v>
      </c>
      <c r="I20" s="129">
        <v>1000</v>
      </c>
      <c r="J20" s="130">
        <v>0</v>
      </c>
      <c r="K20" s="129">
        <v>72000</v>
      </c>
      <c r="L20" s="129">
        <v>0</v>
      </c>
      <c r="M20" s="130">
        <v>0</v>
      </c>
      <c r="N20" s="129">
        <v>0</v>
      </c>
      <c r="O20" s="129">
        <v>93094.64</v>
      </c>
      <c r="P20" s="131">
        <v>22.659349668251576</v>
      </c>
      <c r="Q20" s="131">
        <v>77.340650331748421</v>
      </c>
      <c r="R20" s="131">
        <v>0</v>
      </c>
      <c r="S20" s="132">
        <v>100</v>
      </c>
    </row>
    <row r="21" spans="1:19" ht="15" thickBot="1">
      <c r="A21" s="26" t="s">
        <v>14</v>
      </c>
      <c r="B21" s="152" t="s">
        <v>23</v>
      </c>
      <c r="C21" s="133">
        <v>0</v>
      </c>
      <c r="D21" s="133">
        <v>1308</v>
      </c>
      <c r="E21" s="133">
        <v>0</v>
      </c>
      <c r="F21" s="133">
        <v>1400</v>
      </c>
      <c r="G21" s="133">
        <v>50</v>
      </c>
      <c r="H21" s="133">
        <v>16800</v>
      </c>
      <c r="I21" s="133">
        <v>0</v>
      </c>
      <c r="J21" s="133">
        <v>0</v>
      </c>
      <c r="K21" s="133">
        <v>44659.74</v>
      </c>
      <c r="L21" s="133">
        <v>0</v>
      </c>
      <c r="M21" s="134">
        <v>36000</v>
      </c>
      <c r="N21" s="133">
        <v>36000</v>
      </c>
      <c r="O21" s="133">
        <v>136217.74</v>
      </c>
      <c r="P21" s="135">
        <v>14.35789494084985</v>
      </c>
      <c r="Q21" s="135">
        <v>32.785553482241006</v>
      </c>
      <c r="R21" s="135">
        <v>52.856551576909148</v>
      </c>
      <c r="S21" s="136">
        <v>100</v>
      </c>
    </row>
    <row r="23" spans="1:19" s="11" customFormat="1"/>
    <row r="25" spans="1:19" ht="23.4">
      <c r="A25" s="276" t="s">
        <v>24</v>
      </c>
      <c r="B25" s="276"/>
    </row>
    <row r="26" spans="1:19" ht="15" thickBot="1"/>
    <row r="27" spans="1:19">
      <c r="A27" s="302" t="s">
        <v>1</v>
      </c>
      <c r="B27" s="284" t="s">
        <v>2</v>
      </c>
      <c r="C27" s="284" t="s">
        <v>56</v>
      </c>
      <c r="D27" s="284"/>
      <c r="E27" s="284"/>
      <c r="F27" s="284"/>
      <c r="G27" s="284"/>
      <c r="H27" s="284"/>
      <c r="I27" s="284"/>
      <c r="J27" s="284"/>
      <c r="K27" s="284"/>
      <c r="L27" s="284"/>
      <c r="M27" s="284"/>
      <c r="N27" s="284"/>
      <c r="O27" s="284" t="s">
        <v>57</v>
      </c>
      <c r="P27" s="284" t="s">
        <v>58</v>
      </c>
      <c r="Q27" s="284"/>
      <c r="R27" s="284"/>
      <c r="S27" s="310"/>
    </row>
    <row r="28" spans="1:19">
      <c r="A28" s="303"/>
      <c r="B28" s="304"/>
      <c r="C28" s="304" t="s">
        <v>59</v>
      </c>
      <c r="D28" s="304"/>
      <c r="E28" s="304"/>
      <c r="F28" s="304"/>
      <c r="G28" s="304"/>
      <c r="H28" s="304"/>
      <c r="I28" s="304"/>
      <c r="J28" s="304" t="s">
        <v>60</v>
      </c>
      <c r="K28" s="304"/>
      <c r="L28" s="304"/>
      <c r="M28" s="304" t="s">
        <v>61</v>
      </c>
      <c r="N28" s="304"/>
      <c r="O28" s="304"/>
      <c r="P28" s="304"/>
      <c r="Q28" s="304"/>
      <c r="R28" s="304"/>
      <c r="S28" s="311"/>
    </row>
    <row r="29" spans="1:19">
      <c r="A29" s="303"/>
      <c r="B29" s="304"/>
      <c r="C29" s="304" t="s">
        <v>62</v>
      </c>
      <c r="D29" s="304"/>
      <c r="E29" s="304"/>
      <c r="F29" s="304" t="s">
        <v>63</v>
      </c>
      <c r="G29" s="304"/>
      <c r="H29" s="304"/>
      <c r="I29" s="304"/>
      <c r="J29" s="304" t="s">
        <v>64</v>
      </c>
      <c r="K29" s="304" t="s">
        <v>65</v>
      </c>
      <c r="L29" s="304" t="s">
        <v>66</v>
      </c>
      <c r="M29" s="304" t="s">
        <v>67</v>
      </c>
      <c r="N29" s="304" t="s">
        <v>68</v>
      </c>
      <c r="O29" s="304"/>
      <c r="P29" s="304"/>
      <c r="Q29" s="304"/>
      <c r="R29" s="304"/>
      <c r="S29" s="311"/>
    </row>
    <row r="30" spans="1:19" ht="28.8">
      <c r="A30" s="303"/>
      <c r="B30" s="304"/>
      <c r="C30" s="12" t="s">
        <v>69</v>
      </c>
      <c r="D30" s="12" t="s">
        <v>70</v>
      </c>
      <c r="E30" s="12" t="s">
        <v>71</v>
      </c>
      <c r="F30" s="12" t="s">
        <v>72</v>
      </c>
      <c r="G30" s="12" t="s">
        <v>73</v>
      </c>
      <c r="H30" s="12" t="s">
        <v>74</v>
      </c>
      <c r="I30" s="12" t="s">
        <v>75</v>
      </c>
      <c r="J30" s="304"/>
      <c r="K30" s="304"/>
      <c r="L30" s="304"/>
      <c r="M30" s="304"/>
      <c r="N30" s="304"/>
      <c r="O30" s="304"/>
      <c r="P30" s="12" t="s">
        <v>59</v>
      </c>
      <c r="Q30" s="12" t="s">
        <v>60</v>
      </c>
      <c r="R30" s="12" t="s">
        <v>61</v>
      </c>
      <c r="S30" s="23" t="s">
        <v>76</v>
      </c>
    </row>
    <row r="31" spans="1:19">
      <c r="A31" s="146" t="s">
        <v>26</v>
      </c>
      <c r="B31" s="148" t="s">
        <v>27</v>
      </c>
      <c r="C31" s="139">
        <v>60000</v>
      </c>
      <c r="D31" s="139">
        <v>96500</v>
      </c>
      <c r="E31" s="139"/>
      <c r="F31" s="139">
        <v>50000</v>
      </c>
      <c r="G31" s="139">
        <v>44000</v>
      </c>
      <c r="H31" s="139">
        <v>105600</v>
      </c>
      <c r="I31" s="139">
        <v>111200</v>
      </c>
      <c r="J31" s="139"/>
      <c r="K31" s="139">
        <v>108000</v>
      </c>
      <c r="L31" s="139"/>
      <c r="M31" s="139"/>
      <c r="N31" s="139"/>
      <c r="O31" s="139">
        <v>575300</v>
      </c>
      <c r="P31" s="140">
        <v>81.227185816095954</v>
      </c>
      <c r="Q31" s="140">
        <v>18.77281418390405</v>
      </c>
      <c r="R31" s="139"/>
      <c r="S31" s="141">
        <v>100</v>
      </c>
    </row>
    <row r="32" spans="1:19">
      <c r="A32" s="146" t="s">
        <v>28</v>
      </c>
      <c r="B32" s="149" t="s">
        <v>29</v>
      </c>
      <c r="C32" s="139">
        <v>16800</v>
      </c>
      <c r="D32" s="139">
        <v>21000</v>
      </c>
      <c r="E32" s="139"/>
      <c r="F32" s="139">
        <v>38820</v>
      </c>
      <c r="G32" s="139">
        <v>5400</v>
      </c>
      <c r="H32" s="139">
        <v>43200</v>
      </c>
      <c r="I32" s="139">
        <v>17191</v>
      </c>
      <c r="J32" s="139"/>
      <c r="K32" s="139">
        <v>260500</v>
      </c>
      <c r="L32" s="139">
        <v>58000</v>
      </c>
      <c r="M32" s="115"/>
      <c r="N32" s="142">
        <v>500000</v>
      </c>
      <c r="O32" s="139">
        <v>960911</v>
      </c>
      <c r="P32" s="140">
        <v>14.820415210149536</v>
      </c>
      <c r="Q32" s="140">
        <v>33.14562951199435</v>
      </c>
      <c r="R32" s="140">
        <v>52.033955277856116</v>
      </c>
      <c r="S32" s="141">
        <v>100</v>
      </c>
    </row>
    <row r="33" spans="1:19" ht="15" thickBot="1">
      <c r="A33" s="147" t="s">
        <v>31</v>
      </c>
      <c r="B33" s="150" t="s">
        <v>30</v>
      </c>
      <c r="C33" s="144"/>
      <c r="D33" s="144">
        <v>3600</v>
      </c>
      <c r="E33" s="144"/>
      <c r="F33" s="144">
        <v>2600</v>
      </c>
      <c r="G33" s="144">
        <v>2000</v>
      </c>
      <c r="H33" s="144">
        <v>18000</v>
      </c>
      <c r="I33" s="144">
        <v>500</v>
      </c>
      <c r="J33" s="144"/>
      <c r="K33" s="144"/>
      <c r="L33" s="144"/>
      <c r="M33" s="144"/>
      <c r="N33" s="144"/>
      <c r="O33" s="144">
        <v>26700</v>
      </c>
      <c r="P33" s="144">
        <v>100</v>
      </c>
      <c r="Q33" s="144"/>
      <c r="R33" s="144"/>
      <c r="S33" s="145">
        <v>100</v>
      </c>
    </row>
  </sheetData>
  <mergeCells count="49">
    <mergeCell ref="O27:O30"/>
    <mergeCell ref="A25:B25"/>
    <mergeCell ref="A27:A30"/>
    <mergeCell ref="B27:B30"/>
    <mergeCell ref="B15:B18"/>
    <mergeCell ref="P27:S29"/>
    <mergeCell ref="C28:I28"/>
    <mergeCell ref="J28:L28"/>
    <mergeCell ref="M28:N28"/>
    <mergeCell ref="C29:E29"/>
    <mergeCell ref="F29:I29"/>
    <mergeCell ref="J29:J30"/>
    <mergeCell ref="K29:K30"/>
    <mergeCell ref="L29:L30"/>
    <mergeCell ref="M29:M30"/>
    <mergeCell ref="N29:N30"/>
    <mergeCell ref="C27:N27"/>
    <mergeCell ref="O15:O18"/>
    <mergeCell ref="P15:S17"/>
    <mergeCell ref="C16:I16"/>
    <mergeCell ref="J16:L16"/>
    <mergeCell ref="M16:N16"/>
    <mergeCell ref="C17:E17"/>
    <mergeCell ref="F17:I17"/>
    <mergeCell ref="N17:N18"/>
    <mergeCell ref="J17:J18"/>
    <mergeCell ref="K17:K18"/>
    <mergeCell ref="L17:L18"/>
    <mergeCell ref="M17:M18"/>
    <mergeCell ref="A13:B13"/>
    <mergeCell ref="J5:J6"/>
    <mergeCell ref="K5:K6"/>
    <mergeCell ref="L5:L6"/>
    <mergeCell ref="C15:N15"/>
    <mergeCell ref="A15:A18"/>
    <mergeCell ref="A8:A9"/>
    <mergeCell ref="A3:A6"/>
    <mergeCell ref="B3:B6"/>
    <mergeCell ref="C3:N3"/>
    <mergeCell ref="A1:B1"/>
    <mergeCell ref="O3:O6"/>
    <mergeCell ref="P3:S5"/>
    <mergeCell ref="C4:I4"/>
    <mergeCell ref="J4:L4"/>
    <mergeCell ref="M4:N4"/>
    <mergeCell ref="C5:E5"/>
    <mergeCell ref="F5:I5"/>
    <mergeCell ref="M5:M6"/>
    <mergeCell ref="N5:N6"/>
  </mergeCell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8"/>
  <sheetViews>
    <sheetView tabSelected="1" topLeftCell="A36" workbookViewId="0">
      <selection activeCell="V46" sqref="V46"/>
    </sheetView>
  </sheetViews>
  <sheetFormatPr baseColWidth="10" defaultRowHeight="14.4"/>
  <cols>
    <col min="8" max="8" width="13.6640625" bestFit="1" customWidth="1"/>
    <col min="9" max="9" width="26" bestFit="1" customWidth="1"/>
    <col min="18" max="18" width="14.33203125" customWidth="1"/>
  </cols>
  <sheetData>
    <row r="1" spans="1:19" ht="23.4">
      <c r="A1" s="276" t="s">
        <v>0</v>
      </c>
      <c r="B1" s="276"/>
    </row>
    <row r="2" spans="1:19" ht="15" thickBot="1"/>
    <row r="3" spans="1:19">
      <c r="A3" s="318" t="s">
        <v>1</v>
      </c>
      <c r="B3" s="314" t="s">
        <v>2</v>
      </c>
      <c r="C3" s="314" t="s">
        <v>56</v>
      </c>
      <c r="D3" s="314"/>
      <c r="E3" s="314"/>
      <c r="F3" s="314"/>
      <c r="G3" s="314"/>
      <c r="H3" s="314"/>
      <c r="I3" s="314"/>
      <c r="J3" s="314"/>
      <c r="K3" s="314"/>
      <c r="L3" s="314"/>
      <c r="M3" s="314"/>
      <c r="N3" s="314"/>
      <c r="O3" s="314" t="s">
        <v>57</v>
      </c>
      <c r="P3" s="314" t="s">
        <v>58</v>
      </c>
      <c r="Q3" s="314"/>
      <c r="R3" s="314"/>
      <c r="S3" s="315"/>
    </row>
    <row r="4" spans="1:19">
      <c r="A4" s="319"/>
      <c r="B4" s="316"/>
      <c r="C4" s="316" t="s">
        <v>59</v>
      </c>
      <c r="D4" s="316"/>
      <c r="E4" s="316"/>
      <c r="F4" s="316"/>
      <c r="G4" s="316"/>
      <c r="H4" s="316"/>
      <c r="I4" s="316"/>
      <c r="J4" s="316" t="s">
        <v>60</v>
      </c>
      <c r="K4" s="316"/>
      <c r="L4" s="316"/>
      <c r="M4" s="316" t="s">
        <v>61</v>
      </c>
      <c r="N4" s="316"/>
      <c r="O4" s="316"/>
      <c r="P4" s="316"/>
      <c r="Q4" s="316"/>
      <c r="R4" s="316"/>
      <c r="S4" s="317"/>
    </row>
    <row r="5" spans="1:19">
      <c r="A5" s="319"/>
      <c r="B5" s="316"/>
      <c r="C5" s="316" t="s">
        <v>62</v>
      </c>
      <c r="D5" s="316"/>
      <c r="E5" s="316" t="s">
        <v>63</v>
      </c>
      <c r="F5" s="316"/>
      <c r="G5" s="316" t="s">
        <v>77</v>
      </c>
      <c r="H5" s="316" t="s">
        <v>75</v>
      </c>
      <c r="I5" s="322" t="s">
        <v>78</v>
      </c>
      <c r="J5" s="316" t="s">
        <v>64</v>
      </c>
      <c r="K5" s="316" t="s">
        <v>79</v>
      </c>
      <c r="L5" s="316" t="s">
        <v>66</v>
      </c>
      <c r="M5" s="316" t="s">
        <v>67</v>
      </c>
      <c r="N5" s="316" t="s">
        <v>80</v>
      </c>
      <c r="O5" s="316"/>
      <c r="P5" s="316"/>
      <c r="Q5" s="316"/>
      <c r="R5" s="316"/>
      <c r="S5" s="317"/>
    </row>
    <row r="6" spans="1:19">
      <c r="A6" s="319"/>
      <c r="B6" s="316"/>
      <c r="C6" s="159" t="s">
        <v>81</v>
      </c>
      <c r="D6" s="159" t="s">
        <v>82</v>
      </c>
      <c r="E6" s="159" t="s">
        <v>72</v>
      </c>
      <c r="F6" s="159" t="s">
        <v>73</v>
      </c>
      <c r="G6" s="316"/>
      <c r="H6" s="316"/>
      <c r="I6" s="323"/>
      <c r="J6" s="316"/>
      <c r="K6" s="316"/>
      <c r="L6" s="316"/>
      <c r="M6" s="316"/>
      <c r="N6" s="316"/>
      <c r="O6" s="316"/>
      <c r="P6" s="159" t="s">
        <v>59</v>
      </c>
      <c r="Q6" s="159" t="s">
        <v>60</v>
      </c>
      <c r="R6" s="159" t="s">
        <v>61</v>
      </c>
      <c r="S6" s="192" t="s">
        <v>76</v>
      </c>
    </row>
    <row r="7" spans="1:19">
      <c r="A7" s="156" t="s">
        <v>83</v>
      </c>
      <c r="B7" s="90" t="s">
        <v>37</v>
      </c>
      <c r="C7" s="114">
        <v>24000</v>
      </c>
      <c r="D7" s="114"/>
      <c r="E7" s="153"/>
      <c r="F7" s="119">
        <v>7530</v>
      </c>
      <c r="G7" s="114">
        <v>7452</v>
      </c>
      <c r="H7" s="114">
        <v>3000</v>
      </c>
      <c r="I7" s="114">
        <v>9600</v>
      </c>
      <c r="J7" s="114"/>
      <c r="K7" s="115"/>
      <c r="L7" s="115"/>
      <c r="M7" s="115"/>
      <c r="N7" s="115"/>
      <c r="O7" s="114">
        <v>51582</v>
      </c>
      <c r="P7" s="120">
        <v>1</v>
      </c>
      <c r="Q7" s="115"/>
      <c r="R7" s="115"/>
      <c r="S7" s="122">
        <v>1</v>
      </c>
    </row>
    <row r="8" spans="1:19">
      <c r="A8" s="320" t="s">
        <v>84</v>
      </c>
      <c r="B8" s="90" t="s">
        <v>39</v>
      </c>
      <c r="C8" s="114">
        <v>2400</v>
      </c>
      <c r="D8" s="114"/>
      <c r="E8" s="153"/>
      <c r="F8" s="114">
        <v>100</v>
      </c>
      <c r="G8" s="114">
        <v>1200</v>
      </c>
      <c r="H8" s="114">
        <v>2818</v>
      </c>
      <c r="I8" s="114"/>
      <c r="J8" s="114"/>
      <c r="K8" s="115"/>
      <c r="L8" s="115"/>
      <c r="M8" s="115"/>
      <c r="N8" s="115"/>
      <c r="O8" s="114">
        <v>6518</v>
      </c>
      <c r="P8" s="120">
        <v>1</v>
      </c>
      <c r="Q8" s="120"/>
      <c r="R8" s="120"/>
      <c r="S8" s="122">
        <v>1</v>
      </c>
    </row>
    <row r="9" spans="1:19" ht="15" thickBot="1">
      <c r="A9" s="321"/>
      <c r="B9" s="91" t="s">
        <v>40</v>
      </c>
      <c r="C9" s="124">
        <v>3673</v>
      </c>
      <c r="D9" s="124">
        <v>1464.16</v>
      </c>
      <c r="E9" s="124"/>
      <c r="F9" s="124">
        <v>43.2</v>
      </c>
      <c r="G9" s="124">
        <v>1968</v>
      </c>
      <c r="H9" s="154">
        <v>2461.66</v>
      </c>
      <c r="I9" s="124">
        <v>1320</v>
      </c>
      <c r="J9" s="124"/>
      <c r="K9" s="124"/>
      <c r="L9" s="124"/>
      <c r="M9" s="124"/>
      <c r="N9" s="124"/>
      <c r="O9" s="124">
        <v>10930.02</v>
      </c>
      <c r="P9" s="155">
        <v>1</v>
      </c>
      <c r="Q9" s="124"/>
      <c r="R9" s="124"/>
      <c r="S9" s="127">
        <v>1</v>
      </c>
    </row>
    <row r="11" spans="1:19" s="11" customFormat="1"/>
    <row r="13" spans="1:19" ht="23.4">
      <c r="A13" s="276" t="s">
        <v>17</v>
      </c>
      <c r="B13" s="276"/>
    </row>
    <row r="15" spans="1:19" ht="15" thickBot="1">
      <c r="A15" s="316" t="s">
        <v>1</v>
      </c>
      <c r="B15" s="316" t="s">
        <v>2</v>
      </c>
      <c r="C15" s="329" t="s">
        <v>56</v>
      </c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1"/>
      <c r="O15" s="316" t="s">
        <v>57</v>
      </c>
      <c r="P15" s="316" t="s">
        <v>58</v>
      </c>
      <c r="Q15" s="316"/>
      <c r="R15" s="316"/>
      <c r="S15" s="316"/>
    </row>
    <row r="16" spans="1:19">
      <c r="A16" s="316"/>
      <c r="B16" s="337"/>
      <c r="C16" s="325" t="s">
        <v>59</v>
      </c>
      <c r="D16" s="326"/>
      <c r="E16" s="326"/>
      <c r="F16" s="326"/>
      <c r="G16" s="326"/>
      <c r="H16" s="326"/>
      <c r="I16" s="327"/>
      <c r="J16" s="318" t="s">
        <v>60</v>
      </c>
      <c r="K16" s="314"/>
      <c r="L16" s="315"/>
      <c r="M16" s="318" t="s">
        <v>61</v>
      </c>
      <c r="N16" s="315"/>
      <c r="O16" s="324"/>
      <c r="P16" s="316"/>
      <c r="Q16" s="316"/>
      <c r="R16" s="316"/>
      <c r="S16" s="316"/>
    </row>
    <row r="17" spans="1:19">
      <c r="A17" s="316"/>
      <c r="B17" s="337"/>
      <c r="C17" s="328" t="s">
        <v>62</v>
      </c>
      <c r="D17" s="324"/>
      <c r="E17" s="316" t="s">
        <v>63</v>
      </c>
      <c r="F17" s="316"/>
      <c r="G17" s="316" t="s">
        <v>77</v>
      </c>
      <c r="H17" s="316" t="s">
        <v>75</v>
      </c>
      <c r="I17" s="317" t="s">
        <v>78</v>
      </c>
      <c r="J17" s="319" t="s">
        <v>64</v>
      </c>
      <c r="K17" s="316" t="s">
        <v>79</v>
      </c>
      <c r="L17" s="317" t="s">
        <v>66</v>
      </c>
      <c r="M17" s="319" t="s">
        <v>67</v>
      </c>
      <c r="N17" s="317" t="s">
        <v>80</v>
      </c>
      <c r="O17" s="324"/>
      <c r="P17" s="316"/>
      <c r="Q17" s="316"/>
      <c r="R17" s="316"/>
      <c r="S17" s="316"/>
    </row>
    <row r="18" spans="1:19">
      <c r="A18" s="316"/>
      <c r="B18" s="337"/>
      <c r="C18" s="157" t="s">
        <v>81</v>
      </c>
      <c r="D18" s="158" t="s">
        <v>82</v>
      </c>
      <c r="E18" s="159" t="s">
        <v>72</v>
      </c>
      <c r="F18" s="159" t="s">
        <v>73</v>
      </c>
      <c r="G18" s="316"/>
      <c r="H18" s="316"/>
      <c r="I18" s="317"/>
      <c r="J18" s="319"/>
      <c r="K18" s="316"/>
      <c r="L18" s="317"/>
      <c r="M18" s="319"/>
      <c r="N18" s="317"/>
      <c r="O18" s="324"/>
      <c r="P18" s="159" t="s">
        <v>59</v>
      </c>
      <c r="Q18" s="159" t="s">
        <v>60</v>
      </c>
      <c r="R18" s="159" t="s">
        <v>61</v>
      </c>
      <c r="S18" s="159" t="s">
        <v>76</v>
      </c>
    </row>
    <row r="19" spans="1:19">
      <c r="A19" s="332" t="s">
        <v>36</v>
      </c>
      <c r="B19" s="174" t="s">
        <v>42</v>
      </c>
      <c r="C19" s="160">
        <v>146588.13</v>
      </c>
      <c r="D19" s="129">
        <v>0</v>
      </c>
      <c r="E19" s="129">
        <v>12430.67</v>
      </c>
      <c r="F19" s="129">
        <v>18148.77</v>
      </c>
      <c r="G19" s="129">
        <v>0</v>
      </c>
      <c r="H19" s="129">
        <v>23844.41</v>
      </c>
      <c r="I19" s="161">
        <v>52812.07</v>
      </c>
      <c r="J19" s="162">
        <v>2610</v>
      </c>
      <c r="K19" s="114">
        <v>0</v>
      </c>
      <c r="L19" s="163">
        <v>0</v>
      </c>
      <c r="M19" s="162">
        <v>0</v>
      </c>
      <c r="N19" s="163">
        <v>0</v>
      </c>
      <c r="O19" s="164">
        <v>256434.05000000002</v>
      </c>
      <c r="P19" s="165">
        <v>98.982194447266252</v>
      </c>
      <c r="Q19" s="165">
        <v>1.017805552733734</v>
      </c>
      <c r="R19" s="166"/>
      <c r="S19" s="165">
        <v>99.999999999999986</v>
      </c>
    </row>
    <row r="20" spans="1:19">
      <c r="A20" s="332"/>
      <c r="B20" s="174" t="s">
        <v>43</v>
      </c>
      <c r="C20" s="160">
        <v>72065.460000000006</v>
      </c>
      <c r="D20" s="114">
        <v>0</v>
      </c>
      <c r="E20" s="114">
        <v>0</v>
      </c>
      <c r="F20" s="129">
        <v>4481.34</v>
      </c>
      <c r="G20" s="114">
        <v>0</v>
      </c>
      <c r="H20" s="129">
        <v>53994.17</v>
      </c>
      <c r="I20" s="161">
        <v>18000</v>
      </c>
      <c r="J20" s="162">
        <v>0</v>
      </c>
      <c r="K20" s="114">
        <v>0</v>
      </c>
      <c r="L20" s="161">
        <v>160000</v>
      </c>
      <c r="M20" s="162">
        <v>0</v>
      </c>
      <c r="N20" s="163">
        <v>0</v>
      </c>
      <c r="O20" s="164">
        <v>308540.96999999997</v>
      </c>
      <c r="P20" s="165">
        <v>48.143029433011769</v>
      </c>
      <c r="Q20" s="165">
        <v>51.856970566988238</v>
      </c>
      <c r="R20" s="166"/>
      <c r="S20" s="165">
        <v>100</v>
      </c>
    </row>
    <row r="21" spans="1:19" ht="15" thickBot="1">
      <c r="A21" s="332"/>
      <c r="B21" s="174" t="s">
        <v>44</v>
      </c>
      <c r="C21" s="167">
        <v>10800</v>
      </c>
      <c r="D21" s="124">
        <v>0</v>
      </c>
      <c r="E21" s="133">
        <v>3060</v>
      </c>
      <c r="F21" s="133">
        <v>2140</v>
      </c>
      <c r="G21" s="133">
        <v>6120</v>
      </c>
      <c r="H21" s="133">
        <v>2400</v>
      </c>
      <c r="I21" s="168">
        <v>6720</v>
      </c>
      <c r="J21" s="169">
        <v>0</v>
      </c>
      <c r="K21" s="124">
        <v>0</v>
      </c>
      <c r="L21" s="170">
        <v>0</v>
      </c>
      <c r="M21" s="169">
        <v>0</v>
      </c>
      <c r="N21" s="170">
        <v>0</v>
      </c>
      <c r="O21" s="164">
        <v>31240</v>
      </c>
      <c r="P21" s="165">
        <v>100</v>
      </c>
      <c r="Q21" s="165">
        <v>0</v>
      </c>
      <c r="R21" s="166"/>
      <c r="S21" s="165">
        <v>100</v>
      </c>
    </row>
    <row r="23" spans="1:19" s="11" customFormat="1"/>
    <row r="25" spans="1:19" ht="23.4">
      <c r="A25" s="276" t="s">
        <v>24</v>
      </c>
      <c r="B25" s="276"/>
    </row>
    <row r="26" spans="1:19" ht="15" thickBot="1"/>
    <row r="27" spans="1:19" ht="15" customHeight="1">
      <c r="A27" s="333" t="s">
        <v>1</v>
      </c>
      <c r="B27" s="335" t="s">
        <v>2</v>
      </c>
      <c r="C27" s="189"/>
      <c r="D27" s="335" t="s">
        <v>56</v>
      </c>
      <c r="E27" s="335"/>
      <c r="F27" s="335"/>
      <c r="G27" s="335"/>
      <c r="H27" s="335"/>
      <c r="I27" s="335"/>
      <c r="J27" s="335"/>
      <c r="K27" s="335"/>
      <c r="L27" s="335"/>
      <c r="M27" s="335"/>
      <c r="N27" s="335"/>
      <c r="O27" s="335" t="s">
        <v>57</v>
      </c>
      <c r="P27" s="338" t="s">
        <v>58</v>
      </c>
      <c r="Q27" s="339"/>
      <c r="R27" s="339"/>
      <c r="S27" s="339"/>
    </row>
    <row r="28" spans="1:19">
      <c r="A28" s="334"/>
      <c r="B28" s="336"/>
      <c r="C28" s="190"/>
      <c r="D28" s="336" t="s">
        <v>59</v>
      </c>
      <c r="E28" s="336"/>
      <c r="F28" s="336"/>
      <c r="G28" s="336"/>
      <c r="H28" s="336"/>
      <c r="I28" s="336"/>
      <c r="J28" s="336" t="s">
        <v>60</v>
      </c>
      <c r="K28" s="336"/>
      <c r="L28" s="336"/>
      <c r="M28" s="336" t="s">
        <v>61</v>
      </c>
      <c r="N28" s="336"/>
      <c r="O28" s="336"/>
      <c r="P28" s="340"/>
      <c r="Q28" s="341"/>
      <c r="R28" s="341"/>
      <c r="S28" s="341"/>
    </row>
    <row r="29" spans="1:19">
      <c r="A29" s="334"/>
      <c r="B29" s="336"/>
      <c r="C29" s="336" t="s">
        <v>62</v>
      </c>
      <c r="D29" s="336" t="s">
        <v>85</v>
      </c>
      <c r="E29" s="336" t="s">
        <v>63</v>
      </c>
      <c r="F29" s="336"/>
      <c r="G29" s="336" t="s">
        <v>77</v>
      </c>
      <c r="H29" s="336" t="s">
        <v>75</v>
      </c>
      <c r="I29" s="336" t="s">
        <v>86</v>
      </c>
      <c r="J29" s="336" t="s">
        <v>64</v>
      </c>
      <c r="K29" s="336" t="s">
        <v>65</v>
      </c>
      <c r="L29" s="336" t="s">
        <v>66</v>
      </c>
      <c r="M29" s="336" t="s">
        <v>67</v>
      </c>
      <c r="N29" s="336" t="s">
        <v>80</v>
      </c>
      <c r="O29" s="336"/>
      <c r="P29" s="342"/>
      <c r="Q29" s="343"/>
      <c r="R29" s="343"/>
      <c r="S29" s="343"/>
    </row>
    <row r="30" spans="1:19">
      <c r="A30" s="334"/>
      <c r="B30" s="336"/>
      <c r="C30" s="336"/>
      <c r="D30" s="336"/>
      <c r="E30" s="190" t="s">
        <v>72</v>
      </c>
      <c r="F30" s="190" t="s">
        <v>73</v>
      </c>
      <c r="G30" s="336"/>
      <c r="H30" s="336"/>
      <c r="I30" s="336"/>
      <c r="J30" s="336"/>
      <c r="K30" s="336"/>
      <c r="L30" s="336"/>
      <c r="M30" s="336"/>
      <c r="N30" s="336"/>
      <c r="O30" s="336"/>
      <c r="P30" s="190" t="s">
        <v>59</v>
      </c>
      <c r="Q30" s="190" t="s">
        <v>60</v>
      </c>
      <c r="R30" s="190" t="s">
        <v>61</v>
      </c>
      <c r="S30" s="191" t="s">
        <v>57</v>
      </c>
    </row>
    <row r="31" spans="1:19">
      <c r="A31" s="146" t="s">
        <v>83</v>
      </c>
      <c r="B31" s="172" t="s">
        <v>45</v>
      </c>
      <c r="C31" s="175">
        <v>10200</v>
      </c>
      <c r="D31" s="175">
        <v>1800</v>
      </c>
      <c r="E31" s="176">
        <v>18000</v>
      </c>
      <c r="F31" s="175">
        <v>540</v>
      </c>
      <c r="G31" s="175">
        <v>14400</v>
      </c>
      <c r="H31" s="177"/>
      <c r="I31" s="175">
        <v>2580</v>
      </c>
      <c r="J31" s="175">
        <v>7000</v>
      </c>
      <c r="K31" s="175"/>
      <c r="L31" s="175"/>
      <c r="M31" s="175"/>
      <c r="N31" s="175"/>
      <c r="O31" s="175">
        <v>54520</v>
      </c>
      <c r="P31" s="175">
        <v>87.160674981658104</v>
      </c>
      <c r="Q31" s="175">
        <v>12.839325018341892</v>
      </c>
      <c r="R31" s="175">
        <v>0</v>
      </c>
      <c r="S31" s="178">
        <v>100</v>
      </c>
    </row>
    <row r="32" spans="1:19">
      <c r="A32" s="353" t="s">
        <v>88</v>
      </c>
      <c r="B32" s="172" t="s">
        <v>47</v>
      </c>
      <c r="C32" s="175">
        <v>3900</v>
      </c>
      <c r="D32" s="175"/>
      <c r="E32" s="175"/>
      <c r="F32" s="175">
        <v>800</v>
      </c>
      <c r="G32" s="175">
        <v>7056</v>
      </c>
      <c r="H32" s="176">
        <v>11000</v>
      </c>
      <c r="I32" s="175">
        <v>820</v>
      </c>
      <c r="J32" s="175"/>
      <c r="K32" s="175"/>
      <c r="L32" s="175"/>
      <c r="M32" s="175"/>
      <c r="N32" s="175"/>
      <c r="O32" s="175">
        <v>23576</v>
      </c>
      <c r="P32" s="175">
        <v>100</v>
      </c>
      <c r="Q32" s="175"/>
      <c r="R32" s="175"/>
      <c r="S32" s="178">
        <v>100</v>
      </c>
    </row>
    <row r="33" spans="1:19" ht="15" thickBot="1">
      <c r="A33" s="354"/>
      <c r="B33" s="173" t="s">
        <v>48</v>
      </c>
      <c r="C33" s="179">
        <v>1680</v>
      </c>
      <c r="D33" s="179"/>
      <c r="E33" s="179"/>
      <c r="F33" s="179"/>
      <c r="G33" s="179">
        <v>3600</v>
      </c>
      <c r="H33" s="180">
        <v>1000</v>
      </c>
      <c r="I33" s="179">
        <v>60</v>
      </c>
      <c r="J33" s="179"/>
      <c r="K33" s="179"/>
      <c r="L33" s="179"/>
      <c r="M33" s="179"/>
      <c r="N33" s="179"/>
      <c r="O33" s="179">
        <v>6340</v>
      </c>
      <c r="P33" s="179">
        <v>100</v>
      </c>
      <c r="Q33" s="179"/>
      <c r="R33" s="179"/>
      <c r="S33" s="181">
        <v>100</v>
      </c>
    </row>
    <row r="35" spans="1:19" s="11" customFormat="1"/>
    <row r="37" spans="1:19" ht="23.4">
      <c r="A37" s="276" t="s">
        <v>49</v>
      </c>
      <c r="B37" s="276"/>
    </row>
    <row r="38" spans="1:19" ht="15" thickBot="1"/>
    <row r="39" spans="1:19">
      <c r="A39" s="344" t="s">
        <v>1</v>
      </c>
      <c r="B39" s="346" t="s">
        <v>2</v>
      </c>
      <c r="C39" s="346" t="s">
        <v>56</v>
      </c>
      <c r="D39" s="346"/>
      <c r="E39" s="346"/>
      <c r="F39" s="346"/>
      <c r="G39" s="346"/>
      <c r="H39" s="346"/>
      <c r="I39" s="346"/>
      <c r="J39" s="346"/>
      <c r="K39" s="346"/>
      <c r="L39" s="346"/>
      <c r="M39" s="346"/>
      <c r="N39" s="346"/>
      <c r="O39" s="348" t="s">
        <v>57</v>
      </c>
      <c r="P39" s="346" t="s">
        <v>58</v>
      </c>
      <c r="Q39" s="346"/>
      <c r="R39" s="346"/>
      <c r="S39" s="351"/>
    </row>
    <row r="40" spans="1:19">
      <c r="A40" s="345"/>
      <c r="B40" s="347"/>
      <c r="C40" s="347" t="s">
        <v>59</v>
      </c>
      <c r="D40" s="347"/>
      <c r="E40" s="347"/>
      <c r="F40" s="347"/>
      <c r="G40" s="347"/>
      <c r="H40" s="347"/>
      <c r="I40" s="347"/>
      <c r="J40" s="347" t="s">
        <v>60</v>
      </c>
      <c r="K40" s="347"/>
      <c r="L40" s="347"/>
      <c r="M40" s="347" t="s">
        <v>61</v>
      </c>
      <c r="N40" s="347"/>
      <c r="O40" s="349"/>
      <c r="P40" s="347"/>
      <c r="Q40" s="347"/>
      <c r="R40" s="347"/>
      <c r="S40" s="352"/>
    </row>
    <row r="41" spans="1:19">
      <c r="A41" s="345"/>
      <c r="B41" s="347"/>
      <c r="C41" s="347" t="s">
        <v>62</v>
      </c>
      <c r="D41" s="347"/>
      <c r="E41" s="347" t="s">
        <v>63</v>
      </c>
      <c r="F41" s="347"/>
      <c r="G41" s="347" t="s">
        <v>89</v>
      </c>
      <c r="H41" s="347" t="s">
        <v>75</v>
      </c>
      <c r="I41" s="347" t="s">
        <v>90</v>
      </c>
      <c r="J41" s="347" t="s">
        <v>64</v>
      </c>
      <c r="K41" s="347" t="s">
        <v>91</v>
      </c>
      <c r="L41" s="347" t="s">
        <v>92</v>
      </c>
      <c r="M41" s="347" t="s">
        <v>67</v>
      </c>
      <c r="N41" s="347" t="s">
        <v>80</v>
      </c>
      <c r="O41" s="349"/>
      <c r="P41" s="347"/>
      <c r="Q41" s="347"/>
      <c r="R41" s="347"/>
      <c r="S41" s="352"/>
    </row>
    <row r="42" spans="1:19">
      <c r="A42" s="345"/>
      <c r="B42" s="347"/>
      <c r="C42" s="193" t="s">
        <v>81</v>
      </c>
      <c r="D42" s="193" t="s">
        <v>93</v>
      </c>
      <c r="E42" s="193" t="s">
        <v>72</v>
      </c>
      <c r="F42" s="193" t="s">
        <v>73</v>
      </c>
      <c r="G42" s="347"/>
      <c r="H42" s="347"/>
      <c r="I42" s="347"/>
      <c r="J42" s="347"/>
      <c r="K42" s="347"/>
      <c r="L42" s="347"/>
      <c r="M42" s="347"/>
      <c r="N42" s="347"/>
      <c r="O42" s="350"/>
      <c r="P42" s="193" t="s">
        <v>59</v>
      </c>
      <c r="Q42" s="193" t="s">
        <v>60</v>
      </c>
      <c r="R42" s="193" t="s">
        <v>61</v>
      </c>
      <c r="S42" s="194" t="s">
        <v>76</v>
      </c>
    </row>
    <row r="43" spans="1:19">
      <c r="A43" s="186" t="s">
        <v>88</v>
      </c>
      <c r="B43" s="172" t="s">
        <v>50</v>
      </c>
      <c r="C43" s="182">
        <v>24000</v>
      </c>
      <c r="D43" s="182"/>
      <c r="E43" s="182"/>
      <c r="F43" s="182">
        <v>450</v>
      </c>
      <c r="G43" s="182"/>
      <c r="H43" s="182"/>
      <c r="I43" s="182">
        <v>4800</v>
      </c>
      <c r="J43" s="182"/>
      <c r="K43" s="182"/>
      <c r="L43" s="182"/>
      <c r="M43" s="182"/>
      <c r="N43" s="182"/>
      <c r="O43" s="182">
        <v>29250</v>
      </c>
      <c r="P43" s="140">
        <v>100</v>
      </c>
      <c r="Q43" s="140"/>
      <c r="R43" s="140"/>
      <c r="S43" s="187">
        <v>100</v>
      </c>
    </row>
    <row r="44" spans="1:19">
      <c r="A44" s="355" t="s">
        <v>84</v>
      </c>
      <c r="B44" s="172" t="s">
        <v>51</v>
      </c>
      <c r="C44" s="182">
        <v>13200</v>
      </c>
      <c r="D44" s="182"/>
      <c r="E44" s="182"/>
      <c r="F44" s="182">
        <v>6480</v>
      </c>
      <c r="G44" s="182">
        <v>1584</v>
      </c>
      <c r="H44" s="182"/>
      <c r="I44" s="182">
        <v>7200</v>
      </c>
      <c r="J44" s="182"/>
      <c r="K44" s="182"/>
      <c r="L44" s="182">
        <v>2400</v>
      </c>
      <c r="M44" s="182"/>
      <c r="N44" s="182"/>
      <c r="O44" s="182">
        <v>30864</v>
      </c>
      <c r="P44" s="140">
        <v>92.223950233281499</v>
      </c>
      <c r="Q44" s="140">
        <v>7.7760497667185069</v>
      </c>
      <c r="R44" s="140"/>
      <c r="S44" s="187">
        <v>100</v>
      </c>
    </row>
    <row r="45" spans="1:19">
      <c r="A45" s="356"/>
      <c r="B45" s="172" t="s">
        <v>52</v>
      </c>
      <c r="C45" s="182">
        <v>3120</v>
      </c>
      <c r="D45" s="182"/>
      <c r="E45" s="182"/>
      <c r="F45" s="182">
        <v>64.400000000000006</v>
      </c>
      <c r="G45" s="182">
        <v>168</v>
      </c>
      <c r="H45" s="182"/>
      <c r="I45" s="182">
        <v>150</v>
      </c>
      <c r="J45" s="182"/>
      <c r="K45" s="182"/>
      <c r="L45" s="182">
        <v>355</v>
      </c>
      <c r="M45" s="182"/>
      <c r="N45" s="182"/>
      <c r="O45" s="182">
        <v>3857.4</v>
      </c>
      <c r="P45" s="140">
        <v>90.796909835640591</v>
      </c>
      <c r="Q45" s="140">
        <v>9.2030901643594127</v>
      </c>
      <c r="R45" s="140"/>
      <c r="S45" s="187">
        <v>100</v>
      </c>
    </row>
    <row r="46" spans="1:19">
      <c r="A46" s="356"/>
      <c r="B46" s="172" t="s">
        <v>53</v>
      </c>
      <c r="C46" s="185">
        <v>3600</v>
      </c>
      <c r="D46" s="182"/>
      <c r="E46" s="182"/>
      <c r="F46" s="182">
        <v>2400</v>
      </c>
      <c r="G46" s="182"/>
      <c r="H46" s="182"/>
      <c r="I46" s="182">
        <v>840</v>
      </c>
      <c r="J46" s="183"/>
      <c r="K46" s="183"/>
      <c r="L46" s="183"/>
      <c r="M46" s="182"/>
      <c r="N46" s="182"/>
      <c r="O46" s="182">
        <v>6840</v>
      </c>
      <c r="P46" s="140">
        <v>100</v>
      </c>
      <c r="Q46" s="140"/>
      <c r="R46" s="140"/>
      <c r="S46" s="187">
        <v>100</v>
      </c>
    </row>
    <row r="47" spans="1:19">
      <c r="A47" s="356"/>
      <c r="B47" s="172" t="s">
        <v>54</v>
      </c>
      <c r="C47" s="185">
        <v>240</v>
      </c>
      <c r="D47" s="182"/>
      <c r="E47" s="182"/>
      <c r="F47" s="182"/>
      <c r="G47" s="182">
        <v>480</v>
      </c>
      <c r="H47" s="182"/>
      <c r="I47" s="182"/>
      <c r="J47" s="183"/>
      <c r="K47" s="183"/>
      <c r="L47" s="183">
        <v>150</v>
      </c>
      <c r="M47" s="182"/>
      <c r="N47" s="182"/>
      <c r="O47" s="182">
        <v>870</v>
      </c>
      <c r="P47" s="140">
        <v>82.758620689655174</v>
      </c>
      <c r="Q47" s="140">
        <v>17.241379310344829</v>
      </c>
      <c r="R47" s="140"/>
      <c r="S47" s="187">
        <v>100</v>
      </c>
    </row>
    <row r="48" spans="1:19" ht="15" thickBot="1">
      <c r="A48" s="357"/>
      <c r="B48" s="143" t="s">
        <v>55</v>
      </c>
      <c r="C48" s="184">
        <v>744</v>
      </c>
      <c r="D48" s="184"/>
      <c r="E48" s="184"/>
      <c r="F48" s="184"/>
      <c r="G48" s="184">
        <v>960</v>
      </c>
      <c r="H48" s="184"/>
      <c r="I48" s="184">
        <v>200</v>
      </c>
      <c r="J48" s="184"/>
      <c r="K48" s="184"/>
      <c r="L48" s="184">
        <v>1728.05</v>
      </c>
      <c r="M48" s="184"/>
      <c r="N48" s="184"/>
      <c r="O48" s="184">
        <v>3632.05</v>
      </c>
      <c r="P48" s="266">
        <v>52.422185817926511</v>
      </c>
      <c r="Q48" s="266">
        <v>47.577814182073482</v>
      </c>
      <c r="R48" s="266"/>
      <c r="S48" s="188">
        <v>100</v>
      </c>
    </row>
  </sheetData>
  <mergeCells count="81">
    <mergeCell ref="L41:L42"/>
    <mergeCell ref="M41:M42"/>
    <mergeCell ref="N41:N42"/>
    <mergeCell ref="A44:A48"/>
    <mergeCell ref="E41:F41"/>
    <mergeCell ref="G41:G42"/>
    <mergeCell ref="H41:H42"/>
    <mergeCell ref="I41:I42"/>
    <mergeCell ref="J41:J42"/>
    <mergeCell ref="K41:K42"/>
    <mergeCell ref="P27:S29"/>
    <mergeCell ref="A39:A42"/>
    <mergeCell ref="B39:B42"/>
    <mergeCell ref="C39:N39"/>
    <mergeCell ref="O39:O42"/>
    <mergeCell ref="P39:S41"/>
    <mergeCell ref="C40:I40"/>
    <mergeCell ref="J40:L40"/>
    <mergeCell ref="M40:N40"/>
    <mergeCell ref="C41:D41"/>
    <mergeCell ref="J29:J30"/>
    <mergeCell ref="K29:K30"/>
    <mergeCell ref="L29:L30"/>
    <mergeCell ref="M29:M30"/>
    <mergeCell ref="N29:N30"/>
    <mergeCell ref="A32:A33"/>
    <mergeCell ref="D27:N27"/>
    <mergeCell ref="I29:I30"/>
    <mergeCell ref="A15:A18"/>
    <mergeCell ref="B15:B18"/>
    <mergeCell ref="O27:O30"/>
    <mergeCell ref="D28:I28"/>
    <mergeCell ref="J28:L28"/>
    <mergeCell ref="M28:N28"/>
    <mergeCell ref="C29:C30"/>
    <mergeCell ref="D29:D30"/>
    <mergeCell ref="E29:F29"/>
    <mergeCell ref="G29:G30"/>
    <mergeCell ref="H29:H30"/>
    <mergeCell ref="A19:A21"/>
    <mergeCell ref="A37:B37"/>
    <mergeCell ref="A25:B25"/>
    <mergeCell ref="A27:A30"/>
    <mergeCell ref="B27:B30"/>
    <mergeCell ref="O15:O18"/>
    <mergeCell ref="P15:S17"/>
    <mergeCell ref="C16:I16"/>
    <mergeCell ref="J16:L16"/>
    <mergeCell ref="M16:N16"/>
    <mergeCell ref="C17:D17"/>
    <mergeCell ref="E17:F17"/>
    <mergeCell ref="G17:G18"/>
    <mergeCell ref="H17:H18"/>
    <mergeCell ref="I17:I18"/>
    <mergeCell ref="C15:N15"/>
    <mergeCell ref="J17:J18"/>
    <mergeCell ref="K17:K18"/>
    <mergeCell ref="L17:L18"/>
    <mergeCell ref="M17:M18"/>
    <mergeCell ref="N17:N18"/>
    <mergeCell ref="A8:A9"/>
    <mergeCell ref="A13:B13"/>
    <mergeCell ref="E5:F5"/>
    <mergeCell ref="G5:G6"/>
    <mergeCell ref="H5:H6"/>
    <mergeCell ref="A1:B1"/>
    <mergeCell ref="A3:A6"/>
    <mergeCell ref="B3:B6"/>
    <mergeCell ref="C3:N3"/>
    <mergeCell ref="O3:O6"/>
    <mergeCell ref="L5:L6"/>
    <mergeCell ref="M5:M6"/>
    <mergeCell ref="N5:N6"/>
    <mergeCell ref="I5:I6"/>
    <mergeCell ref="J5:J6"/>
    <mergeCell ref="K5:K6"/>
    <mergeCell ref="P3:S5"/>
    <mergeCell ref="C4:I4"/>
    <mergeCell ref="J4:L4"/>
    <mergeCell ref="M4:N4"/>
    <mergeCell ref="C5:D5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topLeftCell="A30" workbookViewId="0">
      <selection activeCell="E43" sqref="E43"/>
    </sheetView>
  </sheetViews>
  <sheetFormatPr baseColWidth="10" defaultRowHeight="14.4"/>
  <cols>
    <col min="2" max="2" width="21.88671875" bestFit="1" customWidth="1"/>
    <col min="4" max="4" width="20.109375" customWidth="1"/>
    <col min="11" max="11" width="17.5546875" customWidth="1"/>
    <col min="12" max="12" width="18.44140625" customWidth="1"/>
  </cols>
  <sheetData>
    <row r="1" spans="1:12" ht="23.4">
      <c r="A1" s="276" t="s">
        <v>0</v>
      </c>
      <c r="B1" s="276"/>
    </row>
    <row r="2" spans="1:12" ht="15" thickBot="1"/>
    <row r="3" spans="1:12">
      <c r="A3" s="365"/>
      <c r="B3" s="358" t="s">
        <v>1</v>
      </c>
      <c r="C3" s="358" t="s">
        <v>94</v>
      </c>
      <c r="D3" s="358" t="s">
        <v>95</v>
      </c>
      <c r="E3" s="358" t="s">
        <v>96</v>
      </c>
      <c r="F3" s="358"/>
      <c r="G3" s="358"/>
      <c r="H3" s="358"/>
      <c r="I3" s="358"/>
      <c r="J3" s="358"/>
      <c r="K3" s="358" t="s">
        <v>97</v>
      </c>
      <c r="L3" s="368" t="s">
        <v>98</v>
      </c>
    </row>
    <row r="4" spans="1:12">
      <c r="A4" s="366"/>
      <c r="B4" s="359"/>
      <c r="C4" s="359"/>
      <c r="D4" s="359"/>
      <c r="E4" s="359" t="s">
        <v>99</v>
      </c>
      <c r="F4" s="359"/>
      <c r="G4" s="359" t="s">
        <v>60</v>
      </c>
      <c r="H4" s="359"/>
      <c r="I4" s="359" t="s">
        <v>61</v>
      </c>
      <c r="J4" s="359"/>
      <c r="K4" s="359"/>
      <c r="L4" s="369"/>
    </row>
    <row r="5" spans="1:12" ht="15" thickBot="1">
      <c r="A5" s="367"/>
      <c r="B5" s="360"/>
      <c r="C5" s="360"/>
      <c r="D5" s="360"/>
      <c r="E5" s="220" t="s">
        <v>100</v>
      </c>
      <c r="F5" s="220" t="s">
        <v>87</v>
      </c>
      <c r="G5" s="220" t="s">
        <v>100</v>
      </c>
      <c r="H5" s="220" t="s">
        <v>87</v>
      </c>
      <c r="I5" s="220" t="s">
        <v>100</v>
      </c>
      <c r="J5" s="220" t="s">
        <v>87</v>
      </c>
      <c r="K5" s="360"/>
      <c r="L5" s="370"/>
    </row>
    <row r="6" spans="1:12">
      <c r="A6" s="363" t="s">
        <v>101</v>
      </c>
      <c r="B6" s="218" t="s">
        <v>19</v>
      </c>
      <c r="C6" s="199" t="s">
        <v>13</v>
      </c>
      <c r="D6" s="195">
        <v>235506.41999999998</v>
      </c>
      <c r="E6" s="196">
        <v>227205.22</v>
      </c>
      <c r="F6" s="197">
        <v>0.88</v>
      </c>
      <c r="G6" s="196">
        <v>32181.1</v>
      </c>
      <c r="H6" s="197">
        <v>0.12</v>
      </c>
      <c r="I6" s="195"/>
      <c r="J6" s="195"/>
      <c r="K6" s="196">
        <v>259386.32</v>
      </c>
      <c r="L6" s="198">
        <v>0.90793693360544214</v>
      </c>
    </row>
    <row r="7" spans="1:12">
      <c r="A7" s="364"/>
      <c r="B7" s="219" t="s">
        <v>14</v>
      </c>
      <c r="C7" s="77" t="s">
        <v>15</v>
      </c>
      <c r="D7" s="114">
        <v>14766</v>
      </c>
      <c r="E7" s="114">
        <v>0</v>
      </c>
      <c r="F7" s="120">
        <v>0</v>
      </c>
      <c r="G7" s="114">
        <v>1470</v>
      </c>
      <c r="H7" s="120">
        <v>0.10023866348448687</v>
      </c>
      <c r="I7" s="115"/>
      <c r="J7" s="115"/>
      <c r="K7" s="114">
        <v>14665</v>
      </c>
      <c r="L7" s="163">
        <v>1.0068871462666211</v>
      </c>
    </row>
    <row r="8" spans="1:12">
      <c r="A8" s="364"/>
      <c r="B8" s="219" t="s">
        <v>14</v>
      </c>
      <c r="C8" s="77" t="s">
        <v>16</v>
      </c>
      <c r="D8" s="114">
        <v>9835</v>
      </c>
      <c r="E8" s="114">
        <v>9835</v>
      </c>
      <c r="F8" s="120">
        <v>1</v>
      </c>
      <c r="G8" s="115"/>
      <c r="H8" s="115"/>
      <c r="I8" s="115"/>
      <c r="J8" s="115"/>
      <c r="K8" s="114">
        <v>13476</v>
      </c>
      <c r="L8" s="163">
        <v>0.72981596913030578</v>
      </c>
    </row>
    <row r="9" spans="1:12">
      <c r="A9" s="361" t="s">
        <v>102</v>
      </c>
      <c r="B9" s="219" t="s">
        <v>103</v>
      </c>
      <c r="C9" s="77" t="s">
        <v>37</v>
      </c>
      <c r="D9" s="114">
        <v>36836</v>
      </c>
      <c r="E9" s="114">
        <v>51582</v>
      </c>
      <c r="F9" s="120">
        <v>1</v>
      </c>
      <c r="G9" s="115"/>
      <c r="H9" s="115"/>
      <c r="I9" s="115"/>
      <c r="J9" s="115"/>
      <c r="K9" s="114">
        <v>51582</v>
      </c>
      <c r="L9" s="163">
        <v>0.71412508239308281</v>
      </c>
    </row>
    <row r="10" spans="1:12">
      <c r="A10" s="361"/>
      <c r="B10" s="374" t="s">
        <v>104</v>
      </c>
      <c r="C10" s="77" t="s">
        <v>39</v>
      </c>
      <c r="D10" s="114">
        <v>4020</v>
      </c>
      <c r="E10" s="114">
        <v>6518</v>
      </c>
      <c r="F10" s="117">
        <v>1</v>
      </c>
      <c r="G10" s="115"/>
      <c r="H10" s="115"/>
      <c r="I10" s="115"/>
      <c r="J10" s="115"/>
      <c r="K10" s="114">
        <v>6518</v>
      </c>
      <c r="L10" s="163">
        <v>0.61675360540042956</v>
      </c>
    </row>
    <row r="11" spans="1:12" ht="15" thickBot="1">
      <c r="A11" s="362"/>
      <c r="B11" s="375"/>
      <c r="C11" s="200" t="s">
        <v>40</v>
      </c>
      <c r="D11" s="154">
        <v>6233.52</v>
      </c>
      <c r="E11" s="124">
        <v>10930.02</v>
      </c>
      <c r="F11" s="155">
        <v>1</v>
      </c>
      <c r="G11" s="125"/>
      <c r="H11" s="125"/>
      <c r="I11" s="125"/>
      <c r="J11" s="125"/>
      <c r="K11" s="124">
        <v>10930.02</v>
      </c>
      <c r="L11" s="170">
        <v>0.57031185670291551</v>
      </c>
    </row>
    <row r="13" spans="1:12" s="11" customFormat="1"/>
    <row r="15" spans="1:12" ht="23.4">
      <c r="A15" s="276" t="s">
        <v>17</v>
      </c>
      <c r="B15" s="276"/>
    </row>
    <row r="16" spans="1:12" ht="15" thickBot="1"/>
    <row r="17" spans="1:12">
      <c r="A17" s="365"/>
      <c r="B17" s="358" t="s">
        <v>1</v>
      </c>
      <c r="C17" s="358" t="s">
        <v>94</v>
      </c>
      <c r="D17" s="358" t="s">
        <v>95</v>
      </c>
      <c r="E17" s="358" t="s">
        <v>96</v>
      </c>
      <c r="F17" s="358"/>
      <c r="G17" s="358"/>
      <c r="H17" s="358"/>
      <c r="I17" s="358"/>
      <c r="J17" s="358"/>
      <c r="K17" s="358" t="s">
        <v>97</v>
      </c>
      <c r="L17" s="368" t="s">
        <v>98</v>
      </c>
    </row>
    <row r="18" spans="1:12">
      <c r="A18" s="366"/>
      <c r="B18" s="359"/>
      <c r="C18" s="359"/>
      <c r="D18" s="359"/>
      <c r="E18" s="359" t="s">
        <v>99</v>
      </c>
      <c r="F18" s="359"/>
      <c r="G18" s="359" t="s">
        <v>60</v>
      </c>
      <c r="H18" s="359"/>
      <c r="I18" s="359" t="s">
        <v>61</v>
      </c>
      <c r="J18" s="359"/>
      <c r="K18" s="359"/>
      <c r="L18" s="369"/>
    </row>
    <row r="19" spans="1:12" ht="15" thickBot="1">
      <c r="A19" s="367"/>
      <c r="B19" s="360"/>
      <c r="C19" s="360"/>
      <c r="D19" s="360"/>
      <c r="E19" s="220" t="s">
        <v>100</v>
      </c>
      <c r="F19" s="220" t="s">
        <v>87</v>
      </c>
      <c r="G19" s="220" t="s">
        <v>100</v>
      </c>
      <c r="H19" s="220" t="s">
        <v>87</v>
      </c>
      <c r="I19" s="220" t="s">
        <v>100</v>
      </c>
      <c r="J19" s="220" t="s">
        <v>87</v>
      </c>
      <c r="K19" s="360"/>
      <c r="L19" s="370"/>
    </row>
    <row r="20" spans="1:12">
      <c r="A20" s="363" t="s">
        <v>101</v>
      </c>
      <c r="B20" s="201" t="s">
        <v>19</v>
      </c>
      <c r="C20" s="246" t="s">
        <v>20</v>
      </c>
      <c r="D20" s="241">
        <v>80310.44</v>
      </c>
      <c r="E20" s="202">
        <v>91839.77</v>
      </c>
      <c r="F20" s="203">
        <v>100</v>
      </c>
      <c r="G20" s="204"/>
      <c r="H20" s="204"/>
      <c r="I20" s="226">
        <v>0</v>
      </c>
      <c r="J20" s="203"/>
      <c r="K20" s="231">
        <v>91839.77</v>
      </c>
      <c r="L20" s="232">
        <v>0.87446255581868293</v>
      </c>
    </row>
    <row r="21" spans="1:12">
      <c r="A21" s="364"/>
      <c r="B21" s="205" t="s">
        <v>21</v>
      </c>
      <c r="C21" s="247" t="s">
        <v>22</v>
      </c>
      <c r="D21" s="242">
        <v>42572</v>
      </c>
      <c r="E21" s="206">
        <v>21094.639999999999</v>
      </c>
      <c r="F21" s="207">
        <v>22.659349668251576</v>
      </c>
      <c r="G21" s="227">
        <v>72000</v>
      </c>
      <c r="H21" s="207">
        <v>77.340650331748421</v>
      </c>
      <c r="I21" s="227">
        <v>0</v>
      </c>
      <c r="J21" s="223">
        <v>0</v>
      </c>
      <c r="K21" s="233">
        <v>93094.64</v>
      </c>
      <c r="L21" s="234">
        <v>0.45729807860044358</v>
      </c>
    </row>
    <row r="22" spans="1:12" ht="15" thickBot="1">
      <c r="A22" s="364"/>
      <c r="B22" s="208" t="s">
        <v>14</v>
      </c>
      <c r="C22" s="248" t="s">
        <v>23</v>
      </c>
      <c r="D22" s="243">
        <v>23370</v>
      </c>
      <c r="E22" s="209">
        <v>19558</v>
      </c>
      <c r="F22" s="210">
        <v>14.35789494084985</v>
      </c>
      <c r="G22" s="211">
        <v>44659.74</v>
      </c>
      <c r="H22" s="212">
        <v>32.785553482241006</v>
      </c>
      <c r="I22" s="228">
        <v>72000</v>
      </c>
      <c r="J22" s="212">
        <v>52.856551576909148</v>
      </c>
      <c r="K22" s="235">
        <v>136217.74</v>
      </c>
      <c r="L22" s="236">
        <v>0.17156355699338427</v>
      </c>
    </row>
    <row r="23" spans="1:12">
      <c r="A23" s="361" t="s">
        <v>102</v>
      </c>
      <c r="B23" s="371" t="s">
        <v>105</v>
      </c>
      <c r="C23" s="249" t="s">
        <v>42</v>
      </c>
      <c r="D23" s="244">
        <v>163008.89000000001</v>
      </c>
      <c r="E23" s="213">
        <v>241393.39</v>
      </c>
      <c r="F23" s="221">
        <v>98.930342730074358</v>
      </c>
      <c r="G23" s="214">
        <v>2610</v>
      </c>
      <c r="H23" s="221">
        <v>1.069657269925635</v>
      </c>
      <c r="I23" s="229">
        <v>0</v>
      </c>
      <c r="J23" s="224"/>
      <c r="K23" s="237">
        <v>244003.39</v>
      </c>
      <c r="L23" s="238">
        <v>0.6680599396590351</v>
      </c>
    </row>
    <row r="24" spans="1:12">
      <c r="A24" s="361"/>
      <c r="B24" s="372"/>
      <c r="C24" s="250" t="s">
        <v>43</v>
      </c>
      <c r="D24" s="242">
        <v>145837.01</v>
      </c>
      <c r="E24" s="206">
        <v>148540.97</v>
      </c>
      <c r="F24" s="207">
        <v>48.143029433011769</v>
      </c>
      <c r="G24" s="215">
        <v>160000</v>
      </c>
      <c r="H24" s="207">
        <v>51.856970566988238</v>
      </c>
      <c r="I24" s="227">
        <v>0</v>
      </c>
      <c r="J24" s="223"/>
      <c r="K24" s="233">
        <v>308540.96999999997</v>
      </c>
      <c r="L24" s="234">
        <v>0.47266659594672311</v>
      </c>
    </row>
    <row r="25" spans="1:12" ht="15" thickBot="1">
      <c r="A25" s="362"/>
      <c r="B25" s="373"/>
      <c r="C25" s="251" t="s">
        <v>44</v>
      </c>
      <c r="D25" s="245">
        <v>19869</v>
      </c>
      <c r="E25" s="216">
        <v>31240</v>
      </c>
      <c r="F25" s="225">
        <v>100</v>
      </c>
      <c r="G25" s="217">
        <v>0</v>
      </c>
      <c r="H25" s="222"/>
      <c r="I25" s="230">
        <v>0</v>
      </c>
      <c r="J25" s="225"/>
      <c r="K25" s="239">
        <v>31240</v>
      </c>
      <c r="L25" s="240">
        <v>0.63601152368758007</v>
      </c>
    </row>
    <row r="27" spans="1:12" s="11" customFormat="1"/>
    <row r="29" spans="1:12" ht="23.4">
      <c r="A29" s="276" t="s">
        <v>24</v>
      </c>
      <c r="B29" s="276"/>
    </row>
    <row r="30" spans="1:12" ht="15" thickBot="1"/>
    <row r="31" spans="1:12">
      <c r="A31" s="378"/>
      <c r="B31" s="358" t="s">
        <v>1</v>
      </c>
      <c r="C31" s="358" t="s">
        <v>94</v>
      </c>
      <c r="D31" s="358" t="s">
        <v>95</v>
      </c>
      <c r="E31" s="358" t="s">
        <v>96</v>
      </c>
      <c r="F31" s="358"/>
      <c r="G31" s="358"/>
      <c r="H31" s="358"/>
      <c r="I31" s="358"/>
      <c r="J31" s="358"/>
      <c r="K31" s="358" t="s">
        <v>97</v>
      </c>
      <c r="L31" s="368" t="s">
        <v>98</v>
      </c>
    </row>
    <row r="32" spans="1:12">
      <c r="A32" s="379"/>
      <c r="B32" s="359"/>
      <c r="C32" s="359"/>
      <c r="D32" s="359"/>
      <c r="E32" s="359" t="s">
        <v>99</v>
      </c>
      <c r="F32" s="359"/>
      <c r="G32" s="359" t="s">
        <v>60</v>
      </c>
      <c r="H32" s="359"/>
      <c r="I32" s="359" t="s">
        <v>61</v>
      </c>
      <c r="J32" s="359"/>
      <c r="K32" s="359"/>
      <c r="L32" s="369"/>
    </row>
    <row r="33" spans="1:12">
      <c r="A33" s="379"/>
      <c r="B33" s="359"/>
      <c r="C33" s="359"/>
      <c r="D33" s="359"/>
      <c r="E33" s="252" t="s">
        <v>100</v>
      </c>
      <c r="F33" s="252" t="s">
        <v>87</v>
      </c>
      <c r="G33" s="252" t="s">
        <v>100</v>
      </c>
      <c r="H33" s="252" t="s">
        <v>87</v>
      </c>
      <c r="I33" s="252" t="s">
        <v>100</v>
      </c>
      <c r="J33" s="252" t="s">
        <v>87</v>
      </c>
      <c r="K33" s="359"/>
      <c r="L33" s="369"/>
    </row>
    <row r="34" spans="1:12">
      <c r="A34" s="364" t="s">
        <v>101</v>
      </c>
      <c r="B34" s="253" t="s">
        <v>19</v>
      </c>
      <c r="C34" s="254" t="s">
        <v>27</v>
      </c>
      <c r="D34" s="139">
        <v>337450</v>
      </c>
      <c r="E34" s="139">
        <v>467300</v>
      </c>
      <c r="F34" s="260">
        <v>81.227185816095954</v>
      </c>
      <c r="G34" s="139">
        <v>108000</v>
      </c>
      <c r="H34" s="260">
        <v>18.77281418390405</v>
      </c>
      <c r="I34" s="139"/>
      <c r="J34" s="253"/>
      <c r="K34" s="139">
        <v>575300</v>
      </c>
      <c r="L34" s="257">
        <v>0.58656353207022427</v>
      </c>
    </row>
    <row r="35" spans="1:12">
      <c r="A35" s="364"/>
      <c r="B35" s="253" t="s">
        <v>106</v>
      </c>
      <c r="C35" s="255" t="s">
        <v>29</v>
      </c>
      <c r="D35" s="140">
        <v>933447.25</v>
      </c>
      <c r="E35" s="139">
        <v>142411</v>
      </c>
      <c r="F35" s="260">
        <v>14.820415210149536</v>
      </c>
      <c r="G35" s="139">
        <v>318500</v>
      </c>
      <c r="H35" s="260">
        <v>33.14562951199435</v>
      </c>
      <c r="I35" s="139">
        <v>500000</v>
      </c>
      <c r="J35" s="260">
        <v>52.033955277856116</v>
      </c>
      <c r="K35" s="139">
        <v>960911</v>
      </c>
      <c r="L35" s="257">
        <v>0.97141904921475553</v>
      </c>
    </row>
    <row r="36" spans="1:12">
      <c r="A36" s="364"/>
      <c r="B36" s="253" t="s">
        <v>107</v>
      </c>
      <c r="C36" s="255" t="s">
        <v>30</v>
      </c>
      <c r="D36" s="139">
        <v>27909</v>
      </c>
      <c r="E36" s="139">
        <v>26700</v>
      </c>
      <c r="F36" s="253">
        <v>100</v>
      </c>
      <c r="G36" s="139"/>
      <c r="H36" s="253"/>
      <c r="I36" s="139"/>
      <c r="J36" s="253"/>
      <c r="K36" s="139">
        <v>26700</v>
      </c>
      <c r="L36" s="257">
        <v>1.0452808988764044</v>
      </c>
    </row>
    <row r="37" spans="1:12">
      <c r="A37" s="361" t="s">
        <v>102</v>
      </c>
      <c r="B37" s="376" t="s">
        <v>108</v>
      </c>
      <c r="C37" s="256" t="s">
        <v>45</v>
      </c>
      <c r="D37" s="139">
        <v>25955</v>
      </c>
      <c r="E37" s="139">
        <v>47520</v>
      </c>
      <c r="F37" s="260">
        <v>87.160674981658104</v>
      </c>
      <c r="G37" s="139">
        <v>7000</v>
      </c>
      <c r="H37" s="260">
        <v>12.839325018341892</v>
      </c>
      <c r="I37" s="139"/>
      <c r="J37" s="253"/>
      <c r="K37" s="139">
        <v>54520</v>
      </c>
      <c r="L37" s="257">
        <v>0.47606382978723405</v>
      </c>
    </row>
    <row r="38" spans="1:12">
      <c r="A38" s="361"/>
      <c r="B38" s="376"/>
      <c r="C38" s="256" t="s">
        <v>47</v>
      </c>
      <c r="D38" s="104">
        <v>11156</v>
      </c>
      <c r="E38" s="139">
        <v>12576</v>
      </c>
      <c r="F38" s="253">
        <v>100</v>
      </c>
      <c r="G38" s="139"/>
      <c r="H38" s="253"/>
      <c r="I38" s="139"/>
      <c r="J38" s="253"/>
      <c r="K38" s="139">
        <v>12576</v>
      </c>
      <c r="L38" s="257">
        <v>0.8870865139949109</v>
      </c>
    </row>
    <row r="39" spans="1:12" ht="15" thickBot="1">
      <c r="A39" s="362"/>
      <c r="B39" s="377"/>
      <c r="C39" s="258" t="s">
        <v>48</v>
      </c>
      <c r="D39" s="144">
        <v>6100</v>
      </c>
      <c r="E39" s="144">
        <v>5340</v>
      </c>
      <c r="F39" s="261">
        <v>100</v>
      </c>
      <c r="G39" s="144"/>
      <c r="H39" s="261"/>
      <c r="I39" s="144"/>
      <c r="J39" s="261"/>
      <c r="K39" s="144">
        <v>5340</v>
      </c>
      <c r="L39" s="259">
        <v>1.1423220973782771</v>
      </c>
    </row>
    <row r="41" spans="1:12" s="11" customFormat="1"/>
    <row r="42" spans="1:12" s="92" customFormat="1"/>
    <row r="43" spans="1:12" ht="23.4">
      <c r="A43" s="276" t="s">
        <v>49</v>
      </c>
      <c r="B43" s="276"/>
    </row>
    <row r="44" spans="1:12" ht="15" thickBot="1"/>
    <row r="45" spans="1:12">
      <c r="A45" s="378"/>
      <c r="B45" s="358" t="s">
        <v>1</v>
      </c>
      <c r="C45" s="358" t="s">
        <v>94</v>
      </c>
      <c r="D45" s="358" t="s">
        <v>95</v>
      </c>
      <c r="E45" s="358" t="s">
        <v>96</v>
      </c>
      <c r="F45" s="358"/>
      <c r="G45" s="358"/>
      <c r="H45" s="358"/>
      <c r="I45" s="358"/>
      <c r="J45" s="358"/>
      <c r="K45" s="358" t="s">
        <v>97</v>
      </c>
      <c r="L45" s="368" t="s">
        <v>98</v>
      </c>
    </row>
    <row r="46" spans="1:12">
      <c r="A46" s="379"/>
      <c r="B46" s="359"/>
      <c r="C46" s="359"/>
      <c r="D46" s="359"/>
      <c r="E46" s="359" t="s">
        <v>99</v>
      </c>
      <c r="F46" s="359"/>
      <c r="G46" s="359" t="s">
        <v>60</v>
      </c>
      <c r="H46" s="359"/>
      <c r="I46" s="359" t="s">
        <v>61</v>
      </c>
      <c r="J46" s="359"/>
      <c r="K46" s="359"/>
      <c r="L46" s="369"/>
    </row>
    <row r="47" spans="1:12" ht="15" thickBot="1">
      <c r="A47" s="380"/>
      <c r="B47" s="381"/>
      <c r="C47" s="381"/>
      <c r="D47" s="381"/>
      <c r="E47" s="262" t="s">
        <v>100</v>
      </c>
      <c r="F47" s="262" t="s">
        <v>87</v>
      </c>
      <c r="G47" s="262" t="s">
        <v>100</v>
      </c>
      <c r="H47" s="262" t="s">
        <v>87</v>
      </c>
      <c r="I47" s="262" t="s">
        <v>100</v>
      </c>
      <c r="J47" s="262" t="s">
        <v>87</v>
      </c>
      <c r="K47" s="381"/>
      <c r="L47" s="383"/>
    </row>
    <row r="48" spans="1:12" ht="15" customHeight="1">
      <c r="A48" s="382" t="s">
        <v>102</v>
      </c>
      <c r="B48" s="384" t="s">
        <v>108</v>
      </c>
      <c r="C48" s="267" t="s">
        <v>50</v>
      </c>
      <c r="D48" s="263">
        <v>16859.919999999998</v>
      </c>
      <c r="E48" s="264">
        <v>29250</v>
      </c>
      <c r="F48" s="264">
        <v>100</v>
      </c>
      <c r="G48" s="264">
        <v>0</v>
      </c>
      <c r="H48" s="264">
        <v>0</v>
      </c>
      <c r="I48" s="264">
        <v>0</v>
      </c>
      <c r="J48" s="264">
        <v>0</v>
      </c>
      <c r="K48" s="264">
        <v>29250</v>
      </c>
      <c r="L48" s="265">
        <v>0.57640752136752127</v>
      </c>
    </row>
    <row r="49" spans="1:12">
      <c r="A49" s="361"/>
      <c r="B49" s="376"/>
      <c r="C49" s="268" t="s">
        <v>51</v>
      </c>
      <c r="D49" s="137">
        <v>13001.48</v>
      </c>
      <c r="E49" s="139">
        <v>28464</v>
      </c>
      <c r="F49" s="140">
        <v>92.223950233281499</v>
      </c>
      <c r="G49" s="139">
        <v>2400</v>
      </c>
      <c r="H49" s="140">
        <v>7.7760497667185069</v>
      </c>
      <c r="I49" s="139">
        <v>0</v>
      </c>
      <c r="J49" s="139">
        <v>0</v>
      </c>
      <c r="K49" s="139">
        <v>30864</v>
      </c>
      <c r="L49" s="257">
        <v>0.42125064800414719</v>
      </c>
    </row>
    <row r="50" spans="1:12">
      <c r="A50" s="361"/>
      <c r="B50" s="376"/>
      <c r="C50" s="268" t="s">
        <v>52</v>
      </c>
      <c r="D50" s="137">
        <v>4642.87</v>
      </c>
      <c r="E50" s="139">
        <v>3502.4</v>
      </c>
      <c r="F50" s="140">
        <v>90.796909835640591</v>
      </c>
      <c r="G50" s="139">
        <v>355</v>
      </c>
      <c r="H50" s="140">
        <v>9.2030901643594127</v>
      </c>
      <c r="I50" s="139">
        <v>0</v>
      </c>
      <c r="J50" s="139">
        <v>0</v>
      </c>
      <c r="K50" s="139">
        <v>3857.4</v>
      </c>
      <c r="L50" s="257">
        <v>1.2036267952506869</v>
      </c>
    </row>
    <row r="51" spans="1:12">
      <c r="A51" s="361"/>
      <c r="B51" s="376"/>
      <c r="C51" s="268" t="s">
        <v>53</v>
      </c>
      <c r="D51" s="171">
        <v>5325</v>
      </c>
      <c r="E51" s="139">
        <v>6840</v>
      </c>
      <c r="F51" s="139">
        <v>100</v>
      </c>
      <c r="G51" s="139">
        <v>0</v>
      </c>
      <c r="H51" s="140">
        <v>0</v>
      </c>
      <c r="I51" s="139">
        <v>0</v>
      </c>
      <c r="J51" s="139">
        <v>0</v>
      </c>
      <c r="K51" s="139">
        <v>6840</v>
      </c>
      <c r="L51" s="257">
        <v>0.77850877192982459</v>
      </c>
    </row>
    <row r="52" spans="1:12">
      <c r="A52" s="361"/>
      <c r="B52" s="376"/>
      <c r="C52" s="268" t="s">
        <v>54</v>
      </c>
      <c r="D52" s="171">
        <v>633</v>
      </c>
      <c r="E52" s="139">
        <v>720</v>
      </c>
      <c r="F52" s="140">
        <v>82.758620689655174</v>
      </c>
      <c r="G52" s="139">
        <v>150</v>
      </c>
      <c r="H52" s="140">
        <v>17.241379310344829</v>
      </c>
      <c r="I52" s="139">
        <v>0</v>
      </c>
      <c r="J52" s="139">
        <v>0</v>
      </c>
      <c r="K52" s="139">
        <v>870</v>
      </c>
      <c r="L52" s="257">
        <v>0.72758620689655173</v>
      </c>
    </row>
    <row r="53" spans="1:12" ht="15" thickBot="1">
      <c r="A53" s="362"/>
      <c r="B53" s="377"/>
      <c r="C53" s="269" t="s">
        <v>55</v>
      </c>
      <c r="D53" s="138">
        <v>39662.85</v>
      </c>
      <c r="E53" s="144">
        <v>1904</v>
      </c>
      <c r="F53" s="266">
        <v>52.422185817926511</v>
      </c>
      <c r="G53" s="144">
        <v>1728.05</v>
      </c>
      <c r="H53" s="266">
        <v>47.577814182073482</v>
      </c>
      <c r="I53" s="144">
        <v>0</v>
      </c>
      <c r="J53" s="144">
        <v>0</v>
      </c>
      <c r="K53" s="144">
        <v>3632.05</v>
      </c>
      <c r="L53" s="259">
        <v>10.920237882187743</v>
      </c>
    </row>
  </sheetData>
  <mergeCells count="55">
    <mergeCell ref="A48:A53"/>
    <mergeCell ref="K45:K47"/>
    <mergeCell ref="L45:L47"/>
    <mergeCell ref="E46:F46"/>
    <mergeCell ref="G46:H46"/>
    <mergeCell ref="I46:J46"/>
    <mergeCell ref="B48:B53"/>
    <mergeCell ref="E45:J45"/>
    <mergeCell ref="A43:B43"/>
    <mergeCell ref="A45:A47"/>
    <mergeCell ref="B45:B47"/>
    <mergeCell ref="C45:C47"/>
    <mergeCell ref="D45:D47"/>
    <mergeCell ref="C31:C33"/>
    <mergeCell ref="D31:D33"/>
    <mergeCell ref="E31:J31"/>
    <mergeCell ref="K31:K33"/>
    <mergeCell ref="L31:L33"/>
    <mergeCell ref="E32:F32"/>
    <mergeCell ref="G32:H32"/>
    <mergeCell ref="I32:J32"/>
    <mergeCell ref="A29:B29"/>
    <mergeCell ref="B37:B39"/>
    <mergeCell ref="A34:A36"/>
    <mergeCell ref="A37:A39"/>
    <mergeCell ref="A31:A33"/>
    <mergeCell ref="B31:B33"/>
    <mergeCell ref="C17:C19"/>
    <mergeCell ref="D17:D19"/>
    <mergeCell ref="E17:J17"/>
    <mergeCell ref="K17:K19"/>
    <mergeCell ref="L17:L19"/>
    <mergeCell ref="E18:F18"/>
    <mergeCell ref="G18:H18"/>
    <mergeCell ref="I18:J18"/>
    <mergeCell ref="A23:A25"/>
    <mergeCell ref="B23:B25"/>
    <mergeCell ref="A20:A22"/>
    <mergeCell ref="B10:B11"/>
    <mergeCell ref="A17:A19"/>
    <mergeCell ref="B17:B19"/>
    <mergeCell ref="A15:B15"/>
    <mergeCell ref="A1:B1"/>
    <mergeCell ref="B3:B5"/>
    <mergeCell ref="C3:C5"/>
    <mergeCell ref="K3:K5"/>
    <mergeCell ref="L3:L5"/>
    <mergeCell ref="E4:F4"/>
    <mergeCell ref="G4:H4"/>
    <mergeCell ref="I4:J4"/>
    <mergeCell ref="D3:D5"/>
    <mergeCell ref="A9:A11"/>
    <mergeCell ref="E3:J3"/>
    <mergeCell ref="A6:A8"/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COSTO_RIEGO</vt:lpstr>
      <vt:lpstr>COSTO_AGUA_CONSUMO</vt:lpstr>
      <vt:lpstr>FINANCIAMIENTO_RIEGO</vt:lpstr>
      <vt:lpstr>FINANCIEMIENTO_AGUA_CONSUMO</vt:lpstr>
      <vt:lpstr>COSTO_FINANCIAMIENTO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2013-01-25T19:26:21Z</dcterms:modified>
</cp:coreProperties>
</file>