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_programming\R_files\Financial\Allocate_df\"/>
    </mc:Choice>
  </mc:AlternateContent>
  <xr:revisionPtr revIDLastSave="0" documentId="13_ncr:1_{92AAC56A-58F3-4C4F-80C6-C21007992332}" xr6:coauthVersionLast="47" xr6:coauthVersionMax="47" xr10:uidLastSave="{00000000-0000-0000-0000-000000000000}"/>
  <bookViews>
    <workbookView xWindow="25080" yWindow="1725" windowWidth="15645" windowHeight="11355" xr2:uid="{483EC758-6210-4507-9F7A-2C3C6D0F6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J4" i="1" s="1"/>
  <c r="J5" i="1" s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M3" i="1"/>
  <c r="M4" i="1" s="1"/>
  <c r="M24" i="1"/>
  <c r="M25" i="1" s="1"/>
  <c r="M26" i="1" s="1"/>
  <c r="M27" i="1"/>
  <c r="S23" i="1"/>
  <c r="S24" i="1"/>
  <c r="N27" i="1"/>
  <c r="N26" i="1"/>
  <c r="N25" i="1"/>
  <c r="N24" i="1"/>
  <c r="N23" i="1"/>
  <c r="N13" i="1"/>
  <c r="N22" i="1"/>
  <c r="O22" i="1" s="1"/>
  <c r="O23" i="1" s="1"/>
  <c r="O24" i="1" s="1"/>
  <c r="O25" i="1" s="1"/>
  <c r="P20" i="1"/>
  <c r="N20" i="1"/>
  <c r="P19" i="1"/>
  <c r="N19" i="1"/>
  <c r="P18" i="1"/>
  <c r="N18" i="1"/>
  <c r="P17" i="1"/>
  <c r="N17" i="1"/>
  <c r="S17" i="1"/>
  <c r="Q16" i="1"/>
  <c r="P16" i="1"/>
  <c r="P15" i="1"/>
  <c r="S15" i="1" s="1"/>
  <c r="P14" i="1"/>
  <c r="S14" i="1" s="1"/>
  <c r="P13" i="1"/>
  <c r="S13" i="1" s="1"/>
  <c r="N16" i="1"/>
  <c r="N15" i="1"/>
  <c r="N14" i="1"/>
  <c r="N12" i="1"/>
  <c r="O12" i="1" s="1"/>
  <c r="P12" i="1"/>
  <c r="S12" i="1" s="1"/>
  <c r="P10" i="1"/>
  <c r="M5" i="1" l="1"/>
  <c r="M6" i="1" s="1"/>
  <c r="J6" i="1"/>
  <c r="J7" i="1" s="1"/>
  <c r="S25" i="1"/>
  <c r="O26" i="1"/>
  <c r="O27" i="1" s="1"/>
  <c r="O13" i="1"/>
  <c r="O14" i="1" s="1"/>
  <c r="O15" i="1" s="1"/>
  <c r="O16" i="1" s="1"/>
  <c r="J8" i="1" l="1"/>
  <c r="J9" i="1" s="1"/>
  <c r="M7" i="1"/>
  <c r="M8" i="1" s="1"/>
  <c r="R16" i="1"/>
  <c r="S16" i="1" s="1"/>
  <c r="R17" i="1" s="1"/>
  <c r="T17" i="1" s="1"/>
  <c r="O17" i="1"/>
  <c r="O18" i="1" s="1"/>
  <c r="O19" i="1" s="1"/>
  <c r="O20" i="1" s="1"/>
  <c r="M9" i="1" l="1"/>
  <c r="M10" i="1" s="1"/>
  <c r="J10" i="1"/>
  <c r="J11" i="1" s="1"/>
  <c r="M11" i="1" l="1"/>
  <c r="M12" i="1" s="1"/>
  <c r="M13" i="1" s="1"/>
  <c r="M14" i="1" s="1"/>
  <c r="M15" i="1" s="1"/>
  <c r="M16" i="1" s="1"/>
  <c r="J12" i="1"/>
  <c r="J13" i="1" s="1"/>
  <c r="J14" i="1" s="1"/>
  <c r="J15" i="1" s="1"/>
  <c r="J16" i="1" s="1"/>
  <c r="J17" i="1" s="1"/>
  <c r="N11" i="1"/>
  <c r="J18" i="1" l="1"/>
  <c r="J19" i="1" s="1"/>
  <c r="M17" i="1"/>
  <c r="M18" i="1" s="1"/>
  <c r="M19" i="1" l="1"/>
  <c r="J20" i="1"/>
  <c r="M20" i="1" l="1"/>
  <c r="J21" i="1"/>
  <c r="J22" i="1" l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M21" i="1"/>
  <c r="M22" i="1" l="1"/>
  <c r="M23" i="1" s="1"/>
  <c r="N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tc={635CC677-B714-4DEB-B067-958BD5317205}</author>
    <author>tc={2FAC5577-9508-4165-A0F8-F4A3E0FC3992}</author>
  </authors>
  <commentList>
    <comment ref="O3" authorId="0" shapeId="0" xr:uid="{635CC677-B714-4DEB-B067-958BD5317205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quantity of tally_q increases from previous quantity, then the adj basis will be the basis or the proceeding buy(s) basis + the previous value in the adj_basis column</t>
      </text>
    </comment>
    <comment ref="Q3" authorId="1" shapeId="0" xr:uid="{2FAC5577-9508-4165-A0F8-F4A3E0FC39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When there is a sale:
The value in tally_q decreases.
The basis of those remaining in tally_q is:
The previous buy line pps * quan in the tally_q </t>
      </text>
    </comment>
  </commentList>
</comments>
</file>

<file path=xl/sharedStrings.xml><?xml version="1.0" encoding="utf-8"?>
<sst xmlns="http://schemas.openxmlformats.org/spreadsheetml/2006/main" count="99" uniqueCount="19">
  <si>
    <t>Buy</t>
  </si>
  <si>
    <t>AMC</t>
  </si>
  <si>
    <t>Sell</t>
  </si>
  <si>
    <t>date</t>
  </si>
  <si>
    <t>type</t>
  </si>
  <si>
    <t>co</t>
  </si>
  <si>
    <t>quan</t>
  </si>
  <si>
    <t>pps</t>
  </si>
  <si>
    <t>basis</t>
  </si>
  <si>
    <t>tally_b</t>
  </si>
  <si>
    <t>sale</t>
  </si>
  <si>
    <t>cost</t>
  </si>
  <si>
    <t>proceed</t>
  </si>
  <si>
    <t>tally</t>
  </si>
  <si>
    <t>Adj_ Basis</t>
  </si>
  <si>
    <t>buy_ct</t>
  </si>
  <si>
    <t>sell_ct</t>
  </si>
  <si>
    <t>tally_q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</si>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</sst>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_);[Red]\(0.00\)"/>
    <numFmt numFmtId="166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y Smith" id="{AF2BABBC-BA78-4EE2-81CF-7CD7F88F11A9}" userId="bde73b06ecea28f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4-04-19T19:59:22.35" personId="{AF2BABBC-BA78-4EE2-81CF-7CD7F88F11A9}" id="{635CC677-B714-4DEB-B067-958BD5317205}">
    <text>When quantity of tally_q increases from previous quantity, then the adj basis will be the basis or the proceeding buy(s) basis + the previous value in the adj_basis column</text>
  </threadedComment>
  <threadedComment ref="Q3" dT="2024-04-19T20:01:21.53" personId="{AF2BABBC-BA78-4EE2-81CF-7CD7F88F11A9}" id="{2FAC5577-9508-4165-A0F8-F4A3E0FC3992}">
    <text xml:space="preserve">When there is a sale:
The value in tally_q decreases.
The basis of those remaining in tally_q is:
The previous buy line pps * quan in the tally_q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31CA-8A19-439E-B0F8-713EF0E53DCC}">
  <dimension ref="A1:T42"/>
  <sheetViews>
    <sheetView tabSelected="1" workbookViewId="0">
      <selection activeCell="C2" sqref="C2"/>
    </sheetView>
  </sheetViews>
  <sheetFormatPr defaultRowHeight="15" x14ac:dyDescent="0.25"/>
  <cols>
    <col min="2" max="2" width="10.42578125" style="8" bestFit="1" customWidth="1"/>
    <col min="7" max="7" width="9.140625" style="2"/>
    <col min="8" max="9" width="9.140625" style="1"/>
    <col min="10" max="10" width="9.140625" style="2"/>
    <col min="12" max="12" width="9.140625" style="2"/>
  </cols>
  <sheetData>
    <row r="1" spans="1:20" x14ac:dyDescent="0.25">
      <c r="A1" t="s">
        <v>18</v>
      </c>
      <c r="B1" s="7" t="s">
        <v>3</v>
      </c>
      <c r="C1" s="3" t="s">
        <v>4</v>
      </c>
      <c r="D1" s="3" t="s">
        <v>15</v>
      </c>
      <c r="E1" s="3" t="s">
        <v>16</v>
      </c>
      <c r="F1" s="3" t="s">
        <v>5</v>
      </c>
      <c r="G1" s="3" t="s">
        <v>6</v>
      </c>
      <c r="H1" s="4" t="s">
        <v>7</v>
      </c>
      <c r="I1" s="5" t="s">
        <v>8</v>
      </c>
      <c r="J1" s="2" t="s">
        <v>17</v>
      </c>
      <c r="K1" t="s">
        <v>9</v>
      </c>
      <c r="L1" s="2" t="s">
        <v>10</v>
      </c>
      <c r="M1" t="s">
        <v>14</v>
      </c>
    </row>
    <row r="2" spans="1:20" x14ac:dyDescent="0.25">
      <c r="A2">
        <v>1</v>
      </c>
      <c r="B2" s="8">
        <v>44926</v>
      </c>
      <c r="C2" t="s">
        <v>0</v>
      </c>
      <c r="D2">
        <v>1</v>
      </c>
      <c r="E2">
        <v>0</v>
      </c>
      <c r="F2" t="s">
        <v>1</v>
      </c>
      <c r="G2">
        <v>1050</v>
      </c>
      <c r="H2" s="6">
        <v>4.07</v>
      </c>
      <c r="I2" s="1">
        <v>4273.5</v>
      </c>
      <c r="J2" s="2">
        <v>1050</v>
      </c>
      <c r="K2" s="1">
        <v>4273.5</v>
      </c>
      <c r="L2" s="2">
        <v>0</v>
      </c>
    </row>
    <row r="3" spans="1:20" x14ac:dyDescent="0.25">
      <c r="A3">
        <v>2</v>
      </c>
      <c r="B3" s="8">
        <v>44953</v>
      </c>
      <c r="C3" t="s">
        <v>2</v>
      </c>
      <c r="D3">
        <v>1</v>
      </c>
      <c r="E3">
        <f>COUNTIF($C$3:C3,"Sell")</f>
        <v>1</v>
      </c>
      <c r="F3" t="s">
        <v>1</v>
      </c>
      <c r="G3">
        <v>-1000</v>
      </c>
      <c r="H3" s="6">
        <v>5.5124000000000004</v>
      </c>
      <c r="I3" s="1">
        <v>-5512.4000000000005</v>
      </c>
      <c r="J3" s="2">
        <f>J2+G3</f>
        <v>50</v>
      </c>
      <c r="K3" s="1">
        <v>-5512.4000000000005</v>
      </c>
      <c r="L3" s="2">
        <v>-1000</v>
      </c>
      <c r="M3">
        <f>J3*H4</f>
        <v>281.25</v>
      </c>
    </row>
    <row r="4" spans="1:20" x14ac:dyDescent="0.25">
      <c r="A4">
        <v>3</v>
      </c>
      <c r="B4" s="8">
        <v>44946</v>
      </c>
      <c r="C4" t="s">
        <v>0</v>
      </c>
      <c r="D4">
        <f>COUNTIF($C$4:C4,"Buy")+1</f>
        <v>2</v>
      </c>
      <c r="E4">
        <f>COUNTIF($C$3:C4,"Sell")</f>
        <v>1</v>
      </c>
      <c r="F4" t="s">
        <v>1</v>
      </c>
      <c r="G4">
        <v>1000</v>
      </c>
      <c r="H4" s="6">
        <v>5.625</v>
      </c>
      <c r="I4" s="1">
        <v>5625</v>
      </c>
      <c r="J4" s="2">
        <f t="shared" ref="J4:J42" si="0">J3+G4</f>
        <v>1050</v>
      </c>
      <c r="K4" s="1">
        <v>5625</v>
      </c>
      <c r="L4" s="2">
        <v>0</v>
      </c>
      <c r="M4" s="1">
        <f>I4+M3</f>
        <v>5906.25</v>
      </c>
    </row>
    <row r="5" spans="1:20" x14ac:dyDescent="0.25">
      <c r="A5">
        <v>4</v>
      </c>
      <c r="B5" s="8">
        <v>44960</v>
      </c>
      <c r="C5" t="s">
        <v>2</v>
      </c>
      <c r="D5">
        <f>COUNTIF($C$4:C5,"Buy")+1</f>
        <v>2</v>
      </c>
      <c r="E5">
        <f>COUNTIF($C$3:C5,"Sell")</f>
        <v>2</v>
      </c>
      <c r="F5" t="s">
        <v>1</v>
      </c>
      <c r="G5">
        <v>-1000</v>
      </c>
      <c r="H5" s="6">
        <v>6.68255</v>
      </c>
      <c r="I5" s="1">
        <v>-6682.55</v>
      </c>
      <c r="J5" s="2">
        <f t="shared" si="0"/>
        <v>50</v>
      </c>
      <c r="K5" s="1">
        <v>-6682.55</v>
      </c>
      <c r="L5" s="2">
        <v>-1000</v>
      </c>
      <c r="M5">
        <f>J5*H4</f>
        <v>281.25</v>
      </c>
    </row>
    <row r="6" spans="1:20" x14ac:dyDescent="0.25">
      <c r="A6">
        <v>5</v>
      </c>
      <c r="B6" s="8">
        <v>44949</v>
      </c>
      <c r="C6" t="s">
        <v>0</v>
      </c>
      <c r="D6">
        <f>COUNTIF($C$4:C6,"Buy")+1</f>
        <v>3</v>
      </c>
      <c r="E6">
        <f>COUNTIF($C$3:C6,"Sell")</f>
        <v>2</v>
      </c>
      <c r="F6" t="s">
        <v>1</v>
      </c>
      <c r="G6">
        <v>1000</v>
      </c>
      <c r="H6" s="6">
        <v>5.7880000000000003</v>
      </c>
      <c r="I6" s="1">
        <v>5788</v>
      </c>
      <c r="J6" s="2">
        <f t="shared" si="0"/>
        <v>1050</v>
      </c>
      <c r="K6" s="1">
        <v>5788</v>
      </c>
      <c r="L6" s="2">
        <v>0</v>
      </c>
      <c r="M6" s="1">
        <f>M5+I6</f>
        <v>6069.25</v>
      </c>
    </row>
    <row r="7" spans="1:20" x14ac:dyDescent="0.25">
      <c r="A7">
        <v>6</v>
      </c>
      <c r="B7" s="8">
        <v>44960</v>
      </c>
      <c r="C7" t="s">
        <v>2</v>
      </c>
      <c r="D7">
        <f>COUNTIF($C$4:C7,"Buy")+1</f>
        <v>3</v>
      </c>
      <c r="E7">
        <f>COUNTIF($C$3:C7,"Sell")</f>
        <v>3</v>
      </c>
      <c r="F7" t="s">
        <v>1</v>
      </c>
      <c r="G7">
        <v>-1000</v>
      </c>
      <c r="H7" s="6">
        <v>6.2549999999999999</v>
      </c>
      <c r="I7" s="1">
        <v>-6255</v>
      </c>
      <c r="J7" s="2">
        <f t="shared" si="0"/>
        <v>50</v>
      </c>
      <c r="K7" s="1">
        <v>-6255</v>
      </c>
      <c r="L7" s="2">
        <v>-1000</v>
      </c>
      <c r="M7">
        <f>J7*H6</f>
        <v>289.40000000000003</v>
      </c>
      <c r="O7" t="s">
        <v>13</v>
      </c>
      <c r="P7" t="s">
        <v>8</v>
      </c>
    </row>
    <row r="8" spans="1:20" x14ac:dyDescent="0.25">
      <c r="A8">
        <v>7</v>
      </c>
      <c r="B8" s="8">
        <v>44953</v>
      </c>
      <c r="C8" t="s">
        <v>0</v>
      </c>
      <c r="D8">
        <f>COUNTIF($C$4:C8,"Buy")+1</f>
        <v>4</v>
      </c>
      <c r="E8">
        <f>COUNTIF($C$3:C8,"Sell")</f>
        <v>3</v>
      </c>
      <c r="F8" t="s">
        <v>1</v>
      </c>
      <c r="G8">
        <v>2000</v>
      </c>
      <c r="H8" s="6">
        <v>5.2393999999999998</v>
      </c>
      <c r="I8" s="1">
        <v>10478.799999999999</v>
      </c>
      <c r="J8" s="2">
        <f t="shared" si="0"/>
        <v>2050</v>
      </c>
      <c r="K8" s="1">
        <v>10478.799999999999</v>
      </c>
      <c r="L8" s="2">
        <v>0</v>
      </c>
      <c r="M8" s="1">
        <f>I8+M7</f>
        <v>10768.199999999999</v>
      </c>
    </row>
    <row r="9" spans="1:20" x14ac:dyDescent="0.25">
      <c r="A9">
        <v>8</v>
      </c>
      <c r="B9" s="8">
        <v>44960</v>
      </c>
      <c r="C9" t="s">
        <v>2</v>
      </c>
      <c r="D9">
        <f>COUNTIF($C$4:C9,"Buy")+1</f>
        <v>4</v>
      </c>
      <c r="E9">
        <f>COUNTIF($C$3:C9,"Sell")</f>
        <v>4</v>
      </c>
      <c r="F9" t="s">
        <v>1</v>
      </c>
      <c r="G9">
        <v>-1000</v>
      </c>
      <c r="H9" s="6">
        <v>6.1901000000000002</v>
      </c>
      <c r="I9" s="1">
        <v>-6190.1</v>
      </c>
      <c r="J9" s="2">
        <f t="shared" si="0"/>
        <v>1050</v>
      </c>
      <c r="K9" s="1">
        <v>-6190.1</v>
      </c>
      <c r="L9" s="2">
        <v>-1000</v>
      </c>
      <c r="M9">
        <f>J9*H8</f>
        <v>5501.37</v>
      </c>
    </row>
    <row r="10" spans="1:20" x14ac:dyDescent="0.25">
      <c r="A10">
        <v>9</v>
      </c>
      <c r="B10" s="8">
        <v>44967</v>
      </c>
      <c r="C10" t="s">
        <v>0</v>
      </c>
      <c r="D10">
        <f>COUNTIF($C$4:C10,"Buy")+1</f>
        <v>5</v>
      </c>
      <c r="E10">
        <f>COUNTIF($C$3:C10,"Sell")</f>
        <v>4</v>
      </c>
      <c r="F10" t="s">
        <v>1</v>
      </c>
      <c r="G10">
        <v>2000</v>
      </c>
      <c r="H10" s="6">
        <v>4.7450000000000001</v>
      </c>
      <c r="I10" s="1">
        <v>9490</v>
      </c>
      <c r="J10" s="2">
        <f t="shared" si="0"/>
        <v>3050</v>
      </c>
      <c r="K10" s="1">
        <v>9490</v>
      </c>
      <c r="L10" s="2">
        <v>0</v>
      </c>
      <c r="M10" s="2">
        <f>M9+I10</f>
        <v>14991.369999999999</v>
      </c>
      <c r="N10">
        <v>50</v>
      </c>
      <c r="P10">
        <f>N10</f>
        <v>50</v>
      </c>
      <c r="S10" t="s">
        <v>11</v>
      </c>
      <c r="T10" t="s">
        <v>12</v>
      </c>
    </row>
    <row r="11" spans="1:20" x14ac:dyDescent="0.25">
      <c r="A11">
        <v>10</v>
      </c>
      <c r="B11" s="8">
        <v>44978</v>
      </c>
      <c r="C11" t="s">
        <v>2</v>
      </c>
      <c r="D11">
        <f>COUNTIF($C$4:C11,"Buy")+1</f>
        <v>5</v>
      </c>
      <c r="E11">
        <f>COUNTIF($C$3:C11,"Sell")</f>
        <v>5</v>
      </c>
      <c r="F11" t="s">
        <v>1</v>
      </c>
      <c r="G11">
        <v>-3000</v>
      </c>
      <c r="H11" s="6">
        <v>5.8550000000000004</v>
      </c>
      <c r="I11" s="1">
        <v>-17565</v>
      </c>
      <c r="J11" s="2">
        <f t="shared" si="0"/>
        <v>50</v>
      </c>
      <c r="K11" s="1">
        <v>-17565</v>
      </c>
      <c r="L11" s="2">
        <v>-3000</v>
      </c>
      <c r="M11" s="2">
        <f>J11*H10</f>
        <v>237.25</v>
      </c>
      <c r="N11" s="2">
        <f>J11</f>
        <v>50</v>
      </c>
    </row>
    <row r="12" spans="1:20" x14ac:dyDescent="0.25">
      <c r="A12">
        <v>11</v>
      </c>
      <c r="B12" s="8">
        <v>44967</v>
      </c>
      <c r="C12" t="s">
        <v>0</v>
      </c>
      <c r="D12">
        <f>COUNTIF($C$4:C12,"Buy")+1</f>
        <v>6</v>
      </c>
      <c r="E12">
        <f>COUNTIF($C$3:C12,"Sell")</f>
        <v>5</v>
      </c>
      <c r="F12" t="s">
        <v>1</v>
      </c>
      <c r="G12">
        <v>1000</v>
      </c>
      <c r="H12" s="6">
        <v>4.78</v>
      </c>
      <c r="I12" s="1">
        <v>4780</v>
      </c>
      <c r="J12" s="2">
        <f t="shared" si="0"/>
        <v>1050</v>
      </c>
      <c r="K12" s="1">
        <v>4780</v>
      </c>
      <c r="L12" s="2">
        <v>0</v>
      </c>
      <c r="M12" s="2">
        <f>M11+I12</f>
        <v>5017.25</v>
      </c>
      <c r="N12">
        <f t="shared" ref="N12:N20" si="1">G12</f>
        <v>1000</v>
      </c>
      <c r="O12">
        <f>N12+N10</f>
        <v>1050</v>
      </c>
      <c r="P12" s="1">
        <f t="shared" ref="P12:P20" si="2">I12</f>
        <v>4780</v>
      </c>
      <c r="S12" s="1">
        <f>P12</f>
        <v>4780</v>
      </c>
    </row>
    <row r="13" spans="1:20" x14ac:dyDescent="0.25">
      <c r="A13">
        <v>12</v>
      </c>
      <c r="B13" s="8">
        <v>44970</v>
      </c>
      <c r="C13" t="s">
        <v>0</v>
      </c>
      <c r="D13">
        <v>6</v>
      </c>
      <c r="E13">
        <f>COUNTIF($C$3:C13,"Sell")</f>
        <v>5</v>
      </c>
      <c r="F13" t="s">
        <v>1</v>
      </c>
      <c r="G13">
        <v>3000</v>
      </c>
      <c r="H13" s="6">
        <v>4.7295999999999996</v>
      </c>
      <c r="I13" s="1">
        <v>14188.8</v>
      </c>
      <c r="J13" s="2">
        <f t="shared" si="0"/>
        <v>4050</v>
      </c>
      <c r="K13" s="1">
        <v>14188.8</v>
      </c>
      <c r="L13" s="2">
        <v>0</v>
      </c>
      <c r="M13" s="2">
        <f>M12+I13</f>
        <v>19206.05</v>
      </c>
      <c r="N13">
        <f t="shared" si="1"/>
        <v>3000</v>
      </c>
      <c r="O13">
        <f t="shared" ref="O13:O20" si="3">O12+N13</f>
        <v>4050</v>
      </c>
      <c r="P13" s="1">
        <f t="shared" si="2"/>
        <v>14188.8</v>
      </c>
      <c r="S13" s="1">
        <f t="shared" ref="S13:S15" si="4">P13</f>
        <v>14188.8</v>
      </c>
    </row>
    <row r="14" spans="1:20" x14ac:dyDescent="0.25">
      <c r="A14">
        <v>13</v>
      </c>
      <c r="B14" s="8">
        <v>44970</v>
      </c>
      <c r="C14" t="s">
        <v>0</v>
      </c>
      <c r="D14">
        <v>6</v>
      </c>
      <c r="E14">
        <f>COUNTIF($C$3:C14,"Sell")</f>
        <v>5</v>
      </c>
      <c r="F14" t="s">
        <v>1</v>
      </c>
      <c r="G14">
        <v>1500</v>
      </c>
      <c r="H14" s="6">
        <v>4.7183000000000002</v>
      </c>
      <c r="I14" s="1">
        <v>7077.45</v>
      </c>
      <c r="J14" s="2">
        <f t="shared" si="0"/>
        <v>5550</v>
      </c>
      <c r="K14" s="1">
        <v>7077.45</v>
      </c>
      <c r="L14" s="2">
        <v>0</v>
      </c>
      <c r="M14" s="2">
        <f>M13+I14</f>
        <v>26283.5</v>
      </c>
      <c r="N14">
        <f t="shared" si="1"/>
        <v>1500</v>
      </c>
      <c r="O14">
        <f t="shared" si="3"/>
        <v>5550</v>
      </c>
      <c r="P14" s="1">
        <f t="shared" si="2"/>
        <v>7077.45</v>
      </c>
      <c r="S14" s="1">
        <f t="shared" si="4"/>
        <v>7077.45</v>
      </c>
    </row>
    <row r="15" spans="1:20" x14ac:dyDescent="0.25">
      <c r="A15">
        <v>14</v>
      </c>
      <c r="B15" s="8">
        <v>44970</v>
      </c>
      <c r="C15" t="s">
        <v>0</v>
      </c>
      <c r="D15">
        <v>6</v>
      </c>
      <c r="E15">
        <f>COUNTIF($C$3:C15,"Sell")</f>
        <v>5</v>
      </c>
      <c r="F15" t="s">
        <v>1</v>
      </c>
      <c r="G15">
        <v>300</v>
      </c>
      <c r="H15" s="6">
        <v>4.7167000000000003</v>
      </c>
      <c r="I15" s="1">
        <v>1415.01</v>
      </c>
      <c r="J15" s="2">
        <f t="shared" si="0"/>
        <v>5850</v>
      </c>
      <c r="K15" s="1">
        <v>1415.01</v>
      </c>
      <c r="L15" s="2">
        <v>0</v>
      </c>
      <c r="M15" s="2">
        <f>M14+I15</f>
        <v>27698.51</v>
      </c>
      <c r="N15">
        <f t="shared" si="1"/>
        <v>300</v>
      </c>
      <c r="O15">
        <f t="shared" si="3"/>
        <v>5850</v>
      </c>
      <c r="P15" s="1">
        <f t="shared" si="2"/>
        <v>1415.01</v>
      </c>
      <c r="S15" s="1">
        <f t="shared" si="4"/>
        <v>1415.01</v>
      </c>
    </row>
    <row r="16" spans="1:20" x14ac:dyDescent="0.25">
      <c r="A16">
        <v>15</v>
      </c>
      <c r="B16" s="8">
        <v>44970</v>
      </c>
      <c r="C16" t="s">
        <v>0</v>
      </c>
      <c r="D16">
        <v>6</v>
      </c>
      <c r="E16">
        <f>COUNTIF($C$3:C16,"Sell")</f>
        <v>5</v>
      </c>
      <c r="F16" t="s">
        <v>1</v>
      </c>
      <c r="G16">
        <v>2000</v>
      </c>
      <c r="H16" s="6">
        <v>4.71</v>
      </c>
      <c r="I16" s="1">
        <v>9420</v>
      </c>
      <c r="J16" s="2">
        <f t="shared" si="0"/>
        <v>7850</v>
      </c>
      <c r="K16" s="1">
        <v>9420</v>
      </c>
      <c r="L16" s="2">
        <v>0</v>
      </c>
      <c r="M16" s="2">
        <f>M15+I16</f>
        <v>37118.509999999995</v>
      </c>
      <c r="N16">
        <f t="shared" si="1"/>
        <v>2000</v>
      </c>
      <c r="O16">
        <f t="shared" si="3"/>
        <v>7850</v>
      </c>
      <c r="P16" s="1">
        <f t="shared" si="2"/>
        <v>9420</v>
      </c>
      <c r="Q16" s="2">
        <f>L16</f>
        <v>0</v>
      </c>
      <c r="R16" s="1">
        <f>O16+Q16</f>
        <v>7850</v>
      </c>
      <c r="S16">
        <f>R16/N16*P16</f>
        <v>36973.5</v>
      </c>
    </row>
    <row r="17" spans="1:20" x14ac:dyDescent="0.25">
      <c r="A17">
        <v>16</v>
      </c>
      <c r="B17" s="8">
        <v>44979</v>
      </c>
      <c r="C17" t="s">
        <v>2</v>
      </c>
      <c r="D17">
        <v>6</v>
      </c>
      <c r="E17">
        <f>COUNTIF($C$3:C17,"Sell")</f>
        <v>6</v>
      </c>
      <c r="F17" t="s">
        <v>1</v>
      </c>
      <c r="G17">
        <v>-6000</v>
      </c>
      <c r="H17" s="6">
        <v>6.6150000000000002</v>
      </c>
      <c r="I17" s="1">
        <v>-39690</v>
      </c>
      <c r="J17" s="2">
        <f t="shared" si="0"/>
        <v>1850</v>
      </c>
      <c r="K17" s="1">
        <v>-39690</v>
      </c>
      <c r="L17" s="2">
        <v>-6000</v>
      </c>
      <c r="M17" s="2">
        <f>J17*H16</f>
        <v>8713.5</v>
      </c>
      <c r="N17">
        <f t="shared" si="1"/>
        <v>-6000</v>
      </c>
      <c r="O17">
        <f t="shared" si="3"/>
        <v>1850</v>
      </c>
      <c r="P17" s="1">
        <f t="shared" si="2"/>
        <v>-39690</v>
      </c>
      <c r="R17" s="1">
        <f>SUM(S12:S16)</f>
        <v>64434.759999999995</v>
      </c>
      <c r="S17" s="1">
        <f>I17</f>
        <v>-39690</v>
      </c>
      <c r="T17" s="1">
        <f>ABS(S17)-R17</f>
        <v>-24744.759999999995</v>
      </c>
    </row>
    <row r="18" spans="1:20" x14ac:dyDescent="0.25">
      <c r="A18">
        <v>17</v>
      </c>
      <c r="B18" s="8">
        <v>44972</v>
      </c>
      <c r="C18" t="s">
        <v>0</v>
      </c>
      <c r="D18">
        <v>7</v>
      </c>
      <c r="E18">
        <f>COUNTIF($C$3:C18,"Sell")</f>
        <v>6</v>
      </c>
      <c r="F18" t="s">
        <v>1</v>
      </c>
      <c r="G18">
        <v>4000</v>
      </c>
      <c r="H18" s="6">
        <v>4.7801</v>
      </c>
      <c r="I18" s="1">
        <v>19120.400000000001</v>
      </c>
      <c r="J18" s="2">
        <f t="shared" si="0"/>
        <v>5850</v>
      </c>
      <c r="K18" s="1">
        <v>19120.400000000001</v>
      </c>
      <c r="L18" s="2">
        <v>0</v>
      </c>
      <c r="M18" s="2">
        <f>M17+I18</f>
        <v>27833.9</v>
      </c>
      <c r="N18">
        <f t="shared" si="1"/>
        <v>4000</v>
      </c>
      <c r="O18">
        <f t="shared" si="3"/>
        <v>5850</v>
      </c>
      <c r="P18" s="1">
        <f t="shared" si="2"/>
        <v>19120.400000000001</v>
      </c>
    </row>
    <row r="19" spans="1:20" x14ac:dyDescent="0.25">
      <c r="A19">
        <v>18</v>
      </c>
      <c r="B19" s="8">
        <v>44984</v>
      </c>
      <c r="C19" t="s">
        <v>2</v>
      </c>
      <c r="D19">
        <v>7</v>
      </c>
      <c r="E19">
        <f>COUNTIF($C$3:C19,"Sell")</f>
        <v>7</v>
      </c>
      <c r="F19" t="s">
        <v>1</v>
      </c>
      <c r="G19">
        <v>-3000</v>
      </c>
      <c r="H19" s="6">
        <v>7.8159999999999998</v>
      </c>
      <c r="I19" s="1">
        <v>-23448</v>
      </c>
      <c r="J19" s="2">
        <f t="shared" si="0"/>
        <v>2850</v>
      </c>
      <c r="K19" s="1">
        <v>-23448</v>
      </c>
      <c r="L19" s="2">
        <v>-3000</v>
      </c>
      <c r="M19" s="2">
        <f>J19*H18</f>
        <v>13623.285</v>
      </c>
      <c r="N19">
        <f t="shared" si="1"/>
        <v>-3000</v>
      </c>
      <c r="O19">
        <f t="shared" si="3"/>
        <v>2850</v>
      </c>
      <c r="P19" s="1">
        <f t="shared" si="2"/>
        <v>-23448</v>
      </c>
    </row>
    <row r="20" spans="1:20" x14ac:dyDescent="0.25">
      <c r="A20">
        <v>19</v>
      </c>
      <c r="B20" s="8">
        <v>44984</v>
      </c>
      <c r="C20" t="s">
        <v>2</v>
      </c>
      <c r="D20">
        <v>7</v>
      </c>
      <c r="E20">
        <f>COUNTIF($C$3:C20,"Sell")</f>
        <v>8</v>
      </c>
      <c r="F20" t="s">
        <v>1</v>
      </c>
      <c r="G20">
        <v>-1850</v>
      </c>
      <c r="H20" s="6">
        <v>7.585</v>
      </c>
      <c r="I20" s="1">
        <v>-14032.25</v>
      </c>
      <c r="J20" s="2">
        <f t="shared" si="0"/>
        <v>1000</v>
      </c>
      <c r="K20" s="1">
        <v>-14032.25</v>
      </c>
      <c r="L20" s="2">
        <v>-1850</v>
      </c>
      <c r="M20" s="2">
        <f>J20*H19</f>
        <v>7816</v>
      </c>
      <c r="N20">
        <f t="shared" si="1"/>
        <v>-1850</v>
      </c>
      <c r="O20">
        <f t="shared" si="3"/>
        <v>1000</v>
      </c>
      <c r="P20" s="1">
        <f t="shared" si="2"/>
        <v>-14032.25</v>
      </c>
    </row>
    <row r="21" spans="1:20" x14ac:dyDescent="0.25">
      <c r="A21">
        <v>20</v>
      </c>
      <c r="B21" s="8">
        <v>44984</v>
      </c>
      <c r="C21" t="s">
        <v>2</v>
      </c>
      <c r="D21">
        <v>7</v>
      </c>
      <c r="E21">
        <f>COUNTIF($C$3:C21,"Sell")</f>
        <v>9</v>
      </c>
      <c r="F21" t="s">
        <v>1</v>
      </c>
      <c r="G21">
        <v>-1000</v>
      </c>
      <c r="H21" s="6">
        <v>7.8159999999999998</v>
      </c>
      <c r="I21" s="1">
        <v>-7816</v>
      </c>
      <c r="J21" s="2">
        <f t="shared" si="0"/>
        <v>0</v>
      </c>
      <c r="K21" s="1">
        <v>-7816</v>
      </c>
      <c r="L21" s="2">
        <v>-1000</v>
      </c>
      <c r="M21" s="2">
        <f>J21*H20</f>
        <v>0</v>
      </c>
      <c r="N21" s="2">
        <f>M21</f>
        <v>0</v>
      </c>
    </row>
    <row r="22" spans="1:20" x14ac:dyDescent="0.25">
      <c r="A22">
        <v>21</v>
      </c>
      <c r="B22" s="8">
        <v>44988</v>
      </c>
      <c r="C22" t="s">
        <v>0</v>
      </c>
      <c r="D22">
        <v>8</v>
      </c>
      <c r="E22">
        <f>COUNTIF($C$3:C22,"Sell")</f>
        <v>9</v>
      </c>
      <c r="F22" t="s">
        <v>1</v>
      </c>
      <c r="G22">
        <v>5000</v>
      </c>
      <c r="H22" s="6">
        <v>6.5891000000000002</v>
      </c>
      <c r="I22" s="1">
        <v>32945.5</v>
      </c>
      <c r="J22" s="2">
        <f t="shared" si="0"/>
        <v>5000</v>
      </c>
      <c r="K22" s="1">
        <v>32945.5</v>
      </c>
      <c r="L22" s="2">
        <v>0</v>
      </c>
      <c r="M22" s="2">
        <f>M21+I22</f>
        <v>32945.5</v>
      </c>
      <c r="N22">
        <f t="shared" ref="N22:N27" si="5">G22</f>
        <v>5000</v>
      </c>
      <c r="O22">
        <f>N22</f>
        <v>5000</v>
      </c>
    </row>
    <row r="23" spans="1:20" x14ac:dyDescent="0.25">
      <c r="A23">
        <v>22</v>
      </c>
      <c r="B23" s="8">
        <v>44988</v>
      </c>
      <c r="C23" t="s">
        <v>0</v>
      </c>
      <c r="D23">
        <v>8</v>
      </c>
      <c r="E23">
        <f>COUNTIF($C$3:C23,"Sell")</f>
        <v>9</v>
      </c>
      <c r="F23" t="s">
        <v>1</v>
      </c>
      <c r="G23">
        <v>1000</v>
      </c>
      <c r="H23" s="6">
        <v>6.4850000000000003</v>
      </c>
      <c r="I23" s="1">
        <v>6485</v>
      </c>
      <c r="J23" s="2">
        <f t="shared" si="0"/>
        <v>6000</v>
      </c>
      <c r="K23" s="1">
        <v>6485</v>
      </c>
      <c r="L23" s="2">
        <v>0</v>
      </c>
      <c r="M23" s="10">
        <f>M22+I23</f>
        <v>39430.5</v>
      </c>
      <c r="N23">
        <f t="shared" si="5"/>
        <v>1000</v>
      </c>
      <c r="O23">
        <f>O22+N23</f>
        <v>6000</v>
      </c>
      <c r="R23">
        <v>2000</v>
      </c>
      <c r="S23">
        <f>H22*R23</f>
        <v>13178.2</v>
      </c>
    </row>
    <row r="24" spans="1:20" x14ac:dyDescent="0.25">
      <c r="A24">
        <v>23</v>
      </c>
      <c r="B24" s="8">
        <v>44988</v>
      </c>
      <c r="C24" t="s">
        <v>2</v>
      </c>
      <c r="D24">
        <v>8</v>
      </c>
      <c r="E24">
        <f>COUNTIF($C$3:C24,"Sell")</f>
        <v>10</v>
      </c>
      <c r="F24" t="s">
        <v>1</v>
      </c>
      <c r="G24">
        <v>-3000</v>
      </c>
      <c r="H24" s="6">
        <v>6.5513000000000003</v>
      </c>
      <c r="I24" s="1">
        <v>-19653.900000000001</v>
      </c>
      <c r="J24" s="2">
        <f t="shared" si="0"/>
        <v>3000</v>
      </c>
      <c r="K24" s="1">
        <v>-19653.900000000001</v>
      </c>
      <c r="L24" s="2">
        <v>-3000</v>
      </c>
      <c r="M24">
        <f>I23+2000*H22</f>
        <v>19663.2</v>
      </c>
      <c r="N24">
        <f t="shared" si="5"/>
        <v>-3000</v>
      </c>
      <c r="O24">
        <f t="shared" ref="O24:O27" si="6">O23+N24</f>
        <v>3000</v>
      </c>
      <c r="R24">
        <v>1000</v>
      </c>
      <c r="S24" s="1">
        <f>I23</f>
        <v>6485</v>
      </c>
    </row>
    <row r="25" spans="1:20" x14ac:dyDescent="0.25">
      <c r="A25">
        <v>24</v>
      </c>
      <c r="B25" s="8">
        <v>44992</v>
      </c>
      <c r="C25" t="s">
        <v>0</v>
      </c>
      <c r="D25">
        <v>9</v>
      </c>
      <c r="E25">
        <f>COUNTIF($C$3:C25,"Sell")</f>
        <v>10</v>
      </c>
      <c r="F25" t="s">
        <v>1</v>
      </c>
      <c r="G25">
        <v>2900</v>
      </c>
      <c r="H25" s="6">
        <v>6.1490999999999998</v>
      </c>
      <c r="I25" s="1">
        <v>17832.39</v>
      </c>
      <c r="J25" s="2">
        <f t="shared" si="0"/>
        <v>5900</v>
      </c>
      <c r="K25" s="1">
        <v>17832.39</v>
      </c>
      <c r="L25" s="2">
        <v>0</v>
      </c>
      <c r="M25" s="1">
        <f>M24+I25</f>
        <v>37495.589999999997</v>
      </c>
      <c r="N25">
        <f t="shared" si="5"/>
        <v>2900</v>
      </c>
      <c r="O25">
        <f t="shared" si="6"/>
        <v>5900</v>
      </c>
      <c r="S25">
        <f>SUM(S23:S24)</f>
        <v>19663.2</v>
      </c>
    </row>
    <row r="26" spans="1:20" x14ac:dyDescent="0.25">
      <c r="A26">
        <v>25</v>
      </c>
      <c r="B26" s="8">
        <v>44992</v>
      </c>
      <c r="C26" t="s">
        <v>0</v>
      </c>
      <c r="D26">
        <v>9</v>
      </c>
      <c r="E26">
        <f>COUNTIF($C$3:C26,"Sell")</f>
        <v>10</v>
      </c>
      <c r="F26" t="s">
        <v>1</v>
      </c>
      <c r="G26">
        <v>100</v>
      </c>
      <c r="H26" s="6">
        <v>6.1449999999999996</v>
      </c>
      <c r="I26" s="1">
        <v>614.5</v>
      </c>
      <c r="J26" s="2">
        <f t="shared" si="0"/>
        <v>6000</v>
      </c>
      <c r="K26" s="1">
        <v>614.5</v>
      </c>
      <c r="L26" s="2">
        <v>0</v>
      </c>
      <c r="M26" s="1">
        <f>M25+I26</f>
        <v>38110.089999999997</v>
      </c>
      <c r="N26">
        <f t="shared" si="5"/>
        <v>100</v>
      </c>
      <c r="O26">
        <f t="shared" si="6"/>
        <v>6000</v>
      </c>
    </row>
    <row r="27" spans="1:20" x14ac:dyDescent="0.25">
      <c r="A27">
        <v>26</v>
      </c>
      <c r="B27" s="8">
        <v>44993</v>
      </c>
      <c r="C27" t="s">
        <v>2</v>
      </c>
      <c r="D27">
        <v>9</v>
      </c>
      <c r="E27">
        <f>COUNTIF($C$3:C27,"Sell")</f>
        <v>11</v>
      </c>
      <c r="F27" t="s">
        <v>1</v>
      </c>
      <c r="G27">
        <v>-500</v>
      </c>
      <c r="H27" s="6">
        <v>5.8449999999999998</v>
      </c>
      <c r="I27" s="1">
        <v>-2922.5</v>
      </c>
      <c r="J27" s="2">
        <f t="shared" si="0"/>
        <v>5500</v>
      </c>
      <c r="K27" s="1">
        <v>-2922.5</v>
      </c>
      <c r="L27" s="2">
        <v>-500</v>
      </c>
      <c r="M27">
        <f>I26+I25+I23+1500*H22</f>
        <v>34815.54</v>
      </c>
      <c r="N27">
        <f t="shared" si="5"/>
        <v>-500</v>
      </c>
      <c r="O27">
        <f t="shared" si="6"/>
        <v>5500</v>
      </c>
    </row>
    <row r="28" spans="1:20" x14ac:dyDescent="0.25">
      <c r="A28">
        <v>27</v>
      </c>
      <c r="B28" s="8">
        <v>44993</v>
      </c>
      <c r="C28" t="s">
        <v>2</v>
      </c>
      <c r="D28">
        <v>9</v>
      </c>
      <c r="E28">
        <f>COUNTIF($C$3:C28,"Sell")</f>
        <v>12</v>
      </c>
      <c r="F28" t="s">
        <v>1</v>
      </c>
      <c r="G28">
        <v>-3000</v>
      </c>
      <c r="H28" s="6">
        <v>5.9450000000000003</v>
      </c>
      <c r="I28" s="1">
        <v>-17835</v>
      </c>
      <c r="J28" s="2">
        <f t="shared" si="0"/>
        <v>2500</v>
      </c>
      <c r="K28" s="1">
        <v>-17835</v>
      </c>
      <c r="L28" s="2">
        <v>-3000</v>
      </c>
    </row>
    <row r="29" spans="1:20" x14ac:dyDescent="0.25">
      <c r="A29">
        <v>28</v>
      </c>
      <c r="B29" s="8">
        <v>44993</v>
      </c>
      <c r="C29" t="s">
        <v>2</v>
      </c>
      <c r="D29">
        <v>9</v>
      </c>
      <c r="E29">
        <f>COUNTIF($C$3:C29,"Sell")</f>
        <v>13</v>
      </c>
      <c r="F29" t="s">
        <v>1</v>
      </c>
      <c r="G29">
        <v>-2000</v>
      </c>
      <c r="H29" s="6">
        <v>5.7549999999999999</v>
      </c>
      <c r="I29" s="1">
        <v>-11510</v>
      </c>
      <c r="J29" s="2">
        <f t="shared" si="0"/>
        <v>500</v>
      </c>
      <c r="K29" s="1">
        <v>-11510</v>
      </c>
      <c r="L29" s="2">
        <v>-2000</v>
      </c>
    </row>
    <row r="30" spans="1:20" x14ac:dyDescent="0.25">
      <c r="A30">
        <v>29</v>
      </c>
      <c r="B30" s="8">
        <v>44993</v>
      </c>
      <c r="C30" t="s">
        <v>2</v>
      </c>
      <c r="D30">
        <v>9</v>
      </c>
      <c r="E30">
        <f>COUNTIF($C$3:C30,"Sell")</f>
        <v>14</v>
      </c>
      <c r="F30" t="s">
        <v>1</v>
      </c>
      <c r="G30">
        <v>-500</v>
      </c>
      <c r="H30" s="6">
        <v>5.72</v>
      </c>
      <c r="I30" s="1">
        <v>-2860</v>
      </c>
      <c r="J30" s="2">
        <f t="shared" si="0"/>
        <v>0</v>
      </c>
      <c r="K30" s="1">
        <v>-2860</v>
      </c>
      <c r="L30" s="2">
        <v>-500</v>
      </c>
    </row>
    <row r="31" spans="1:20" x14ac:dyDescent="0.25">
      <c r="A31">
        <v>30</v>
      </c>
      <c r="B31" s="8">
        <v>45001</v>
      </c>
      <c r="C31" t="s">
        <v>0</v>
      </c>
      <c r="D31">
        <v>10</v>
      </c>
      <c r="E31">
        <f>COUNTIF($C$3:C31,"Sell")</f>
        <v>14</v>
      </c>
      <c r="F31" t="s">
        <v>1</v>
      </c>
      <c r="G31">
        <v>1000</v>
      </c>
      <c r="H31" s="6">
        <v>4.2949999999999999</v>
      </c>
      <c r="I31" s="1">
        <v>4295</v>
      </c>
      <c r="J31" s="2">
        <f t="shared" si="0"/>
        <v>1000</v>
      </c>
      <c r="K31" s="1">
        <v>4295</v>
      </c>
      <c r="L31" s="2">
        <v>0</v>
      </c>
    </row>
    <row r="32" spans="1:20" x14ac:dyDescent="0.25">
      <c r="A32">
        <v>31</v>
      </c>
      <c r="B32" s="8">
        <v>45001</v>
      </c>
      <c r="C32" t="s">
        <v>0</v>
      </c>
      <c r="D32">
        <v>10</v>
      </c>
      <c r="E32">
        <f>COUNTIF($C$3:C32,"Sell")</f>
        <v>14</v>
      </c>
      <c r="F32" t="s">
        <v>1</v>
      </c>
      <c r="G32">
        <v>2000</v>
      </c>
      <c r="H32" s="6">
        <v>4.3074000000000003</v>
      </c>
      <c r="I32" s="1">
        <v>8614.8000000000011</v>
      </c>
      <c r="J32" s="2">
        <f t="shared" si="0"/>
        <v>3000</v>
      </c>
      <c r="K32" s="1">
        <v>8614.8000000000011</v>
      </c>
      <c r="L32" s="2">
        <v>0</v>
      </c>
    </row>
    <row r="33" spans="1:12" x14ac:dyDescent="0.25">
      <c r="A33">
        <v>32</v>
      </c>
      <c r="B33" s="8">
        <v>45002</v>
      </c>
      <c r="C33" t="s">
        <v>0</v>
      </c>
      <c r="D33">
        <v>10</v>
      </c>
      <c r="E33">
        <f>COUNTIF($C$3:C33,"Sell")</f>
        <v>14</v>
      </c>
      <c r="F33" t="s">
        <v>1</v>
      </c>
      <c r="G33">
        <v>1000</v>
      </c>
      <c r="H33" s="6">
        <v>4.29</v>
      </c>
      <c r="I33" s="1">
        <v>4290</v>
      </c>
      <c r="J33" s="2">
        <f t="shared" si="0"/>
        <v>4000</v>
      </c>
      <c r="K33" s="1">
        <v>4290</v>
      </c>
      <c r="L33" s="2">
        <v>0</v>
      </c>
    </row>
    <row r="34" spans="1:12" x14ac:dyDescent="0.25">
      <c r="A34">
        <v>33</v>
      </c>
      <c r="B34" s="8">
        <v>45002</v>
      </c>
      <c r="C34" t="s">
        <v>0</v>
      </c>
      <c r="D34">
        <v>10</v>
      </c>
      <c r="E34">
        <f>COUNTIF($C$3:C34,"Sell")</f>
        <v>14</v>
      </c>
      <c r="F34" t="s">
        <v>1</v>
      </c>
      <c r="G34">
        <v>1000</v>
      </c>
      <c r="H34" s="6">
        <v>4.2249999999999996</v>
      </c>
      <c r="I34" s="1">
        <v>4225</v>
      </c>
      <c r="J34" s="2">
        <f t="shared" si="0"/>
        <v>5000</v>
      </c>
      <c r="K34" s="1">
        <v>4225</v>
      </c>
      <c r="L34" s="2">
        <v>0</v>
      </c>
    </row>
    <row r="35" spans="1:12" x14ac:dyDescent="0.25">
      <c r="A35">
        <v>34</v>
      </c>
      <c r="B35" s="8">
        <v>45006</v>
      </c>
      <c r="C35" t="s">
        <v>0</v>
      </c>
      <c r="D35">
        <v>10</v>
      </c>
      <c r="E35">
        <f>COUNTIF($C$3:C35,"Sell")</f>
        <v>14</v>
      </c>
      <c r="F35" t="s">
        <v>1</v>
      </c>
      <c r="G35">
        <v>2000</v>
      </c>
      <c r="H35" s="6">
        <v>4.42</v>
      </c>
      <c r="I35" s="1">
        <v>8840</v>
      </c>
      <c r="J35" s="2">
        <f t="shared" si="0"/>
        <v>7000</v>
      </c>
      <c r="K35" s="1">
        <v>8840</v>
      </c>
      <c r="L35" s="2">
        <v>0</v>
      </c>
    </row>
    <row r="36" spans="1:12" x14ac:dyDescent="0.25">
      <c r="A36">
        <v>35</v>
      </c>
      <c r="B36" s="8">
        <v>45022</v>
      </c>
      <c r="C36" t="s">
        <v>2</v>
      </c>
      <c r="D36">
        <v>10</v>
      </c>
      <c r="E36">
        <f>COUNTIF($C$3:C36,"Sell")</f>
        <v>15</v>
      </c>
      <c r="F36" t="s">
        <v>1</v>
      </c>
      <c r="G36">
        <v>-2000</v>
      </c>
      <c r="H36" s="6">
        <v>4.915</v>
      </c>
      <c r="I36" s="1">
        <v>-9830</v>
      </c>
      <c r="J36" s="2">
        <f t="shared" si="0"/>
        <v>5000</v>
      </c>
      <c r="K36" s="1">
        <v>-9830</v>
      </c>
      <c r="L36" s="2">
        <v>-2000</v>
      </c>
    </row>
    <row r="37" spans="1:12" x14ac:dyDescent="0.25">
      <c r="A37">
        <v>36</v>
      </c>
      <c r="B37" s="8">
        <v>45036</v>
      </c>
      <c r="C37" t="s">
        <v>2</v>
      </c>
      <c r="D37">
        <v>10</v>
      </c>
      <c r="E37">
        <f>COUNTIF($C$3:C37,"Sell")</f>
        <v>16</v>
      </c>
      <c r="F37" t="s">
        <v>1</v>
      </c>
      <c r="G37">
        <v>-5000</v>
      </c>
      <c r="H37" s="6">
        <v>4.9450000000000003</v>
      </c>
      <c r="I37" s="1">
        <v>-24725</v>
      </c>
      <c r="J37" s="2">
        <f t="shared" si="0"/>
        <v>0</v>
      </c>
      <c r="K37" s="1">
        <v>-24725</v>
      </c>
      <c r="L37" s="2">
        <v>-5000</v>
      </c>
    </row>
    <row r="38" spans="1:12" x14ac:dyDescent="0.25">
      <c r="A38">
        <v>37</v>
      </c>
      <c r="B38" s="8">
        <v>45037</v>
      </c>
      <c r="C38" t="s">
        <v>0</v>
      </c>
      <c r="D38">
        <v>11</v>
      </c>
      <c r="E38">
        <f>COUNTIF($C$3:C38,"Sell")</f>
        <v>16</v>
      </c>
      <c r="F38" t="s">
        <v>1</v>
      </c>
      <c r="G38">
        <v>400</v>
      </c>
      <c r="H38" s="6">
        <v>5.01</v>
      </c>
      <c r="I38" s="1">
        <v>2004</v>
      </c>
      <c r="J38" s="2">
        <f t="shared" si="0"/>
        <v>400</v>
      </c>
      <c r="K38" s="1">
        <v>2004</v>
      </c>
      <c r="L38" s="2">
        <v>0</v>
      </c>
    </row>
    <row r="39" spans="1:12" x14ac:dyDescent="0.25">
      <c r="A39">
        <v>38</v>
      </c>
      <c r="B39" s="8">
        <v>45043</v>
      </c>
      <c r="C39" t="s">
        <v>0</v>
      </c>
      <c r="D39">
        <v>11</v>
      </c>
      <c r="E39">
        <f>COUNTIF($C$3:C39,"Sell")</f>
        <v>16</v>
      </c>
      <c r="F39" t="s">
        <v>1</v>
      </c>
      <c r="G39">
        <v>700</v>
      </c>
      <c r="H39" s="6">
        <v>5.4450000000000003</v>
      </c>
      <c r="I39" s="1">
        <v>3811.5</v>
      </c>
      <c r="J39" s="2">
        <f t="shared" si="0"/>
        <v>1100</v>
      </c>
      <c r="K39" s="1">
        <v>3811.5</v>
      </c>
      <c r="L39" s="2">
        <v>0</v>
      </c>
    </row>
    <row r="40" spans="1:12" x14ac:dyDescent="0.25">
      <c r="A40">
        <v>39</v>
      </c>
      <c r="B40" s="8">
        <v>45063</v>
      </c>
      <c r="C40" t="s">
        <v>0</v>
      </c>
      <c r="D40">
        <v>11</v>
      </c>
      <c r="E40">
        <f>COUNTIF($C$3:C40,"Sell")</f>
        <v>16</v>
      </c>
      <c r="F40" t="s">
        <v>1</v>
      </c>
      <c r="G40" s="2">
        <v>1000</v>
      </c>
      <c r="H40" s="1">
        <v>5.0090000000000003</v>
      </c>
      <c r="I40" s="1">
        <v>5009</v>
      </c>
      <c r="J40" s="2">
        <f t="shared" si="0"/>
        <v>2100</v>
      </c>
      <c r="K40">
        <v>5009</v>
      </c>
      <c r="L40" s="2">
        <v>0</v>
      </c>
    </row>
    <row r="41" spans="1:12" x14ac:dyDescent="0.25">
      <c r="A41">
        <v>40</v>
      </c>
      <c r="B41" s="8">
        <v>45076</v>
      </c>
      <c r="C41" t="s">
        <v>2</v>
      </c>
      <c r="D41">
        <v>11</v>
      </c>
      <c r="E41">
        <f>COUNTIF($C$3:C41,"Sell")</f>
        <v>17</v>
      </c>
      <c r="F41" t="s">
        <v>1</v>
      </c>
      <c r="G41" s="2">
        <v>-1000</v>
      </c>
      <c r="H41" s="1">
        <v>4.5827999999999998</v>
      </c>
      <c r="I41" s="1">
        <v>-4582.8</v>
      </c>
      <c r="J41" s="2">
        <f t="shared" si="0"/>
        <v>1100</v>
      </c>
      <c r="K41" s="1">
        <v>-4582.8</v>
      </c>
      <c r="L41" s="2">
        <v>-1000</v>
      </c>
    </row>
    <row r="42" spans="1:12" s="9" customFormat="1" x14ac:dyDescent="0.25">
      <c r="A42">
        <v>41</v>
      </c>
      <c r="B42" s="9">
        <v>45079</v>
      </c>
      <c r="C42" s="9" t="s">
        <v>2</v>
      </c>
      <c r="D42">
        <v>11</v>
      </c>
      <c r="E42">
        <f>COUNTIF($C$3:C42,"Sell")</f>
        <v>18</v>
      </c>
      <c r="F42" s="9" t="s">
        <v>1</v>
      </c>
      <c r="G42" s="2">
        <v>-1100</v>
      </c>
      <c r="H42" s="9">
        <v>4.54</v>
      </c>
      <c r="I42" s="1">
        <v>-4994</v>
      </c>
      <c r="J42" s="2">
        <f t="shared" si="0"/>
        <v>0</v>
      </c>
      <c r="K42" s="1">
        <v>-4994</v>
      </c>
      <c r="L42" s="2">
        <v>-1100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Smith</dc:creator>
  <cp:lastModifiedBy>Gray Smith</cp:lastModifiedBy>
  <dcterms:created xsi:type="dcterms:W3CDTF">2024-04-16T08:04:40Z</dcterms:created>
  <dcterms:modified xsi:type="dcterms:W3CDTF">2024-04-22T05:02:10Z</dcterms:modified>
</cp:coreProperties>
</file>