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azar\OneDrive\Документы\Тестирование\Домашняя работа\Документация\"/>
    </mc:Choice>
  </mc:AlternateContent>
  <xr:revisionPtr revIDLastSave="0" documentId="13_ncr:1_{4BC7779E-A865-45FF-9FDC-1D8BB269BEB9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Профиль1" sheetId="1" r:id="rId1"/>
    <sheet name="Соответствие профил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4" i="2" l="1"/>
  <c r="G43" i="2"/>
  <c r="I43" i="2" s="1"/>
  <c r="G42" i="2"/>
  <c r="I42" i="2" s="1"/>
  <c r="G41" i="2"/>
  <c r="G40" i="2"/>
  <c r="G39" i="2"/>
  <c r="I39" i="2" s="1"/>
  <c r="I38" i="2"/>
  <c r="G38" i="2"/>
  <c r="H32" i="2"/>
  <c r="H31" i="2"/>
  <c r="H30" i="2"/>
  <c r="H29" i="2"/>
  <c r="H28" i="2"/>
  <c r="G32" i="2"/>
  <c r="G31" i="2"/>
  <c r="G30" i="2"/>
  <c r="G29" i="2"/>
  <c r="G28" i="2"/>
  <c r="H27" i="2"/>
  <c r="G27" i="2"/>
  <c r="H26" i="2"/>
  <c r="G26" i="2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/>
  <c r="I40" i="2" l="1"/>
  <c r="I44" i="2"/>
  <c r="I41" i="2"/>
  <c r="I32" i="2"/>
  <c r="I31" i="2"/>
  <c r="I30" i="2"/>
  <c r="I29" i="2"/>
  <c r="I28" i="2"/>
  <c r="I27" i="2"/>
  <c r="I26" i="2"/>
  <c r="J28" i="1" l="1"/>
  <c r="K28" i="1"/>
  <c r="L28" i="1"/>
  <c r="M28" i="1"/>
  <c r="N28" i="1"/>
  <c r="O28" i="1"/>
  <c r="I28" i="1"/>
  <c r="I22" i="1"/>
  <c r="L39" i="1" l="1"/>
  <c r="L40" i="1"/>
  <c r="L41" i="1"/>
  <c r="L42" i="1"/>
  <c r="L38" i="1"/>
  <c r="P24" i="1" l="1"/>
  <c r="P23" i="1"/>
  <c r="Q22" i="1"/>
  <c r="N22" i="1"/>
  <c r="M22" i="1" l="1"/>
  <c r="P26" i="1"/>
  <c r="L22" i="1"/>
  <c r="P27" i="1"/>
  <c r="O22" i="1" l="1"/>
  <c r="P25" i="1" l="1"/>
  <c r="K22" i="1"/>
  <c r="J22" i="1"/>
  <c r="P22" i="1" l="1"/>
  <c r="Q23" i="1" s="1"/>
  <c r="P28" i="1"/>
</calcChain>
</file>

<file path=xl/sharedStrings.xml><?xml version="1.0" encoding="utf-8"?>
<sst xmlns="http://schemas.openxmlformats.org/spreadsheetml/2006/main" count="117" uniqueCount="52">
  <si>
    <t>N</t>
  </si>
  <si>
    <t>Операция</t>
  </si>
  <si>
    <t>Кол-во/час пиковой нагрузки</t>
  </si>
  <si>
    <t>Процент в профиле</t>
  </si>
  <si>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</si>
  <si>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</si>
  <si>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</si>
  <si>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</si>
  <si>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</si>
  <si>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</si>
  <si>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</si>
  <si>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</si>
  <si>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Операции и статистика</t>
  </si>
  <si>
    <t>Название сценария</t>
  </si>
  <si>
    <t>Покупка билета</t>
  </si>
  <si>
    <t xml:space="preserve">Удаление бронирования </t>
  </si>
  <si>
    <t>Покупка билета (без просмотра квитанции)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</si>
  <si>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</si>
  <si>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</si>
  <si>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</si>
  <si>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</si>
  <si>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Название операции</t>
  </si>
  <si>
    <t>Итого:</t>
  </si>
  <si>
    <t xml:space="preserve">Процент отклонения </t>
  </si>
  <si>
    <t>Время между итерациями, с</t>
  </si>
  <si>
    <t>Количество ВП</t>
  </si>
  <si>
    <t>Интенсивность, оп/ч Необходимая</t>
  </si>
  <si>
    <t>Интенсивность рассчет</t>
  </si>
  <si>
    <t>Поиск билета без оплаты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</si>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</sst>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17" fillId="6" borderId="12" applyNumberFormat="0" applyAlignment="0" applyProtection="0"/>
    <xf numFmtId="0" fontId="18" fillId="7" borderId="13" applyNumberFormat="0" applyAlignment="0" applyProtection="0"/>
    <xf numFmtId="0" fontId="19" fillId="7" borderId="12" applyNumberFormat="0" applyAlignment="0" applyProtection="0"/>
    <xf numFmtId="0" fontId="20" fillId="0" borderId="14" applyNumberFormat="0" applyFill="0" applyAlignment="0" applyProtection="0"/>
    <xf numFmtId="0" fontId="21" fillId="8" borderId="15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" fillId="0" borderId="17" applyNumberFormat="0" applyFill="0" applyAlignment="0" applyProtection="0"/>
    <xf numFmtId="0" fontId="24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4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16" applyNumberFormat="0" applyFont="0" applyAlignment="0" applyProtection="0"/>
  </cellStyleXfs>
  <cellXfs count="4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9" fontId="3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9" fontId="3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6" xfId="0" applyBorder="1"/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6" fillId="2" borderId="0" xfId="1"/>
    <xf numFmtId="0" fontId="8" fillId="4" borderId="4" xfId="3" applyBorder="1" applyAlignment="1">
      <alignment horizontal="center" vertical="center" wrapText="1"/>
    </xf>
    <xf numFmtId="0" fontId="7" fillId="3" borderId="4" xfId="2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top" wrapText="1"/>
    </xf>
    <xf numFmtId="0" fontId="11" fillId="0" borderId="8" xfId="0" applyFont="1" applyBorder="1" applyAlignment="1">
      <alignment horizontal="left" vertical="top" wrapText="1"/>
    </xf>
    <xf numFmtId="0" fontId="9" fillId="0" borderId="8" xfId="4" applyFont="1" applyBorder="1" applyAlignment="1">
      <alignment horizontal="center" vertical="top"/>
    </xf>
    <xf numFmtId="0" fontId="10" fillId="0" borderId="8" xfId="0" applyFont="1" applyBorder="1" applyAlignment="1">
      <alignment horizontal="center" vertical="top"/>
    </xf>
    <xf numFmtId="10" fontId="10" fillId="0" borderId="8" xfId="0" applyNumberFormat="1" applyFont="1" applyBorder="1" applyAlignment="1">
      <alignment horizontal="center" vertical="top"/>
    </xf>
    <xf numFmtId="10" fontId="12" fillId="0" borderId="8" xfId="0" applyNumberFormat="1" applyFont="1" applyBorder="1" applyAlignment="1">
      <alignment horizontal="center" vertical="top"/>
    </xf>
    <xf numFmtId="0" fontId="5" fillId="0" borderId="5" xfId="0" applyFont="1" applyBorder="1" applyAlignment="1">
      <alignment horizontal="left"/>
    </xf>
    <xf numFmtId="10" fontId="12" fillId="0" borderId="8" xfId="0" applyNumberFormat="1" applyFont="1" applyBorder="1" applyAlignment="1">
      <alignment horizontal="left" vertical="top"/>
    </xf>
    <xf numFmtId="0" fontId="10" fillId="5" borderId="8" xfId="0" applyFont="1" applyFill="1" applyBorder="1" applyAlignment="1">
      <alignment horizontal="left" vertical="top"/>
    </xf>
    <xf numFmtId="0" fontId="1" fillId="0" borderId="8" xfId="42" applyBorder="1"/>
    <xf numFmtId="0" fontId="10" fillId="0" borderId="8" xfId="0" applyFont="1" applyBorder="1" applyAlignment="1">
      <alignment horizontal="left" vertical="top"/>
    </xf>
    <xf numFmtId="10" fontId="10" fillId="0" borderId="8" xfId="0" applyNumberFormat="1" applyFont="1" applyBorder="1" applyAlignment="1">
      <alignment horizontal="left" vertical="top"/>
    </xf>
    <xf numFmtId="0" fontId="0" fillId="34" borderId="0" xfId="0" applyFill="1" applyAlignment="1">
      <alignment horizontal="center"/>
    </xf>
    <xf numFmtId="0" fontId="9" fillId="0" borderId="8" xfId="4" applyFont="1" applyBorder="1" applyAlignment="1">
      <alignment horizontal="left" vertical="top"/>
    </xf>
    <xf numFmtId="0" fontId="11" fillId="0" borderId="8" xfId="0" applyFont="1" applyBorder="1" applyAlignment="1">
      <alignment horizontal="left" vertical="top"/>
    </xf>
    <xf numFmtId="0" fontId="1" fillId="0" borderId="0" xfId="42"/>
  </cellXfs>
  <cellStyles count="44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Обычный" xfId="0" builtinId="0"/>
    <cellStyle name="Обычный 2" xfId="4" xr:uid="{D0B2F1B7-AACC-435D-9754-3ABECF1F1E3C}"/>
    <cellStyle name="Обычный 3" xfId="42" xr:uid="{38AB8912-B8DB-4975-BF95-24BAE8E9314A}"/>
    <cellStyle name="Плохой" xfId="2" builtinId="27" customBuiltin="1"/>
    <cellStyle name="Пояснение" xfId="16" builtinId="53" customBuiltin="1"/>
    <cellStyle name="Примечание 2" xfId="43" xr:uid="{5DB8A108-6C29-4BDB-BF02-7C9BE96B190C}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R42"/>
  <sheetViews>
    <sheetView topLeftCell="H22" zoomScale="85" zoomScaleNormal="85" workbookViewId="0">
      <selection activeCell="L38" sqref="L38"/>
    </sheetView>
  </sheetViews>
  <sheetFormatPr defaultRowHeight="15" x14ac:dyDescent="0.25"/>
  <cols>
    <col min="5" max="5" width="7.28515625" customWidth="1"/>
    <col min="6" max="6" width="6.85546875" customWidth="1"/>
    <col min="7" max="7" width="3.140625" bestFit="1" customWidth="1"/>
    <col min="8" max="8" width="30.140625" bestFit="1" customWidth="1"/>
    <col min="9" max="9" width="18" bestFit="1" customWidth="1"/>
    <col min="10" max="10" width="19.5703125" customWidth="1"/>
    <col min="11" max="11" width="15.42578125" customWidth="1"/>
    <col min="12" max="12" width="19.5703125" customWidth="1"/>
    <col min="13" max="13" width="13.42578125" customWidth="1"/>
    <col min="14" max="15" width="12.140625" customWidth="1"/>
    <col min="17" max="17" width="13.42578125" bestFit="1" customWidth="1"/>
    <col min="18" max="18" width="24.42578125" bestFit="1" customWidth="1"/>
    <col min="20" max="20" width="4.42578125" bestFit="1" customWidth="1"/>
  </cols>
  <sheetData>
    <row r="6" spans="7:10" ht="15.75" thickBot="1" x14ac:dyDescent="0.3"/>
    <row r="7" spans="7:10" ht="19.5" hidden="1" thickBot="1" x14ac:dyDescent="0.35">
      <c r="G7" s="30" t="s">
        <v>12</v>
      </c>
      <c r="H7" s="30"/>
      <c r="I7" s="30"/>
      <c r="J7" s="30"/>
    </row>
    <row r="8" spans="7:10" ht="57" thickBot="1" x14ac:dyDescent="0.3">
      <c r="G8" s="1" t="s">
        <v>0</v>
      </c>
      <c r="H8" s="2" t="s">
        <v>1</v>
      </c>
      <c r="I8" s="3" t="s">
        <v>2</v>
      </c>
      <c r="J8" s="3" t="s">
        <v>3</v>
      </c>
    </row>
    <row r="9" spans="7:10" ht="19.5" thickBot="1" x14ac:dyDescent="0.3">
      <c r="G9" s="4">
        <v>1</v>
      </c>
      <c r="H9" s="5" t="s">
        <v>4</v>
      </c>
      <c r="I9" s="6">
        <v>422</v>
      </c>
      <c r="J9" s="7">
        <v>0.25</v>
      </c>
    </row>
    <row r="10" spans="7:10" ht="38.25" thickBot="1" x14ac:dyDescent="0.3">
      <c r="G10" s="4">
        <v>2</v>
      </c>
      <c r="H10" s="5" t="s">
        <v>5</v>
      </c>
      <c r="I10" s="6">
        <v>282</v>
      </c>
      <c r="J10" s="7">
        <v>0.17</v>
      </c>
    </row>
    <row r="11" spans="7:10" ht="38.25" thickBot="1" x14ac:dyDescent="0.3">
      <c r="G11" s="4">
        <v>3</v>
      </c>
      <c r="H11" s="5" t="s">
        <v>6</v>
      </c>
      <c r="I11" s="6">
        <v>251</v>
      </c>
      <c r="J11" s="7">
        <v>0.15</v>
      </c>
    </row>
    <row r="12" spans="7:10" ht="19.5" thickBot="1" x14ac:dyDescent="0.3">
      <c r="G12" s="4">
        <v>4</v>
      </c>
      <c r="H12" s="5" t="s">
        <v>7</v>
      </c>
      <c r="I12" s="6">
        <v>175</v>
      </c>
      <c r="J12" s="7">
        <v>0.1</v>
      </c>
    </row>
    <row r="13" spans="7:10" ht="19.5" thickBot="1" x14ac:dyDescent="0.3">
      <c r="G13" s="4">
        <v>5</v>
      </c>
      <c r="H13" s="5" t="s">
        <v>8</v>
      </c>
      <c r="I13" s="6">
        <v>159</v>
      </c>
      <c r="J13" s="7">
        <v>0.09</v>
      </c>
    </row>
    <row r="14" spans="7:10" ht="38.25" thickBot="1" x14ac:dyDescent="0.3">
      <c r="G14" s="4">
        <v>6</v>
      </c>
      <c r="H14" s="5" t="s">
        <v>9</v>
      </c>
      <c r="I14" s="6">
        <v>73</v>
      </c>
      <c r="J14" s="7">
        <v>0.04</v>
      </c>
    </row>
    <row r="15" spans="7:10" ht="19.5" thickBot="1" x14ac:dyDescent="0.3">
      <c r="G15" s="4">
        <v>7</v>
      </c>
      <c r="H15" s="5" t="s">
        <v>10</v>
      </c>
      <c r="I15" s="6">
        <v>326</v>
      </c>
      <c r="J15" s="7">
        <v>0.2</v>
      </c>
    </row>
    <row r="16" spans="7:10" ht="19.5" thickBot="1" x14ac:dyDescent="0.3">
      <c r="G16" s="4"/>
      <c r="H16" s="8" t="s">
        <v>11</v>
      </c>
      <c r="I16" s="6">
        <v>1688</v>
      </c>
      <c r="J16" s="7">
        <v>1</v>
      </c>
    </row>
    <row r="20" spans="6:18" ht="15.75" thickBot="1" x14ac:dyDescent="0.3"/>
    <row r="21" spans="6:18" ht="57" thickBot="1" x14ac:dyDescent="0.3">
      <c r="F21" s="15"/>
      <c r="G21" s="1"/>
      <c r="H21" s="16" t="s">
        <v>21</v>
      </c>
      <c r="I21" s="3" t="s">
        <v>4</v>
      </c>
      <c r="J21" s="3" t="s">
        <v>18</v>
      </c>
      <c r="K21" s="3" t="s">
        <v>19</v>
      </c>
      <c r="L21" s="3" t="s">
        <v>7</v>
      </c>
      <c r="M21" s="3" t="s">
        <v>8</v>
      </c>
      <c r="N21" s="3" t="s">
        <v>20</v>
      </c>
      <c r="O21" s="3" t="s">
        <v>10</v>
      </c>
      <c r="P21" s="13" t="s">
        <v>11</v>
      </c>
      <c r="R21" s="18"/>
    </row>
    <row r="22" spans="6:18" ht="19.5" thickBot="1" x14ac:dyDescent="0.3">
      <c r="F22" s="15"/>
      <c r="G22" s="6" t="s">
        <v>0</v>
      </c>
      <c r="H22" s="14" t="s">
        <v>13</v>
      </c>
      <c r="I22" s="6">
        <f>I9-SUM(I23:I27)</f>
        <v>54</v>
      </c>
      <c r="J22" s="6">
        <f>I10-SUM(J23:J27)</f>
        <v>31</v>
      </c>
      <c r="K22" s="6">
        <f>I11-SUM(K23:K27)</f>
        <v>0</v>
      </c>
      <c r="L22" s="6">
        <f>I12-SUM(L23:L27)</f>
        <v>0</v>
      </c>
      <c r="M22" s="6">
        <f>I13-SUM(M23:M27)</f>
        <v>0</v>
      </c>
      <c r="N22" s="6">
        <f>I14-SUM(N23:N27)</f>
        <v>0</v>
      </c>
      <c r="O22" s="6">
        <f>I15-SUM(O23:O27)</f>
        <v>0</v>
      </c>
      <c r="P22" s="20">
        <f>SUM(I22:O22)</f>
        <v>85</v>
      </c>
      <c r="Q22">
        <f>I16/100</f>
        <v>16.88</v>
      </c>
    </row>
    <row r="23" spans="6:18" ht="19.5" thickBot="1" x14ac:dyDescent="0.3">
      <c r="F23" s="15"/>
      <c r="G23" s="6">
        <v>1</v>
      </c>
      <c r="H23" s="6" t="s">
        <v>14</v>
      </c>
      <c r="I23" s="6">
        <v>42</v>
      </c>
      <c r="J23" s="6">
        <v>42</v>
      </c>
      <c r="K23" s="6">
        <v>42</v>
      </c>
      <c r="L23" s="6">
        <v>42</v>
      </c>
      <c r="M23" s="6">
        <v>42</v>
      </c>
      <c r="N23" s="6"/>
      <c r="O23" s="6"/>
      <c r="P23" s="20">
        <f t="shared" ref="P23:P28" si="0">SUM(I23:O23)</f>
        <v>210</v>
      </c>
      <c r="Q23" s="19">
        <f>P22/Q22</f>
        <v>5.0355450236966828</v>
      </c>
      <c r="R23" s="19" t="s">
        <v>23</v>
      </c>
    </row>
    <row r="24" spans="6:18" ht="38.25" thickBot="1" x14ac:dyDescent="0.3">
      <c r="F24" s="15"/>
      <c r="G24" s="6">
        <v>2</v>
      </c>
      <c r="H24" s="6" t="s">
        <v>15</v>
      </c>
      <c r="I24" s="6">
        <v>73</v>
      </c>
      <c r="J24" s="6"/>
      <c r="K24" s="6"/>
      <c r="L24" s="6"/>
      <c r="M24" s="6">
        <v>73</v>
      </c>
      <c r="N24" s="6">
        <v>73</v>
      </c>
      <c r="O24" s="6">
        <v>73</v>
      </c>
      <c r="P24" s="20">
        <f t="shared" si="0"/>
        <v>292</v>
      </c>
    </row>
    <row r="25" spans="6:18" ht="38.25" thickBot="1" x14ac:dyDescent="0.3">
      <c r="F25" s="15"/>
      <c r="G25" s="6">
        <v>3</v>
      </c>
      <c r="H25" s="6" t="s">
        <v>28</v>
      </c>
      <c r="I25" s="6">
        <v>76</v>
      </c>
      <c r="J25" s="6">
        <v>76</v>
      </c>
      <c r="K25" s="6">
        <v>76</v>
      </c>
      <c r="L25" s="6"/>
      <c r="M25" s="6"/>
      <c r="N25" s="6"/>
      <c r="O25" s="6">
        <v>76</v>
      </c>
      <c r="P25" s="20">
        <f t="shared" si="0"/>
        <v>304</v>
      </c>
    </row>
    <row r="26" spans="6:18" ht="38.25" thickBot="1" x14ac:dyDescent="0.3">
      <c r="F26" s="15"/>
      <c r="G26" s="6">
        <v>4</v>
      </c>
      <c r="H26" s="6" t="s">
        <v>16</v>
      </c>
      <c r="I26" s="6">
        <v>133</v>
      </c>
      <c r="J26" s="6">
        <v>133</v>
      </c>
      <c r="K26" s="6">
        <v>133</v>
      </c>
      <c r="L26" s="6">
        <v>133</v>
      </c>
      <c r="M26" s="6"/>
      <c r="N26" s="6"/>
      <c r="O26" s="6">
        <v>133</v>
      </c>
      <c r="P26" s="20">
        <f t="shared" si="0"/>
        <v>665</v>
      </c>
    </row>
    <row r="27" spans="6:18" ht="38.25" thickBot="1" x14ac:dyDescent="0.3">
      <c r="F27" s="15"/>
      <c r="G27" s="6">
        <v>5</v>
      </c>
      <c r="H27" s="6" t="s">
        <v>17</v>
      </c>
      <c r="I27" s="6">
        <v>44</v>
      </c>
      <c r="J27" s="6"/>
      <c r="K27" s="6"/>
      <c r="L27" s="6"/>
      <c r="M27" s="6">
        <v>44</v>
      </c>
      <c r="N27" s="6"/>
      <c r="O27" s="6">
        <v>44</v>
      </c>
      <c r="P27" s="20">
        <f t="shared" si="0"/>
        <v>132</v>
      </c>
    </row>
    <row r="28" spans="6:18" ht="19.5" thickBot="1" x14ac:dyDescent="0.3">
      <c r="F28" s="15"/>
      <c r="G28" s="14"/>
      <c r="H28" s="14" t="s">
        <v>22</v>
      </c>
      <c r="I28" s="21">
        <f>SUM(I23:I27)</f>
        <v>368</v>
      </c>
      <c r="J28" s="21">
        <f t="shared" ref="J28:O28" si="1">SUM(J23:J27)</f>
        <v>251</v>
      </c>
      <c r="K28" s="21">
        <f t="shared" si="1"/>
        <v>251</v>
      </c>
      <c r="L28" s="21">
        <f t="shared" si="1"/>
        <v>175</v>
      </c>
      <c r="M28" s="21">
        <f t="shared" si="1"/>
        <v>159</v>
      </c>
      <c r="N28" s="21">
        <f t="shared" si="1"/>
        <v>73</v>
      </c>
      <c r="O28" s="21">
        <f t="shared" si="1"/>
        <v>326</v>
      </c>
      <c r="P28" s="20">
        <f t="shared" si="0"/>
        <v>1603</v>
      </c>
    </row>
    <row r="29" spans="6:18" ht="18.75" x14ac:dyDescent="0.25">
      <c r="G29" s="9"/>
      <c r="H29" s="10"/>
      <c r="I29" s="9"/>
      <c r="J29" s="11"/>
    </row>
    <row r="30" spans="6:18" ht="18.75" x14ac:dyDescent="0.25">
      <c r="G30" s="9"/>
      <c r="H30" s="12"/>
      <c r="I30" s="9"/>
      <c r="J30" s="11"/>
    </row>
    <row r="33" spans="7:13" x14ac:dyDescent="0.25">
      <c r="J33" s="17"/>
    </row>
    <row r="36" spans="7:13" ht="19.5" thickBot="1" x14ac:dyDescent="0.3">
      <c r="G36" s="14"/>
      <c r="H36" s="14"/>
      <c r="I36" s="14"/>
      <c r="J36" s="14"/>
      <c r="K36" s="14"/>
    </row>
    <row r="37" spans="7:13" ht="57" thickBot="1" x14ac:dyDescent="0.3">
      <c r="G37" s="14" t="s">
        <v>0</v>
      </c>
      <c r="H37" s="14" t="s">
        <v>13</v>
      </c>
      <c r="I37" s="14" t="s">
        <v>24</v>
      </c>
      <c r="J37" s="14" t="s">
        <v>26</v>
      </c>
      <c r="K37" s="14" t="s">
        <v>25</v>
      </c>
      <c r="L37" s="22" t="s">
        <v>27</v>
      </c>
      <c r="M37" s="23"/>
    </row>
    <row r="38" spans="7:13" ht="19.5" thickBot="1" x14ac:dyDescent="0.3">
      <c r="G38" s="14">
        <v>1</v>
      </c>
      <c r="H38" s="14" t="s">
        <v>14</v>
      </c>
      <c r="I38" s="14">
        <v>70</v>
      </c>
      <c r="J38" s="14">
        <v>42</v>
      </c>
      <c r="K38" s="14">
        <v>1</v>
      </c>
      <c r="L38" s="22">
        <f>(3600*K38)/I38</f>
        <v>51.428571428571431</v>
      </c>
      <c r="M38" s="23"/>
    </row>
    <row r="39" spans="7:13" ht="38.25" thickBot="1" x14ac:dyDescent="0.3">
      <c r="G39" s="14">
        <v>2</v>
      </c>
      <c r="H39" s="14" t="s">
        <v>15</v>
      </c>
      <c r="I39" s="14">
        <v>49</v>
      </c>
      <c r="J39" s="14">
        <v>73</v>
      </c>
      <c r="K39" s="14">
        <v>1</v>
      </c>
      <c r="L39" s="22">
        <f t="shared" ref="L39:L42" si="2">(3600*K39)/I39</f>
        <v>73.469387755102048</v>
      </c>
      <c r="M39" s="23"/>
    </row>
    <row r="40" spans="7:13" ht="38.25" thickBot="1" x14ac:dyDescent="0.3">
      <c r="G40" s="14">
        <v>3</v>
      </c>
      <c r="H40" s="14" t="s">
        <v>28</v>
      </c>
      <c r="I40" s="14">
        <v>47</v>
      </c>
      <c r="J40" s="14">
        <v>76</v>
      </c>
      <c r="K40" s="14">
        <v>1</v>
      </c>
      <c r="L40" s="22">
        <f t="shared" si="2"/>
        <v>76.59574468085107</v>
      </c>
      <c r="M40" s="23"/>
    </row>
    <row r="41" spans="7:13" ht="57" thickBot="1" x14ac:dyDescent="0.3">
      <c r="G41" s="14">
        <v>4</v>
      </c>
      <c r="H41" s="14" t="s">
        <v>16</v>
      </c>
      <c r="I41" s="14">
        <v>27</v>
      </c>
      <c r="J41" s="14">
        <v>133</v>
      </c>
      <c r="K41" s="14">
        <v>1</v>
      </c>
      <c r="L41" s="22">
        <f t="shared" si="2"/>
        <v>133.33333333333334</v>
      </c>
      <c r="M41" s="23"/>
    </row>
    <row r="42" spans="7:13" ht="38.25" thickBot="1" x14ac:dyDescent="0.3">
      <c r="G42" s="14">
        <v>5</v>
      </c>
      <c r="H42" s="14" t="s">
        <v>17</v>
      </c>
      <c r="I42" s="14">
        <v>82</v>
      </c>
      <c r="J42" s="14">
        <v>44</v>
      </c>
      <c r="K42" s="14">
        <v>1</v>
      </c>
      <c r="L42" s="22">
        <f t="shared" si="2"/>
        <v>43.902439024390247</v>
      </c>
      <c r="M42" s="23"/>
    </row>
  </sheetData>
  <mergeCells count="1">
    <mergeCell ref="G7:J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B1FB-7751-441D-9516-C0058F4407BB}">
  <dimension ref="C9:O44"/>
  <sheetViews>
    <sheetView tabSelected="1" topLeftCell="A19" workbookViewId="0">
      <selection activeCell="J47" sqref="J47"/>
    </sheetView>
  </sheetViews>
  <sheetFormatPr defaultRowHeight="15" x14ac:dyDescent="0.25"/>
  <cols>
    <col min="2" max="2" width="4.42578125" customWidth="1"/>
    <col min="3" max="4" width="9.140625" hidden="1" customWidth="1"/>
    <col min="5" max="5" width="20.5703125" customWidth="1"/>
    <col min="6" max="6" width="18.85546875" customWidth="1"/>
    <col min="7" max="7" width="15.28515625" customWidth="1"/>
    <col min="8" max="8" width="15.140625" customWidth="1"/>
    <col min="9" max="9" width="14" customWidth="1"/>
    <col min="11" max="11" width="1.5703125" customWidth="1"/>
    <col min="12" max="12" width="40.28515625" customWidth="1"/>
    <col min="13" max="13" width="6" bestFit="1" customWidth="1"/>
    <col min="14" max="14" width="4.140625" bestFit="1" customWidth="1"/>
    <col min="15" max="15" width="5" bestFit="1" customWidth="1"/>
    <col min="16" max="16" width="14.140625" bestFit="1" customWidth="1"/>
    <col min="17" max="17" width="19.42578125" bestFit="1" customWidth="1"/>
  </cols>
  <sheetData>
    <row r="9" spans="5:9" x14ac:dyDescent="0.25">
      <c r="E9" s="36" t="s">
        <v>48</v>
      </c>
      <c r="F9" s="36"/>
      <c r="G9" s="36"/>
      <c r="H9" s="36"/>
      <c r="I9" s="36"/>
    </row>
    <row r="11" spans="5:9" ht="28.5" x14ac:dyDescent="0.25">
      <c r="E11" s="24" t="s">
        <v>29</v>
      </c>
      <c r="F11" s="24" t="s">
        <v>30</v>
      </c>
      <c r="G11" s="24" t="s">
        <v>31</v>
      </c>
      <c r="H11" s="24" t="s">
        <v>32</v>
      </c>
      <c r="I11" s="24" t="s">
        <v>33</v>
      </c>
    </row>
    <row r="12" spans="5:9" ht="15.75" x14ac:dyDescent="0.25">
      <c r="E12" s="25" t="s">
        <v>4</v>
      </c>
      <c r="F12" s="26" t="s">
        <v>39</v>
      </c>
      <c r="G12" s="27">
        <v>368</v>
      </c>
      <c r="H12" s="26">
        <f>121*3</f>
        <v>363</v>
      </c>
      <c r="I12" s="28">
        <f>1-G12/H12</f>
        <v>-1.377410468319562E-2</v>
      </c>
    </row>
    <row r="13" spans="5:9" ht="31.5" x14ac:dyDescent="0.25">
      <c r="E13" s="25" t="s">
        <v>5</v>
      </c>
      <c r="F13" s="26" t="s">
        <v>38</v>
      </c>
      <c r="G13" s="27">
        <v>251</v>
      </c>
      <c r="H13" s="26">
        <f>82*3</f>
        <v>246</v>
      </c>
      <c r="I13" s="28">
        <f t="shared" ref="I13:I18" si="0">1-G13/H13</f>
        <v>-2.0325203252032464E-2</v>
      </c>
    </row>
    <row r="14" spans="5:9" ht="31.5" x14ac:dyDescent="0.25">
      <c r="E14" s="25" t="s">
        <v>6</v>
      </c>
      <c r="F14" s="26" t="s">
        <v>41</v>
      </c>
      <c r="G14" s="27">
        <v>251</v>
      </c>
      <c r="H14" s="26">
        <f>82*3</f>
        <v>246</v>
      </c>
      <c r="I14" s="28">
        <f t="shared" si="0"/>
        <v>-2.0325203252032464E-2</v>
      </c>
    </row>
    <row r="15" spans="5:9" ht="15.75" x14ac:dyDescent="0.25">
      <c r="E15" s="25" t="s">
        <v>7</v>
      </c>
      <c r="F15" s="26" t="s">
        <v>34</v>
      </c>
      <c r="G15" s="27">
        <v>175</v>
      </c>
      <c r="H15" s="26">
        <f>56*3</f>
        <v>168</v>
      </c>
      <c r="I15" s="29">
        <f t="shared" si="0"/>
        <v>-4.1666666666666741E-2</v>
      </c>
    </row>
    <row r="16" spans="5:9" ht="31.5" x14ac:dyDescent="0.25">
      <c r="E16" s="25" t="s">
        <v>35</v>
      </c>
      <c r="F16" s="26" t="s">
        <v>37</v>
      </c>
      <c r="G16" s="27">
        <v>159</v>
      </c>
      <c r="H16" s="27">
        <f>56*3</f>
        <v>168</v>
      </c>
      <c r="I16" s="28">
        <f t="shared" si="0"/>
        <v>5.3571428571428603E-2</v>
      </c>
    </row>
    <row r="17" spans="5:9" ht="47.25" x14ac:dyDescent="0.25">
      <c r="E17" s="25" t="s">
        <v>9</v>
      </c>
      <c r="F17" s="26" t="s">
        <v>36</v>
      </c>
      <c r="G17" s="27">
        <v>73</v>
      </c>
      <c r="H17" s="26">
        <f>25*3</f>
        <v>75</v>
      </c>
      <c r="I17" s="28">
        <f t="shared" si="0"/>
        <v>2.6666666666666616E-2</v>
      </c>
    </row>
    <row r="18" spans="5:9" ht="15.75" x14ac:dyDescent="0.25">
      <c r="E18" s="25" t="s">
        <v>10</v>
      </c>
      <c r="F18" s="26" t="s">
        <v>40</v>
      </c>
      <c r="G18" s="27">
        <v>326</v>
      </c>
      <c r="H18" s="26">
        <f>104*3</f>
        <v>312</v>
      </c>
      <c r="I18" s="28">
        <f t="shared" si="0"/>
        <v>-4.4871794871794934E-2</v>
      </c>
    </row>
    <row r="23" spans="5:9" x14ac:dyDescent="0.25">
      <c r="E23" s="36" t="s">
        <v>46</v>
      </c>
      <c r="F23" s="36"/>
      <c r="G23" s="36"/>
      <c r="H23" s="36"/>
      <c r="I23" s="36"/>
    </row>
    <row r="25" spans="5:9" x14ac:dyDescent="0.25">
      <c r="E25" s="32" t="s">
        <v>29</v>
      </c>
      <c r="F25" s="32" t="s">
        <v>30</v>
      </c>
      <c r="G25" s="32" t="s">
        <v>31</v>
      </c>
      <c r="H25" s="32" t="s">
        <v>32</v>
      </c>
      <c r="I25" s="32" t="s">
        <v>33</v>
      </c>
    </row>
    <row r="26" spans="5:9" ht="15.75" x14ac:dyDescent="0.25">
      <c r="E26" s="38" t="s">
        <v>4</v>
      </c>
      <c r="F26" s="37" t="s">
        <v>39</v>
      </c>
      <c r="G26" s="34">
        <f>5*368</f>
        <v>1840</v>
      </c>
      <c r="H26" s="33">
        <f>721*3</f>
        <v>2163</v>
      </c>
      <c r="I26" s="35">
        <f>1-G26/H26</f>
        <v>0.14932963476652794</v>
      </c>
    </row>
    <row r="27" spans="5:9" ht="15.75" x14ac:dyDescent="0.25">
      <c r="E27" s="38" t="s">
        <v>5</v>
      </c>
      <c r="F27" s="37" t="s">
        <v>38</v>
      </c>
      <c r="G27" s="34">
        <f>5*251</f>
        <v>1255</v>
      </c>
      <c r="H27" s="33">
        <f>3*464</f>
        <v>1392</v>
      </c>
      <c r="I27" s="35">
        <f t="shared" ref="I27:I32" si="1">1-G27/H27</f>
        <v>9.8419540229885083E-2</v>
      </c>
    </row>
    <row r="28" spans="5:9" ht="15.75" x14ac:dyDescent="0.25">
      <c r="E28" s="38" t="s">
        <v>6</v>
      </c>
      <c r="F28" s="37" t="s">
        <v>41</v>
      </c>
      <c r="G28" s="34">
        <f>5*251</f>
        <v>1255</v>
      </c>
      <c r="H28" s="33">
        <f>3*462</f>
        <v>1386</v>
      </c>
      <c r="I28" s="35">
        <f t="shared" si="1"/>
        <v>9.4516594516594554E-2</v>
      </c>
    </row>
    <row r="29" spans="5:9" ht="15.75" x14ac:dyDescent="0.25">
      <c r="E29" s="38" t="s">
        <v>7</v>
      </c>
      <c r="F29" s="37" t="s">
        <v>34</v>
      </c>
      <c r="G29" s="34">
        <f>5*175</f>
        <v>875</v>
      </c>
      <c r="H29" s="33">
        <f>3*314</f>
        <v>942</v>
      </c>
      <c r="I29" s="31">
        <f t="shared" si="1"/>
        <v>7.1125265392781301E-2</v>
      </c>
    </row>
    <row r="30" spans="5:9" ht="15.75" x14ac:dyDescent="0.25">
      <c r="E30" s="38" t="s">
        <v>35</v>
      </c>
      <c r="F30" s="37" t="s">
        <v>37</v>
      </c>
      <c r="G30" s="34">
        <f>5*159</f>
        <v>795</v>
      </c>
      <c r="H30" s="33">
        <f>3*330</f>
        <v>990</v>
      </c>
      <c r="I30" s="35">
        <f t="shared" si="1"/>
        <v>0.19696969696969702</v>
      </c>
    </row>
    <row r="31" spans="5:9" ht="15.75" x14ac:dyDescent="0.25">
      <c r="E31" s="38" t="s">
        <v>9</v>
      </c>
      <c r="F31" s="37" t="s">
        <v>36</v>
      </c>
      <c r="G31" s="34">
        <f>5*73</f>
        <v>365</v>
      </c>
      <c r="H31" s="33">
        <f>3*141</f>
        <v>423</v>
      </c>
      <c r="I31" s="35">
        <f t="shared" si="1"/>
        <v>0.13711583924349879</v>
      </c>
    </row>
    <row r="32" spans="5:9" ht="15.75" x14ac:dyDescent="0.25">
      <c r="E32" s="38" t="s">
        <v>10</v>
      </c>
      <c r="F32" s="37" t="s">
        <v>40</v>
      </c>
      <c r="G32" s="34">
        <f>5*326</f>
        <v>1630</v>
      </c>
      <c r="H32" s="33">
        <f>3*599</f>
        <v>1797</v>
      </c>
      <c r="I32" s="35">
        <f t="shared" si="1"/>
        <v>9.2932665553700611E-2</v>
      </c>
    </row>
    <row r="35" spans="5:15" x14ac:dyDescent="0.25">
      <c r="E35" s="36" t="s">
        <v>47</v>
      </c>
      <c r="F35" s="36"/>
      <c r="G35" s="36"/>
      <c r="H35" s="36"/>
      <c r="I35" s="36"/>
    </row>
    <row r="37" spans="5:15" x14ac:dyDescent="0.25">
      <c r="E37" s="32" t="s">
        <v>29</v>
      </c>
      <c r="F37" s="32" t="s">
        <v>30</v>
      </c>
      <c r="G37" s="32" t="s">
        <v>31</v>
      </c>
      <c r="H37" s="32" t="s">
        <v>32</v>
      </c>
      <c r="I37" s="32" t="s">
        <v>33</v>
      </c>
      <c r="L37" s="39" t="s">
        <v>42</v>
      </c>
      <c r="M37" s="39" t="s">
        <v>43</v>
      </c>
      <c r="N37" s="39" t="s">
        <v>44</v>
      </c>
      <c r="O37" s="39" t="s">
        <v>45</v>
      </c>
    </row>
    <row r="38" spans="5:15" ht="15.75" x14ac:dyDescent="0.25">
      <c r="E38" s="38" t="s">
        <v>4</v>
      </c>
      <c r="F38" s="37" t="s">
        <v>39</v>
      </c>
      <c r="G38" s="34">
        <f>5*368</f>
        <v>1840</v>
      </c>
      <c r="H38" s="33">
        <v>2109</v>
      </c>
      <c r="I38" s="35">
        <f>1-G38/H38</f>
        <v>0.12754860123281175</v>
      </c>
      <c r="L38" s="39" t="s">
        <v>36</v>
      </c>
      <c r="M38" s="39">
        <v>377</v>
      </c>
      <c r="N38" s="39">
        <v>27</v>
      </c>
      <c r="O38" s="39">
        <v>0</v>
      </c>
    </row>
    <row r="39" spans="5:15" ht="15.75" x14ac:dyDescent="0.25">
      <c r="E39" s="38" t="s">
        <v>5</v>
      </c>
      <c r="F39" s="37" t="s">
        <v>38</v>
      </c>
      <c r="G39" s="34">
        <f>5*251</f>
        <v>1255</v>
      </c>
      <c r="H39" s="39">
        <v>1315</v>
      </c>
      <c r="I39" s="35">
        <f t="shared" ref="I39:I44" si="2">1-G39/H39</f>
        <v>4.5627376425855459E-2</v>
      </c>
      <c r="L39" s="39" t="s">
        <v>37</v>
      </c>
      <c r="M39" s="39">
        <v>998</v>
      </c>
      <c r="N39" s="39">
        <v>1</v>
      </c>
      <c r="O39" s="39">
        <v>0</v>
      </c>
    </row>
    <row r="40" spans="5:15" ht="15.75" x14ac:dyDescent="0.25">
      <c r="E40" s="38" t="s">
        <v>6</v>
      </c>
      <c r="F40" s="37" t="s">
        <v>41</v>
      </c>
      <c r="G40" s="34">
        <f>5*251</f>
        <v>1255</v>
      </c>
      <c r="H40" s="33">
        <v>1315</v>
      </c>
      <c r="I40" s="35">
        <f t="shared" si="2"/>
        <v>4.5627376425855459E-2</v>
      </c>
      <c r="L40" s="39" t="s">
        <v>38</v>
      </c>
      <c r="M40" s="39" t="s">
        <v>49</v>
      </c>
      <c r="N40" s="39">
        <v>0</v>
      </c>
      <c r="O40" s="39">
        <v>0</v>
      </c>
    </row>
    <row r="41" spans="5:15" ht="15.75" x14ac:dyDescent="0.25">
      <c r="E41" s="38" t="s">
        <v>7</v>
      </c>
      <c r="F41" s="37" t="s">
        <v>34</v>
      </c>
      <c r="G41" s="34">
        <f>5*175</f>
        <v>875</v>
      </c>
      <c r="H41" s="39">
        <v>924</v>
      </c>
      <c r="I41" s="31">
        <f t="shared" si="2"/>
        <v>5.3030303030302983E-2</v>
      </c>
      <c r="L41" s="39" t="s">
        <v>39</v>
      </c>
      <c r="M41" s="39" t="s">
        <v>50</v>
      </c>
      <c r="N41" s="39">
        <v>139</v>
      </c>
      <c r="O41" s="39">
        <v>0</v>
      </c>
    </row>
    <row r="42" spans="5:15" ht="15.75" x14ac:dyDescent="0.25">
      <c r="E42" s="38" t="s">
        <v>35</v>
      </c>
      <c r="F42" s="37" t="s">
        <v>37</v>
      </c>
      <c r="G42" s="34">
        <f>5*159</f>
        <v>795</v>
      </c>
      <c r="H42" s="39">
        <v>998</v>
      </c>
      <c r="I42" s="35">
        <f t="shared" si="2"/>
        <v>0.20340681362725455</v>
      </c>
      <c r="L42" s="39" t="s">
        <v>40</v>
      </c>
      <c r="M42" s="39" t="s">
        <v>51</v>
      </c>
      <c r="N42" s="39">
        <v>1</v>
      </c>
      <c r="O42" s="39">
        <v>0</v>
      </c>
    </row>
    <row r="43" spans="5:15" ht="15.75" x14ac:dyDescent="0.25">
      <c r="E43" s="38" t="s">
        <v>9</v>
      </c>
      <c r="F43" s="37" t="s">
        <v>36</v>
      </c>
      <c r="G43" s="34">
        <f>5*73</f>
        <v>365</v>
      </c>
      <c r="H43" s="39">
        <v>404</v>
      </c>
      <c r="I43" s="35">
        <f t="shared" si="2"/>
        <v>9.6534653465346509E-2</v>
      </c>
      <c r="L43" s="39" t="s">
        <v>34</v>
      </c>
      <c r="M43" s="39">
        <v>924</v>
      </c>
      <c r="N43" s="39">
        <v>0</v>
      </c>
      <c r="O43" s="39">
        <v>0</v>
      </c>
    </row>
    <row r="44" spans="5:15" ht="15.75" x14ac:dyDescent="0.25">
      <c r="E44" s="38" t="s">
        <v>10</v>
      </c>
      <c r="F44" s="37" t="s">
        <v>40</v>
      </c>
      <c r="G44" s="34">
        <f>5*326</f>
        <v>1630</v>
      </c>
      <c r="H44" s="33">
        <v>1675</v>
      </c>
      <c r="I44" s="35">
        <f t="shared" si="2"/>
        <v>2.68656716417911E-2</v>
      </c>
      <c r="L44" s="39" t="s">
        <v>41</v>
      </c>
      <c r="M44" s="39" t="s">
        <v>49</v>
      </c>
      <c r="N44" s="39">
        <v>0</v>
      </c>
      <c r="O44" s="39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Профиль1</vt:lpstr>
      <vt:lpstr>Соответствие профилю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Назар Грехов</cp:lastModifiedBy>
  <dcterms:created xsi:type="dcterms:W3CDTF">2015-06-05T18:19:34Z</dcterms:created>
  <dcterms:modified xsi:type="dcterms:W3CDTF">2020-05-27T15:47:53Z</dcterms:modified>
</cp:coreProperties>
</file>