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quickBlocks/src/dev_tools/buildBlooms/"/>
    </mc:Choice>
  </mc:AlternateContent>
  <xr:revisionPtr revIDLastSave="0" documentId="13_ncr:1_{904B1B1B-9BDA-B34A-8DAC-1C2B3B9BD5AC}" xr6:coauthVersionLast="36" xr6:coauthVersionMax="36" xr10:uidLastSave="{00000000-0000-0000-0000-000000000000}"/>
  <bookViews>
    <workbookView xWindow="4140" yWindow="460" windowWidth="34240" windowHeight="26920" xr2:uid="{ABE49569-5054-5F4E-AF29-AEDA7C3F8C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2" i="1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52" i="1" s="1"/>
  <c r="L3" i="1"/>
  <c r="F2" i="1"/>
  <c r="H2" i="1" s="1"/>
  <c r="C12" i="1"/>
  <c r="H4" i="1" l="1"/>
  <c r="I4" i="1" s="1"/>
  <c r="J4" i="1" s="1"/>
  <c r="K4" i="1" s="1"/>
  <c r="H5" i="1"/>
  <c r="I5" i="1" s="1"/>
  <c r="J5" i="1" s="1"/>
  <c r="K5" i="1" s="1"/>
  <c r="H6" i="1"/>
  <c r="I6" i="1" s="1"/>
  <c r="J6" i="1" s="1"/>
  <c r="K6" i="1" s="1"/>
  <c r="C24" i="1"/>
  <c r="E24" i="1" s="1"/>
  <c r="F24" i="1" s="1"/>
  <c r="G24" i="1" s="1"/>
  <c r="H24" i="1" s="1"/>
  <c r="I24" i="1" s="1"/>
  <c r="L24" i="1" s="1"/>
  <c r="C14" i="1"/>
  <c r="E14" i="1" s="1"/>
  <c r="F14" i="1" s="1"/>
  <c r="G14" i="1" s="1"/>
  <c r="H14" i="1" s="1"/>
  <c r="I14" i="1" s="1"/>
  <c r="L14" i="1" s="1"/>
  <c r="C15" i="1"/>
  <c r="E15" i="1" s="1"/>
  <c r="F15" i="1" s="1"/>
  <c r="G15" i="1" s="1"/>
  <c r="H15" i="1" s="1"/>
  <c r="I15" i="1" s="1"/>
  <c r="L15" i="1" s="1"/>
  <c r="C19" i="1"/>
  <c r="E19" i="1" s="1"/>
  <c r="F19" i="1" s="1"/>
  <c r="G19" i="1" s="1"/>
  <c r="H19" i="1" s="1"/>
  <c r="I19" i="1" s="1"/>
  <c r="L19" i="1" s="1"/>
  <c r="C22" i="1"/>
  <c r="E22" i="1" s="1"/>
  <c r="F22" i="1" s="1"/>
  <c r="G22" i="1" s="1"/>
  <c r="H22" i="1" s="1"/>
  <c r="I22" i="1" s="1"/>
  <c r="L22" i="1" s="1"/>
  <c r="C32" i="1"/>
  <c r="E32" i="1" s="1"/>
  <c r="F32" i="1" s="1"/>
  <c r="G32" i="1" s="1"/>
  <c r="H32" i="1" s="1"/>
  <c r="I32" i="1" s="1"/>
  <c r="L32" i="1" s="1"/>
  <c r="C43" i="1"/>
  <c r="E43" i="1" s="1"/>
  <c r="F43" i="1" s="1"/>
  <c r="G43" i="1" s="1"/>
  <c r="H43" i="1" s="1"/>
  <c r="I43" i="1" s="1"/>
  <c r="L43" i="1" s="1"/>
  <c r="C48" i="1"/>
  <c r="E48" i="1" s="1"/>
  <c r="F48" i="1" s="1"/>
  <c r="G48" i="1" s="1"/>
  <c r="H48" i="1" s="1"/>
  <c r="I48" i="1" s="1"/>
  <c r="L48" i="1" s="1"/>
  <c r="J52" i="1"/>
  <c r="C30" i="1"/>
  <c r="E30" i="1" s="1"/>
  <c r="F30" i="1" s="1"/>
  <c r="G30" i="1" s="1"/>
  <c r="H30" i="1" s="1"/>
  <c r="I30" i="1" s="1"/>
  <c r="L30" i="1" s="1"/>
  <c r="C35" i="1"/>
  <c r="E35" i="1" s="1"/>
  <c r="F35" i="1" s="1"/>
  <c r="G35" i="1" s="1"/>
  <c r="H35" i="1" s="1"/>
  <c r="I35" i="1" s="1"/>
  <c r="L35" i="1" s="1"/>
  <c r="C40" i="1"/>
  <c r="E40" i="1" s="1"/>
  <c r="F40" i="1" s="1"/>
  <c r="G40" i="1" s="1"/>
  <c r="H40" i="1" s="1"/>
  <c r="I40" i="1" s="1"/>
  <c r="L40" i="1" s="1"/>
  <c r="C46" i="1"/>
  <c r="E46" i="1" s="1"/>
  <c r="F46" i="1" s="1"/>
  <c r="G46" i="1" s="1"/>
  <c r="H46" i="1" s="1"/>
  <c r="I46" i="1" s="1"/>
  <c r="L46" i="1" s="1"/>
  <c r="C51" i="1"/>
  <c r="E51" i="1" s="1"/>
  <c r="F51" i="1" s="1"/>
  <c r="G51" i="1" s="1"/>
  <c r="H51" i="1" s="1"/>
  <c r="I51" i="1" s="1"/>
  <c r="L51" i="1" s="1"/>
  <c r="C20" i="1"/>
  <c r="E20" i="1" s="1"/>
  <c r="F20" i="1" s="1"/>
  <c r="G20" i="1" s="1"/>
  <c r="H20" i="1" s="1"/>
  <c r="I20" i="1" s="1"/>
  <c r="L20" i="1" s="1"/>
  <c r="C26" i="1"/>
  <c r="E26" i="1" s="1"/>
  <c r="F26" i="1" s="1"/>
  <c r="G26" i="1" s="1"/>
  <c r="H26" i="1" s="1"/>
  <c r="I26" i="1" s="1"/>
  <c r="L26" i="1" s="1"/>
  <c r="C31" i="1"/>
  <c r="E31" i="1" s="1"/>
  <c r="F31" i="1" s="1"/>
  <c r="G31" i="1" s="1"/>
  <c r="H31" i="1" s="1"/>
  <c r="I31" i="1" s="1"/>
  <c r="L31" i="1" s="1"/>
  <c r="C36" i="1"/>
  <c r="C42" i="1"/>
  <c r="E42" i="1" s="1"/>
  <c r="F42" i="1" s="1"/>
  <c r="G42" i="1" s="1"/>
  <c r="H42" i="1" s="1"/>
  <c r="I42" i="1" s="1"/>
  <c r="L42" i="1" s="1"/>
  <c r="C47" i="1"/>
  <c r="E47" i="1" s="1"/>
  <c r="F47" i="1" s="1"/>
  <c r="G47" i="1" s="1"/>
  <c r="H47" i="1" s="1"/>
  <c r="I47" i="1" s="1"/>
  <c r="L47" i="1" s="1"/>
  <c r="C16" i="1"/>
  <c r="E16" i="1" s="1"/>
  <c r="F16" i="1" s="1"/>
  <c r="G16" i="1" s="1"/>
  <c r="H16" i="1" s="1"/>
  <c r="I16" i="1" s="1"/>
  <c r="L16" i="1" s="1"/>
  <c r="C27" i="1"/>
  <c r="E27" i="1" s="1"/>
  <c r="F27" i="1" s="1"/>
  <c r="G27" i="1" s="1"/>
  <c r="H27" i="1" s="1"/>
  <c r="I27" i="1" s="1"/>
  <c r="L27" i="1" s="1"/>
  <c r="C38" i="1"/>
  <c r="E38" i="1" s="1"/>
  <c r="F38" i="1" s="1"/>
  <c r="G38" i="1" s="1"/>
  <c r="H38" i="1" s="1"/>
  <c r="I38" i="1" s="1"/>
  <c r="L38" i="1" s="1"/>
  <c r="C18" i="1"/>
  <c r="E18" i="1" s="1"/>
  <c r="F18" i="1" s="1"/>
  <c r="G18" i="1" s="1"/>
  <c r="H18" i="1" s="1"/>
  <c r="I18" i="1" s="1"/>
  <c r="L18" i="1" s="1"/>
  <c r="C23" i="1"/>
  <c r="E23" i="1" s="1"/>
  <c r="F23" i="1" s="1"/>
  <c r="G23" i="1" s="1"/>
  <c r="H23" i="1" s="1"/>
  <c r="I23" i="1" s="1"/>
  <c r="L23" i="1" s="1"/>
  <c r="C28" i="1"/>
  <c r="E28" i="1" s="1"/>
  <c r="F28" i="1" s="1"/>
  <c r="G28" i="1" s="1"/>
  <c r="H28" i="1" s="1"/>
  <c r="I28" i="1" s="1"/>
  <c r="L28" i="1" s="1"/>
  <c r="C34" i="1"/>
  <c r="E34" i="1" s="1"/>
  <c r="F34" i="1" s="1"/>
  <c r="G34" i="1" s="1"/>
  <c r="H34" i="1" s="1"/>
  <c r="I34" i="1" s="1"/>
  <c r="L34" i="1" s="1"/>
  <c r="C39" i="1"/>
  <c r="E39" i="1" s="1"/>
  <c r="F39" i="1" s="1"/>
  <c r="G39" i="1" s="1"/>
  <c r="H39" i="1" s="1"/>
  <c r="I39" i="1" s="1"/>
  <c r="L39" i="1" s="1"/>
  <c r="C44" i="1"/>
  <c r="E44" i="1" s="1"/>
  <c r="F44" i="1" s="1"/>
  <c r="G44" i="1" s="1"/>
  <c r="H44" i="1" s="1"/>
  <c r="I44" i="1" s="1"/>
  <c r="L44" i="1" s="1"/>
  <c r="C50" i="1"/>
  <c r="E50" i="1" s="1"/>
  <c r="F50" i="1" s="1"/>
  <c r="G50" i="1" s="1"/>
  <c r="H50" i="1" s="1"/>
  <c r="I50" i="1" s="1"/>
  <c r="L50" i="1" s="1"/>
  <c r="J21" i="1"/>
  <c r="J37" i="1"/>
  <c r="J25" i="1"/>
  <c r="J41" i="1"/>
  <c r="J13" i="1"/>
  <c r="J29" i="1"/>
  <c r="J45" i="1"/>
  <c r="F4" i="1"/>
  <c r="J17" i="1"/>
  <c r="J33" i="1"/>
  <c r="J49" i="1"/>
  <c r="J14" i="1"/>
  <c r="J18" i="1"/>
  <c r="J22" i="1"/>
  <c r="J26" i="1"/>
  <c r="J30" i="1"/>
  <c r="J34" i="1"/>
  <c r="J38" i="1"/>
  <c r="J42" i="1"/>
  <c r="J46" i="1"/>
  <c r="J50" i="1"/>
  <c r="J15" i="1"/>
  <c r="J19" i="1"/>
  <c r="J23" i="1"/>
  <c r="J27" i="1"/>
  <c r="J31" i="1"/>
  <c r="J35" i="1"/>
  <c r="J39" i="1"/>
  <c r="J43" i="1"/>
  <c r="J47" i="1"/>
  <c r="J51" i="1"/>
  <c r="D3" i="1"/>
  <c r="D52" i="1" s="1"/>
  <c r="E12" i="1"/>
  <c r="F12" i="1" s="1"/>
  <c r="G12" i="1" s="1"/>
  <c r="H12" i="1" s="1"/>
  <c r="I12" i="1" s="1"/>
  <c r="L12" i="1" s="1"/>
  <c r="E52" i="1"/>
  <c r="F52" i="1" s="1"/>
  <c r="G52" i="1" s="1"/>
  <c r="H52" i="1" s="1"/>
  <c r="I52" i="1" s="1"/>
  <c r="L52" i="1" s="1"/>
  <c r="J12" i="1"/>
  <c r="J16" i="1"/>
  <c r="J20" i="1"/>
  <c r="J24" i="1"/>
  <c r="J28" i="1"/>
  <c r="J32" i="1"/>
  <c r="J36" i="1"/>
  <c r="J40" i="1"/>
  <c r="J44" i="1"/>
  <c r="J48" i="1"/>
  <c r="C13" i="1"/>
  <c r="C17" i="1"/>
  <c r="E17" i="1" s="1"/>
  <c r="F17" i="1" s="1"/>
  <c r="G17" i="1" s="1"/>
  <c r="H17" i="1" s="1"/>
  <c r="I17" i="1" s="1"/>
  <c r="L17" i="1" s="1"/>
  <c r="C21" i="1"/>
  <c r="E21" i="1" s="1"/>
  <c r="F21" i="1" s="1"/>
  <c r="G21" i="1" s="1"/>
  <c r="H21" i="1" s="1"/>
  <c r="I21" i="1" s="1"/>
  <c r="L21" i="1" s="1"/>
  <c r="C25" i="1"/>
  <c r="E25" i="1" s="1"/>
  <c r="F25" i="1" s="1"/>
  <c r="G25" i="1" s="1"/>
  <c r="H25" i="1" s="1"/>
  <c r="I25" i="1" s="1"/>
  <c r="L25" i="1" s="1"/>
  <c r="C29" i="1"/>
  <c r="C33" i="1"/>
  <c r="E33" i="1" s="1"/>
  <c r="F33" i="1" s="1"/>
  <c r="G33" i="1" s="1"/>
  <c r="H33" i="1" s="1"/>
  <c r="I33" i="1" s="1"/>
  <c r="L33" i="1" s="1"/>
  <c r="C37" i="1"/>
  <c r="E37" i="1" s="1"/>
  <c r="F37" i="1" s="1"/>
  <c r="G37" i="1" s="1"/>
  <c r="H37" i="1" s="1"/>
  <c r="I37" i="1" s="1"/>
  <c r="L37" i="1" s="1"/>
  <c r="C41" i="1"/>
  <c r="E41" i="1" s="1"/>
  <c r="F41" i="1" s="1"/>
  <c r="G41" i="1" s="1"/>
  <c r="H41" i="1" s="1"/>
  <c r="I41" i="1" s="1"/>
  <c r="L41" i="1" s="1"/>
  <c r="C45" i="1"/>
  <c r="C49" i="1"/>
  <c r="E49" i="1" s="1"/>
  <c r="F49" i="1" s="1"/>
  <c r="G49" i="1" s="1"/>
  <c r="H49" i="1" s="1"/>
  <c r="I49" i="1" s="1"/>
  <c r="L49" i="1" s="1"/>
  <c r="D36" i="1" l="1"/>
  <c r="E36" i="1"/>
  <c r="F36" i="1" s="1"/>
  <c r="G36" i="1" s="1"/>
  <c r="H36" i="1" s="1"/>
  <c r="I36" i="1" s="1"/>
  <c r="L36" i="1" s="1"/>
  <c r="D47" i="1"/>
  <c r="D12" i="1"/>
  <c r="D15" i="1"/>
  <c r="D26" i="1"/>
  <c r="D32" i="1"/>
  <c r="D35" i="1"/>
  <c r="D46" i="1"/>
  <c r="D22" i="1"/>
  <c r="D20" i="1"/>
  <c r="D31" i="1"/>
  <c r="D42" i="1"/>
  <c r="D5" i="1"/>
  <c r="D44" i="1"/>
  <c r="D16" i="1"/>
  <c r="D51" i="1"/>
  <c r="D23" i="1"/>
  <c r="D30" i="1"/>
  <c r="D48" i="1"/>
  <c r="D28" i="1"/>
  <c r="D39" i="1"/>
  <c r="D19" i="1"/>
  <c r="D38" i="1"/>
  <c r="D14" i="1"/>
  <c r="D49" i="1"/>
  <c r="D37" i="1"/>
  <c r="D25" i="1"/>
  <c r="D45" i="1"/>
  <c r="E45" i="1"/>
  <c r="F45" i="1" s="1"/>
  <c r="G45" i="1" s="1"/>
  <c r="H45" i="1" s="1"/>
  <c r="I45" i="1" s="1"/>
  <c r="L45" i="1" s="1"/>
  <c r="D29" i="1"/>
  <c r="E29" i="1"/>
  <c r="F29" i="1" s="1"/>
  <c r="G29" i="1" s="1"/>
  <c r="H29" i="1" s="1"/>
  <c r="I29" i="1" s="1"/>
  <c r="L29" i="1" s="1"/>
  <c r="D13" i="1"/>
  <c r="E13" i="1"/>
  <c r="F13" i="1" s="1"/>
  <c r="G13" i="1" s="1"/>
  <c r="H13" i="1" s="1"/>
  <c r="I13" i="1" s="1"/>
  <c r="L13" i="1" s="1"/>
  <c r="D17" i="1"/>
  <c r="D33" i="1"/>
  <c r="D40" i="1"/>
  <c r="D24" i="1"/>
  <c r="D43" i="1"/>
  <c r="D27" i="1"/>
  <c r="D50" i="1"/>
  <c r="D34" i="1"/>
  <c r="D18" i="1"/>
  <c r="D41" i="1"/>
  <c r="D21" i="1"/>
</calcChain>
</file>

<file path=xl/sharedStrings.xml><?xml version="1.0" encoding="utf-8"?>
<sst xmlns="http://schemas.openxmlformats.org/spreadsheetml/2006/main" count="27" uniqueCount="27">
  <si>
    <t>k</t>
  </si>
  <si>
    <t>n</t>
  </si>
  <si>
    <t>one bit not set by one hash function</t>
  </si>
  <si>
    <t>k * n</t>
  </si>
  <si>
    <t>n insertions</t>
  </si>
  <si>
    <t>one bit set after</t>
  </si>
  <si>
    <t>one bit not set by K hash functions</t>
  </si>
  <si>
    <t>false positive</t>
  </si>
  <si>
    <t>probabilty</t>
  </si>
  <si>
    <t>- ( k * n / m )</t>
  </si>
  <si>
    <t>e ^ z</t>
  </si>
  <si>
    <t>1 - (e ^ z)</t>
  </si>
  <si>
    <t>pfp</t>
  </si>
  <si>
    <t>(m / n) * ln 2</t>
  </si>
  <si>
    <t>ln 2</t>
  </si>
  <si>
    <t>optimal K</t>
  </si>
  <si>
    <t>Cnt</t>
  </si>
  <si>
    <t>trails before hit</t>
  </si>
  <si>
    <t>Change of hit after n</t>
  </si>
  <si>
    <t>Bytes</t>
  </si>
  <si>
    <t>m (bits)</t>
  </si>
  <si>
    <t>kBytes</t>
  </si>
  <si>
    <t>Size</t>
  </si>
  <si>
    <t>cnt</t>
  </si>
  <si>
    <t>size kbs</t>
  </si>
  <si>
    <t>size mb</t>
  </si>
  <si>
    <t>tot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</si>
</sst>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0"/>
    <numFmt numFmtId="165" formatCode="0.0000%"/>
    <numFmt numFmtId="166" formatCode="#,##0.000"/>
    <numFmt numFmtId="167" formatCode="#,##0.0"/>
    <numFmt numFmtId="168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3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3" fontId="0" fillId="0" borderId="7" xfId="0" applyNumberFormat="1" applyBorder="1"/>
    <xf numFmtId="10" fontId="0" fillId="0" borderId="8" xfId="0" applyNumberFormat="1" applyBorder="1"/>
    <xf numFmtId="168" fontId="0" fillId="0" borderId="0" xfId="0" applyNumberFormat="1" applyBorder="1"/>
    <xf numFmtId="168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E2E7-2565-E24B-878A-BE0F6C3F8BC6}">
  <dimension ref="B1:L52"/>
  <sheetViews>
    <sheetView showGridLines="0" tabSelected="1" zoomScale="122" zoomScaleNormal="122" workbookViewId="0">
      <selection activeCell="D4" sqref="D4"/>
    </sheetView>
  </sheetViews>
  <sheetFormatPr baseColWidth="10" defaultRowHeight="16" x14ac:dyDescent="0.2"/>
  <cols>
    <col min="2" max="2" width="23.5" customWidth="1"/>
    <col min="3" max="3" width="10.33203125" customWidth="1"/>
    <col min="4" max="4" width="14.33203125" bestFit="1" customWidth="1"/>
    <col min="5" max="5" width="12" bestFit="1" customWidth="1"/>
    <col min="6" max="7" width="12.1640625" bestFit="1" customWidth="1"/>
    <col min="8" max="8" width="14.33203125" customWidth="1"/>
    <col min="9" max="9" width="19.83203125" customWidth="1"/>
    <col min="10" max="10" width="12.1640625" bestFit="1" customWidth="1"/>
    <col min="11" max="11" width="7.33203125" bestFit="1" customWidth="1"/>
    <col min="12" max="12" width="20.5" customWidth="1"/>
  </cols>
  <sheetData>
    <row r="1" spans="2:12" x14ac:dyDescent="0.2">
      <c r="D1">
        <v>11</v>
      </c>
      <c r="F1" t="s">
        <v>19</v>
      </c>
    </row>
    <row r="2" spans="2:12" x14ac:dyDescent="0.2">
      <c r="B2" t="s">
        <v>20</v>
      </c>
      <c r="D2">
        <f>2^D1</f>
        <v>2048</v>
      </c>
      <c r="F2">
        <f>+D2/8</f>
        <v>256</v>
      </c>
      <c r="G2" t="s">
        <v>21</v>
      </c>
      <c r="H2">
        <f>+F2/1024</f>
        <v>0.25</v>
      </c>
      <c r="K2">
        <v>3500</v>
      </c>
      <c r="L2" t="s">
        <v>14</v>
      </c>
    </row>
    <row r="3" spans="2:12" x14ac:dyDescent="0.2">
      <c r="B3" t="s">
        <v>2</v>
      </c>
      <c r="D3" s="2">
        <f>1-(1/D2)</f>
        <v>0.99951171875</v>
      </c>
      <c r="F3" t="s">
        <v>22</v>
      </c>
      <c r="H3" t="s">
        <v>23</v>
      </c>
      <c r="I3" t="s">
        <v>24</v>
      </c>
      <c r="J3" t="s">
        <v>25</v>
      </c>
      <c r="K3" t="s">
        <v>26</v>
      </c>
      <c r="L3">
        <f>LN(2)</f>
        <v>0.69314718055994529</v>
      </c>
    </row>
    <row r="4" spans="2:12" x14ac:dyDescent="0.2">
      <c r="B4" t="s">
        <v>0</v>
      </c>
      <c r="D4">
        <v>4</v>
      </c>
      <c r="F4">
        <f>LOG(D2,2)</f>
        <v>11</v>
      </c>
      <c r="G4">
        <v>1000</v>
      </c>
      <c r="H4" s="3">
        <f>+G4/B$52</f>
        <v>4.8780487804878048</v>
      </c>
      <c r="I4" s="3">
        <f>+H4*H$2</f>
        <v>1.2195121951219512</v>
      </c>
      <c r="J4" s="3">
        <f>+I4/1024</f>
        <v>1.1909298780487805E-3</v>
      </c>
      <c r="K4" s="4">
        <f>+J4*K$2/1024</f>
        <v>4.0705611066120424E-3</v>
      </c>
    </row>
    <row r="5" spans="2:12" x14ac:dyDescent="0.2">
      <c r="B5" t="s">
        <v>6</v>
      </c>
      <c r="D5" s="2">
        <f>+D3^D4</f>
        <v>0.99804830504587017</v>
      </c>
      <c r="F5" s="1"/>
      <c r="G5">
        <v>10000</v>
      </c>
      <c r="H5" s="3">
        <f>+G5/B$52</f>
        <v>48.780487804878049</v>
      </c>
      <c r="I5" s="3">
        <f>+H5*H$2</f>
        <v>12.195121951219512</v>
      </c>
      <c r="J5" s="3">
        <f>+I5/1024</f>
        <v>1.1909298780487805E-2</v>
      </c>
      <c r="K5" s="4">
        <f>+J5*K$2/1024</f>
        <v>4.0705611066120424E-2</v>
      </c>
    </row>
    <row r="6" spans="2:12" x14ac:dyDescent="0.2">
      <c r="B6" t="s">
        <v>16</v>
      </c>
      <c r="D6">
        <v>5</v>
      </c>
      <c r="G6">
        <v>100000</v>
      </c>
      <c r="H6" s="3">
        <f>+G6/B$52</f>
        <v>487.80487804878049</v>
      </c>
      <c r="I6" s="3">
        <f>+H6*H$2</f>
        <v>121.95121951219512</v>
      </c>
      <c r="J6" s="3">
        <f>+I6/1024</f>
        <v>0.11909298780487805</v>
      </c>
      <c r="K6" s="4">
        <f>+J6*K$2/1024</f>
        <v>0.40705611066120428</v>
      </c>
    </row>
    <row r="9" spans="2:12" x14ac:dyDescent="0.2">
      <c r="B9" s="5"/>
      <c r="C9" s="6"/>
      <c r="D9" s="7"/>
      <c r="E9" s="6" t="s">
        <v>7</v>
      </c>
      <c r="F9" s="6"/>
      <c r="G9" s="6"/>
      <c r="H9" s="6"/>
      <c r="I9" s="6"/>
      <c r="J9" s="6"/>
      <c r="K9" s="6"/>
      <c r="L9" s="8"/>
    </row>
    <row r="10" spans="2:12" x14ac:dyDescent="0.2">
      <c r="B10" s="9"/>
      <c r="C10" s="10"/>
      <c r="D10" s="11" t="s">
        <v>5</v>
      </c>
      <c r="E10" s="11" t="s">
        <v>8</v>
      </c>
      <c r="F10" s="11"/>
      <c r="G10" s="11"/>
      <c r="H10" s="11"/>
      <c r="I10" s="11"/>
      <c r="J10" s="11" t="s">
        <v>15</v>
      </c>
      <c r="K10" s="11"/>
      <c r="L10" s="12"/>
    </row>
    <row r="11" spans="2:12" x14ac:dyDescent="0.2">
      <c r="B11" s="9" t="s">
        <v>1</v>
      </c>
      <c r="C11" s="11" t="s">
        <v>3</v>
      </c>
      <c r="D11" s="11" t="s">
        <v>4</v>
      </c>
      <c r="E11" s="13" t="s">
        <v>9</v>
      </c>
      <c r="F11" s="11" t="s">
        <v>10</v>
      </c>
      <c r="G11" s="11" t="s">
        <v>11</v>
      </c>
      <c r="H11" s="11" t="s">
        <v>12</v>
      </c>
      <c r="I11" s="11" t="s">
        <v>17</v>
      </c>
      <c r="J11" s="11" t="s">
        <v>13</v>
      </c>
      <c r="K11" s="11"/>
      <c r="L11" s="12" t="s">
        <v>18</v>
      </c>
    </row>
    <row r="12" spans="2:12" x14ac:dyDescent="0.2">
      <c r="B12" s="14">
        <f>+D6</f>
        <v>5</v>
      </c>
      <c r="C12" s="15">
        <f t="shared" ref="C12:C52" si="0">+D$4*B12</f>
        <v>20</v>
      </c>
      <c r="D12" s="16">
        <f t="shared" ref="D12:D52" si="1">1-(D$3^C12)</f>
        <v>9.7204579084609888E-3</v>
      </c>
      <c r="E12" s="16">
        <f t="shared" ref="E12:E52" si="2">-(C12/D$2)</f>
        <v>-9.765625E-3</v>
      </c>
      <c r="F12" s="24">
        <f>EXP(E12)</f>
        <v>0.99028190387360837</v>
      </c>
      <c r="G12" s="24">
        <f>1-F12</f>
        <v>9.7180961263916288E-3</v>
      </c>
      <c r="H12" s="24">
        <f t="shared" ref="H12:H52" si="3">+G12^D$4</f>
        <v>8.919176583677874E-9</v>
      </c>
      <c r="I12" s="17">
        <f>1/H12</f>
        <v>112117973.06827669</v>
      </c>
      <c r="J12" s="15">
        <f t="shared" ref="J12:J52" si="4">+D$2 / B12 * L$3</f>
        <v>283.91308515735358</v>
      </c>
      <c r="K12" s="15"/>
      <c r="L12" s="18">
        <f t="shared" ref="L12:L52" si="5">+I12/B12</f>
        <v>22423594.613655336</v>
      </c>
    </row>
    <row r="13" spans="2:12" x14ac:dyDescent="0.2">
      <c r="B13" s="14">
        <f t="shared" ref="B13:B52" si="6">+B12+D$6</f>
        <v>10</v>
      </c>
      <c r="C13" s="15">
        <f t="shared" si="0"/>
        <v>40</v>
      </c>
      <c r="D13" s="16">
        <f t="shared" si="1"/>
        <v>1.9346428514971925E-2</v>
      </c>
      <c r="E13" s="16">
        <f t="shared" si="2"/>
        <v>-1.953125E-2</v>
      </c>
      <c r="F13" s="24">
        <f t="shared" ref="F13:F52" si="7">EXP(E13)</f>
        <v>0.98065824913953858</v>
      </c>
      <c r="G13" s="24">
        <f t="shared" ref="G13:G52" si="8">1-F13</f>
        <v>1.9341750860461415E-2</v>
      </c>
      <c r="H13" s="24">
        <f t="shared" si="3"/>
        <v>1.3995329878475782E-7</v>
      </c>
      <c r="I13" s="17">
        <f t="shared" ref="I13:I52" si="9">1/H13</f>
        <v>7145240.653012096</v>
      </c>
      <c r="J13" s="15">
        <f t="shared" si="4"/>
        <v>141.95654257867679</v>
      </c>
      <c r="K13" s="15"/>
      <c r="L13" s="18">
        <f t="shared" si="5"/>
        <v>714524.06530120957</v>
      </c>
    </row>
    <row r="14" spans="2:12" x14ac:dyDescent="0.2">
      <c r="B14" s="14">
        <f t="shared" si="6"/>
        <v>15</v>
      </c>
      <c r="C14" s="15">
        <f t="shared" si="0"/>
        <v>60</v>
      </c>
      <c r="D14" s="16">
        <f t="shared" si="1"/>
        <v>2.8878830279374101E-2</v>
      </c>
      <c r="E14" s="16">
        <f t="shared" si="2"/>
        <v>-2.9296875E-2</v>
      </c>
      <c r="F14" s="24">
        <f t="shared" si="7"/>
        <v>0.97112811800726162</v>
      </c>
      <c r="G14" s="24">
        <f t="shared" si="8"/>
        <v>2.887188199273838E-2</v>
      </c>
      <c r="H14" s="24">
        <f t="shared" si="3"/>
        <v>6.9486490218314309E-7</v>
      </c>
      <c r="I14" s="17">
        <f t="shared" si="9"/>
        <v>1439128.6663899359</v>
      </c>
      <c r="J14" s="15">
        <f t="shared" si="4"/>
        <v>94.637695052451193</v>
      </c>
      <c r="K14" s="15"/>
      <c r="L14" s="18">
        <f t="shared" si="5"/>
        <v>95941.911092662398</v>
      </c>
    </row>
    <row r="15" spans="2:12" x14ac:dyDescent="0.2">
      <c r="B15" s="14">
        <f t="shared" si="6"/>
        <v>20</v>
      </c>
      <c r="C15" s="15">
        <f t="shared" si="0"/>
        <v>80</v>
      </c>
      <c r="D15" s="16">
        <f t="shared" si="1"/>
        <v>3.8318572733659018E-2</v>
      </c>
      <c r="E15" s="16">
        <f t="shared" si="2"/>
        <v>-3.90625E-2</v>
      </c>
      <c r="F15" s="24">
        <f t="shared" si="7"/>
        <v>0.9616906016054253</v>
      </c>
      <c r="G15" s="24">
        <f t="shared" si="8"/>
        <v>3.8309398394574701E-2</v>
      </c>
      <c r="H15" s="24">
        <f t="shared" si="3"/>
        <v>2.1538791278158804E-6</v>
      </c>
      <c r="I15" s="17">
        <f t="shared" si="9"/>
        <v>464278.60648523952</v>
      </c>
      <c r="J15" s="15">
        <f t="shared" si="4"/>
        <v>70.978271289338394</v>
      </c>
      <c r="K15" s="15"/>
      <c r="L15" s="18">
        <f t="shared" si="5"/>
        <v>23213.930324261975</v>
      </c>
    </row>
    <row r="16" spans="2:12" x14ac:dyDescent="0.2">
      <c r="B16" s="14">
        <f t="shared" si="6"/>
        <v>25</v>
      </c>
      <c r="C16" s="15">
        <f t="shared" si="0"/>
        <v>100</v>
      </c>
      <c r="D16" s="16">
        <f t="shared" si="1"/>
        <v>4.7666556568750185E-2</v>
      </c>
      <c r="E16" s="16">
        <f t="shared" si="2"/>
        <v>-4.8828125E-2</v>
      </c>
      <c r="F16" s="24">
        <f t="shared" si="7"/>
        <v>0.9523447998951764</v>
      </c>
      <c r="G16" s="24">
        <f t="shared" si="8"/>
        <v>4.7655200104823603E-2</v>
      </c>
      <c r="H16" s="24">
        <f t="shared" si="3"/>
        <v>5.1575231970413025E-6</v>
      </c>
      <c r="I16" s="17">
        <f t="shared" si="9"/>
        <v>193891.51765205173</v>
      </c>
      <c r="J16" s="15">
        <f t="shared" si="4"/>
        <v>56.782617031470721</v>
      </c>
      <c r="K16" s="15"/>
      <c r="L16" s="18">
        <f t="shared" si="5"/>
        <v>7755.6607060820688</v>
      </c>
    </row>
    <row r="17" spans="2:12" x14ac:dyDescent="0.2">
      <c r="B17" s="14">
        <f t="shared" si="6"/>
        <v>30</v>
      </c>
      <c r="C17" s="15">
        <f t="shared" si="0"/>
        <v>120</v>
      </c>
      <c r="D17" s="16">
        <f t="shared" si="1"/>
        <v>5.692367372044338E-2</v>
      </c>
      <c r="E17" s="16">
        <f t="shared" si="2"/>
        <v>-5.859375E-2</v>
      </c>
      <c r="F17" s="24">
        <f t="shared" si="7"/>
        <v>0.94308982158432586</v>
      </c>
      <c r="G17" s="24">
        <f t="shared" si="8"/>
        <v>5.691017841567414E-2</v>
      </c>
      <c r="H17" s="24">
        <f t="shared" si="3"/>
        <v>1.0489620796149601E-5</v>
      </c>
      <c r="I17" s="17">
        <f t="shared" si="9"/>
        <v>95332.330828114151</v>
      </c>
      <c r="J17" s="15">
        <f t="shared" si="4"/>
        <v>47.318847526225596</v>
      </c>
      <c r="K17" s="15"/>
      <c r="L17" s="18">
        <f t="shared" si="5"/>
        <v>3177.7443609371385</v>
      </c>
    </row>
    <row r="18" spans="2:12" x14ac:dyDescent="0.2">
      <c r="B18" s="14">
        <f t="shared" si="6"/>
        <v>35</v>
      </c>
      <c r="C18" s="15">
        <f t="shared" si="0"/>
        <v>140</v>
      </c>
      <c r="D18" s="16">
        <f t="shared" si="1"/>
        <v>6.6090807454509903E-2</v>
      </c>
      <c r="E18" s="16">
        <f t="shared" si="2"/>
        <v>-6.8359375E-2</v>
      </c>
      <c r="F18" s="24">
        <f t="shared" si="7"/>
        <v>0.93392478404234791</v>
      </c>
      <c r="G18" s="24">
        <f t="shared" si="8"/>
        <v>6.6075215957652089E-2</v>
      </c>
      <c r="H18" s="24">
        <f t="shared" si="3"/>
        <v>1.9061381123075756E-5</v>
      </c>
      <c r="I18" s="17">
        <f t="shared" si="9"/>
        <v>52462.095665743625</v>
      </c>
      <c r="J18" s="15">
        <f t="shared" si="4"/>
        <v>40.559012165336227</v>
      </c>
      <c r="K18" s="15"/>
      <c r="L18" s="18">
        <f t="shared" si="5"/>
        <v>1498.9170190212465</v>
      </c>
    </row>
    <row r="19" spans="2:12" x14ac:dyDescent="0.2">
      <c r="B19" s="14">
        <f t="shared" si="6"/>
        <v>40</v>
      </c>
      <c r="C19" s="15">
        <f t="shared" si="0"/>
        <v>160</v>
      </c>
      <c r="D19" s="16">
        <f t="shared" si="1"/>
        <v>7.5168832450973277E-2</v>
      </c>
      <c r="E19" s="16">
        <f t="shared" si="2"/>
        <v>-7.8125E-2</v>
      </c>
      <c r="F19" s="24">
        <f t="shared" si="7"/>
        <v>0.92484881321620482</v>
      </c>
      <c r="G19" s="24">
        <f t="shared" si="8"/>
        <v>7.5151186783795176E-2</v>
      </c>
      <c r="H19" s="24">
        <f t="shared" si="3"/>
        <v>3.1896525173621145E-5</v>
      </c>
      <c r="I19" s="17">
        <f t="shared" si="9"/>
        <v>31351.377448068026</v>
      </c>
      <c r="J19" s="15">
        <f t="shared" si="4"/>
        <v>35.489135644669197</v>
      </c>
      <c r="K19" s="15"/>
      <c r="L19" s="18">
        <f t="shared" si="5"/>
        <v>783.7844362017006</v>
      </c>
    </row>
    <row r="20" spans="2:12" x14ac:dyDescent="0.2">
      <c r="B20" s="14">
        <f t="shared" si="6"/>
        <v>45</v>
      </c>
      <c r="C20" s="15">
        <f t="shared" si="0"/>
        <v>180</v>
      </c>
      <c r="D20" s="16">
        <f t="shared" si="1"/>
        <v>8.4158614887566374E-2</v>
      </c>
      <c r="E20" s="16">
        <f t="shared" si="2"/>
        <v>-8.7890625E-2</v>
      </c>
      <c r="F20" s="24">
        <f t="shared" si="7"/>
        <v>0.91586104354699061</v>
      </c>
      <c r="G20" s="24">
        <f t="shared" si="8"/>
        <v>8.4138956453009395E-2</v>
      </c>
      <c r="H20" s="24">
        <f t="shared" si="3"/>
        <v>5.0117394545404887E-5</v>
      </c>
      <c r="I20" s="17">
        <f t="shared" si="9"/>
        <v>19953.152175419444</v>
      </c>
      <c r="J20" s="15">
        <f t="shared" si="4"/>
        <v>31.545898350817065</v>
      </c>
      <c r="K20" s="15"/>
      <c r="L20" s="18">
        <f t="shared" si="5"/>
        <v>443.40338167598765</v>
      </c>
    </row>
    <row r="21" spans="2:12" x14ac:dyDescent="0.2">
      <c r="B21" s="14">
        <f t="shared" si="6"/>
        <v>50</v>
      </c>
      <c r="C21" s="15">
        <f t="shared" si="0"/>
        <v>200</v>
      </c>
      <c r="D21" s="16">
        <f t="shared" si="1"/>
        <v>9.3061012522378639E-2</v>
      </c>
      <c r="E21" s="16">
        <f t="shared" si="2"/>
        <v>-9.765625E-2</v>
      </c>
      <c r="F21" s="24">
        <f t="shared" si="7"/>
        <v>0.90696061788738358</v>
      </c>
      <c r="G21" s="24">
        <f t="shared" si="8"/>
        <v>9.303938211261642E-2</v>
      </c>
      <c r="H21" s="24">
        <f t="shared" si="3"/>
        <v>7.4931990619595798E-5</v>
      </c>
      <c r="I21" s="17">
        <f t="shared" si="9"/>
        <v>13345.434863417142</v>
      </c>
      <c r="J21" s="15">
        <f t="shared" si="4"/>
        <v>28.391308515735361</v>
      </c>
      <c r="K21" s="15"/>
      <c r="L21" s="18">
        <f t="shared" si="5"/>
        <v>266.90869726834285</v>
      </c>
    </row>
    <row r="22" spans="2:12" x14ac:dyDescent="0.2">
      <c r="B22" s="14">
        <f t="shared" si="6"/>
        <v>55</v>
      </c>
      <c r="C22" s="15">
        <f t="shared" si="0"/>
        <v>220</v>
      </c>
      <c r="D22" s="16">
        <f t="shared" si="1"/>
        <v>0.10187687477569696</v>
      </c>
      <c r="E22" s="16">
        <f t="shared" si="2"/>
        <v>-0.107421875</v>
      </c>
      <c r="F22" s="24">
        <f t="shared" si="7"/>
        <v>0.89814668741990245</v>
      </c>
      <c r="G22" s="24">
        <f t="shared" si="8"/>
        <v>0.10185331258009755</v>
      </c>
      <c r="H22" s="24">
        <f t="shared" si="3"/>
        <v>1.0762189444833249E-4</v>
      </c>
      <c r="I22" s="17">
        <f t="shared" si="9"/>
        <v>9291.7896040204305</v>
      </c>
      <c r="J22" s="15">
        <f t="shared" si="4"/>
        <v>25.810280468850326</v>
      </c>
      <c r="K22" s="15"/>
      <c r="L22" s="18">
        <f t="shared" si="5"/>
        <v>168.94162916400782</v>
      </c>
    </row>
    <row r="23" spans="2:12" x14ac:dyDescent="0.2">
      <c r="B23" s="14">
        <f t="shared" si="6"/>
        <v>60</v>
      </c>
      <c r="C23" s="15">
        <f t="shared" si="0"/>
        <v>240</v>
      </c>
      <c r="D23" s="16">
        <f t="shared" si="1"/>
        <v>0.11060704281105538</v>
      </c>
      <c r="E23" s="16">
        <f t="shared" si="2"/>
        <v>-0.1171875</v>
      </c>
      <c r="F23" s="24">
        <f t="shared" si="7"/>
        <v>0.88941841157595558</v>
      </c>
      <c r="G23" s="24">
        <f t="shared" si="8"/>
        <v>0.11058158842404442</v>
      </c>
      <c r="H23" s="24">
        <f t="shared" si="3"/>
        <v>1.4953102003446793E-4</v>
      </c>
      <c r="I23" s="17">
        <f t="shared" si="9"/>
        <v>6687.5755931410959</v>
      </c>
      <c r="J23" s="15">
        <f t="shared" si="4"/>
        <v>23.659423763112798</v>
      </c>
      <c r="K23" s="15"/>
      <c r="L23" s="18">
        <f t="shared" si="5"/>
        <v>111.45959321901826</v>
      </c>
    </row>
    <row r="24" spans="2:12" x14ac:dyDescent="0.2">
      <c r="B24" s="14">
        <f t="shared" si="6"/>
        <v>65</v>
      </c>
      <c r="C24" s="15">
        <f t="shared" si="0"/>
        <v>260</v>
      </c>
      <c r="D24" s="16">
        <f t="shared" si="1"/>
        <v>0.11925234961549225</v>
      </c>
      <c r="E24" s="16">
        <f t="shared" si="2"/>
        <v>-0.126953125</v>
      </c>
      <c r="F24" s="24">
        <f t="shared" si="7"/>
        <v>0.88077495795567795</v>
      </c>
      <c r="G24" s="24">
        <f t="shared" si="8"/>
        <v>0.11922504204432205</v>
      </c>
      <c r="H24" s="24">
        <f t="shared" si="3"/>
        <v>2.0205515594446541E-4</v>
      </c>
      <c r="I24" s="17">
        <f t="shared" si="9"/>
        <v>4949.1436896312052</v>
      </c>
      <c r="J24" s="15">
        <f t="shared" si="4"/>
        <v>21.8394680890272</v>
      </c>
      <c r="K24" s="15"/>
      <c r="L24" s="18">
        <f t="shared" si="5"/>
        <v>76.140672148172385</v>
      </c>
    </row>
    <row r="25" spans="2:12" x14ac:dyDescent="0.2">
      <c r="B25" s="14">
        <f t="shared" si="6"/>
        <v>70</v>
      </c>
      <c r="C25" s="15">
        <f t="shared" si="0"/>
        <v>280</v>
      </c>
      <c r="D25" s="16">
        <f t="shared" si="1"/>
        <v>0.12781362007903085</v>
      </c>
      <c r="E25" s="16">
        <f t="shared" si="2"/>
        <v>-0.13671875</v>
      </c>
      <c r="F25" s="24">
        <f t="shared" si="7"/>
        <v>0.87221550224854616</v>
      </c>
      <c r="G25" s="24">
        <f t="shared" si="8"/>
        <v>0.12778449775145384</v>
      </c>
      <c r="H25" s="24">
        <f t="shared" si="3"/>
        <v>2.6663225234939788E-4</v>
      </c>
      <c r="I25" s="17">
        <f t="shared" si="9"/>
        <v>3750.4840138003592</v>
      </c>
      <c r="J25" s="15">
        <f t="shared" si="4"/>
        <v>20.279506082668114</v>
      </c>
      <c r="K25" s="15"/>
      <c r="L25" s="18">
        <f t="shared" si="5"/>
        <v>53.578343054290848</v>
      </c>
    </row>
    <row r="26" spans="2:12" x14ac:dyDescent="0.2">
      <c r="B26" s="14">
        <f t="shared" si="6"/>
        <v>75</v>
      </c>
      <c r="C26" s="15">
        <f t="shared" si="0"/>
        <v>300</v>
      </c>
      <c r="D26" s="16">
        <f t="shared" si="1"/>
        <v>0.13629167107338558</v>
      </c>
      <c r="E26" s="16">
        <f t="shared" si="2"/>
        <v>-0.146484375</v>
      </c>
      <c r="F26" s="24">
        <f t="shared" si="7"/>
        <v>0.86373922815476589</v>
      </c>
      <c r="G26" s="24">
        <f t="shared" si="8"/>
        <v>0.13626077184523411</v>
      </c>
      <c r="H26" s="24">
        <f t="shared" si="3"/>
        <v>3.4473341264726223E-4</v>
      </c>
      <c r="I26" s="17">
        <f t="shared" si="9"/>
        <v>2900.7922159933451</v>
      </c>
      <c r="J26" s="15">
        <f t="shared" si="4"/>
        <v>18.927539010490239</v>
      </c>
      <c r="K26" s="15"/>
      <c r="L26" s="18">
        <f t="shared" si="5"/>
        <v>38.677229546577934</v>
      </c>
    </row>
    <row r="27" spans="2:12" x14ac:dyDescent="0.2">
      <c r="B27" s="14">
        <f t="shared" si="6"/>
        <v>80</v>
      </c>
      <c r="C27" s="15">
        <f t="shared" si="0"/>
        <v>320</v>
      </c>
      <c r="D27" s="16">
        <f t="shared" si="1"/>
        <v>0.14468731152990399</v>
      </c>
      <c r="E27" s="16">
        <f t="shared" si="2"/>
        <v>-0.15625</v>
      </c>
      <c r="F27" s="24">
        <f t="shared" si="7"/>
        <v>0.85534532730742252</v>
      </c>
      <c r="G27" s="24">
        <f t="shared" si="8"/>
        <v>0.14465467269257748</v>
      </c>
      <c r="H27" s="24">
        <f t="shared" si="3"/>
        <v>4.3785455078635164E-4</v>
      </c>
      <c r="I27" s="17">
        <f t="shared" si="9"/>
        <v>2283.8634386786212</v>
      </c>
      <c r="J27" s="15">
        <f t="shared" si="4"/>
        <v>17.744567822334599</v>
      </c>
      <c r="K27" s="15"/>
      <c r="L27" s="18">
        <f t="shared" si="5"/>
        <v>28.548292983482764</v>
      </c>
    </row>
    <row r="28" spans="2:12" x14ac:dyDescent="0.2">
      <c r="B28" s="14">
        <f t="shared" si="6"/>
        <v>85</v>
      </c>
      <c r="C28" s="15">
        <f t="shared" si="0"/>
        <v>340</v>
      </c>
      <c r="D28" s="16">
        <f t="shared" si="1"/>
        <v>0.15300134251675024</v>
      </c>
      <c r="E28" s="16">
        <f t="shared" si="2"/>
        <v>-0.166015625</v>
      </c>
      <c r="F28" s="24">
        <f t="shared" si="7"/>
        <v>0.8470329991953891</v>
      </c>
      <c r="G28" s="24">
        <f t="shared" si="8"/>
        <v>0.1529670008046109</v>
      </c>
      <c r="H28" s="24">
        <f t="shared" si="3"/>
        <v>5.4750867728806021E-4</v>
      </c>
      <c r="I28" s="17">
        <f t="shared" si="9"/>
        <v>1826.4550709099922</v>
      </c>
      <c r="J28" s="15">
        <f t="shared" si="4"/>
        <v>16.700769715138446</v>
      </c>
      <c r="K28" s="15"/>
      <c r="L28" s="18">
        <f t="shared" si="5"/>
        <v>21.487706716588143</v>
      </c>
    </row>
    <row r="29" spans="2:12" x14ac:dyDescent="0.2">
      <c r="B29" s="14">
        <f t="shared" si="6"/>
        <v>90</v>
      </c>
      <c r="C29" s="15">
        <f t="shared" si="0"/>
        <v>360</v>
      </c>
      <c r="D29" s="16">
        <f t="shared" si="1"/>
        <v>0.1612345573153392</v>
      </c>
      <c r="E29" s="16">
        <f t="shared" si="2"/>
        <v>-0.17578125</v>
      </c>
      <c r="F29" s="24">
        <f t="shared" si="7"/>
        <v>0.83880145108698256</v>
      </c>
      <c r="G29" s="24">
        <f t="shared" si="8"/>
        <v>0.16119854891301744</v>
      </c>
      <c r="H29" s="24">
        <f t="shared" si="3"/>
        <v>6.7521877876207316E-4</v>
      </c>
      <c r="I29" s="17">
        <f t="shared" si="9"/>
        <v>1481.0014641970881</v>
      </c>
      <c r="J29" s="15">
        <f t="shared" si="4"/>
        <v>15.772949175408533</v>
      </c>
      <c r="K29" s="15"/>
      <c r="L29" s="18">
        <f t="shared" si="5"/>
        <v>16.45557182441209</v>
      </c>
    </row>
    <row r="30" spans="2:12" x14ac:dyDescent="0.2">
      <c r="B30" s="14">
        <f t="shared" si="6"/>
        <v>95</v>
      </c>
      <c r="C30" s="15">
        <f t="shared" si="0"/>
        <v>380</v>
      </c>
      <c r="D30" s="16">
        <f t="shared" si="1"/>
        <v>0.16938774149602709</v>
      </c>
      <c r="E30" s="16">
        <f t="shared" si="2"/>
        <v>-0.185546875</v>
      </c>
      <c r="F30" s="24">
        <f t="shared" si="7"/>
        <v>0.8306498979543625</v>
      </c>
      <c r="G30" s="24">
        <f t="shared" si="8"/>
        <v>0.1693501020456375</v>
      </c>
      <c r="H30" s="24">
        <f t="shared" si="3"/>
        <v>8.225112574208797E-4</v>
      </c>
      <c r="I30" s="17">
        <f t="shared" si="9"/>
        <v>1215.7888308248396</v>
      </c>
      <c r="J30" s="15">
        <f t="shared" si="4"/>
        <v>14.942793955650188</v>
      </c>
      <c r="K30" s="15"/>
      <c r="L30" s="18">
        <f t="shared" si="5"/>
        <v>12.797777166577259</v>
      </c>
    </row>
    <row r="31" spans="2:12" x14ac:dyDescent="0.2">
      <c r="B31" s="14">
        <f t="shared" si="6"/>
        <v>100</v>
      </c>
      <c r="C31" s="15">
        <f t="shared" si="0"/>
        <v>400</v>
      </c>
      <c r="D31" s="16">
        <f t="shared" si="1"/>
        <v>0.17746167299306681</v>
      </c>
      <c r="E31" s="16">
        <f t="shared" si="2"/>
        <v>-0.1953125</v>
      </c>
      <c r="F31" s="24">
        <f t="shared" si="7"/>
        <v>0.82257756239866464</v>
      </c>
      <c r="G31" s="24">
        <f t="shared" si="8"/>
        <v>0.17742243760133536</v>
      </c>
      <c r="H31" s="24">
        <f t="shared" si="3"/>
        <v>9.9090989873751659E-4</v>
      </c>
      <c r="I31" s="17">
        <f t="shared" si="9"/>
        <v>1009.1734892083173</v>
      </c>
      <c r="J31" s="15">
        <f t="shared" si="4"/>
        <v>14.19565425786768</v>
      </c>
      <c r="K31" s="15"/>
      <c r="L31" s="18">
        <f t="shared" si="5"/>
        <v>10.091734892083172</v>
      </c>
    </row>
    <row r="32" spans="2:12" x14ac:dyDescent="0.2">
      <c r="B32" s="14">
        <f t="shared" si="6"/>
        <v>105</v>
      </c>
      <c r="C32" s="15">
        <f t="shared" si="0"/>
        <v>420</v>
      </c>
      <c r="D32" s="16">
        <f t="shared" si="1"/>
        <v>0.18545712217883359</v>
      </c>
      <c r="E32" s="16">
        <f t="shared" si="2"/>
        <v>-0.205078125</v>
      </c>
      <c r="F32" s="24">
        <f t="shared" si="7"/>
        <v>0.81458367457586145</v>
      </c>
      <c r="G32" s="24">
        <f t="shared" si="8"/>
        <v>0.18541632542413855</v>
      </c>
      <c r="H32" s="24">
        <f t="shared" si="3"/>
        <v>1.1819303369536183E-3</v>
      </c>
      <c r="I32" s="17">
        <f t="shared" si="9"/>
        <v>846.0735533512601</v>
      </c>
      <c r="J32" s="15">
        <f t="shared" si="4"/>
        <v>13.519670721778743</v>
      </c>
      <c r="K32" s="15"/>
      <c r="L32" s="18">
        <f t="shared" si="5"/>
        <v>8.0578433652500969</v>
      </c>
    </row>
    <row r="33" spans="2:12" x14ac:dyDescent="0.2">
      <c r="B33" s="14">
        <f t="shared" si="6"/>
        <v>110</v>
      </c>
      <c r="C33" s="15">
        <f t="shared" si="0"/>
        <v>440</v>
      </c>
      <c r="D33" s="16">
        <f t="shared" si="1"/>
        <v>0.19337485193733106</v>
      </c>
      <c r="E33" s="16">
        <f t="shared" si="2"/>
        <v>-0.21484375</v>
      </c>
      <c r="F33" s="24">
        <f t="shared" si="7"/>
        <v>0.806667472123344</v>
      </c>
      <c r="G33" s="24">
        <f t="shared" si="8"/>
        <v>0.193332527876656</v>
      </c>
      <c r="H33" s="24">
        <f t="shared" si="3"/>
        <v>1.3970749896373622E-3</v>
      </c>
      <c r="I33" s="17">
        <f t="shared" si="9"/>
        <v>715.78119100075605</v>
      </c>
      <c r="J33" s="15">
        <f t="shared" si="4"/>
        <v>12.905140234425163</v>
      </c>
      <c r="K33" s="15"/>
      <c r="L33" s="18">
        <f t="shared" si="5"/>
        <v>6.5071017363705099</v>
      </c>
    </row>
    <row r="34" spans="2:12" x14ac:dyDescent="0.2">
      <c r="B34" s="14">
        <f t="shared" si="6"/>
        <v>115</v>
      </c>
      <c r="C34" s="15">
        <f t="shared" si="0"/>
        <v>460</v>
      </c>
      <c r="D34" s="16">
        <f t="shared" si="1"/>
        <v>0.20121561773698038</v>
      </c>
      <c r="E34" s="16">
        <f t="shared" si="2"/>
        <v>-0.224609375</v>
      </c>
      <c r="F34" s="24">
        <f t="shared" si="7"/>
        <v>0.798828200087216</v>
      </c>
      <c r="G34" s="24">
        <f t="shared" si="8"/>
        <v>0.201171799912784</v>
      </c>
      <c r="H34" s="24">
        <f t="shared" si="3"/>
        <v>1.6378284339159401E-3</v>
      </c>
      <c r="I34" s="17">
        <f t="shared" si="9"/>
        <v>610.56456176491315</v>
      </c>
      <c r="J34" s="15">
        <f t="shared" si="4"/>
        <v>12.344047180754504</v>
      </c>
      <c r="K34" s="15"/>
      <c r="L34" s="18">
        <f t="shared" si="5"/>
        <v>5.3092570588253318</v>
      </c>
    </row>
    <row r="35" spans="2:12" x14ac:dyDescent="0.2">
      <c r="B35" s="14">
        <f t="shared" si="6"/>
        <v>120</v>
      </c>
      <c r="C35" s="15">
        <f t="shared" si="0"/>
        <v>480</v>
      </c>
      <c r="D35" s="16">
        <f t="shared" si="1"/>
        <v>0.20898016770270411</v>
      </c>
      <c r="E35" s="16">
        <f t="shared" si="2"/>
        <v>-0.234375</v>
      </c>
      <c r="F35" s="24">
        <f t="shared" si="7"/>
        <v>0.79106511085029596</v>
      </c>
      <c r="G35" s="24">
        <f t="shared" si="8"/>
        <v>0.20893488914970404</v>
      </c>
      <c r="H35" s="24">
        <f t="shared" si="3"/>
        <v>1.9056531983673397E-3</v>
      </c>
      <c r="I35" s="17">
        <f t="shared" si="9"/>
        <v>524.7544520990208</v>
      </c>
      <c r="J35" s="15">
        <f t="shared" si="4"/>
        <v>11.829711881556399</v>
      </c>
      <c r="K35" s="15"/>
      <c r="L35" s="18">
        <f t="shared" si="5"/>
        <v>4.3729537674918397</v>
      </c>
    </row>
    <row r="36" spans="2:12" x14ac:dyDescent="0.2">
      <c r="B36" s="14">
        <f t="shared" si="6"/>
        <v>125</v>
      </c>
      <c r="C36" s="15">
        <f t="shared" si="0"/>
        <v>500</v>
      </c>
      <c r="D36" s="16">
        <f t="shared" si="1"/>
        <v>0.21666924268730792</v>
      </c>
      <c r="E36" s="16">
        <f t="shared" si="2"/>
        <v>-0.244140625</v>
      </c>
      <c r="F36" s="24">
        <f t="shared" si="7"/>
        <v>0.78337746406081821</v>
      </c>
      <c r="G36" s="24">
        <f t="shared" si="8"/>
        <v>0.21662253593918179</v>
      </c>
      <c r="H36" s="24">
        <f t="shared" si="3"/>
        <v>2.2019859458547483E-3</v>
      </c>
      <c r="I36" s="17">
        <f t="shared" si="9"/>
        <v>454.135505216328</v>
      </c>
      <c r="J36" s="15">
        <f t="shared" si="4"/>
        <v>11.356523406294144</v>
      </c>
      <c r="K36" s="15"/>
      <c r="L36" s="18">
        <f t="shared" si="5"/>
        <v>3.633084041730624</v>
      </c>
    </row>
    <row r="37" spans="2:12" x14ac:dyDescent="0.2">
      <c r="B37" s="14">
        <f t="shared" si="6"/>
        <v>130</v>
      </c>
      <c r="C37" s="15">
        <f t="shared" si="0"/>
        <v>520</v>
      </c>
      <c r="D37" s="16">
        <f t="shared" si="1"/>
        <v>0.22428357634216889</v>
      </c>
      <c r="E37" s="16">
        <f t="shared" si="2"/>
        <v>-0.25390625</v>
      </c>
      <c r="F37" s="24">
        <f t="shared" si="7"/>
        <v>0.77576452656182626</v>
      </c>
      <c r="G37" s="24">
        <f t="shared" si="8"/>
        <v>0.22423547343817374</v>
      </c>
      <c r="H37" s="24">
        <f t="shared" si="3"/>
        <v>2.5282340238260005E-3</v>
      </c>
      <c r="I37" s="17">
        <f t="shared" si="9"/>
        <v>395.5330046886603</v>
      </c>
      <c r="J37" s="15">
        <f t="shared" si="4"/>
        <v>10.9197340445136</v>
      </c>
      <c r="K37" s="15"/>
      <c r="L37" s="18">
        <f t="shared" si="5"/>
        <v>3.0425615745281562</v>
      </c>
    </row>
    <row r="38" spans="2:12" x14ac:dyDescent="0.2">
      <c r="B38" s="14">
        <f t="shared" si="6"/>
        <v>135</v>
      </c>
      <c r="C38" s="15">
        <f t="shared" si="0"/>
        <v>540</v>
      </c>
      <c r="D38" s="16">
        <f t="shared" si="1"/>
        <v>0.23182389518723678</v>
      </c>
      <c r="E38" s="16">
        <f t="shared" si="2"/>
        <v>-0.263671875</v>
      </c>
      <c r="F38" s="24">
        <f t="shared" si="7"/>
        <v>0.76822557232125377</v>
      </c>
      <c r="G38" s="24">
        <f t="shared" si="8"/>
        <v>0.23177442767874623</v>
      </c>
      <c r="H38" s="24">
        <f t="shared" si="3"/>
        <v>2.8857723597828901E-3</v>
      </c>
      <c r="I38" s="17">
        <f t="shared" si="9"/>
        <v>346.52767970763801</v>
      </c>
      <c r="J38" s="15">
        <f t="shared" si="4"/>
        <v>10.515299450272355</v>
      </c>
      <c r="K38" s="15"/>
      <c r="L38" s="18">
        <f t="shared" si="5"/>
        <v>2.5668717015380595</v>
      </c>
    </row>
    <row r="39" spans="2:12" x14ac:dyDescent="0.2">
      <c r="B39" s="14">
        <f t="shared" si="6"/>
        <v>140</v>
      </c>
      <c r="C39" s="15">
        <f t="shared" si="0"/>
        <v>560</v>
      </c>
      <c r="D39" s="16">
        <f t="shared" si="1"/>
        <v>0.2392909186803549</v>
      </c>
      <c r="E39" s="16">
        <f t="shared" si="2"/>
        <v>-0.2734375</v>
      </c>
      <c r="F39" s="24">
        <f t="shared" si="7"/>
        <v>0.76075988236268366</v>
      </c>
      <c r="G39" s="24">
        <f t="shared" si="8"/>
        <v>0.23924011763731634</v>
      </c>
      <c r="H39" s="24">
        <f t="shared" si="3"/>
        <v>3.2759406807536464E-3</v>
      </c>
      <c r="I39" s="17">
        <f t="shared" si="9"/>
        <v>305.25583258422893</v>
      </c>
      <c r="J39" s="15">
        <f t="shared" si="4"/>
        <v>10.139753041334057</v>
      </c>
      <c r="K39" s="15"/>
      <c r="L39" s="18">
        <f t="shared" si="5"/>
        <v>2.180398804173064</v>
      </c>
    </row>
    <row r="40" spans="2:12" x14ac:dyDescent="0.2">
      <c r="B40" s="14">
        <f t="shared" si="6"/>
        <v>145</v>
      </c>
      <c r="C40" s="15">
        <f t="shared" si="0"/>
        <v>580</v>
      </c>
      <c r="D40" s="16">
        <f t="shared" si="1"/>
        <v>0.24668535928590662</v>
      </c>
      <c r="E40" s="16">
        <f t="shared" si="2"/>
        <v>-0.283203125</v>
      </c>
      <c r="F40" s="24">
        <f t="shared" si="7"/>
        <v>0.75336674469678067</v>
      </c>
      <c r="G40" s="24">
        <f t="shared" si="8"/>
        <v>0.24663325530321933</v>
      </c>
      <c r="H40" s="24">
        <f t="shared" si="3"/>
        <v>3.7000410366780962E-3</v>
      </c>
      <c r="I40" s="17">
        <f t="shared" si="9"/>
        <v>270.2672727375483</v>
      </c>
      <c r="J40" s="15">
        <f t="shared" si="4"/>
        <v>9.7901063847363297</v>
      </c>
      <c r="K40" s="15"/>
      <c r="L40" s="18">
        <f t="shared" si="5"/>
        <v>1.8639122257761951</v>
      </c>
    </row>
    <row r="41" spans="2:12" x14ac:dyDescent="0.2">
      <c r="B41" s="14">
        <f t="shared" si="6"/>
        <v>150</v>
      </c>
      <c r="C41" s="15">
        <f t="shared" si="0"/>
        <v>600</v>
      </c>
      <c r="D41" s="16">
        <f t="shared" si="1"/>
        <v>0.25400792254279536</v>
      </c>
      <c r="E41" s="16">
        <f t="shared" si="2"/>
        <v>-0.29296875</v>
      </c>
      <c r="F41" s="24">
        <f t="shared" si="7"/>
        <v>0.74604545425339064</v>
      </c>
      <c r="G41" s="24">
        <f t="shared" si="8"/>
        <v>0.25395454574660936</v>
      </c>
      <c r="H41" s="24">
        <f t="shared" si="3"/>
        <v>4.1593356086418965E-3</v>
      </c>
      <c r="I41" s="17">
        <f t="shared" si="9"/>
        <v>240.42301321448772</v>
      </c>
      <c r="J41" s="15">
        <f t="shared" si="4"/>
        <v>9.4637695052451196</v>
      </c>
      <c r="K41" s="15"/>
      <c r="L41" s="18">
        <f t="shared" si="5"/>
        <v>1.6028200880965848</v>
      </c>
    </row>
    <row r="42" spans="2:12" x14ac:dyDescent="0.2">
      <c r="B42" s="14">
        <f t="shared" si="6"/>
        <v>155</v>
      </c>
      <c r="C42" s="15">
        <f t="shared" si="0"/>
        <v>620</v>
      </c>
      <c r="D42" s="16">
        <f t="shared" si="1"/>
        <v>0.26125930713176349</v>
      </c>
      <c r="E42" s="16">
        <f t="shared" si="2"/>
        <v>-0.302734375</v>
      </c>
      <c r="F42" s="24">
        <f t="shared" si="7"/>
        <v>0.73879531281429867</v>
      </c>
      <c r="G42" s="24">
        <f t="shared" si="8"/>
        <v>0.26120468718570133</v>
      </c>
      <c r="H42" s="24">
        <f t="shared" si="3"/>
        <v>4.6550447838756481E-3</v>
      </c>
      <c r="I42" s="17">
        <f t="shared" si="9"/>
        <v>214.8207045104796</v>
      </c>
      <c r="J42" s="15">
        <f t="shared" si="4"/>
        <v>9.1584866179791486</v>
      </c>
      <c r="K42" s="15"/>
      <c r="L42" s="18">
        <f t="shared" si="5"/>
        <v>1.3859400290998685</v>
      </c>
    </row>
    <row r="43" spans="2:12" x14ac:dyDescent="0.2">
      <c r="B43" s="14">
        <f t="shared" si="6"/>
        <v>160</v>
      </c>
      <c r="C43" s="15">
        <f t="shared" si="0"/>
        <v>640</v>
      </c>
      <c r="D43" s="16">
        <f t="shared" si="1"/>
        <v>0.26844020494205656</v>
      </c>
      <c r="E43" s="16">
        <f t="shared" si="2"/>
        <v>-0.3125</v>
      </c>
      <c r="F43" s="24">
        <f t="shared" si="7"/>
        <v>0.73161562894664178</v>
      </c>
      <c r="G43" s="24">
        <f t="shared" si="8"/>
        <v>0.26838437105335822</v>
      </c>
      <c r="H43" s="24">
        <f t="shared" si="3"/>
        <v>5.1883454803684139E-3</v>
      </c>
      <c r="I43" s="17">
        <f t="shared" si="9"/>
        <v>192.73967082257445</v>
      </c>
      <c r="J43" s="15">
        <f t="shared" si="4"/>
        <v>8.8722839111672993</v>
      </c>
      <c r="K43" s="15"/>
      <c r="L43" s="18">
        <f t="shared" si="5"/>
        <v>1.2046229426410904</v>
      </c>
    </row>
    <row r="44" spans="2:12" x14ac:dyDescent="0.2">
      <c r="B44" s="14">
        <f t="shared" si="6"/>
        <v>165</v>
      </c>
      <c r="C44" s="15">
        <f t="shared" si="0"/>
        <v>660</v>
      </c>
      <c r="D44" s="16">
        <f t="shared" si="1"/>
        <v>0.27555130113743964</v>
      </c>
      <c r="E44" s="16">
        <f t="shared" si="2"/>
        <v>-0.322265625</v>
      </c>
      <c r="F44" s="24">
        <f t="shared" si="7"/>
        <v>0.72450571793696783</v>
      </c>
      <c r="G44" s="24">
        <f t="shared" si="8"/>
        <v>0.27549428206303217</v>
      </c>
      <c r="H44" s="24">
        <f t="shared" si="3"/>
        <v>5.7603697048359895E-3</v>
      </c>
      <c r="I44" s="17">
        <f t="shared" si="9"/>
        <v>173.59996862015166</v>
      </c>
      <c r="J44" s="15">
        <f t="shared" si="4"/>
        <v>8.6034268229501087</v>
      </c>
      <c r="K44" s="15"/>
      <c r="L44" s="18">
        <f t="shared" si="5"/>
        <v>1.052121021940313</v>
      </c>
    </row>
    <row r="45" spans="2:12" x14ac:dyDescent="0.2">
      <c r="B45" s="14">
        <f t="shared" si="6"/>
        <v>170</v>
      </c>
      <c r="C45" s="15">
        <f t="shared" si="0"/>
        <v>680</v>
      </c>
      <c r="D45" s="16">
        <f t="shared" si="1"/>
        <v>0.28259327422157254</v>
      </c>
      <c r="E45" s="16">
        <f t="shared" si="2"/>
        <v>-0.33203125</v>
      </c>
      <c r="F45" s="24">
        <f t="shared" si="7"/>
        <v>0.71746490172593602</v>
      </c>
      <c r="G45" s="24">
        <f t="shared" si="8"/>
        <v>0.28253509827406398</v>
      </c>
      <c r="H45" s="24">
        <f t="shared" si="3"/>
        <v>6.3722033286329385E-3</v>
      </c>
      <c r="I45" s="17">
        <f t="shared" si="9"/>
        <v>156.93158997400278</v>
      </c>
      <c r="J45" s="15">
        <f t="shared" si="4"/>
        <v>8.3503848575692228</v>
      </c>
      <c r="K45" s="15"/>
      <c r="L45" s="18">
        <f t="shared" si="5"/>
        <v>0.92312699984707514</v>
      </c>
    </row>
    <row r="46" spans="2:12" x14ac:dyDescent="0.2">
      <c r="B46" s="14">
        <f t="shared" si="6"/>
        <v>175</v>
      </c>
      <c r="C46" s="15">
        <f t="shared" si="0"/>
        <v>700</v>
      </c>
      <c r="D46" s="16">
        <f t="shared" si="1"/>
        <v>0.28956679610274871</v>
      </c>
      <c r="E46" s="16">
        <f t="shared" si="2"/>
        <v>-0.341796875</v>
      </c>
      <c r="F46" s="24">
        <f t="shared" si="7"/>
        <v>0.71049250884365134</v>
      </c>
      <c r="G46" s="24">
        <f t="shared" si="8"/>
        <v>0.28950749115634866</v>
      </c>
      <c r="H46" s="24">
        <f t="shared" si="3"/>
        <v>7.024885067007095E-3</v>
      </c>
      <c r="I46" s="17">
        <f t="shared" si="9"/>
        <v>142.35108339303312</v>
      </c>
      <c r="J46" s="15">
        <f t="shared" si="4"/>
        <v>8.1118024330672451</v>
      </c>
      <c r="K46" s="15"/>
      <c r="L46" s="18">
        <f t="shared" si="5"/>
        <v>0.8134347622459035</v>
      </c>
    </row>
    <row r="47" spans="2:12" x14ac:dyDescent="0.2">
      <c r="B47" s="14">
        <f t="shared" si="6"/>
        <v>180</v>
      </c>
      <c r="C47" s="15">
        <f t="shared" si="0"/>
        <v>720</v>
      </c>
      <c r="D47" s="16">
        <f t="shared" si="1"/>
        <v>0.29647253215800506</v>
      </c>
      <c r="E47" s="16">
        <f t="shared" si="2"/>
        <v>-0.3515625</v>
      </c>
      <c r="F47" s="24">
        <f t="shared" si="7"/>
        <v>0.70358787434562753</v>
      </c>
      <c r="G47" s="24">
        <f t="shared" si="8"/>
        <v>0.29641212565437247</v>
      </c>
      <c r="H47" s="24">
        <f t="shared" si="3"/>
        <v>7.7194056478662445E-3</v>
      </c>
      <c r="I47" s="17">
        <f t="shared" si="9"/>
        <v>129.54365214327277</v>
      </c>
      <c r="J47" s="15">
        <f t="shared" si="4"/>
        <v>7.8864745877042663</v>
      </c>
      <c r="K47" s="15"/>
      <c r="L47" s="18">
        <f t="shared" si="5"/>
        <v>0.71968695635151536</v>
      </c>
    </row>
    <row r="48" spans="2:12" x14ac:dyDescent="0.2">
      <c r="B48" s="14">
        <f t="shared" si="6"/>
        <v>185</v>
      </c>
      <c r="C48" s="15">
        <f t="shared" si="0"/>
        <v>740</v>
      </c>
      <c r="D48" s="16">
        <f t="shared" si="1"/>
        <v>0.3033111412966093</v>
      </c>
      <c r="E48" s="16">
        <f t="shared" si="2"/>
        <v>-0.361328125</v>
      </c>
      <c r="F48" s="24">
        <f t="shared" si="7"/>
        <v>0.69675033974937317</v>
      </c>
      <c r="G48" s="24">
        <f t="shared" si="8"/>
        <v>0.30324966025062683</v>
      </c>
      <c r="H48" s="24">
        <f t="shared" si="3"/>
        <v>8.4567071569618714E-3</v>
      </c>
      <c r="I48" s="17">
        <f t="shared" si="9"/>
        <v>118.24933528374142</v>
      </c>
      <c r="J48" s="15">
        <f t="shared" si="4"/>
        <v>7.6733266258744219</v>
      </c>
      <c r="K48" s="15"/>
      <c r="L48" s="18">
        <f t="shared" si="5"/>
        <v>0.63918559612833203</v>
      </c>
    </row>
    <row r="49" spans="2:12" x14ac:dyDescent="0.2">
      <c r="B49" s="14">
        <f t="shared" si="6"/>
        <v>190</v>
      </c>
      <c r="C49" s="15">
        <f t="shared" si="0"/>
        <v>760</v>
      </c>
      <c r="D49" s="16">
        <f t="shared" si="1"/>
        <v>0.3100832760229294</v>
      </c>
      <c r="E49" s="16">
        <f t="shared" si="2"/>
        <v>-0.37109375</v>
      </c>
      <c r="F49" s="24">
        <f t="shared" si="7"/>
        <v>0.68997925297159279</v>
      </c>
      <c r="G49" s="24">
        <f t="shared" si="8"/>
        <v>0.31002074702840721</v>
      </c>
      <c r="H49" s="24">
        <f t="shared" si="3"/>
        <v>9.2376825470954251E-3</v>
      </c>
      <c r="I49" s="17">
        <f t="shared" si="9"/>
        <v>108.25225860510078</v>
      </c>
      <c r="J49" s="15">
        <f t="shared" si="4"/>
        <v>7.4713969778250942</v>
      </c>
      <c r="K49" s="15"/>
      <c r="L49" s="18">
        <f t="shared" si="5"/>
        <v>0.56974872950053046</v>
      </c>
    </row>
    <row r="50" spans="2:12" x14ac:dyDescent="0.2">
      <c r="B50" s="14">
        <f t="shared" si="6"/>
        <v>195</v>
      </c>
      <c r="C50" s="15">
        <f t="shared" si="0"/>
        <v>780</v>
      </c>
      <c r="D50" s="16">
        <f t="shared" si="1"/>
        <v>0.31678958249869194</v>
      </c>
      <c r="E50" s="16">
        <f t="shared" si="2"/>
        <v>-0.380859375</v>
      </c>
      <c r="F50" s="24">
        <f t="shared" si="7"/>
        <v>0.68327396826599895</v>
      </c>
      <c r="G50" s="24">
        <f t="shared" si="8"/>
        <v>0.31672603173400105</v>
      </c>
      <c r="H50" s="24">
        <f t="shared" si="3"/>
        <v>1.0063175299619384E-2</v>
      </c>
      <c r="I50" s="17">
        <f t="shared" si="9"/>
        <v>99.372213066567838</v>
      </c>
      <c r="J50" s="15">
        <f t="shared" si="4"/>
        <v>7.2798226963424</v>
      </c>
      <c r="K50" s="15"/>
      <c r="L50" s="18">
        <f t="shared" si="5"/>
        <v>0.50960109264906583</v>
      </c>
    </row>
    <row r="51" spans="2:12" x14ac:dyDescent="0.2">
      <c r="B51" s="14">
        <f t="shared" si="6"/>
        <v>200</v>
      </c>
      <c r="C51" s="15">
        <f t="shared" si="0"/>
        <v>800</v>
      </c>
      <c r="D51" s="16">
        <f t="shared" si="1"/>
        <v>0.32343070060463541</v>
      </c>
      <c r="E51" s="16">
        <f t="shared" si="2"/>
        <v>-0.390625</v>
      </c>
      <c r="F51" s="24">
        <f t="shared" si="7"/>
        <v>0.67663384616172895</v>
      </c>
      <c r="G51" s="24">
        <f t="shared" si="8"/>
        <v>0.32336615383827105</v>
      </c>
      <c r="H51" s="24">
        <f t="shared" si="3"/>
        <v>1.0933979227141106E-2</v>
      </c>
      <c r="I51" s="17">
        <f t="shared" si="9"/>
        <v>91.458011692369823</v>
      </c>
      <c r="J51" s="15">
        <f t="shared" si="4"/>
        <v>7.0978271289338402</v>
      </c>
      <c r="K51" s="15"/>
      <c r="L51" s="18">
        <f t="shared" si="5"/>
        <v>0.45729005846184911</v>
      </c>
    </row>
    <row r="52" spans="2:12" x14ac:dyDescent="0.2">
      <c r="B52" s="19">
        <f t="shared" si="6"/>
        <v>205</v>
      </c>
      <c r="C52" s="20">
        <f t="shared" si="0"/>
        <v>820</v>
      </c>
      <c r="D52" s="21">
        <f t="shared" si="1"/>
        <v>0.3300072640015651</v>
      </c>
      <c r="E52" s="21">
        <f t="shared" si="2"/>
        <v>-0.400390625</v>
      </c>
      <c r="F52" s="25">
        <f t="shared" si="7"/>
        <v>0.67005825340235914</v>
      </c>
      <c r="G52" s="25">
        <f t="shared" si="8"/>
        <v>0.32994174659764086</v>
      </c>
      <c r="H52" s="25">
        <f t="shared" si="3"/>
        <v>1.1850838406942787E-2</v>
      </c>
      <c r="I52" s="22">
        <f t="shared" si="9"/>
        <v>84.382215473814256</v>
      </c>
      <c r="J52" s="20">
        <f t="shared" si="4"/>
        <v>6.9247093940817948</v>
      </c>
      <c r="K52" s="20"/>
      <c r="L52" s="23">
        <f t="shared" si="5"/>
        <v>0.41162056328689883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2019-04-13T17:08:34Z</dcterms:created>
  <dcterms:modified xsi:type="dcterms:W3CDTF">2019-04-14T10:02:53Z</dcterms:modified>
</cp:coreProperties>
</file>