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60" yWindow="0" windowWidth="37920" windowHeight="24600" tabRatio="615"/>
  </bookViews>
  <sheets>
    <sheet name="2 groups (blue-yellow) (2)" sheetId="12" r:id="rId1"/>
    <sheet name="DATA (2)" sheetId="13" r:id="rId2"/>
    <sheet name="DATA" sheetId="9" r:id="rId3"/>
    <sheet name="2 groups (blue-yellow)" sheetId="10" r:id="rId4"/>
    <sheet name="2 groups (blue-grey)" sheetId="7" r:id="rId5"/>
    <sheet name="3 groups" sheetId="8" r:id="rId6"/>
    <sheet name="4 groups" sheetId="4" r:id="rId7"/>
    <sheet name="5 groups" sheetId="1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" i="8" l="1"/>
  <c r="X4" i="12"/>
  <c r="Y4" i="12"/>
  <c r="B7" i="12"/>
  <c r="X14" i="12"/>
  <c r="Y14" i="12"/>
  <c r="B14" i="12"/>
  <c r="X7" i="12"/>
  <c r="Y7" i="12"/>
  <c r="B11" i="12"/>
  <c r="X40" i="12"/>
  <c r="Y40" i="12"/>
  <c r="B10" i="12"/>
  <c r="X50" i="12"/>
  <c r="Y50" i="12"/>
  <c r="B9" i="12"/>
  <c r="X34" i="12"/>
  <c r="Y34" i="12"/>
  <c r="D12" i="12"/>
  <c r="X5" i="12"/>
  <c r="Y5" i="12"/>
  <c r="C12" i="12"/>
  <c r="X8" i="12"/>
  <c r="Y8" i="12"/>
  <c r="D11" i="12"/>
  <c r="X47" i="12"/>
  <c r="Y47" i="12"/>
  <c r="C11" i="12"/>
  <c r="X53" i="12"/>
  <c r="Y53" i="12"/>
  <c r="D10" i="12"/>
  <c r="X31" i="12"/>
  <c r="Y31" i="12"/>
  <c r="C10" i="12"/>
  <c r="X29" i="12"/>
  <c r="Y29" i="12"/>
  <c r="D9" i="12"/>
  <c r="X15" i="12"/>
  <c r="Y15" i="12"/>
  <c r="C9" i="12"/>
  <c r="X46" i="12"/>
  <c r="Y46" i="12"/>
  <c r="E14" i="12"/>
  <c r="X21" i="12"/>
  <c r="Y21" i="12"/>
  <c r="F13" i="12"/>
  <c r="X39" i="12"/>
  <c r="Y39" i="12"/>
  <c r="E13" i="12"/>
  <c r="X6" i="12"/>
  <c r="Y6" i="12"/>
  <c r="F12" i="12"/>
  <c r="X19" i="12"/>
  <c r="Y19" i="12"/>
  <c r="E12" i="12"/>
  <c r="X28" i="12"/>
  <c r="Y28" i="12"/>
  <c r="F11" i="12"/>
  <c r="X30" i="12"/>
  <c r="Y30" i="12"/>
  <c r="E11" i="12"/>
  <c r="X18" i="12"/>
  <c r="Y18" i="12"/>
  <c r="F10" i="12"/>
  <c r="X44" i="12"/>
  <c r="Y44" i="12"/>
  <c r="E10" i="12"/>
  <c r="X26" i="12"/>
  <c r="Y26" i="12"/>
  <c r="F9" i="12"/>
  <c r="X37" i="12"/>
  <c r="Y37" i="12"/>
  <c r="E9" i="12"/>
  <c r="X20" i="12"/>
  <c r="Y20" i="12"/>
  <c r="G11" i="12"/>
  <c r="X17" i="12"/>
  <c r="Y17" i="12"/>
  <c r="G10" i="12"/>
  <c r="X16" i="12"/>
  <c r="Y16" i="12"/>
  <c r="G9" i="12"/>
  <c r="X52" i="12"/>
  <c r="Y52" i="12"/>
  <c r="G8" i="12"/>
  <c r="X45" i="12"/>
  <c r="Y45" i="12"/>
  <c r="G12" i="12"/>
  <c r="X27" i="12"/>
  <c r="Y27" i="12"/>
  <c r="G13" i="12"/>
  <c r="X3" i="12"/>
  <c r="Y3" i="12"/>
  <c r="H13" i="12"/>
  <c r="X36" i="12"/>
  <c r="Y36" i="12"/>
  <c r="H12" i="12"/>
  <c r="X51" i="12"/>
  <c r="Y51" i="12"/>
  <c r="H11" i="12"/>
  <c r="X38" i="12"/>
  <c r="Y38" i="12"/>
  <c r="H10" i="12"/>
  <c r="X25" i="12"/>
  <c r="Y25" i="12"/>
  <c r="H9" i="12"/>
  <c r="X41" i="12"/>
  <c r="Y41" i="12"/>
  <c r="I10" i="12"/>
  <c r="X49" i="12"/>
  <c r="Y49" i="12"/>
  <c r="I11" i="12"/>
  <c r="X43" i="12"/>
  <c r="Y43" i="12"/>
  <c r="I12" i="12"/>
  <c r="X13" i="12"/>
  <c r="Y13" i="12"/>
  <c r="I13" i="12"/>
  <c r="X12" i="12"/>
  <c r="Y12" i="12"/>
  <c r="J14" i="12"/>
  <c r="X11" i="12"/>
  <c r="Y11" i="12"/>
  <c r="J12" i="12"/>
  <c r="X23" i="12"/>
  <c r="Y23" i="12"/>
  <c r="J11" i="12"/>
  <c r="X10" i="12"/>
  <c r="Y10" i="12"/>
  <c r="K11" i="12"/>
  <c r="X9" i="12"/>
  <c r="Y9" i="12"/>
  <c r="K10" i="12"/>
  <c r="X33" i="12"/>
  <c r="Y33" i="12"/>
  <c r="J10" i="12"/>
  <c r="X35" i="12"/>
  <c r="Y35" i="12"/>
  <c r="J9" i="12"/>
  <c r="X24" i="12"/>
  <c r="Y24" i="12"/>
  <c r="K9" i="12"/>
  <c r="X48" i="12"/>
  <c r="Y48" i="12"/>
  <c r="K8" i="12"/>
  <c r="X42" i="12"/>
  <c r="Y42" i="12"/>
  <c r="L10" i="12"/>
  <c r="X32" i="12"/>
  <c r="Y32" i="12"/>
  <c r="L8" i="12"/>
  <c r="X22" i="12"/>
  <c r="Y22" i="12"/>
  <c r="L7" i="12"/>
  <c r="V3" i="12"/>
  <c r="W3" i="12"/>
  <c r="V4" i="12"/>
  <c r="W4" i="12"/>
  <c r="V5" i="12"/>
  <c r="W5" i="12"/>
  <c r="V6" i="12"/>
  <c r="W6" i="12"/>
  <c r="V7" i="12"/>
  <c r="W7" i="12"/>
  <c r="V8" i="12"/>
  <c r="W8" i="12"/>
  <c r="V9" i="12"/>
  <c r="W9" i="12"/>
  <c r="V10" i="12"/>
  <c r="W10" i="12"/>
  <c r="V11" i="12"/>
  <c r="W11" i="12"/>
  <c r="V12" i="12"/>
  <c r="W12" i="12"/>
  <c r="V13" i="12"/>
  <c r="W13" i="12"/>
  <c r="V14" i="12"/>
  <c r="W14" i="12"/>
  <c r="V15" i="12"/>
  <c r="W15" i="12"/>
  <c r="V16" i="12"/>
  <c r="W16" i="12"/>
  <c r="V17" i="12"/>
  <c r="W17" i="12"/>
  <c r="V18" i="12"/>
  <c r="W18" i="12"/>
  <c r="V19" i="12"/>
  <c r="W19" i="12"/>
  <c r="V20" i="12"/>
  <c r="W20" i="12"/>
  <c r="V21" i="12"/>
  <c r="W21" i="12"/>
  <c r="V22" i="12"/>
  <c r="W22" i="12"/>
  <c r="V23" i="12"/>
  <c r="W23" i="12"/>
  <c r="V24" i="12"/>
  <c r="W24" i="12"/>
  <c r="V25" i="12"/>
  <c r="W25" i="12"/>
  <c r="V26" i="12"/>
  <c r="W26" i="12"/>
  <c r="V27" i="12"/>
  <c r="W27" i="12"/>
  <c r="V28" i="12"/>
  <c r="W28" i="12"/>
  <c r="V29" i="12"/>
  <c r="W29" i="12"/>
  <c r="V30" i="12"/>
  <c r="W30" i="12"/>
  <c r="V31" i="12"/>
  <c r="W31" i="12"/>
  <c r="V32" i="12"/>
  <c r="W32" i="12"/>
  <c r="V33" i="12"/>
  <c r="W33" i="12"/>
  <c r="V34" i="12"/>
  <c r="W34" i="12"/>
  <c r="V35" i="12"/>
  <c r="W35" i="12"/>
  <c r="V36" i="12"/>
  <c r="W36" i="12"/>
  <c r="V37" i="12"/>
  <c r="W37" i="12"/>
  <c r="V38" i="12"/>
  <c r="W38" i="12"/>
  <c r="V39" i="12"/>
  <c r="W39" i="12"/>
  <c r="V40" i="12"/>
  <c r="W40" i="12"/>
  <c r="V41" i="12"/>
  <c r="W41" i="12"/>
  <c r="V42" i="12"/>
  <c r="W42" i="12"/>
  <c r="V43" i="12"/>
  <c r="W43" i="12"/>
  <c r="V44" i="12"/>
  <c r="W44" i="12"/>
  <c r="V45" i="12"/>
  <c r="W45" i="12"/>
  <c r="V46" i="12"/>
  <c r="W46" i="12"/>
  <c r="V47" i="12"/>
  <c r="W47" i="12"/>
  <c r="V48" i="12"/>
  <c r="W48" i="12"/>
  <c r="V49" i="12"/>
  <c r="W49" i="12"/>
  <c r="V50" i="12"/>
  <c r="W50" i="12"/>
  <c r="V51" i="12"/>
  <c r="W51" i="12"/>
  <c r="V52" i="12"/>
  <c r="W52" i="12"/>
  <c r="V53" i="12"/>
  <c r="W53" i="12"/>
  <c r="AA4" i="12"/>
  <c r="H4" i="13"/>
  <c r="I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4" i="13"/>
  <c r="I44" i="13"/>
  <c r="H45" i="13"/>
  <c r="I45" i="13"/>
  <c r="H46" i="13"/>
  <c r="I46" i="13"/>
  <c r="H47" i="13"/>
  <c r="I47" i="13"/>
  <c r="H48" i="13"/>
  <c r="I48" i="13"/>
  <c r="H49" i="13"/>
  <c r="I49" i="13"/>
  <c r="H50" i="13"/>
  <c r="I50" i="13"/>
  <c r="H51" i="13"/>
  <c r="I51" i="13"/>
  <c r="H52" i="13"/>
  <c r="I52" i="13"/>
  <c r="H53" i="13"/>
  <c r="I53" i="13"/>
  <c r="I3" i="13"/>
  <c r="H3" i="13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V1" i="11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1" i="4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6" i="8"/>
  <c r="V5" i="8"/>
  <c r="V4" i="8"/>
  <c r="V3" i="8"/>
  <c r="V2" i="8"/>
  <c r="V1" i="8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V1" i="7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1" i="10"/>
  <c r="Y5" i="11"/>
  <c r="Y4" i="11"/>
  <c r="Y3" i="11"/>
  <c r="Y2" i="11"/>
  <c r="Y2" i="8"/>
  <c r="J11" i="11"/>
  <c r="E11" i="11"/>
  <c r="B11" i="11"/>
  <c r="I10" i="11"/>
  <c r="H10" i="11"/>
  <c r="G10" i="11"/>
  <c r="F10" i="11"/>
  <c r="E10" i="11"/>
  <c r="J9" i="11"/>
  <c r="I9" i="11"/>
  <c r="H9" i="11"/>
  <c r="G9" i="11"/>
  <c r="F9" i="11"/>
  <c r="E9" i="11"/>
  <c r="D9" i="11"/>
  <c r="C9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K6" i="11"/>
  <c r="J6" i="11"/>
  <c r="H6" i="11"/>
  <c r="G6" i="11"/>
  <c r="F6" i="11"/>
  <c r="E6" i="11"/>
  <c r="D6" i="11"/>
  <c r="C6" i="11"/>
  <c r="B6" i="11"/>
  <c r="L5" i="11"/>
  <c r="K5" i="11"/>
  <c r="G5" i="11"/>
  <c r="L4" i="11"/>
  <c r="B4" i="11"/>
  <c r="Y3" i="8"/>
  <c r="Y2" i="10"/>
  <c r="J11" i="10"/>
  <c r="E11" i="10"/>
  <c r="B11" i="10"/>
  <c r="I10" i="10"/>
  <c r="H10" i="10"/>
  <c r="G10" i="10"/>
  <c r="F10" i="10"/>
  <c r="E10" i="10"/>
  <c r="J9" i="10"/>
  <c r="I9" i="10"/>
  <c r="H9" i="10"/>
  <c r="G9" i="10"/>
  <c r="F9" i="10"/>
  <c r="E9" i="10"/>
  <c r="D9" i="10"/>
  <c r="C9" i="10"/>
  <c r="K8" i="10"/>
  <c r="J8" i="10"/>
  <c r="I8" i="10"/>
  <c r="H8" i="10"/>
  <c r="G8" i="10"/>
  <c r="F8" i="10"/>
  <c r="E8" i="10"/>
  <c r="D8" i="10"/>
  <c r="C8" i="10"/>
  <c r="B8" i="10"/>
  <c r="L7" i="10"/>
  <c r="K7" i="10"/>
  <c r="J7" i="10"/>
  <c r="I7" i="10"/>
  <c r="H7" i="10"/>
  <c r="G7" i="10"/>
  <c r="F7" i="10"/>
  <c r="E7" i="10"/>
  <c r="D7" i="10"/>
  <c r="C7" i="10"/>
  <c r="B7" i="10"/>
  <c r="K6" i="10"/>
  <c r="J6" i="10"/>
  <c r="H6" i="10"/>
  <c r="G6" i="10"/>
  <c r="F6" i="10"/>
  <c r="E6" i="10"/>
  <c r="D6" i="10"/>
  <c r="C6" i="10"/>
  <c r="B6" i="10"/>
  <c r="L5" i="10"/>
  <c r="K5" i="10"/>
  <c r="G5" i="10"/>
  <c r="L4" i="10"/>
  <c r="B4" i="10"/>
  <c r="J11" i="8"/>
  <c r="E11" i="8"/>
  <c r="B11" i="8"/>
  <c r="I10" i="8"/>
  <c r="H10" i="8"/>
  <c r="G10" i="8"/>
  <c r="F10" i="8"/>
  <c r="E10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B8" i="8"/>
  <c r="L7" i="8"/>
  <c r="K7" i="8"/>
  <c r="J7" i="8"/>
  <c r="I7" i="8"/>
  <c r="H7" i="8"/>
  <c r="G7" i="8"/>
  <c r="F7" i="8"/>
  <c r="E7" i="8"/>
  <c r="D7" i="8"/>
  <c r="C7" i="8"/>
  <c r="B7" i="8"/>
  <c r="K6" i="8"/>
  <c r="J6" i="8"/>
  <c r="H6" i="8"/>
  <c r="G6" i="8"/>
  <c r="F6" i="8"/>
  <c r="E6" i="8"/>
  <c r="D6" i="8"/>
  <c r="C6" i="8"/>
  <c r="B6" i="8"/>
  <c r="L5" i="8"/>
  <c r="K5" i="8"/>
  <c r="G5" i="8"/>
  <c r="L4" i="8"/>
  <c r="B4" i="8"/>
  <c r="Y2" i="7"/>
  <c r="J11" i="7"/>
  <c r="E11" i="7"/>
  <c r="B11" i="7"/>
  <c r="I10" i="7"/>
  <c r="H10" i="7"/>
  <c r="G10" i="7"/>
  <c r="F10" i="7"/>
  <c r="E10" i="7"/>
  <c r="J9" i="7"/>
  <c r="I9" i="7"/>
  <c r="H9" i="7"/>
  <c r="G9" i="7"/>
  <c r="F9" i="7"/>
  <c r="E9" i="7"/>
  <c r="D9" i="7"/>
  <c r="C9" i="7"/>
  <c r="K8" i="7"/>
  <c r="J8" i="7"/>
  <c r="I8" i="7"/>
  <c r="H8" i="7"/>
  <c r="G8" i="7"/>
  <c r="F8" i="7"/>
  <c r="E8" i="7"/>
  <c r="D8" i="7"/>
  <c r="C8" i="7"/>
  <c r="B8" i="7"/>
  <c r="L7" i="7"/>
  <c r="K7" i="7"/>
  <c r="J7" i="7"/>
  <c r="I7" i="7"/>
  <c r="H7" i="7"/>
  <c r="G7" i="7"/>
  <c r="F7" i="7"/>
  <c r="E7" i="7"/>
  <c r="D7" i="7"/>
  <c r="C7" i="7"/>
  <c r="B7" i="7"/>
  <c r="K6" i="7"/>
  <c r="J6" i="7"/>
  <c r="H6" i="7"/>
  <c r="G6" i="7"/>
  <c r="F6" i="7"/>
  <c r="E6" i="7"/>
  <c r="D6" i="7"/>
  <c r="C6" i="7"/>
  <c r="B6" i="7"/>
  <c r="L5" i="7"/>
  <c r="K5" i="7"/>
  <c r="G5" i="7"/>
  <c r="L4" i="7"/>
  <c r="B4" i="7"/>
  <c r="L4" i="4"/>
  <c r="L5" i="4"/>
  <c r="K8" i="4"/>
  <c r="K7" i="4"/>
  <c r="K6" i="4"/>
  <c r="K5" i="4"/>
  <c r="J9" i="4"/>
  <c r="J8" i="4"/>
  <c r="J7" i="4"/>
  <c r="J6" i="4"/>
  <c r="J11" i="4"/>
  <c r="I10" i="4"/>
  <c r="I9" i="4"/>
  <c r="I8" i="4"/>
  <c r="I7" i="4"/>
  <c r="H10" i="4"/>
  <c r="H9" i="4"/>
  <c r="H8" i="4"/>
  <c r="H7" i="4"/>
  <c r="H6" i="4"/>
  <c r="G10" i="4"/>
  <c r="G9" i="4"/>
  <c r="G8" i="4"/>
  <c r="G7" i="4"/>
  <c r="G5" i="4"/>
  <c r="F10" i="4"/>
  <c r="F8" i="4"/>
  <c r="F7" i="4"/>
  <c r="F6" i="4"/>
  <c r="E11" i="4"/>
  <c r="E10" i="4"/>
  <c r="E9" i="4"/>
  <c r="E8" i="4"/>
  <c r="E7" i="4"/>
  <c r="E6" i="4"/>
  <c r="D9" i="4"/>
  <c r="D7" i="4"/>
  <c r="L7" i="4"/>
  <c r="D6" i="4"/>
  <c r="C8" i="4"/>
  <c r="C7" i="4"/>
  <c r="B7" i="4"/>
  <c r="B6" i="4"/>
  <c r="B4" i="4"/>
  <c r="B8" i="4"/>
  <c r="B11" i="4"/>
  <c r="C9" i="4"/>
  <c r="D8" i="4"/>
  <c r="G6" i="4"/>
  <c r="C6" i="4"/>
  <c r="F9" i="4"/>
  <c r="Y4" i="4"/>
  <c r="Y3" i="4"/>
  <c r="Y2" i="4"/>
</calcChain>
</file>

<file path=xl/sharedStrings.xml><?xml version="1.0" encoding="utf-8"?>
<sst xmlns="http://schemas.openxmlformats.org/spreadsheetml/2006/main" count="620" uniqueCount="133">
  <si>
    <t>Title of the Map Goes Here</t>
  </si>
  <si>
    <t>Group one</t>
  </si>
  <si>
    <t>Group two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</si>
  <si>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</si>
  <si>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</si>
  <si>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</si>
  <si>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</si>
  <si>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</si>
  <si>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</si>
  <si>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</si>
  <si>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</si>
  <si>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</si>
  <si>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</si>
  <si>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</si>
  <si>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</si>
  <si>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</si>
  <si>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</si>
  <si>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</si>
  <si>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</si>
  <si>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</si>
  <si>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</si>
  <si>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</si>
  <si>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</si>
  <si>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</si>
  <si>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</si>
  <si>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</si>
  <si>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</si>
  <si>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</si>
  <si>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</si>
  <si>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</si>
  <si>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</si>
  <si>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</si>
  <si>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</si>
  <si>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</si>
  <si>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</si>
  <si>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</si>
  <si>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</si>
  <si>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</si>
  <si>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</si>
  <si>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</si>
  <si>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</si>
  <si>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</si>
  <si>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</si>
  <si>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</si>
  <si>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</si>
  <si>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</si>
  <si>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</si>
  <si>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</si>
  <si>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</si>
  <si>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</si>
  <si>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</si>
  <si>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</si>
  <si>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</si>
  <si>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</si>
  <si>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Median</t>
  </si>
  <si>
    <t>Population</t>
  </si>
  <si>
    <t>Poverty Rate</t>
  </si>
  <si>
    <t>#People</t>
  </si>
  <si>
    <t>Supplemental</t>
  </si>
  <si>
    <t>Lowest Quartile</t>
  </si>
  <si>
    <t>2nd Quartile</t>
  </si>
  <si>
    <t>3rd Quartile</t>
  </si>
  <si>
    <t>Highest Quartile</t>
  </si>
  <si>
    <t>2nd  Quartile</t>
  </si>
  <si>
    <t>3rd   Quartile</t>
  </si>
  <si>
    <t>Bottom Third</t>
  </si>
  <si>
    <t>Middle Third</t>
  </si>
  <si>
    <t>Top Third</t>
  </si>
  <si>
    <t>Lowest Quintile</t>
  </si>
  <si>
    <t>2nd Quintile</t>
  </si>
  <si>
    <t>3rd Quintile</t>
  </si>
  <si>
    <t>4th Quintile</t>
  </si>
  <si>
    <t>Highest Quintile</t>
  </si>
  <si>
    <t>2nd  Quintile</t>
  </si>
  <si>
    <t>3rd   Quintile</t>
  </si>
  <si>
    <t>4th   Quintile</t>
  </si>
  <si>
    <t>Highest  Quintile</t>
  </si>
  <si>
    <t>Men</t>
  </si>
  <si>
    <t>Women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</si>
  <si>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</si>
  <si>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</si>
  <si>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</si>
  <si>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</si>
  <si>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</si>
  <si>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</si>
  <si>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</si>
  <si>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</si>
  <si>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</si>
  <si>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</si>
  <si>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</si>
  <si>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</si>
  <si>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</si>
  <si>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</si>
  <si>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</si>
  <si>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</si>
  <si>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</si>
  <si>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</si>
  <si>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</si>
  <si>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</si>
  <si>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</si>
  <si>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</si>
  <si>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MA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</si>
  <si>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</si>
  <si>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</si>
  <si>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</si>
  <si>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</si>
  <si>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</si>
  <si>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</si>
  <si>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</si>
  <si>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</si>
  <si>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</si>
  <si>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</si>
  <si>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</si>
  <si>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</si>
  <si>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</si>
  <si>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</si>
  <si>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</si>
  <si>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</si>
  <si>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</si>
  <si>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</si>
  <si>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</si>
  <si>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</si>
  <si>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</si>
  <si>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</si>
  <si>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</si>
  <si>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</si>
  <si>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</si>
  <si>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</si>
  <si>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</si>
  <si>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</si>
  <si>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Make your selections:</t>
  </si>
  <si>
    <t>Gender:</t>
  </si>
  <si>
    <t>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</si>
</sst>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2">
    <numFmt numFmtId="164" formatCode="_(* #,##0.00_);_(* \(#,##0.00\);_(* &quot;-&quot;??_);_(@_)"/>
    <numFmt numFmtId="165" formatCode="_(* #,##0_);_(* \(#,##0\);_(* &quot;-&quot;??_);_(@_)"/>
    <numFmt numFmtId="166" formatCode="\A\K"/>
    <numFmt numFmtId="167" formatCode="\H\I"/>
    <numFmt numFmtId="168" formatCode="\W\A"/>
    <numFmt numFmtId="169" formatCode="\O\R"/>
    <numFmt numFmtId="170" formatCode="\C\A"/>
    <numFmt numFmtId="171" formatCode="\R\I"/>
    <numFmt numFmtId="172" formatCode="\I\D"/>
    <numFmt numFmtId="173" formatCode="\N\V"/>
    <numFmt numFmtId="174" formatCode="\U\T"/>
    <numFmt numFmtId="175" formatCode="\A\Z"/>
    <numFmt numFmtId="176" formatCode="\M\T"/>
    <numFmt numFmtId="177" formatCode="\W\Y"/>
    <numFmt numFmtId="178" formatCode="\C\O"/>
    <numFmt numFmtId="179" formatCode="\N\M"/>
    <numFmt numFmtId="180" formatCode="\N\D"/>
    <numFmt numFmtId="181" formatCode="\S\D"/>
    <numFmt numFmtId="182" formatCode="\N\E"/>
    <numFmt numFmtId="183" formatCode="\K\S"/>
    <numFmt numFmtId="184" formatCode="\O\K"/>
    <numFmt numFmtId="185" formatCode="\T\X"/>
    <numFmt numFmtId="186" formatCode="\M\N"/>
    <numFmt numFmtId="187" formatCode="\I\A"/>
    <numFmt numFmtId="188" formatCode="\M\O"/>
    <numFmt numFmtId="189" formatCode="\A\R"/>
    <numFmt numFmtId="190" formatCode="\L\A"/>
    <numFmt numFmtId="191" formatCode="\W\I"/>
    <numFmt numFmtId="192" formatCode="\I\L"/>
    <numFmt numFmtId="193" formatCode="\I\N"/>
    <numFmt numFmtId="194" formatCode="\K\Y"/>
    <numFmt numFmtId="195" formatCode="\T\N"/>
    <numFmt numFmtId="196" formatCode="\M\S"/>
    <numFmt numFmtId="197" formatCode="\M\I"/>
    <numFmt numFmtId="198" formatCode="\O\H"/>
    <numFmt numFmtId="199" formatCode="\W\V"/>
    <numFmt numFmtId="200" formatCode="\N\C"/>
    <numFmt numFmtId="201" formatCode="\A\L"/>
    <numFmt numFmtId="202" formatCode="\P\A"/>
    <numFmt numFmtId="203" formatCode="\V\A"/>
    <numFmt numFmtId="204" formatCode="\S\C"/>
    <numFmt numFmtId="205" formatCode="\G\A"/>
    <numFmt numFmtId="206" formatCode="\N\Y"/>
    <numFmt numFmtId="207" formatCode="\N\J"/>
    <numFmt numFmtId="208" formatCode="\M\D"/>
    <numFmt numFmtId="209" formatCode="\D\C"/>
    <numFmt numFmtId="210" formatCode="\F\L"/>
    <numFmt numFmtId="211" formatCode="\V\T"/>
    <numFmt numFmtId="212" formatCode="\M\A"/>
    <numFmt numFmtId="213" formatCode="\C\T"/>
    <numFmt numFmtId="214" formatCode="\D\E"/>
    <numFmt numFmtId="215" formatCode="\M\E"/>
    <numFmt numFmtId="216" formatCode="\N\H"/>
    <numFmt numFmtId="217" formatCode="0_);\(0\)"/>
    <numFmt numFmtId="218" formatCode="&quot;ME: &quot;#,##0"/>
    <numFmt numFmtId="219" formatCode="&quot;NH: &quot;#,##0"/>
    <numFmt numFmtId="220" formatCode="&quot;RI: &quot;#,##0"/>
    <numFmt numFmtId="221" formatCode="&quot;VT: &quot;#,##0"/>
    <numFmt numFmtId="222" formatCode="&quot;MA: &quot;#,##0"/>
    <numFmt numFmtId="223" formatCode="&quot;CT: &quot;#,##0"/>
    <numFmt numFmtId="224" formatCode="&quot;DE: &quot;#,##0"/>
    <numFmt numFmtId="225" formatCode="&quot;NY: &quot;#,##0"/>
    <numFmt numFmtId="226" formatCode="&quot;NJ: &quot;#,##0"/>
    <numFmt numFmtId="227" formatCode="&quot;MD: &quot;#,##0"/>
    <numFmt numFmtId="228" formatCode="&quot;DC: &quot;#,##0"/>
    <numFmt numFmtId="229" formatCode="&quot;FL: &quot;#,##0"/>
    <numFmt numFmtId="230" formatCode="&quot;PA: &quot;#,##0"/>
    <numFmt numFmtId="231" formatCode="&quot;VA: &quot;#,##0"/>
    <numFmt numFmtId="232" formatCode="&quot;SC: &quot;#,##0"/>
    <numFmt numFmtId="233" formatCode="&quot;GA: &quot;#,##0"/>
    <numFmt numFmtId="234" formatCode="&quot;MI: &quot;#,##0"/>
    <numFmt numFmtId="235" formatCode="&quot;OH: &quot;#,##0"/>
    <numFmt numFmtId="236" formatCode="&quot;WV: &quot;#,##0"/>
    <numFmt numFmtId="237" formatCode="&quot;NC: &quot;#,##0"/>
    <numFmt numFmtId="238" formatCode="&quot;AL: &quot;#,##0"/>
    <numFmt numFmtId="239" formatCode="&quot;WI: &quot;#,##0"/>
    <numFmt numFmtId="240" formatCode="&quot;IL: &quot;#,##0"/>
    <numFmt numFmtId="241" formatCode="&quot;IN: &quot;#,##0"/>
    <numFmt numFmtId="242" formatCode="&quot;KY: &quot;#,##0"/>
    <numFmt numFmtId="243" formatCode="&quot;TN: &quot;#,##0"/>
    <numFmt numFmtId="244" formatCode="&quot;MS: &quot;#,##0"/>
    <numFmt numFmtId="245" formatCode="&quot;MN: &quot;#,##0"/>
    <numFmt numFmtId="246" formatCode="&quot;IA &quot;#,##0"/>
    <numFmt numFmtId="247" formatCode="&quot;ND: &quot;#,##0"/>
    <numFmt numFmtId="248" formatCode="&quot;SD: &quot;#,##0"/>
    <numFmt numFmtId="249" formatCode="&quot;NE: &quot;#,##0"/>
    <numFmt numFmtId="250" formatCode="&quot;KS: &quot;#,##0"/>
    <numFmt numFmtId="251" formatCode="&quot;OK: &quot;#,##0"/>
    <numFmt numFmtId="252" formatCode="&quot;TX: &quot;#,##0"/>
    <numFmt numFmtId="253" formatCode="&quot;MT: &quot;#,##0"/>
    <numFmt numFmtId="254" formatCode="&quot;WY: &quot;#,##0"/>
    <numFmt numFmtId="255" formatCode="&quot;CO: &quot;#,##0"/>
    <numFmt numFmtId="256" formatCode="&quot;NM: &quot;#,##0"/>
    <numFmt numFmtId="257" formatCode="&quot;ID: &quot;#,##0"/>
    <numFmt numFmtId="258" formatCode="&quot;NV: &quot;#,##0"/>
    <numFmt numFmtId="259" formatCode="&quot;UT: &quot;#,##0"/>
    <numFmt numFmtId="260" formatCode="&quot;AZ: &quot;#,##0"/>
    <numFmt numFmtId="261" formatCode="&quot;AK: &quot;#,##0"/>
    <numFmt numFmtId="262" formatCode="&quot;WA: &quot;#,##0"/>
    <numFmt numFmtId="263" formatCode="&quot;OR: &quot;#,##0"/>
    <numFmt numFmtId="264" formatCode="&quot;CA: &quot;#,##0"/>
    <numFmt numFmtId="265" formatCode="&quot;HI: &quot;#,##0"/>
  </numFmts>
  <fonts count="13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8"/>
      <color theme="1"/>
      <name val="Lato Regular"/>
    </font>
    <font>
      <u/>
      <sz val="12"/>
      <color theme="10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2"/>
      <color theme="1"/>
      <name val="Lato Regular"/>
    </font>
    <font>
      <sz val="12"/>
      <color theme="0"/>
      <name val="Lato Regular"/>
    </font>
    <font>
      <sz val="12"/>
      <color theme="1"/>
      <name val="Times"/>
    </font>
    <font>
      <sz val="14"/>
      <color rgb="FF000000"/>
      <name val="Arial"/>
    </font>
    <font>
      <b/>
      <sz val="12"/>
      <color theme="1"/>
      <name val="Gill Sans MT"/>
      <family val="2"/>
      <scheme val="minor"/>
    </font>
    <font>
      <sz val="12"/>
      <name val="Lato Regular"/>
    </font>
    <font>
      <sz val="10"/>
      <color theme="1"/>
      <name val="Lato Regular"/>
    </font>
    <font>
      <b/>
      <sz val="12"/>
      <color theme="1"/>
      <name val="Lato Regula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008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7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/>
    <xf numFmtId="3" fontId="7" fillId="0" borderId="0" xfId="0" applyNumberFormat="1" applyFont="1" applyAlignment="1"/>
    <xf numFmtId="0" fontId="5" fillId="0" borderId="1" xfId="0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 vertical="center"/>
    </xf>
    <xf numFmtId="171" fontId="5" fillId="0" borderId="1" xfId="0" applyNumberFormat="1" applyFont="1" applyFill="1" applyBorder="1" applyAlignment="1">
      <alignment horizontal="center" vertical="center"/>
    </xf>
    <xf numFmtId="172" fontId="6" fillId="0" borderId="1" xfId="0" applyNumberFormat="1" applyFont="1" applyFill="1" applyBorder="1" applyAlignment="1">
      <alignment horizontal="center" vertical="center"/>
    </xf>
    <xf numFmtId="173" fontId="5" fillId="0" borderId="1" xfId="0" applyNumberFormat="1" applyFont="1" applyFill="1" applyBorder="1" applyAlignment="1">
      <alignment horizontal="center" vertical="center"/>
    </xf>
    <xf numFmtId="174" fontId="5" fillId="0" borderId="1" xfId="0" applyNumberFormat="1" applyFont="1" applyFill="1" applyBorder="1" applyAlignment="1">
      <alignment horizontal="center" vertical="center"/>
    </xf>
    <xf numFmtId="175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182" fontId="5" fillId="0" borderId="1" xfId="0" applyNumberFormat="1" applyFont="1" applyFill="1" applyBorder="1" applyAlignment="1">
      <alignment horizontal="center" vertical="center"/>
    </xf>
    <xf numFmtId="183" fontId="6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  <xf numFmtId="185" fontId="6" fillId="0" borderId="1" xfId="0" applyNumberFormat="1" applyFont="1" applyFill="1" applyBorder="1" applyAlignment="1">
      <alignment horizontal="center" vertical="center"/>
    </xf>
    <xf numFmtId="186" fontId="6" fillId="0" borderId="1" xfId="0" applyNumberFormat="1" applyFont="1" applyFill="1" applyBorder="1" applyAlignment="1">
      <alignment horizontal="center" vertical="center"/>
    </xf>
    <xf numFmtId="187" fontId="5" fillId="0" borderId="1" xfId="0" applyNumberFormat="1" applyFont="1" applyFill="1" applyBorder="1" applyAlignment="1">
      <alignment horizontal="center" vertical="center"/>
    </xf>
    <xf numFmtId="188" fontId="6" fillId="0" borderId="1" xfId="0" applyNumberFormat="1" applyFont="1" applyFill="1" applyBorder="1" applyAlignment="1">
      <alignment horizontal="center" vertical="center"/>
    </xf>
    <xf numFmtId="189" fontId="6" fillId="0" borderId="1" xfId="0" applyNumberFormat="1" applyFont="1" applyFill="1" applyBorder="1" applyAlignment="1">
      <alignment horizontal="center" vertical="center"/>
    </xf>
    <xf numFmtId="190" fontId="5" fillId="0" borderId="1" xfId="0" applyNumberFormat="1" applyFont="1" applyFill="1" applyBorder="1" applyAlignment="1">
      <alignment horizontal="center" vertical="center"/>
    </xf>
    <xf numFmtId="191" fontId="5" fillId="0" borderId="1" xfId="0" applyNumberFormat="1" applyFont="1" applyFill="1" applyBorder="1" applyAlignment="1">
      <alignment horizontal="center" vertical="center"/>
    </xf>
    <xf numFmtId="192" fontId="5" fillId="0" borderId="1" xfId="0" applyNumberFormat="1" applyFont="1" applyFill="1" applyBorder="1" applyAlignment="1">
      <alignment horizontal="center" vertical="center"/>
    </xf>
    <xf numFmtId="193" fontId="6" fillId="0" borderId="1" xfId="0" applyNumberFormat="1" applyFont="1" applyFill="1" applyBorder="1" applyAlignment="1">
      <alignment horizontal="center" vertical="center"/>
    </xf>
    <xf numFmtId="194" fontId="6" fillId="0" borderId="1" xfId="0" applyNumberFormat="1" applyFont="1" applyFill="1" applyBorder="1" applyAlignment="1">
      <alignment horizontal="center" vertical="center"/>
    </xf>
    <xf numFmtId="195" fontId="5" fillId="0" borderId="1" xfId="0" applyNumberFormat="1" applyFont="1" applyFill="1" applyBorder="1" applyAlignment="1">
      <alignment horizontal="center" vertical="center"/>
    </xf>
    <xf numFmtId="196" fontId="6" fillId="0" borderId="1" xfId="0" applyNumberFormat="1" applyFont="1" applyFill="1" applyBorder="1" applyAlignment="1">
      <alignment horizontal="center" vertical="center"/>
    </xf>
    <xf numFmtId="197" fontId="5" fillId="0" borderId="1" xfId="0" applyNumberFormat="1" applyFont="1" applyFill="1" applyBorder="1" applyAlignment="1">
      <alignment horizontal="center" vertical="center"/>
    </xf>
    <xf numFmtId="198" fontId="5" fillId="0" borderId="1" xfId="0" applyNumberFormat="1" applyFont="1" applyFill="1" applyBorder="1" applyAlignment="1">
      <alignment horizontal="center" vertical="center"/>
    </xf>
    <xf numFmtId="199" fontId="5" fillId="0" borderId="1" xfId="0" applyNumberFormat="1" applyFont="1" applyFill="1" applyBorder="1" applyAlignment="1">
      <alignment horizontal="center" vertical="center"/>
    </xf>
    <xf numFmtId="200" fontId="5" fillId="0" borderId="1" xfId="0" applyNumberFormat="1" applyFont="1" applyFill="1" applyBorder="1" applyAlignment="1">
      <alignment horizontal="center" vertical="center"/>
    </xf>
    <xf numFmtId="201" fontId="6" fillId="0" borderId="1" xfId="0" applyNumberFormat="1" applyFont="1" applyFill="1" applyBorder="1" applyAlignment="1">
      <alignment horizontal="center" vertical="center"/>
    </xf>
    <xf numFmtId="202" fontId="6" fillId="0" borderId="1" xfId="0" applyNumberFormat="1" applyFont="1" applyFill="1" applyBorder="1" applyAlignment="1">
      <alignment horizontal="center" vertical="center"/>
    </xf>
    <xf numFmtId="203" fontId="6" fillId="0" borderId="1" xfId="0" applyNumberFormat="1" applyFont="1" applyFill="1" applyBorder="1" applyAlignment="1">
      <alignment horizontal="center" vertical="center"/>
    </xf>
    <xf numFmtId="204" fontId="5" fillId="0" borderId="1" xfId="0" applyNumberFormat="1" applyFont="1" applyFill="1" applyBorder="1" applyAlignment="1">
      <alignment horizontal="center" vertical="center"/>
    </xf>
    <xf numFmtId="205" fontId="5" fillId="0" borderId="1" xfId="0" applyNumberFormat="1" applyFont="1" applyFill="1" applyBorder="1" applyAlignment="1">
      <alignment horizontal="center" vertical="center"/>
    </xf>
    <xf numFmtId="206" fontId="5" fillId="0" borderId="1" xfId="0" applyNumberFormat="1" applyFont="1" applyFill="1" applyBorder="1" applyAlignment="1">
      <alignment horizontal="center" vertical="center"/>
    </xf>
    <xf numFmtId="207" fontId="6" fillId="0" borderId="1" xfId="0" applyNumberFormat="1" applyFont="1" applyFill="1" applyBorder="1" applyAlignment="1">
      <alignment horizontal="center" vertical="center"/>
    </xf>
    <xf numFmtId="208" fontId="6" fillId="0" borderId="1" xfId="0" applyNumberFormat="1" applyFont="1" applyFill="1" applyBorder="1" applyAlignment="1">
      <alignment horizontal="center" vertical="center"/>
    </xf>
    <xf numFmtId="209" fontId="6" fillId="0" borderId="1" xfId="0" applyNumberFormat="1" applyFont="1" applyFill="1" applyBorder="1" applyAlignment="1">
      <alignment horizontal="center" vertical="center"/>
    </xf>
    <xf numFmtId="210" fontId="5" fillId="0" borderId="1" xfId="0" applyNumberFormat="1" applyFont="1" applyFill="1" applyBorder="1" applyAlignment="1">
      <alignment horizontal="center" vertical="center"/>
    </xf>
    <xf numFmtId="211" fontId="5" fillId="0" borderId="1" xfId="0" applyNumberFormat="1" applyFont="1" applyFill="1" applyBorder="1" applyAlignment="1">
      <alignment horizontal="center" vertical="center"/>
    </xf>
    <xf numFmtId="212" fontId="5" fillId="0" borderId="1" xfId="0" applyNumberFormat="1" applyFont="1" applyFill="1" applyBorder="1" applyAlignment="1">
      <alignment horizontal="center" vertical="center"/>
    </xf>
    <xf numFmtId="213" fontId="6" fillId="0" borderId="1" xfId="0" applyNumberFormat="1" applyFont="1" applyFill="1" applyBorder="1" applyAlignment="1">
      <alignment horizontal="center" vertical="center"/>
    </xf>
    <xf numFmtId="214" fontId="5" fillId="0" borderId="1" xfId="0" applyNumberFormat="1" applyFont="1" applyFill="1" applyBorder="1" applyAlignment="1">
      <alignment horizontal="center" vertical="center"/>
    </xf>
    <xf numFmtId="215" fontId="5" fillId="0" borderId="1" xfId="0" applyNumberFormat="1" applyFont="1" applyFill="1" applyBorder="1" applyAlignment="1">
      <alignment horizontal="center" vertical="center"/>
    </xf>
    <xf numFmtId="216" fontId="5" fillId="0" borderId="1" xfId="0" applyNumberFormat="1" applyFont="1" applyFill="1" applyBorder="1" applyAlignment="1">
      <alignment horizontal="center" vertical="center"/>
    </xf>
    <xf numFmtId="0" fontId="8" fillId="0" borderId="0" xfId="0" applyFont="1"/>
    <xf numFmtId="10" fontId="8" fillId="0" borderId="0" xfId="0" applyNumberFormat="1" applyFont="1"/>
    <xf numFmtId="3" fontId="8" fillId="0" borderId="0" xfId="0" applyNumberFormat="1" applyFont="1"/>
    <xf numFmtId="0" fontId="5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/>
    <xf numFmtId="3" fontId="5" fillId="0" borderId="0" xfId="0" applyNumberFormat="1" applyFont="1" applyAlignment="1"/>
    <xf numFmtId="0" fontId="5" fillId="0" borderId="0" xfId="0" applyFont="1" applyBorder="1" applyAlignment="1"/>
    <xf numFmtId="0" fontId="5" fillId="2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5" fontId="5" fillId="0" borderId="0" xfId="7" applyNumberFormat="1" applyFont="1" applyBorder="1" applyAlignment="1">
      <alignment horizontal="center" vertical="center"/>
    </xf>
    <xf numFmtId="0" fontId="5" fillId="0" borderId="0" xfId="0" applyFont="1" applyBorder="1"/>
    <xf numFmtId="0" fontId="5" fillId="0" borderId="1" xfId="0" applyFont="1" applyFill="1" applyBorder="1"/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 vertical="center"/>
    </xf>
    <xf numFmtId="217" fontId="5" fillId="7" borderId="0" xfId="7" applyNumberFormat="1" applyFont="1" applyFill="1" applyBorder="1" applyAlignment="1">
      <alignment vertical="center"/>
    </xf>
    <xf numFmtId="165" fontId="5" fillId="7" borderId="0" xfId="7" applyNumberFormat="1" applyFont="1" applyFill="1" applyBorder="1" applyAlignment="1">
      <alignment vertical="center"/>
    </xf>
    <xf numFmtId="165" fontId="5" fillId="7" borderId="0" xfId="7" applyNumberFormat="1" applyFont="1" applyFill="1" applyBorder="1" applyAlignment="1">
      <alignment horizontal="center" vertical="center"/>
    </xf>
    <xf numFmtId="2" fontId="5" fillId="7" borderId="0" xfId="0" applyNumberFormat="1" applyFont="1" applyFill="1" applyBorder="1" applyAlignment="1">
      <alignment horizontal="right" vertical="center"/>
    </xf>
    <xf numFmtId="0" fontId="5" fillId="9" borderId="0" xfId="0" applyFont="1" applyFill="1" applyBorder="1" applyAlignment="1">
      <alignment vertical="center"/>
    </xf>
    <xf numFmtId="1" fontId="5" fillId="7" borderId="0" xfId="7" applyNumberFormat="1" applyFont="1" applyFill="1" applyBorder="1" applyAlignment="1">
      <alignment horizontal="right" vertical="center"/>
    </xf>
    <xf numFmtId="0" fontId="5" fillId="8" borderId="0" xfId="0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1" fontId="5" fillId="7" borderId="0" xfId="0" applyNumberFormat="1" applyFont="1" applyFill="1" applyBorder="1" applyAlignment="1">
      <alignment horizontal="right" vertical="center"/>
    </xf>
    <xf numFmtId="0" fontId="9" fillId="7" borderId="0" xfId="0" applyFont="1" applyFill="1"/>
    <xf numFmtId="0" fontId="9" fillId="7" borderId="0" xfId="0" applyFont="1" applyFill="1" applyBorder="1"/>
    <xf numFmtId="0" fontId="0" fillId="0" borderId="0" xfId="0" applyFill="1" applyBorder="1"/>
    <xf numFmtId="166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15" fontId="10" fillId="0" borderId="1" xfId="0" applyNumberFormat="1" applyFont="1" applyFill="1" applyBorder="1" applyAlignment="1">
      <alignment horizontal="center" vertical="center"/>
    </xf>
    <xf numFmtId="191" fontId="10" fillId="0" borderId="1" xfId="0" applyNumberFormat="1" applyFont="1" applyFill="1" applyBorder="1" applyAlignment="1">
      <alignment horizontal="center" vertical="center"/>
    </xf>
    <xf numFmtId="211" fontId="10" fillId="0" borderId="1" xfId="0" applyNumberFormat="1" applyFont="1" applyFill="1" applyBorder="1" applyAlignment="1">
      <alignment horizontal="center" vertical="center"/>
    </xf>
    <xf numFmtId="216" fontId="10" fillId="0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172" fontId="1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80" fontId="10" fillId="0" borderId="1" xfId="0" applyNumberFormat="1" applyFont="1" applyFill="1" applyBorder="1" applyAlignment="1">
      <alignment horizontal="center" vertical="center"/>
    </xf>
    <xf numFmtId="186" fontId="10" fillId="0" borderId="1" xfId="0" applyNumberFormat="1" applyFont="1" applyFill="1" applyBorder="1" applyAlignment="1">
      <alignment horizontal="center" vertical="center"/>
    </xf>
    <xf numFmtId="192" fontId="10" fillId="0" borderId="1" xfId="0" applyNumberFormat="1" applyFont="1" applyFill="1" applyBorder="1" applyAlignment="1">
      <alignment horizontal="center" vertical="center"/>
    </xf>
    <xf numFmtId="197" fontId="10" fillId="0" borderId="1" xfId="0" applyNumberFormat="1" applyFont="1" applyFill="1" applyBorder="1" applyAlignment="1">
      <alignment horizontal="center" vertical="center"/>
    </xf>
    <xf numFmtId="206" fontId="10" fillId="0" borderId="1" xfId="0" applyNumberFormat="1" applyFont="1" applyFill="1" applyBorder="1" applyAlignment="1">
      <alignment horizontal="center" vertical="center"/>
    </xf>
    <xf numFmtId="212" fontId="10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73" fontId="10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187" fontId="10" fillId="0" borderId="1" xfId="0" applyNumberFormat="1" applyFont="1" applyFill="1" applyBorder="1" applyAlignment="1">
      <alignment horizontal="center" vertical="center"/>
    </xf>
    <xf numFmtId="193" fontId="10" fillId="0" borderId="1" xfId="0" applyNumberFormat="1" applyFont="1" applyFill="1" applyBorder="1" applyAlignment="1">
      <alignment horizontal="center" vertical="center"/>
    </xf>
    <xf numFmtId="198" fontId="10" fillId="0" borderId="1" xfId="0" applyNumberFormat="1" applyFont="1" applyFill="1" applyBorder="1" applyAlignment="1">
      <alignment horizontal="center" vertical="center"/>
    </xf>
    <xf numFmtId="202" fontId="10" fillId="0" borderId="1" xfId="0" applyNumberFormat="1" applyFont="1" applyFill="1" applyBorder="1" applyAlignment="1">
      <alignment horizontal="center" vertical="center"/>
    </xf>
    <xf numFmtId="207" fontId="10" fillId="0" borderId="1" xfId="0" applyNumberFormat="1" applyFont="1" applyFill="1" applyBorder="1" applyAlignment="1">
      <alignment horizontal="center" vertical="center"/>
    </xf>
    <xf numFmtId="213" fontId="10" fillId="0" borderId="1" xfId="0" applyNumberFormat="1" applyFont="1" applyFill="1" applyBorder="1" applyAlignment="1">
      <alignment horizontal="center" vertical="center"/>
    </xf>
    <xf numFmtId="171" fontId="10" fillId="0" borderId="1" xfId="0" applyNumberFormat="1" applyFont="1" applyFill="1" applyBorder="1" applyAlignment="1">
      <alignment horizontal="center" vertical="center"/>
    </xf>
    <xf numFmtId="170" fontId="10" fillId="0" borderId="1" xfId="0" applyNumberFormat="1" applyFont="1" applyFill="1" applyBorder="1" applyAlignment="1">
      <alignment horizontal="center" vertical="center"/>
    </xf>
    <xf numFmtId="174" fontId="10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182" fontId="10" fillId="0" borderId="1" xfId="0" applyNumberFormat="1" applyFont="1" applyFill="1" applyBorder="1" applyAlignment="1">
      <alignment horizontal="center" vertical="center"/>
    </xf>
    <xf numFmtId="188" fontId="10" fillId="0" borderId="1" xfId="0" applyNumberFormat="1" applyFont="1" applyFill="1" applyBorder="1" applyAlignment="1">
      <alignment horizontal="center" vertical="center"/>
    </xf>
    <xf numFmtId="194" fontId="10" fillId="0" borderId="1" xfId="0" applyNumberFormat="1" applyFont="1" applyFill="1" applyBorder="1" applyAlignment="1">
      <alignment horizontal="center" vertical="center"/>
    </xf>
    <xf numFmtId="199" fontId="10" fillId="0" borderId="1" xfId="0" applyNumberFormat="1" applyFont="1" applyFill="1" applyBorder="1" applyAlignment="1">
      <alignment horizontal="center" vertical="center"/>
    </xf>
    <xf numFmtId="203" fontId="10" fillId="0" borderId="1" xfId="0" applyNumberFormat="1" applyFont="1" applyFill="1" applyBorder="1" applyAlignment="1">
      <alignment horizontal="center" vertical="center"/>
    </xf>
    <xf numFmtId="208" fontId="10" fillId="0" borderId="1" xfId="0" applyNumberFormat="1" applyFont="1" applyFill="1" applyBorder="1" applyAlignment="1">
      <alignment horizontal="center" vertical="center"/>
    </xf>
    <xf numFmtId="214" fontId="10" fillId="0" borderId="1" xfId="0" applyNumberFormat="1" applyFont="1" applyFill="1" applyBorder="1" applyAlignment="1">
      <alignment horizontal="center" vertical="center"/>
    </xf>
    <xf numFmtId="175" fontId="10" fillId="0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183" fontId="10" fillId="0" borderId="1" xfId="0" applyNumberFormat="1" applyFont="1" applyFill="1" applyBorder="1" applyAlignment="1">
      <alignment horizontal="center" vertical="center"/>
    </xf>
    <xf numFmtId="189" fontId="10" fillId="0" borderId="1" xfId="0" applyNumberFormat="1" applyFont="1" applyFill="1" applyBorder="1" applyAlignment="1">
      <alignment horizontal="center" vertical="center"/>
    </xf>
    <xf numFmtId="195" fontId="10" fillId="0" borderId="1" xfId="0" applyNumberFormat="1" applyFont="1" applyFill="1" applyBorder="1" applyAlignment="1">
      <alignment horizontal="center" vertical="center"/>
    </xf>
    <xf numFmtId="200" fontId="10" fillId="0" borderId="1" xfId="0" applyNumberFormat="1" applyFont="1" applyFill="1" applyBorder="1" applyAlignment="1">
      <alignment horizontal="center" vertical="center"/>
    </xf>
    <xf numFmtId="204" fontId="10" fillId="0" borderId="1" xfId="0" applyNumberFormat="1" applyFont="1" applyFill="1" applyBorder="1" applyAlignment="1">
      <alignment horizontal="center" vertical="center"/>
    </xf>
    <xf numFmtId="209" fontId="10" fillId="0" borderId="1" xfId="0" applyNumberFormat="1" applyFont="1" applyFill="1" applyBorder="1" applyAlignment="1">
      <alignment horizontal="center" vertical="center"/>
    </xf>
    <xf numFmtId="184" fontId="10" fillId="0" borderId="1" xfId="0" applyNumberFormat="1" applyFont="1" applyFill="1" applyBorder="1" applyAlignment="1">
      <alignment horizontal="center" vertical="center"/>
    </xf>
    <xf numFmtId="190" fontId="10" fillId="0" borderId="1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/>
    </xf>
    <xf numFmtId="201" fontId="10" fillId="0" borderId="1" xfId="0" applyNumberFormat="1" applyFont="1" applyFill="1" applyBorder="1" applyAlignment="1">
      <alignment horizontal="center" vertical="center"/>
    </xf>
    <xf numFmtId="205" fontId="10" fillId="0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185" fontId="10" fillId="0" borderId="1" xfId="0" applyNumberFormat="1" applyFont="1" applyFill="1" applyBorder="1" applyAlignment="1">
      <alignment horizontal="center" vertical="center"/>
    </xf>
    <xf numFmtId="210" fontId="10" fillId="0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vertical="center"/>
    </xf>
    <xf numFmtId="0" fontId="0" fillId="10" borderId="0" xfId="0" applyFill="1"/>
    <xf numFmtId="0" fontId="5" fillId="10" borderId="0" xfId="0" applyFont="1" applyFill="1" applyAlignment="1"/>
    <xf numFmtId="3" fontId="5" fillId="10" borderId="0" xfId="0" applyNumberFormat="1" applyFont="1" applyFill="1" applyAlignment="1"/>
    <xf numFmtId="1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262" fontId="11" fillId="0" borderId="1" xfId="0" applyNumberFormat="1" applyFont="1" applyFill="1" applyBorder="1" applyAlignment="1">
      <alignment horizontal="center" vertical="center"/>
    </xf>
    <xf numFmtId="261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18" fontId="11" fillId="0" borderId="1" xfId="0" applyNumberFormat="1" applyFont="1" applyFill="1" applyBorder="1" applyAlignment="1">
      <alignment horizontal="center" vertical="center"/>
    </xf>
    <xf numFmtId="239" fontId="11" fillId="0" borderId="1" xfId="0" applyNumberFormat="1" applyFont="1" applyFill="1" applyBorder="1" applyAlignment="1">
      <alignment horizontal="center" vertical="center"/>
    </xf>
    <xf numFmtId="221" fontId="11" fillId="0" borderId="1" xfId="0" applyNumberFormat="1" applyFont="1" applyFill="1" applyBorder="1" applyAlignment="1">
      <alignment horizontal="center" vertical="center"/>
    </xf>
    <xf numFmtId="219" fontId="11" fillId="0" borderId="1" xfId="0" applyNumberFormat="1" applyFont="1" applyFill="1" applyBorder="1" applyAlignment="1">
      <alignment horizontal="center" vertical="center"/>
    </xf>
    <xf numFmtId="257" fontId="11" fillId="0" borderId="1" xfId="0" applyNumberFormat="1" applyFont="1" applyFill="1" applyBorder="1" applyAlignment="1">
      <alignment horizontal="center" vertical="center"/>
    </xf>
    <xf numFmtId="253" fontId="11" fillId="0" borderId="1" xfId="0" applyNumberFormat="1" applyFont="1" applyFill="1" applyBorder="1" applyAlignment="1">
      <alignment horizontal="center" vertical="center"/>
    </xf>
    <xf numFmtId="247" fontId="11" fillId="0" borderId="1" xfId="0" applyNumberFormat="1" applyFont="1" applyFill="1" applyBorder="1" applyAlignment="1">
      <alignment horizontal="center" vertical="center"/>
    </xf>
    <xf numFmtId="245" fontId="11" fillId="0" borderId="1" xfId="0" applyNumberFormat="1" applyFont="1" applyFill="1" applyBorder="1" applyAlignment="1">
      <alignment horizontal="center" vertical="center"/>
    </xf>
    <xf numFmtId="240" fontId="11" fillId="0" borderId="1" xfId="0" applyNumberFormat="1" applyFont="1" applyFill="1" applyBorder="1" applyAlignment="1">
      <alignment horizontal="center" vertical="center"/>
    </xf>
    <xf numFmtId="234" fontId="11" fillId="0" borderId="1" xfId="0" applyNumberFormat="1" applyFont="1" applyFill="1" applyBorder="1" applyAlignment="1">
      <alignment horizontal="center" vertical="center"/>
    </xf>
    <xf numFmtId="225" fontId="11" fillId="0" borderId="1" xfId="0" applyNumberFormat="1" applyFont="1" applyFill="1" applyBorder="1" applyAlignment="1">
      <alignment horizontal="center" vertical="center"/>
    </xf>
    <xf numFmtId="222" fontId="11" fillId="0" borderId="1" xfId="0" applyNumberFormat="1" applyFont="1" applyFill="1" applyBorder="1" applyAlignment="1">
      <alignment horizontal="center" vertical="center"/>
    </xf>
    <xf numFmtId="263" fontId="11" fillId="0" borderId="1" xfId="0" applyNumberFormat="1" applyFont="1" applyFill="1" applyBorder="1" applyAlignment="1">
      <alignment horizontal="center" vertical="center"/>
    </xf>
    <xf numFmtId="258" fontId="11" fillId="0" borderId="1" xfId="0" applyNumberFormat="1" applyFont="1" applyFill="1" applyBorder="1" applyAlignment="1">
      <alignment horizontal="center" vertical="center"/>
    </xf>
    <xf numFmtId="254" fontId="11" fillId="0" borderId="1" xfId="0" applyNumberFormat="1" applyFont="1" applyFill="1" applyBorder="1" applyAlignment="1">
      <alignment horizontal="center" vertical="center"/>
    </xf>
    <xf numFmtId="248" fontId="11" fillId="0" borderId="1" xfId="0" applyNumberFormat="1" applyFont="1" applyFill="1" applyBorder="1" applyAlignment="1">
      <alignment horizontal="center" vertical="center"/>
    </xf>
    <xf numFmtId="246" fontId="11" fillId="0" borderId="1" xfId="0" applyNumberFormat="1" applyFont="1" applyFill="1" applyBorder="1" applyAlignment="1">
      <alignment horizontal="center" vertical="center"/>
    </xf>
    <xf numFmtId="241" fontId="11" fillId="0" borderId="1" xfId="0" applyNumberFormat="1" applyFont="1" applyFill="1" applyBorder="1" applyAlignment="1">
      <alignment horizontal="center" vertical="center"/>
    </xf>
    <xf numFmtId="235" fontId="11" fillId="0" borderId="1" xfId="0" applyNumberFormat="1" applyFont="1" applyFill="1" applyBorder="1" applyAlignment="1">
      <alignment horizontal="center" vertical="center"/>
    </xf>
    <xf numFmtId="230" fontId="11" fillId="0" borderId="1" xfId="0" applyNumberFormat="1" applyFont="1" applyFill="1" applyBorder="1" applyAlignment="1">
      <alignment horizontal="center" vertical="center"/>
    </xf>
    <xf numFmtId="226" fontId="11" fillId="0" borderId="1" xfId="0" applyNumberFormat="1" applyFont="1" applyFill="1" applyBorder="1" applyAlignment="1">
      <alignment horizontal="center" vertical="center"/>
    </xf>
    <xf numFmtId="223" fontId="11" fillId="0" borderId="1" xfId="0" applyNumberFormat="1" applyFont="1" applyFill="1" applyBorder="1" applyAlignment="1">
      <alignment horizontal="center" vertical="center"/>
    </xf>
    <xf numFmtId="220" fontId="11" fillId="0" borderId="1" xfId="0" applyNumberFormat="1" applyFont="1" applyFill="1" applyBorder="1" applyAlignment="1">
      <alignment horizontal="center" vertical="center"/>
    </xf>
    <xf numFmtId="264" fontId="11" fillId="0" borderId="1" xfId="0" applyNumberFormat="1" applyFont="1" applyFill="1" applyBorder="1" applyAlignment="1">
      <alignment horizontal="center" vertical="center"/>
    </xf>
    <xf numFmtId="259" fontId="11" fillId="0" borderId="1" xfId="0" applyNumberFormat="1" applyFont="1" applyFill="1" applyBorder="1" applyAlignment="1">
      <alignment horizontal="center" vertical="center"/>
    </xf>
    <xf numFmtId="255" fontId="11" fillId="0" borderId="1" xfId="0" applyNumberFormat="1" applyFont="1" applyFill="1" applyBorder="1" applyAlignment="1">
      <alignment horizontal="center" vertical="center"/>
    </xf>
    <xf numFmtId="249" fontId="11" fillId="0" borderId="1" xfId="0" applyNumberFormat="1" applyFont="1" applyFill="1" applyBorder="1" applyAlignment="1">
      <alignment horizontal="center" vertical="center"/>
    </xf>
    <xf numFmtId="242" fontId="11" fillId="0" borderId="1" xfId="0" applyNumberFormat="1" applyFont="1" applyFill="1" applyBorder="1" applyAlignment="1">
      <alignment horizontal="center" vertical="center"/>
    </xf>
    <xf numFmtId="236" fontId="11" fillId="0" borderId="1" xfId="0" applyNumberFormat="1" applyFont="1" applyFill="1" applyBorder="1" applyAlignment="1">
      <alignment horizontal="center" vertical="center"/>
    </xf>
    <xf numFmtId="231" fontId="11" fillId="0" borderId="1" xfId="0" applyNumberFormat="1" applyFont="1" applyFill="1" applyBorder="1" applyAlignment="1">
      <alignment horizontal="center" vertical="center"/>
    </xf>
    <xf numFmtId="227" fontId="11" fillId="0" borderId="1" xfId="0" applyNumberFormat="1" applyFont="1" applyFill="1" applyBorder="1" applyAlignment="1">
      <alignment horizontal="center" vertical="center"/>
    </xf>
    <xf numFmtId="224" fontId="11" fillId="0" borderId="1" xfId="0" applyNumberFormat="1" applyFont="1" applyFill="1" applyBorder="1" applyAlignment="1">
      <alignment horizontal="center" vertical="center"/>
    </xf>
    <xf numFmtId="260" fontId="11" fillId="0" borderId="1" xfId="0" applyNumberFormat="1" applyFont="1" applyFill="1" applyBorder="1" applyAlignment="1">
      <alignment horizontal="center" vertical="center"/>
    </xf>
    <xf numFmtId="256" fontId="11" fillId="0" borderId="1" xfId="0" applyNumberFormat="1" applyFont="1" applyFill="1" applyBorder="1" applyAlignment="1">
      <alignment horizontal="center" vertical="center"/>
    </xf>
    <xf numFmtId="250" fontId="11" fillId="0" borderId="1" xfId="0" applyNumberFormat="1" applyFont="1" applyFill="1" applyBorder="1" applyAlignment="1">
      <alignment horizontal="center" vertical="center"/>
    </xf>
    <xf numFmtId="243" fontId="11" fillId="0" borderId="1" xfId="0" applyNumberFormat="1" applyFont="1" applyFill="1" applyBorder="1" applyAlignment="1">
      <alignment horizontal="center" vertical="center"/>
    </xf>
    <xf numFmtId="237" fontId="11" fillId="0" borderId="1" xfId="0" applyNumberFormat="1" applyFont="1" applyFill="1" applyBorder="1" applyAlignment="1">
      <alignment horizontal="center" vertical="center"/>
    </xf>
    <xf numFmtId="232" fontId="11" fillId="0" borderId="1" xfId="0" applyNumberFormat="1" applyFont="1" applyFill="1" applyBorder="1" applyAlignment="1">
      <alignment horizontal="center" vertical="center"/>
    </xf>
    <xf numFmtId="228" fontId="11" fillId="0" borderId="1" xfId="0" applyNumberFormat="1" applyFont="1" applyFill="1" applyBorder="1" applyAlignment="1">
      <alignment horizontal="center" vertical="center"/>
    </xf>
    <xf numFmtId="251" fontId="11" fillId="0" borderId="1" xfId="0" applyNumberFormat="1" applyFont="1" applyFill="1" applyBorder="1" applyAlignment="1">
      <alignment horizontal="center" vertical="center"/>
    </xf>
    <xf numFmtId="244" fontId="11" fillId="0" borderId="1" xfId="0" applyNumberFormat="1" applyFont="1" applyFill="1" applyBorder="1" applyAlignment="1">
      <alignment horizontal="center" vertical="center"/>
    </xf>
    <xf numFmtId="238" fontId="11" fillId="0" borderId="1" xfId="0" applyNumberFormat="1" applyFont="1" applyFill="1" applyBorder="1" applyAlignment="1">
      <alignment horizontal="center" vertical="center"/>
    </xf>
    <xf numFmtId="233" fontId="11" fillId="0" borderId="1" xfId="0" applyNumberFormat="1" applyFont="1" applyFill="1" applyBorder="1" applyAlignment="1">
      <alignment horizontal="center" vertical="center"/>
    </xf>
    <xf numFmtId="265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/>
    <xf numFmtId="252" fontId="11" fillId="0" borderId="1" xfId="0" applyNumberFormat="1" applyFont="1" applyFill="1" applyBorder="1" applyAlignment="1">
      <alignment horizontal="center" vertical="center"/>
    </xf>
    <xf numFmtId="229" fontId="11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6" borderId="0" xfId="0" applyFont="1" applyFill="1" applyBorder="1"/>
    <xf numFmtId="0" fontId="5" fillId="6" borderId="0" xfId="0" applyFont="1" applyFill="1" applyBorder="1" applyAlignment="1">
      <alignment vertical="center"/>
    </xf>
    <xf numFmtId="0" fontId="12" fillId="11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</cellXfs>
  <cellStyles count="78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24"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theme="0"/>
      </font>
      <fill>
        <patternFill patternType="solid">
          <fgColor indexed="64"/>
          <bgColor rgb="FFEC008B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  <fill>
        <patternFill patternType="solid">
          <fgColor indexed="64"/>
          <bgColor theme="3"/>
        </patternFill>
      </fill>
    </dxf>
    <dxf>
      <font>
        <color auto="1"/>
      </font>
      <fill>
        <patternFill patternType="solid">
          <fgColor indexed="64"/>
          <bgColor theme="9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355600</xdr:colOff>
      <xdr:row>16</xdr:row>
      <xdr:rowOff>368300</xdr:rowOff>
    </xdr:to>
    <xdr:sp macro="" textlink="">
      <xdr:nvSpPr>
        <xdr:cNvPr id="2" name="TextBox 1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3" name="TextBox 2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6" name="TextBox 5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4" name="TextBox 3"/>
        <xdr:cNvSpPr txBox="1"/>
      </xdr:nvSpPr>
      <xdr:spPr>
        <a:xfrm>
          <a:off x="457200" y="51943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4" name="TextBox 3"/>
        <xdr:cNvSpPr txBox="1"/>
      </xdr:nvSpPr>
      <xdr:spPr>
        <a:xfrm>
          <a:off x="457200" y="53975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355600</xdr:colOff>
      <xdr:row>13</xdr:row>
      <xdr:rowOff>368300</xdr:rowOff>
    </xdr:to>
    <xdr:sp macro="" textlink="">
      <xdr:nvSpPr>
        <xdr:cNvPr id="4" name="TextBox 3"/>
        <xdr:cNvSpPr txBox="1"/>
      </xdr:nvSpPr>
      <xdr:spPr>
        <a:xfrm>
          <a:off x="457200" y="5397500"/>
          <a:ext cx="3556000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Lato Regular"/>
              <a:cs typeface="Lato Regular"/>
            </a:rPr>
            <a:t>Source: </a:t>
          </a:r>
        </a:p>
        <a:p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</a:t>
          </a:r>
          <a:endParaRPr lang="en-US">
            <a:effectLst/>
            <a:latin typeface="Lato Regular"/>
            <a:cs typeface="Lato Regula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Urban Institute Powerpoint Template">
  <a:themeElements>
    <a:clrScheme name="Custom 6">
      <a:dk1>
        <a:sysClr val="windowText" lastClr="000000"/>
      </a:dk1>
      <a:lt1>
        <a:sysClr val="window" lastClr="FFFFFF"/>
      </a:lt1>
      <a:dk2>
        <a:srgbClr val="0096D2"/>
      </a:dk2>
      <a:lt2>
        <a:srgbClr val="CECFCE"/>
      </a:lt2>
      <a:accent1>
        <a:srgbClr val="0096D2"/>
      </a:accent1>
      <a:accent2>
        <a:srgbClr val="9FC7DE"/>
      </a:accent2>
      <a:accent3>
        <a:srgbClr val="153D66"/>
      </a:accent3>
      <a:accent4>
        <a:srgbClr val="828381"/>
      </a:accent4>
      <a:accent5>
        <a:srgbClr val="B1B3B1"/>
      </a:accent5>
      <a:accent6>
        <a:srgbClr val="F0BA1B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4"/>
  <sheetViews>
    <sheetView showGridLines="0" tabSelected="1" workbookViewId="0"/>
  </sheetViews>
  <sheetFormatPr baseColWidth="10" defaultRowHeight="16" x14ac:dyDescent="0"/>
  <cols>
    <col min="1" max="1" width="6" style="70" customWidth="1"/>
    <col min="2" max="12" width="7.6640625" style="70" customWidth="1"/>
    <col min="13" max="14" width="6" style="70" customWidth="1"/>
    <col min="15" max="15" width="10.5" style="70" bestFit="1" customWidth="1"/>
    <col min="16" max="20" width="6" style="70" customWidth="1"/>
    <col min="21" max="21" width="10.83203125" style="70"/>
    <col min="22" max="23" width="11.5" style="70" bestFit="1" customWidth="1"/>
    <col min="24" max="26" width="10.83203125" style="70"/>
    <col min="27" max="27" width="11.33203125" style="70" bestFit="1" customWidth="1"/>
    <col min="28" max="16384" width="10.83203125" style="70"/>
  </cols>
  <sheetData>
    <row r="1" spans="2:29">
      <c r="V1" s="70" t="s">
        <v>77</v>
      </c>
      <c r="W1" s="70" t="s">
        <v>77</v>
      </c>
      <c r="X1" s="70" t="s">
        <v>78</v>
      </c>
      <c r="Y1" s="70" t="s">
        <v>78</v>
      </c>
      <c r="Z1" s="147"/>
      <c r="AA1" s="147"/>
      <c r="AB1" s="147"/>
      <c r="AC1" s="147"/>
    </row>
    <row r="2" spans="2:29" ht="44" customHeight="1">
      <c r="B2" s="3" t="s">
        <v>0</v>
      </c>
      <c r="J2" s="199"/>
      <c r="K2" s="199"/>
      <c r="L2" s="199"/>
      <c r="V2" s="70">
        <v>1990</v>
      </c>
      <c r="W2" s="70">
        <v>2000</v>
      </c>
      <c r="X2" s="70">
        <v>1990</v>
      </c>
      <c r="Y2" s="70">
        <v>2000</v>
      </c>
    </row>
    <row r="3" spans="2:29" s="63" customFormat="1" ht="17" customHeight="1">
      <c r="B3" s="202" t="s">
        <v>130</v>
      </c>
      <c r="C3" s="203"/>
      <c r="D3" s="203"/>
      <c r="E3" s="204" t="s">
        <v>132</v>
      </c>
      <c r="F3" s="204">
        <v>2000</v>
      </c>
      <c r="J3" s="200"/>
      <c r="K3" s="200"/>
      <c r="L3" s="200"/>
      <c r="T3" t="s">
        <v>79</v>
      </c>
      <c r="U3" s="64" t="s">
        <v>3</v>
      </c>
      <c r="V3" s="65">
        <f>VLOOKUP(U3,'DATA (2)'!$B$3:$I$53,7,0)/10000</f>
        <v>145.01165999999998</v>
      </c>
      <c r="W3" s="65">
        <f>V3*0.5</f>
        <v>72.505829999999989</v>
      </c>
      <c r="X3" s="65">
        <f>VLOOKUP(U3,'DATA (2)'!$B$3:$I$53,8,0)/10000</f>
        <v>338.36054000000001</v>
      </c>
      <c r="Y3" s="65">
        <f>X3*0.5</f>
        <v>169.18027000000001</v>
      </c>
      <c r="Z3" s="2"/>
      <c r="AA3" s="142"/>
    </row>
    <row r="4" spans="2:29" s="63" customFormat="1" ht="20" customHeight="1">
      <c r="E4" s="204" t="s">
        <v>131</v>
      </c>
      <c r="F4" s="204" t="s">
        <v>78</v>
      </c>
      <c r="J4" s="200"/>
      <c r="K4" s="201"/>
      <c r="L4" s="201"/>
      <c r="T4" t="s">
        <v>80</v>
      </c>
      <c r="U4" s="64" t="s">
        <v>4</v>
      </c>
      <c r="V4" s="65">
        <f>VLOOKUP(U4,'DATA (2)'!$B$3:$I$53,7,0)/10000</f>
        <v>22.05396</v>
      </c>
      <c r="W4" s="65">
        <f t="shared" ref="W4:W53" si="0">V4*0.5</f>
        <v>11.02698</v>
      </c>
      <c r="X4" s="65">
        <f>VLOOKUP(U4,'DATA (2)'!$B$3:$I$53,8,0)/10000</f>
        <v>51.459239999999994</v>
      </c>
      <c r="Y4" s="65">
        <f t="shared" ref="Y4:Y53" si="1">X4*0.5</f>
        <v>25.729619999999997</v>
      </c>
      <c r="Z4" s="75" t="s">
        <v>54</v>
      </c>
      <c r="AA4" s="78">
        <f>IF(AND(F4="Men",F3=1990),MEDIAN(V3:V53),IF(AND(F4="Men",F3=2000),MEDIAN(W3:W53),IF(AND(F4="Women",F3=1990),MEDIAN(X3:X53),IF(AND(F4="Women",F3=2000),MEDIAN(Y3:Y53),0))))</f>
        <v>153.83532500000001</v>
      </c>
    </row>
    <row r="5" spans="2:29" ht="21" customHeight="1">
      <c r="B5" s="61"/>
      <c r="C5" s="63" t="s">
        <v>1</v>
      </c>
      <c r="D5" s="63"/>
      <c r="E5" s="63"/>
      <c r="F5" s="67"/>
      <c r="G5" s="63" t="s">
        <v>2</v>
      </c>
      <c r="H5" s="63"/>
      <c r="I5" s="63"/>
      <c r="J5" s="200"/>
      <c r="K5" s="199"/>
      <c r="L5" s="199"/>
      <c r="T5" t="s">
        <v>81</v>
      </c>
      <c r="U5" s="64" t="s">
        <v>5</v>
      </c>
      <c r="V5" s="65">
        <f>VLOOKUP(U5,'DATA (2)'!$B$3:$I$53,7,0)/10000</f>
        <v>198.79872</v>
      </c>
      <c r="W5" s="65">
        <f t="shared" si="0"/>
        <v>99.399360000000001</v>
      </c>
      <c r="X5" s="65">
        <f>VLOOKUP(U5,'DATA (2)'!$B$3:$I$53,8,0)/10000</f>
        <v>463.86367999999999</v>
      </c>
      <c r="Y5" s="65">
        <f t="shared" si="1"/>
        <v>231.93183999999999</v>
      </c>
      <c r="Z5" s="2"/>
      <c r="AA5" s="69"/>
    </row>
    <row r="6" spans="2:29" s="2" customFormat="1" ht="22" customHeight="1" thickBot="1">
      <c r="B6" s="70"/>
      <c r="C6" s="70"/>
      <c r="D6" s="70"/>
      <c r="E6" s="70"/>
      <c r="F6" s="70"/>
      <c r="G6" s="70"/>
      <c r="H6" s="70"/>
      <c r="I6" s="70"/>
      <c r="J6" s="70"/>
      <c r="K6" s="70"/>
      <c r="L6" s="148"/>
      <c r="T6" t="s">
        <v>82</v>
      </c>
      <c r="U6" s="64" t="s">
        <v>6</v>
      </c>
      <c r="V6" s="65">
        <f>VLOOKUP(U6,'DATA (2)'!$B$3:$I$53,7,0)/10000</f>
        <v>88.781190000000009</v>
      </c>
      <c r="W6" s="65">
        <f t="shared" si="0"/>
        <v>44.390595000000005</v>
      </c>
      <c r="X6" s="65">
        <f>VLOOKUP(U6,'DATA (2)'!$B$3:$I$53,8,0)/10000</f>
        <v>207.15610999999998</v>
      </c>
      <c r="Y6" s="65">
        <f t="shared" si="1"/>
        <v>103.57805499999999</v>
      </c>
      <c r="AA6" s="69"/>
    </row>
    <row r="7" spans="2:29" s="2" customFormat="1" ht="46" customHeight="1" thickTop="1" thickBot="1">
      <c r="B7" s="150">
        <f>VLOOKUP(B18,$T$3:$Y$53,1+MATCH($F$4,$V$1:$Y$1,0)+MATCH($F$3,$V$2:$Y$2,0),0)</f>
        <v>25.729619999999997</v>
      </c>
      <c r="C7" s="151"/>
      <c r="D7" s="151"/>
      <c r="E7" s="151"/>
      <c r="F7" s="151"/>
      <c r="G7" s="151"/>
      <c r="H7" s="151"/>
      <c r="I7" s="151"/>
      <c r="J7" s="151"/>
      <c r="K7" s="151"/>
      <c r="L7" s="152">
        <f>VLOOKUP(L18,$T$3:$Y$53,1+MATCH($F$4,$V$1:$Y$1,0)+MATCH($F$3,$V$2:$Y$2,0),0)</f>
        <v>46.490569999999998</v>
      </c>
      <c r="N7" s="146"/>
      <c r="O7" s="146"/>
      <c r="P7" s="146"/>
      <c r="Q7" s="146"/>
      <c r="T7" t="s">
        <v>83</v>
      </c>
      <c r="U7" s="64" t="s">
        <v>7</v>
      </c>
      <c r="V7" s="65">
        <f>VLOOKUP(U7,'DATA (2)'!$B$3:$I$53,7,0)/10000</f>
        <v>1149.9756299999999</v>
      </c>
      <c r="W7" s="65">
        <f t="shared" si="0"/>
        <v>574.98781499999996</v>
      </c>
      <c r="X7" s="65">
        <f>VLOOKUP(U7,'DATA (2)'!$B$3:$I$53,8,0)/10000</f>
        <v>2683.2764699999998</v>
      </c>
      <c r="Y7" s="65">
        <f t="shared" si="1"/>
        <v>1341.6382349999999</v>
      </c>
    </row>
    <row r="8" spans="2:29" s="2" customFormat="1" ht="46" customHeight="1" thickTop="1" thickBot="1">
      <c r="B8" s="151"/>
      <c r="C8" s="151"/>
      <c r="D8" s="151"/>
      <c r="E8" s="151"/>
      <c r="F8" s="151"/>
      <c r="G8" s="153">
        <f t="shared" ref="G8:G13" si="2">VLOOKUP(G19,$T$3:$Y$53,1+MATCH($F$4,$V$1:$Y$1,0)+MATCH($F$3,$V$2:$Y$2,0),0)</f>
        <v>200.99495499999998</v>
      </c>
      <c r="H8" s="151"/>
      <c r="I8" s="151"/>
      <c r="J8" s="151"/>
      <c r="K8" s="154">
        <f>VLOOKUP(K19,$T$3:$Y$53,1+MATCH($F$4,$V$1:$Y$1,0)+MATCH($F$3,$V$2:$Y$2,0),0)</f>
        <v>21.93205</v>
      </c>
      <c r="L8" s="155">
        <f>VLOOKUP(L19,$T$3:$Y$53,1+MATCH($F$4,$V$1:$Y$1,0)+MATCH($F$3,$V$2:$Y$2,0),0)</f>
        <v>46.321064999999997</v>
      </c>
      <c r="T8" t="s">
        <v>84</v>
      </c>
      <c r="U8" s="64" t="s">
        <v>8</v>
      </c>
      <c r="V8" s="65">
        <f>VLOOKUP(U8,'DATA (2)'!$B$3:$I$53,7,0)/10000</f>
        <v>158.05100999999999</v>
      </c>
      <c r="W8" s="65">
        <f t="shared" si="0"/>
        <v>79.025504999999995</v>
      </c>
      <c r="X8" s="65">
        <f>VLOOKUP(U8,'DATA (2)'!$B$3:$I$53,8,0)/10000</f>
        <v>368.78568999999999</v>
      </c>
      <c r="Y8" s="65">
        <f t="shared" si="1"/>
        <v>184.39284499999999</v>
      </c>
    </row>
    <row r="9" spans="2:29" s="2" customFormat="1" ht="46" customHeight="1" thickTop="1" thickBot="1">
      <c r="B9" s="149">
        <f t="shared" ref="B9:F11" si="3">VLOOKUP(B20,$T$3:$Y$53,1+MATCH($F$4,$V$1:$Y$1,0)+MATCH($F$3,$V$2:$Y$2,0),0)</f>
        <v>243.99920999999998</v>
      </c>
      <c r="C9" s="156">
        <f t="shared" si="3"/>
        <v>56.424759999999999</v>
      </c>
      <c r="D9" s="157">
        <f t="shared" si="3"/>
        <v>35.530774999999998</v>
      </c>
      <c r="E9" s="158">
        <f t="shared" si="3"/>
        <v>25.318754999999999</v>
      </c>
      <c r="F9" s="159">
        <f t="shared" si="3"/>
        <v>189.71329999999998</v>
      </c>
      <c r="G9" s="160">
        <f t="shared" si="2"/>
        <v>450.87472500000001</v>
      </c>
      <c r="H9" s="161">
        <f>VLOOKUP(H20,$T$3:$Y$53,1+MATCH($F$4,$V$1:$Y$1,0)+MATCH($F$3,$V$2:$Y$2,0),0)</f>
        <v>346.34676999999999</v>
      </c>
      <c r="I9" s="151"/>
      <c r="J9" s="162">
        <f>VLOOKUP(J20,$T$3:$Y$53,1+MATCH($F$4,$V$1:$Y$1,0)+MATCH($F$3,$V$2:$Y$2,0),0)</f>
        <v>687.78944499999989</v>
      </c>
      <c r="K9" s="163">
        <f>VLOOKUP(K20,$T$3:$Y$53,1+MATCH($F$4,$V$1:$Y$1,0)+MATCH($F$3,$V$2:$Y$2,0),0)</f>
        <v>234.24884</v>
      </c>
      <c r="L9" s="151"/>
      <c r="T9" t="s">
        <v>85</v>
      </c>
      <c r="U9" s="64" t="s">
        <v>9</v>
      </c>
      <c r="V9" s="65">
        <f>VLOOKUP(U9,'DATA (2)'!$B$3:$I$53,7,0)/10000</f>
        <v>107.8824</v>
      </c>
      <c r="W9" s="65">
        <f t="shared" si="0"/>
        <v>53.941200000000002</v>
      </c>
      <c r="X9" s="65">
        <f>VLOOKUP(U9,'DATA (2)'!$B$3:$I$53,8,0)/10000</f>
        <v>251.72559999999999</v>
      </c>
      <c r="Y9" s="65">
        <f t="shared" si="1"/>
        <v>125.86279999999999</v>
      </c>
    </row>
    <row r="10" spans="2:29" s="2" customFormat="1" ht="46" customHeight="1" thickTop="1" thickBot="1">
      <c r="B10" s="164">
        <f t="shared" si="3"/>
        <v>137.55227500000001</v>
      </c>
      <c r="C10" s="165">
        <f t="shared" si="3"/>
        <v>97.654759999999996</v>
      </c>
      <c r="D10" s="166">
        <f t="shared" si="3"/>
        <v>20.39303</v>
      </c>
      <c r="E10" s="167">
        <f t="shared" si="3"/>
        <v>29.570694999999997</v>
      </c>
      <c r="F10" s="168">
        <f t="shared" si="3"/>
        <v>108.16455999999998</v>
      </c>
      <c r="G10" s="169">
        <f t="shared" si="2"/>
        <v>229.98156999999998</v>
      </c>
      <c r="H10" s="170">
        <f>VLOOKUP(H21,$T$3:$Y$53,1+MATCH($F$4,$V$1:$Y$1,0)+MATCH($F$3,$V$2:$Y$2,0),0)</f>
        <v>404.97827999999998</v>
      </c>
      <c r="I10" s="171">
        <f>VLOOKUP(I21,$T$3:$Y$53,1+MATCH($F$4,$V$1:$Y$1,0)+MATCH($F$3,$V$2:$Y$2,0),0)</f>
        <v>447.08303499999994</v>
      </c>
      <c r="J10" s="172">
        <f>VLOOKUP(J21,$T$3:$Y$53,1+MATCH($F$4,$V$1:$Y$1,0)+MATCH($F$3,$V$2:$Y$2,0),0)</f>
        <v>311.47686499999998</v>
      </c>
      <c r="K10" s="173">
        <f>VLOOKUP(K21,$T$3:$Y$53,1+MATCH($F$4,$V$1:$Y$1,0)+MATCH($F$3,$V$2:$Y$2,0),0)</f>
        <v>125.86279999999999</v>
      </c>
      <c r="L10" s="174">
        <f>VLOOKUP(L21,$T$3:$Y$53,1+MATCH($F$4,$V$1:$Y$1,0)+MATCH($F$3,$V$2:$Y$2,0),0)</f>
        <v>36.802884999999996</v>
      </c>
      <c r="T10" t="s">
        <v>86</v>
      </c>
      <c r="U10" s="64" t="s">
        <v>10</v>
      </c>
      <c r="V10" s="65">
        <f>VLOOKUP(U10,'DATA (2)'!$B$3:$I$53,7,0)/10000</f>
        <v>27.772470000000002</v>
      </c>
      <c r="W10" s="65">
        <f t="shared" si="0"/>
        <v>13.886235000000001</v>
      </c>
      <c r="X10" s="65">
        <f>VLOOKUP(U10,'DATA (2)'!$B$3:$I$53,8,0)/10000</f>
        <v>64.802429999999987</v>
      </c>
      <c r="Y10" s="65">
        <f t="shared" si="1"/>
        <v>32.401214999999993</v>
      </c>
    </row>
    <row r="11" spans="2:29" s="2" customFormat="1" ht="46" customHeight="1" thickTop="1" thickBot="1">
      <c r="B11" s="175">
        <f t="shared" si="3"/>
        <v>1341.6382349999999</v>
      </c>
      <c r="C11" s="176">
        <f t="shared" si="3"/>
        <v>101.53052</v>
      </c>
      <c r="D11" s="177">
        <f t="shared" si="3"/>
        <v>184.39284499999999</v>
      </c>
      <c r="E11" s="178">
        <f t="shared" si="3"/>
        <v>65.398060000000001</v>
      </c>
      <c r="F11" s="179">
        <f t="shared" si="3"/>
        <v>211.545985</v>
      </c>
      <c r="G11" s="179">
        <f t="shared" si="2"/>
        <v>153.83532500000001</v>
      </c>
      <c r="H11" s="180">
        <f>VLOOKUP(H22,$T$3:$Y$53,1+MATCH($F$4,$V$1:$Y$1,0)+MATCH($F$3,$V$2:$Y$2,0),0)</f>
        <v>64.900639999999996</v>
      </c>
      <c r="I11" s="181">
        <f>VLOOKUP(I22,$T$3:$Y$53,1+MATCH($F$4,$V$1:$Y$1,0)+MATCH($F$3,$V$2:$Y$2,0),0)</f>
        <v>289.11417499999999</v>
      </c>
      <c r="J11" s="182">
        <f>VLOOKUP(J22,$T$3:$Y$53,1+MATCH($F$4,$V$1:$Y$1,0)+MATCH($F$3,$V$2:$Y$2,0),0)</f>
        <v>207.50848999999999</v>
      </c>
      <c r="K11" s="183">
        <f>VLOOKUP(K22,$T$3:$Y$53,1+MATCH($F$4,$V$1:$Y$1,0)+MATCH($F$3,$V$2:$Y$2,0),0)</f>
        <v>32.401214999999993</v>
      </c>
      <c r="L11" s="151"/>
      <c r="T11" t="s">
        <v>87</v>
      </c>
      <c r="U11" s="64" t="s">
        <v>11</v>
      </c>
      <c r="V11" s="65">
        <f>VLOOKUP(U11,'DATA (2)'!$B$3:$I$53,7,0)/10000</f>
        <v>19.393469999999997</v>
      </c>
      <c r="W11" s="65">
        <f t="shared" si="0"/>
        <v>9.6967349999999985</v>
      </c>
      <c r="X11" s="65">
        <f>VLOOKUP(U11,'DATA (2)'!$B$3:$I$53,8,0)/10000</f>
        <v>45.251429999999999</v>
      </c>
      <c r="Y11" s="65">
        <f t="shared" si="1"/>
        <v>22.625715</v>
      </c>
      <c r="Z11" s="70"/>
      <c r="AA11" s="70"/>
      <c r="AB11" s="70"/>
    </row>
    <row r="12" spans="2:29" s="2" customFormat="1" ht="46" customHeight="1" thickTop="1" thickBot="1">
      <c r="B12" s="151"/>
      <c r="C12" s="184">
        <f>VLOOKUP(C23,$T$3:$Y$53,1+MATCH($F$4,$V$1:$Y$1,0)+MATCH($F$3,$V$2:$Y$2,0),0)</f>
        <v>231.93183999999999</v>
      </c>
      <c r="D12" s="185">
        <f>VLOOKUP(D23,$T$3:$Y$53,1+MATCH($F$4,$V$1:$Y$1,0)+MATCH($F$3,$V$2:$Y$2,0),0)</f>
        <v>72.985045</v>
      </c>
      <c r="E12" s="186">
        <f>VLOOKUP(E23,$T$3:$Y$53,1+MATCH($F$4,$V$1:$Y$1,0)+MATCH($F$3,$V$2:$Y$2,0),0)</f>
        <v>101.288495</v>
      </c>
      <c r="F12" s="187">
        <f>VLOOKUP(F23,$T$3:$Y$53,1+MATCH($F$4,$V$1:$Y$1,0)+MATCH($F$3,$V$2:$Y$2,0),0)</f>
        <v>103.57805499999999</v>
      </c>
      <c r="G12" s="187">
        <f t="shared" si="2"/>
        <v>227.35922999999997</v>
      </c>
      <c r="H12" s="188">
        <f>VLOOKUP(H23,$T$3:$Y$53,1+MATCH($F$4,$V$1:$Y$1,0)+MATCH($F$3,$V$2:$Y$2,0),0)</f>
        <v>344.68209999999999</v>
      </c>
      <c r="I12" s="189">
        <f>VLOOKUP(I23,$T$3:$Y$53,1+MATCH($F$4,$V$1:$Y$1,0)+MATCH($F$3,$V$2:$Y$2,0),0)</f>
        <v>167.11936499999999</v>
      </c>
      <c r="J12" s="190">
        <f>VLOOKUP(J23,$T$3:$Y$53,1+MATCH($F$4,$V$1:$Y$1,0)+MATCH($F$3,$V$2:$Y$2,0),0)</f>
        <v>22.625715</v>
      </c>
      <c r="K12" s="151"/>
      <c r="L12" s="151"/>
      <c r="T12" t="s">
        <v>88</v>
      </c>
      <c r="U12" s="64" t="s">
        <v>12</v>
      </c>
      <c r="V12" s="65">
        <f>VLOOKUP(U12,'DATA (2)'!$B$3:$I$53,7,0)/10000</f>
        <v>586.58579999999995</v>
      </c>
      <c r="W12" s="65">
        <f t="shared" si="0"/>
        <v>293.29289999999997</v>
      </c>
      <c r="X12" s="65">
        <f>VLOOKUP(U12,'DATA (2)'!$B$3:$I$53,8,0)/10000</f>
        <v>1368.7002</v>
      </c>
      <c r="Y12" s="65">
        <f t="shared" si="1"/>
        <v>684.3501</v>
      </c>
      <c r="Z12" s="70"/>
      <c r="AA12" s="70"/>
      <c r="AB12" s="70"/>
    </row>
    <row r="13" spans="2:29" ht="46" customHeight="1" thickTop="1" thickBot="1">
      <c r="B13" s="151"/>
      <c r="C13" s="151"/>
      <c r="D13" s="151"/>
      <c r="E13" s="191">
        <f>VLOOKUP(E24,$T$3:$Y$53,1+MATCH($F$4,$V$1:$Y$1,0)+MATCH($F$3,$V$2:$Y$2,0),0)</f>
        <v>134.76987999999997</v>
      </c>
      <c r="F13" s="192">
        <f>VLOOKUP(F24,$T$3:$Y$53,1+MATCH($F$4,$V$1:$Y$1,0)+MATCH($F$3,$V$2:$Y$2,0),0)</f>
        <v>161.89144999999999</v>
      </c>
      <c r="G13" s="192">
        <f t="shared" si="2"/>
        <v>104.692245</v>
      </c>
      <c r="H13" s="193">
        <f>VLOOKUP(H24,$T$3:$Y$53,1+MATCH($F$4,$V$1:$Y$1,0)+MATCH($F$3,$V$2:$Y$2,0),0)</f>
        <v>169.18027000000001</v>
      </c>
      <c r="I13" s="194">
        <f>VLOOKUP(I24,$T$3:$Y$53,1+MATCH($F$4,$V$1:$Y$1,0)+MATCH($F$3,$V$2:$Y$2,0),0)</f>
        <v>349.72584499999999</v>
      </c>
      <c r="J13" s="151"/>
      <c r="K13" s="151"/>
      <c r="L13" s="151"/>
      <c r="T13" t="s">
        <v>89</v>
      </c>
      <c r="U13" s="64" t="s">
        <v>13</v>
      </c>
      <c r="V13" s="65">
        <f>VLOOKUP(U13,'DATA (2)'!$B$3:$I$53,7,0)/10000</f>
        <v>299.76501000000002</v>
      </c>
      <c r="W13" s="65">
        <f t="shared" si="0"/>
        <v>149.88250500000001</v>
      </c>
      <c r="X13" s="65">
        <f>VLOOKUP(U13,'DATA (2)'!$B$3:$I$53,8,0)/10000</f>
        <v>699.45168999999999</v>
      </c>
      <c r="Y13" s="65">
        <f t="shared" si="1"/>
        <v>349.72584499999999</v>
      </c>
    </row>
    <row r="14" spans="2:29" ht="36" customHeight="1" thickTop="1" thickBot="1">
      <c r="B14" s="195">
        <f>VLOOKUP(B25,$T$3:$Y$53,1+MATCH($F$4,$V$1:$Y$1,0)+MATCH($F$3,$V$2:$Y$2,0),0)</f>
        <v>49.141889999999997</v>
      </c>
      <c r="C14" s="196"/>
      <c r="D14" s="196"/>
      <c r="E14" s="197">
        <f>VLOOKUP(E25,$T$3:$Y$53,1+MATCH($F$4,$V$1:$Y$1,0)+MATCH($F$3,$V$2:$Y$2,0),0)</f>
        <v>925.68675499999983</v>
      </c>
      <c r="F14" s="196"/>
      <c r="G14" s="196"/>
      <c r="H14" s="196"/>
      <c r="I14" s="196"/>
      <c r="J14" s="198">
        <f>VLOOKUP(J25,$T$3:$Y$53,1+MATCH($F$4,$V$1:$Y$1,0)+MATCH($F$3,$V$2:$Y$2,0),0)</f>
        <v>684.3501</v>
      </c>
      <c r="K14" s="196"/>
      <c r="L14" s="196"/>
      <c r="T14" t="s">
        <v>90</v>
      </c>
      <c r="U14" s="64" t="s">
        <v>14</v>
      </c>
      <c r="V14" s="65">
        <f>VLOOKUP(U14,'DATA (2)'!$B$3:$I$53,7,0)/10000</f>
        <v>42.12162</v>
      </c>
      <c r="W14" s="65">
        <f t="shared" si="0"/>
        <v>21.06081</v>
      </c>
      <c r="X14" s="65">
        <f>VLOOKUP(U14,'DATA (2)'!$B$3:$I$53,8,0)/10000</f>
        <v>98.283779999999993</v>
      </c>
      <c r="Y14" s="65">
        <f t="shared" si="1"/>
        <v>49.141889999999997</v>
      </c>
    </row>
    <row r="15" spans="2:29" ht="36" customHeight="1" thickTop="1">
      <c r="T15" t="s">
        <v>91</v>
      </c>
      <c r="U15" s="64" t="s">
        <v>15</v>
      </c>
      <c r="V15" s="65">
        <f>VLOOKUP(U15,'DATA (2)'!$B$3:$I$53,7,0)/10000</f>
        <v>48.364080000000001</v>
      </c>
      <c r="W15" s="65">
        <f t="shared" si="0"/>
        <v>24.182040000000001</v>
      </c>
      <c r="X15" s="65">
        <f>VLOOKUP(U15,'DATA (2)'!$B$3:$I$53,8,0)/10000</f>
        <v>112.84952</v>
      </c>
      <c r="Y15" s="65">
        <f t="shared" si="1"/>
        <v>56.424759999999999</v>
      </c>
    </row>
    <row r="16" spans="2:29" ht="36" customHeight="1">
      <c r="T16" t="s">
        <v>92</v>
      </c>
      <c r="U16" s="64" t="s">
        <v>16</v>
      </c>
      <c r="V16" s="65">
        <f>VLOOKUP(U16,'DATA (2)'!$B$3:$I$53,7,0)/10000</f>
        <v>386.46404999999999</v>
      </c>
      <c r="W16" s="65">
        <f t="shared" si="0"/>
        <v>193.23202499999999</v>
      </c>
      <c r="X16" s="65">
        <f>VLOOKUP(U16,'DATA (2)'!$B$3:$I$53,8,0)/10000</f>
        <v>901.74945000000002</v>
      </c>
      <c r="Y16" s="65">
        <f t="shared" si="1"/>
        <v>450.87472500000001</v>
      </c>
    </row>
    <row r="17" spans="2:25" ht="36" customHeight="1" thickBot="1">
      <c r="T17" t="s">
        <v>93</v>
      </c>
      <c r="U17" s="64" t="s">
        <v>17</v>
      </c>
      <c r="V17" s="65">
        <f>VLOOKUP(U17,'DATA (2)'!$B$3:$I$53,7,0)/10000</f>
        <v>197.12706</v>
      </c>
      <c r="W17" s="65">
        <f t="shared" si="0"/>
        <v>98.56353</v>
      </c>
      <c r="X17" s="65">
        <f>VLOOKUP(U17,'DATA (2)'!$B$3:$I$53,8,0)/10000</f>
        <v>459.96313999999995</v>
      </c>
      <c r="Y17" s="65">
        <f t="shared" si="1"/>
        <v>229.98156999999998</v>
      </c>
    </row>
    <row r="18" spans="2:25" ht="36" customHeight="1" thickTop="1" thickBot="1">
      <c r="B18" s="89" t="s">
        <v>80</v>
      </c>
      <c r="C18" s="90"/>
      <c r="D18" s="90"/>
      <c r="E18" s="90"/>
      <c r="F18" s="90"/>
      <c r="G18" s="90"/>
      <c r="H18" s="90"/>
      <c r="I18" s="90"/>
      <c r="J18" s="90"/>
      <c r="K18" s="90"/>
      <c r="L18" s="91" t="s">
        <v>98</v>
      </c>
      <c r="T18" t="s">
        <v>94</v>
      </c>
      <c r="U18" s="64" t="s">
        <v>18</v>
      </c>
      <c r="V18" s="65">
        <f>VLOOKUP(U18,'DATA (2)'!$B$3:$I$53,7,0)/10000</f>
        <v>92.712479999999999</v>
      </c>
      <c r="W18" s="65">
        <f t="shared" si="0"/>
        <v>46.35624</v>
      </c>
      <c r="X18" s="65">
        <f>VLOOKUP(U18,'DATA (2)'!$B$3:$I$53,8,0)/10000</f>
        <v>216.32911999999996</v>
      </c>
      <c r="Y18" s="65">
        <f t="shared" si="1"/>
        <v>108.16455999999998</v>
      </c>
    </row>
    <row r="19" spans="2:25" ht="36" customHeight="1" thickTop="1" thickBot="1">
      <c r="B19" s="90"/>
      <c r="C19" s="90"/>
      <c r="D19" s="90"/>
      <c r="E19" s="90"/>
      <c r="F19" s="90"/>
      <c r="G19" s="92" t="s">
        <v>128</v>
      </c>
      <c r="H19" s="90"/>
      <c r="I19" s="90"/>
      <c r="J19" s="90"/>
      <c r="K19" s="93" t="s">
        <v>124</v>
      </c>
      <c r="L19" s="94" t="s">
        <v>108</v>
      </c>
      <c r="T19" t="s">
        <v>95</v>
      </c>
      <c r="U19" s="64" t="s">
        <v>19</v>
      </c>
      <c r="V19" s="65">
        <f>VLOOKUP(U19,'DATA (2)'!$B$3:$I$53,7,0)/10000</f>
        <v>86.818709999999996</v>
      </c>
      <c r="W19" s="65">
        <f t="shared" si="0"/>
        <v>43.409354999999998</v>
      </c>
      <c r="X19" s="65">
        <f>VLOOKUP(U19,'DATA (2)'!$B$3:$I$53,8,0)/10000</f>
        <v>202.57699</v>
      </c>
      <c r="Y19" s="65">
        <f t="shared" si="1"/>
        <v>101.288495</v>
      </c>
    </row>
    <row r="20" spans="2:25" ht="36" customHeight="1" thickTop="1" thickBot="1">
      <c r="B20" s="95" t="s">
        <v>126</v>
      </c>
      <c r="C20" s="96" t="s">
        <v>91</v>
      </c>
      <c r="D20" s="97" t="s">
        <v>105</v>
      </c>
      <c r="E20" s="98" t="s">
        <v>113</v>
      </c>
      <c r="F20" s="99" t="s">
        <v>103</v>
      </c>
      <c r="G20" s="100" t="s">
        <v>92</v>
      </c>
      <c r="H20" s="101" t="s">
        <v>102</v>
      </c>
      <c r="I20" s="90"/>
      <c r="J20" s="102" t="s">
        <v>111</v>
      </c>
      <c r="K20" s="103" t="s">
        <v>101</v>
      </c>
      <c r="L20" s="90"/>
      <c r="T20" t="s">
        <v>96</v>
      </c>
      <c r="U20" s="64" t="s">
        <v>20</v>
      </c>
      <c r="V20" s="65">
        <f>VLOOKUP(U20,'DATA (2)'!$B$3:$I$53,7,0)/10000</f>
        <v>131.85884999999999</v>
      </c>
      <c r="W20" s="65">
        <f t="shared" si="0"/>
        <v>65.929424999999995</v>
      </c>
      <c r="X20" s="65">
        <f>VLOOKUP(U20,'DATA (2)'!$B$3:$I$53,8,0)/10000</f>
        <v>307.67065000000002</v>
      </c>
      <c r="Y20" s="65">
        <f t="shared" si="1"/>
        <v>153.83532500000001</v>
      </c>
    </row>
    <row r="21" spans="2:25" ht="36" customHeight="1" thickTop="1" thickBot="1">
      <c r="B21" s="104" t="s">
        <v>116</v>
      </c>
      <c r="C21" s="105" t="s">
        <v>107</v>
      </c>
      <c r="D21" s="106" t="s">
        <v>129</v>
      </c>
      <c r="E21" s="107" t="s">
        <v>120</v>
      </c>
      <c r="F21" s="108" t="s">
        <v>94</v>
      </c>
      <c r="G21" s="109" t="s">
        <v>93</v>
      </c>
      <c r="H21" s="110" t="s">
        <v>114</v>
      </c>
      <c r="I21" s="111" t="s">
        <v>117</v>
      </c>
      <c r="J21" s="112" t="s">
        <v>109</v>
      </c>
      <c r="K21" s="113" t="s">
        <v>85</v>
      </c>
      <c r="L21" s="114" t="s">
        <v>118</v>
      </c>
      <c r="T21" t="s">
        <v>97</v>
      </c>
      <c r="U21" s="64" t="s">
        <v>21</v>
      </c>
      <c r="V21" s="65">
        <f>VLOOKUP(U21,'DATA (2)'!$B$3:$I$53,7,0)/10000</f>
        <v>138.76410000000001</v>
      </c>
      <c r="W21" s="65">
        <f t="shared" si="0"/>
        <v>69.382050000000007</v>
      </c>
      <c r="X21" s="65">
        <f>VLOOKUP(U21,'DATA (2)'!$B$3:$I$53,8,0)/10000</f>
        <v>323.78289999999998</v>
      </c>
      <c r="Y21" s="65">
        <f t="shared" si="1"/>
        <v>161.89144999999999</v>
      </c>
    </row>
    <row r="22" spans="2:25" ht="18" thickTop="1" thickBot="1">
      <c r="B22" s="115" t="s">
        <v>83</v>
      </c>
      <c r="C22" s="116" t="s">
        <v>123</v>
      </c>
      <c r="D22" s="117" t="s">
        <v>84</v>
      </c>
      <c r="E22" s="118" t="s">
        <v>106</v>
      </c>
      <c r="F22" s="119" t="s">
        <v>104</v>
      </c>
      <c r="G22" s="120" t="s">
        <v>96</v>
      </c>
      <c r="H22" s="121" t="s">
        <v>127</v>
      </c>
      <c r="I22" s="122" t="s">
        <v>125</v>
      </c>
      <c r="J22" s="123" t="s">
        <v>99</v>
      </c>
      <c r="K22" s="124" t="s">
        <v>86</v>
      </c>
      <c r="L22" s="90"/>
      <c r="T22" s="143" t="s">
        <v>98</v>
      </c>
      <c r="U22" s="144" t="s">
        <v>22</v>
      </c>
      <c r="V22" s="145">
        <f>VLOOKUP(U22,'DATA (2)'!$B$3:$I$53,7,0)/10000</f>
        <v>39.849059999999994</v>
      </c>
      <c r="W22" s="145">
        <f t="shared" si="0"/>
        <v>19.924529999999997</v>
      </c>
      <c r="X22" s="145">
        <f>VLOOKUP(U22,'DATA (2)'!$B$3:$I$53,8,0)/10000</f>
        <v>92.981139999999996</v>
      </c>
      <c r="Y22" s="145">
        <f t="shared" si="1"/>
        <v>46.490569999999998</v>
      </c>
    </row>
    <row r="23" spans="2:25" ht="18" thickTop="1" thickBot="1">
      <c r="B23" s="90"/>
      <c r="C23" s="125" t="s">
        <v>81</v>
      </c>
      <c r="D23" s="126" t="s">
        <v>110</v>
      </c>
      <c r="E23" s="127" t="s">
        <v>95</v>
      </c>
      <c r="F23" s="128" t="s">
        <v>82</v>
      </c>
      <c r="G23" s="129" t="s">
        <v>121</v>
      </c>
      <c r="H23" s="130" t="s">
        <v>112</v>
      </c>
      <c r="I23" s="131" t="s">
        <v>119</v>
      </c>
      <c r="J23" s="132" t="s">
        <v>87</v>
      </c>
      <c r="K23" s="90"/>
      <c r="L23" s="90"/>
      <c r="T23" t="s">
        <v>99</v>
      </c>
      <c r="U23" s="64" t="s">
        <v>23</v>
      </c>
      <c r="V23" s="65">
        <f>VLOOKUP(U23,'DATA (2)'!$B$3:$I$53,7,0)/10000</f>
        <v>177.86442</v>
      </c>
      <c r="W23" s="65">
        <f t="shared" si="0"/>
        <v>88.932209999999998</v>
      </c>
      <c r="X23" s="65">
        <f>VLOOKUP(U23,'DATA (2)'!$B$3:$I$53,8,0)/10000</f>
        <v>415.01697999999999</v>
      </c>
      <c r="Y23" s="65">
        <f t="shared" si="1"/>
        <v>207.50848999999999</v>
      </c>
    </row>
    <row r="24" spans="2:25" ht="18" thickTop="1" thickBot="1">
      <c r="B24" s="90"/>
      <c r="C24" s="90"/>
      <c r="D24" s="90"/>
      <c r="E24" s="133" t="s">
        <v>115</v>
      </c>
      <c r="F24" s="134" t="s">
        <v>97</v>
      </c>
      <c r="G24" s="135" t="s">
        <v>100</v>
      </c>
      <c r="H24" s="136" t="s">
        <v>79</v>
      </c>
      <c r="I24" s="137" t="s">
        <v>89</v>
      </c>
      <c r="J24" s="90"/>
      <c r="K24" s="90"/>
      <c r="L24" s="90"/>
      <c r="T24" t="s">
        <v>101</v>
      </c>
      <c r="U24" s="64" t="s">
        <v>24</v>
      </c>
      <c r="V24" s="65">
        <f>VLOOKUP(U24,'DATA (2)'!$B$3:$I$53,7,0)/10000</f>
        <v>200.78471999999999</v>
      </c>
      <c r="W24" s="65">
        <f t="shared" si="0"/>
        <v>100.39236</v>
      </c>
      <c r="X24" s="65">
        <f>VLOOKUP(U24,'DATA (2)'!$B$3:$I$53,8,0)/10000</f>
        <v>468.49768</v>
      </c>
      <c r="Y24" s="65">
        <f t="shared" si="1"/>
        <v>234.24884</v>
      </c>
    </row>
    <row r="25" spans="2:25" ht="18" thickTop="1" thickBot="1">
      <c r="B25" s="138" t="s">
        <v>90</v>
      </c>
      <c r="C25" s="139"/>
      <c r="D25" s="139"/>
      <c r="E25" s="140" t="s">
        <v>122</v>
      </c>
      <c r="F25" s="139"/>
      <c r="G25" s="139"/>
      <c r="H25" s="139"/>
      <c r="I25" s="139"/>
      <c r="J25" s="141" t="s">
        <v>88</v>
      </c>
      <c r="K25" s="139"/>
      <c r="L25" s="139"/>
      <c r="T25" t="s">
        <v>102</v>
      </c>
      <c r="U25" s="64" t="s">
        <v>25</v>
      </c>
      <c r="V25" s="65">
        <f>VLOOKUP(U25,'DATA (2)'!$B$3:$I$53,7,0)/10000</f>
        <v>296.86866000000003</v>
      </c>
      <c r="W25" s="65">
        <f t="shared" si="0"/>
        <v>148.43433000000002</v>
      </c>
      <c r="X25" s="65">
        <f>VLOOKUP(U25,'DATA (2)'!$B$3:$I$53,8,0)/10000</f>
        <v>692.69353999999998</v>
      </c>
      <c r="Y25" s="65">
        <f t="shared" si="1"/>
        <v>346.34676999999999</v>
      </c>
    </row>
    <row r="26" spans="2:25" ht="17" thickTop="1">
      <c r="T26" t="s">
        <v>103</v>
      </c>
      <c r="U26" s="64" t="s">
        <v>26</v>
      </c>
      <c r="V26" s="65">
        <f>VLOOKUP(U26,'DATA (2)'!$B$3:$I$53,7,0)/10000</f>
        <v>162.6114</v>
      </c>
      <c r="W26" s="65">
        <f t="shared" si="0"/>
        <v>81.305700000000002</v>
      </c>
      <c r="X26" s="65">
        <f>VLOOKUP(U26,'DATA (2)'!$B$3:$I$53,8,0)/10000</f>
        <v>379.42659999999995</v>
      </c>
      <c r="Y26" s="65">
        <f t="shared" si="1"/>
        <v>189.71329999999998</v>
      </c>
    </row>
    <row r="27" spans="2:25">
      <c r="T27" t="s">
        <v>100</v>
      </c>
      <c r="U27" s="64" t="s">
        <v>27</v>
      </c>
      <c r="V27" s="65">
        <f>VLOOKUP(U27,'DATA (2)'!$B$3:$I$53,7,0)/10000</f>
        <v>89.73621</v>
      </c>
      <c r="W27" s="65">
        <f t="shared" si="0"/>
        <v>44.868105</v>
      </c>
      <c r="X27" s="65">
        <f>VLOOKUP(U27,'DATA (2)'!$B$3:$I$53,8,0)/10000</f>
        <v>209.38449</v>
      </c>
      <c r="Y27" s="65">
        <f t="shared" si="1"/>
        <v>104.692245</v>
      </c>
    </row>
    <row r="28" spans="2:25">
      <c r="T28" t="s">
        <v>104</v>
      </c>
      <c r="U28" s="64" t="s">
        <v>28</v>
      </c>
      <c r="V28" s="65">
        <f>VLOOKUP(U28,'DATA (2)'!$B$3:$I$53,7,0)/10000</f>
        <v>181.32513</v>
      </c>
      <c r="W28" s="65">
        <f t="shared" si="0"/>
        <v>90.662565000000001</v>
      </c>
      <c r="X28" s="65">
        <f>VLOOKUP(U28,'DATA (2)'!$B$3:$I$53,8,0)/10000</f>
        <v>423.09197</v>
      </c>
      <c r="Y28" s="65">
        <f t="shared" si="1"/>
        <v>211.545985</v>
      </c>
    </row>
    <row r="29" spans="2:25">
      <c r="T29" t="s">
        <v>105</v>
      </c>
      <c r="U29" s="64" t="s">
        <v>29</v>
      </c>
      <c r="V29" s="65">
        <f>VLOOKUP(U29,'DATA (2)'!$B$3:$I$53,7,0)/10000</f>
        <v>30.45495</v>
      </c>
      <c r="W29" s="65">
        <f t="shared" si="0"/>
        <v>15.227475</v>
      </c>
      <c r="X29" s="65">
        <f>VLOOKUP(U29,'DATA (2)'!$B$3:$I$53,8,0)/10000</f>
        <v>71.061549999999997</v>
      </c>
      <c r="Y29" s="65">
        <f t="shared" si="1"/>
        <v>35.530774999999998</v>
      </c>
    </row>
    <row r="30" spans="2:25">
      <c r="T30" t="s">
        <v>106</v>
      </c>
      <c r="U30" s="64" t="s">
        <v>30</v>
      </c>
      <c r="V30" s="65">
        <f>VLOOKUP(U30,'DATA (2)'!$B$3:$I$53,7,0)/10000</f>
        <v>56.055479999999996</v>
      </c>
      <c r="W30" s="65">
        <f t="shared" si="0"/>
        <v>28.027739999999998</v>
      </c>
      <c r="X30" s="65">
        <f>VLOOKUP(U30,'DATA (2)'!$B$3:$I$53,8,0)/10000</f>
        <v>130.79612</v>
      </c>
      <c r="Y30" s="65">
        <f t="shared" si="1"/>
        <v>65.398060000000001</v>
      </c>
    </row>
    <row r="31" spans="2:25">
      <c r="T31" t="s">
        <v>107</v>
      </c>
      <c r="U31" s="64" t="s">
        <v>31</v>
      </c>
      <c r="V31" s="65">
        <f>VLOOKUP(U31,'DATA (2)'!$B$3:$I$53,7,0)/10000</f>
        <v>83.70407999999999</v>
      </c>
      <c r="W31" s="65">
        <f t="shared" si="0"/>
        <v>41.852039999999995</v>
      </c>
      <c r="X31" s="65">
        <f>VLOOKUP(U31,'DATA (2)'!$B$3:$I$53,8,0)/10000</f>
        <v>195.30951999999999</v>
      </c>
      <c r="Y31" s="65">
        <f t="shared" si="1"/>
        <v>97.654759999999996</v>
      </c>
    </row>
    <row r="32" spans="2:25">
      <c r="T32" t="s">
        <v>108</v>
      </c>
      <c r="U32" s="64" t="s">
        <v>32</v>
      </c>
      <c r="V32" s="65">
        <f>VLOOKUP(U32,'DATA (2)'!$B$3:$I$53,7,0)/10000</f>
        <v>39.703769999999999</v>
      </c>
      <c r="W32" s="65">
        <f t="shared" si="0"/>
        <v>19.851884999999999</v>
      </c>
      <c r="X32" s="65">
        <f>VLOOKUP(U32,'DATA (2)'!$B$3:$I$53,8,0)/10000</f>
        <v>92.642129999999995</v>
      </c>
      <c r="Y32" s="65">
        <f t="shared" si="1"/>
        <v>46.321064999999997</v>
      </c>
    </row>
    <row r="33" spans="20:25">
      <c r="T33" t="s">
        <v>109</v>
      </c>
      <c r="U33" s="64" t="s">
        <v>33</v>
      </c>
      <c r="V33" s="65">
        <f>VLOOKUP(U33,'DATA (2)'!$B$3:$I$53,7,0)/10000</f>
        <v>266.98016999999999</v>
      </c>
      <c r="W33" s="65">
        <f t="shared" si="0"/>
        <v>133.49008499999999</v>
      </c>
      <c r="X33" s="65">
        <f>VLOOKUP(U33,'DATA (2)'!$B$3:$I$53,8,0)/10000</f>
        <v>622.95372999999995</v>
      </c>
      <c r="Y33" s="65">
        <f t="shared" si="1"/>
        <v>311.47686499999998</v>
      </c>
    </row>
    <row r="34" spans="20:25">
      <c r="T34" t="s">
        <v>110</v>
      </c>
      <c r="U34" s="64" t="s">
        <v>34</v>
      </c>
      <c r="V34" s="65">
        <f>VLOOKUP(U34,'DATA (2)'!$B$3:$I$53,7,0)/10000</f>
        <v>62.558609999999994</v>
      </c>
      <c r="W34" s="65">
        <f t="shared" si="0"/>
        <v>31.279304999999997</v>
      </c>
      <c r="X34" s="65">
        <f>VLOOKUP(U34,'DATA (2)'!$B$3:$I$53,8,0)/10000</f>
        <v>145.97009</v>
      </c>
      <c r="Y34" s="65">
        <f t="shared" si="1"/>
        <v>72.985045</v>
      </c>
    </row>
    <row r="35" spans="20:25">
      <c r="T35" t="s">
        <v>111</v>
      </c>
      <c r="U35" s="64" t="s">
        <v>35</v>
      </c>
      <c r="V35" s="65">
        <f>VLOOKUP(U35,'DATA (2)'!$B$3:$I$53,7,0)/10000</f>
        <v>589.53381000000002</v>
      </c>
      <c r="W35" s="65">
        <f t="shared" si="0"/>
        <v>294.76690500000001</v>
      </c>
      <c r="X35" s="65">
        <f>VLOOKUP(U35,'DATA (2)'!$B$3:$I$53,8,0)/10000</f>
        <v>1375.5788899999998</v>
      </c>
      <c r="Y35" s="65">
        <f t="shared" si="1"/>
        <v>687.78944499999989</v>
      </c>
    </row>
    <row r="36" spans="20:25">
      <c r="T36" t="s">
        <v>112</v>
      </c>
      <c r="U36" s="64" t="s">
        <v>36</v>
      </c>
      <c r="V36" s="65">
        <f>VLOOKUP(U36,'DATA (2)'!$B$3:$I$53,7,0)/10000</f>
        <v>295.4418</v>
      </c>
      <c r="W36" s="65">
        <f t="shared" si="0"/>
        <v>147.7209</v>
      </c>
      <c r="X36" s="65">
        <f>VLOOKUP(U36,'DATA (2)'!$B$3:$I$53,8,0)/10000</f>
        <v>689.36419999999998</v>
      </c>
      <c r="Y36" s="65">
        <f t="shared" si="1"/>
        <v>344.68209999999999</v>
      </c>
    </row>
    <row r="37" spans="20:25">
      <c r="T37" t="s">
        <v>113</v>
      </c>
      <c r="U37" s="64" t="s">
        <v>37</v>
      </c>
      <c r="V37" s="65">
        <f>VLOOKUP(U37,'DATA (2)'!$B$3:$I$53,7,0)/10000</f>
        <v>21.701789999999999</v>
      </c>
      <c r="W37" s="65">
        <f t="shared" si="0"/>
        <v>10.850895</v>
      </c>
      <c r="X37" s="65">
        <f>VLOOKUP(U37,'DATA (2)'!$B$3:$I$53,8,0)/10000</f>
        <v>50.637509999999999</v>
      </c>
      <c r="Y37" s="65">
        <f t="shared" si="1"/>
        <v>25.318754999999999</v>
      </c>
    </row>
    <row r="38" spans="20:25">
      <c r="T38" t="s">
        <v>114</v>
      </c>
      <c r="U38" s="64" t="s">
        <v>38</v>
      </c>
      <c r="V38" s="65">
        <f>VLOOKUP(U38,'DATA (2)'!$B$3:$I$53,7,0)/10000</f>
        <v>347.12423999999999</v>
      </c>
      <c r="W38" s="65">
        <f t="shared" si="0"/>
        <v>173.56211999999999</v>
      </c>
      <c r="X38" s="65">
        <f>VLOOKUP(U38,'DATA (2)'!$B$3:$I$53,8,0)/10000</f>
        <v>809.95655999999997</v>
      </c>
      <c r="Y38" s="65">
        <f t="shared" si="1"/>
        <v>404.97827999999998</v>
      </c>
    </row>
    <row r="39" spans="20:25">
      <c r="T39" t="s">
        <v>115</v>
      </c>
      <c r="U39" s="64" t="s">
        <v>39</v>
      </c>
      <c r="V39" s="65">
        <f>VLOOKUP(U39,'DATA (2)'!$B$3:$I$53,7,0)/10000</f>
        <v>115.51703999999999</v>
      </c>
      <c r="W39" s="65">
        <f t="shared" si="0"/>
        <v>57.758519999999997</v>
      </c>
      <c r="X39" s="65">
        <f>VLOOKUP(U39,'DATA (2)'!$B$3:$I$53,8,0)/10000</f>
        <v>269.53975999999994</v>
      </c>
      <c r="Y39" s="65">
        <f t="shared" si="1"/>
        <v>134.76987999999997</v>
      </c>
    </row>
    <row r="40" spans="20:25">
      <c r="T40" t="s">
        <v>116</v>
      </c>
      <c r="U40" s="64" t="s">
        <v>40</v>
      </c>
      <c r="V40" s="65">
        <f>VLOOKUP(U40,'DATA (2)'!$B$3:$I$53,7,0)/10000</f>
        <v>117.90195</v>
      </c>
      <c r="W40" s="65">
        <f t="shared" si="0"/>
        <v>58.950975</v>
      </c>
      <c r="X40" s="65">
        <f>VLOOKUP(U40,'DATA (2)'!$B$3:$I$53,8,0)/10000</f>
        <v>275.10455000000002</v>
      </c>
      <c r="Y40" s="65">
        <f t="shared" si="1"/>
        <v>137.55227500000001</v>
      </c>
    </row>
    <row r="41" spans="20:25">
      <c r="T41" t="s">
        <v>117</v>
      </c>
      <c r="U41" s="64" t="s">
        <v>41</v>
      </c>
      <c r="V41" s="65">
        <f>VLOOKUP(U41,'DATA (2)'!$B$3:$I$53,7,0)/10000</f>
        <v>383.21402999999998</v>
      </c>
      <c r="W41" s="65">
        <f t="shared" si="0"/>
        <v>191.60701499999999</v>
      </c>
      <c r="X41" s="65">
        <f>VLOOKUP(U41,'DATA (2)'!$B$3:$I$53,8,0)/10000</f>
        <v>894.16606999999988</v>
      </c>
      <c r="Y41" s="65">
        <f t="shared" si="1"/>
        <v>447.08303499999994</v>
      </c>
    </row>
    <row r="42" spans="20:25">
      <c r="T42" t="s">
        <v>118</v>
      </c>
      <c r="U42" s="64" t="s">
        <v>42</v>
      </c>
      <c r="V42" s="65">
        <f>VLOOKUP(U42,'DATA (2)'!$B$3:$I$53,7,0)/10000</f>
        <v>31.54533</v>
      </c>
      <c r="W42" s="65">
        <f t="shared" si="0"/>
        <v>15.772665</v>
      </c>
      <c r="X42" s="65">
        <f>VLOOKUP(U42,'DATA (2)'!$B$3:$I$53,8,0)/10000</f>
        <v>73.605769999999993</v>
      </c>
      <c r="Y42" s="65">
        <f t="shared" si="1"/>
        <v>36.802884999999996</v>
      </c>
    </row>
    <row r="43" spans="20:25">
      <c r="T43" t="s">
        <v>119</v>
      </c>
      <c r="U43" s="64" t="s">
        <v>43</v>
      </c>
      <c r="V43" s="65">
        <f>VLOOKUP(U43,'DATA (2)'!$B$3:$I$53,7,0)/10000</f>
        <v>143.24517</v>
      </c>
      <c r="W43" s="65">
        <f t="shared" si="0"/>
        <v>71.622585000000001</v>
      </c>
      <c r="X43" s="65">
        <f>VLOOKUP(U43,'DATA (2)'!$B$3:$I$53,8,0)/10000</f>
        <v>334.23872999999998</v>
      </c>
      <c r="Y43" s="65">
        <f t="shared" si="1"/>
        <v>167.11936499999999</v>
      </c>
    </row>
    <row r="44" spans="20:25">
      <c r="T44" t="s">
        <v>120</v>
      </c>
      <c r="U44" s="64" t="s">
        <v>44</v>
      </c>
      <c r="V44" s="65">
        <f>VLOOKUP(U44,'DATA (2)'!$B$3:$I$53,7,0)/10000</f>
        <v>25.346309999999999</v>
      </c>
      <c r="W44" s="65">
        <f t="shared" si="0"/>
        <v>12.673155</v>
      </c>
      <c r="X44" s="65">
        <f>VLOOKUP(U44,'DATA (2)'!$B$3:$I$53,8,0)/10000</f>
        <v>59.141389999999994</v>
      </c>
      <c r="Y44" s="65">
        <f t="shared" si="1"/>
        <v>29.570694999999997</v>
      </c>
    </row>
    <row r="45" spans="20:25">
      <c r="T45" t="s">
        <v>121</v>
      </c>
      <c r="U45" s="64" t="s">
        <v>45</v>
      </c>
      <c r="V45" s="65">
        <f>VLOOKUP(U45,'DATA (2)'!$B$3:$I$53,7,0)/10000</f>
        <v>194.87933999999998</v>
      </c>
      <c r="W45" s="65">
        <f t="shared" si="0"/>
        <v>97.439669999999992</v>
      </c>
      <c r="X45" s="65">
        <f>VLOOKUP(U45,'DATA (2)'!$B$3:$I$53,8,0)/10000</f>
        <v>454.71845999999994</v>
      </c>
      <c r="Y45" s="65">
        <f t="shared" si="1"/>
        <v>227.35922999999997</v>
      </c>
    </row>
    <row r="46" spans="20:25">
      <c r="T46" t="s">
        <v>122</v>
      </c>
      <c r="U46" s="64" t="s">
        <v>46</v>
      </c>
      <c r="V46" s="65">
        <f>VLOOKUP(U46,'DATA (2)'!$B$3:$I$53,7,0)/10000</f>
        <v>793.44578999999999</v>
      </c>
      <c r="W46" s="65">
        <f t="shared" si="0"/>
        <v>396.72289499999999</v>
      </c>
      <c r="X46" s="65">
        <f>VLOOKUP(U46,'DATA (2)'!$B$3:$I$53,8,0)/10000</f>
        <v>1851.3735099999997</v>
      </c>
      <c r="Y46" s="65">
        <f t="shared" si="1"/>
        <v>925.68675499999983</v>
      </c>
    </row>
    <row r="47" spans="20:25">
      <c r="T47" t="s">
        <v>123</v>
      </c>
      <c r="U47" s="64" t="s">
        <v>47</v>
      </c>
      <c r="V47" s="65">
        <f>VLOOKUP(U47,'DATA (2)'!$B$3:$I$53,7,0)/10000</f>
        <v>87.026160000000004</v>
      </c>
      <c r="W47" s="65">
        <f t="shared" si="0"/>
        <v>43.513080000000002</v>
      </c>
      <c r="X47" s="65">
        <f>VLOOKUP(U47,'DATA (2)'!$B$3:$I$53,8,0)/10000</f>
        <v>203.06103999999999</v>
      </c>
      <c r="Y47" s="65">
        <f t="shared" si="1"/>
        <v>101.53052</v>
      </c>
    </row>
    <row r="48" spans="20:25">
      <c r="T48" t="s">
        <v>124</v>
      </c>
      <c r="U48" s="64" t="s">
        <v>48</v>
      </c>
      <c r="V48" s="65">
        <f>VLOOKUP(U48,'DATA (2)'!$B$3:$I$53,7,0)/10000</f>
        <v>18.7989</v>
      </c>
      <c r="W48" s="65">
        <f t="shared" si="0"/>
        <v>9.3994499999999999</v>
      </c>
      <c r="X48" s="65">
        <f>VLOOKUP(U48,'DATA (2)'!$B$3:$I$53,8,0)/10000</f>
        <v>43.864100000000001</v>
      </c>
      <c r="Y48" s="65">
        <f t="shared" si="1"/>
        <v>21.93205</v>
      </c>
    </row>
    <row r="49" spans="20:25">
      <c r="T49" t="s">
        <v>125</v>
      </c>
      <c r="U49" s="64" t="s">
        <v>49</v>
      </c>
      <c r="V49" s="65">
        <f>VLOOKUP(U49,'DATA (2)'!$B$3:$I$53,7,0)/10000</f>
        <v>247.81215</v>
      </c>
      <c r="W49" s="65">
        <f t="shared" si="0"/>
        <v>123.906075</v>
      </c>
      <c r="X49" s="65">
        <f>VLOOKUP(U49,'DATA (2)'!$B$3:$I$53,8,0)/10000</f>
        <v>578.22834999999998</v>
      </c>
      <c r="Y49" s="65">
        <f t="shared" si="1"/>
        <v>289.11417499999999</v>
      </c>
    </row>
    <row r="50" spans="20:25">
      <c r="T50" t="s">
        <v>126</v>
      </c>
      <c r="U50" s="64" t="s">
        <v>50</v>
      </c>
      <c r="V50" s="65">
        <f>VLOOKUP(U50,'DATA (2)'!$B$3:$I$53,7,0)/10000</f>
        <v>209.14217999999997</v>
      </c>
      <c r="W50" s="65">
        <f t="shared" si="0"/>
        <v>104.57108999999998</v>
      </c>
      <c r="X50" s="65">
        <f>VLOOKUP(U50,'DATA (2)'!$B$3:$I$53,8,0)/10000</f>
        <v>487.99841999999995</v>
      </c>
      <c r="Y50" s="65">
        <f t="shared" si="1"/>
        <v>243.99920999999998</v>
      </c>
    </row>
    <row r="51" spans="20:25">
      <c r="T51" t="s">
        <v>127</v>
      </c>
      <c r="U51" s="64" t="s">
        <v>51</v>
      </c>
      <c r="V51" s="65">
        <f>VLOOKUP(U51,'DATA (2)'!$B$3:$I$53,7,0)/10000</f>
        <v>55.629119999999993</v>
      </c>
      <c r="W51" s="65">
        <f t="shared" si="0"/>
        <v>27.814559999999997</v>
      </c>
      <c r="X51" s="65">
        <f>VLOOKUP(U51,'DATA (2)'!$B$3:$I$53,8,0)/10000</f>
        <v>129.80127999999999</v>
      </c>
      <c r="Y51" s="65">
        <f t="shared" si="1"/>
        <v>64.900639999999996</v>
      </c>
    </row>
    <row r="52" spans="20:25">
      <c r="T52" t="s">
        <v>128</v>
      </c>
      <c r="U52" s="64" t="s">
        <v>52</v>
      </c>
      <c r="V52" s="65">
        <f>VLOOKUP(U52,'DATA (2)'!$B$3:$I$53,7,0)/10000</f>
        <v>172.28138999999999</v>
      </c>
      <c r="W52" s="65">
        <f t="shared" si="0"/>
        <v>86.140694999999994</v>
      </c>
      <c r="X52" s="65">
        <f>VLOOKUP(U52,'DATA (2)'!$B$3:$I$53,8,0)/10000</f>
        <v>401.98990999999995</v>
      </c>
      <c r="Y52" s="65">
        <f t="shared" si="1"/>
        <v>200.99495499999998</v>
      </c>
    </row>
    <row r="53" spans="20:25">
      <c r="T53" t="s">
        <v>129</v>
      </c>
      <c r="U53" s="64" t="s">
        <v>53</v>
      </c>
      <c r="V53" s="65">
        <f>VLOOKUP(U53,'DATA (2)'!$B$3:$I$53,7,0)/10000</f>
        <v>17.47974</v>
      </c>
      <c r="W53" s="65">
        <f t="shared" si="0"/>
        <v>8.7398699999999998</v>
      </c>
      <c r="X53" s="65">
        <f>VLOOKUP(U53,'DATA (2)'!$B$3:$I$53,8,0)/10000</f>
        <v>40.786059999999999</v>
      </c>
      <c r="Y53" s="65">
        <f t="shared" si="1"/>
        <v>20.39303</v>
      </c>
    </row>
    <row r="54" spans="20:25">
      <c r="U54" s="64"/>
      <c r="V54" s="64"/>
      <c r="W54" s="64"/>
      <c r="X54" s="66"/>
      <c r="Y54" s="66"/>
    </row>
  </sheetData>
  <conditionalFormatting sqref="B7:L14">
    <cfRule type="containsBlanks" dxfId="23" priority="4">
      <formula>LEN(TRIM(B7))=0</formula>
    </cfRule>
    <cfRule type="cellIs" dxfId="22" priority="5" operator="lessThanOrEqual">
      <formula>$AA$4</formula>
    </cfRule>
    <cfRule type="cellIs" dxfId="21" priority="6" operator="greaterThan">
      <formula>$AA$4</formula>
    </cfRule>
  </conditionalFormatting>
  <dataValidations count="2">
    <dataValidation type="list" allowBlank="1" showInputMessage="1" showErrorMessage="1" sqref="F4">
      <formula1>$W$1:$X$1</formula1>
    </dataValidation>
    <dataValidation type="list" allowBlank="1" showInputMessage="1" showErrorMessage="1" sqref="L4 F3">
      <formula1>$V$2:$W$2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A3" sqref="A3:A53"/>
    </sheetView>
  </sheetViews>
  <sheetFormatPr baseColWidth="10" defaultRowHeight="15" x14ac:dyDescent="0"/>
  <cols>
    <col min="7" max="7" width="10.83203125" style="1"/>
  </cols>
  <sheetData>
    <row r="1" spans="1:9">
      <c r="B1" s="86">
        <v>1</v>
      </c>
      <c r="C1" s="86">
        <v>2</v>
      </c>
      <c r="D1" s="86">
        <v>3</v>
      </c>
      <c r="E1" s="86">
        <v>4</v>
      </c>
      <c r="F1" s="86">
        <v>5</v>
      </c>
      <c r="G1" s="87">
        <v>6</v>
      </c>
    </row>
    <row r="2" spans="1:9">
      <c r="C2" t="s">
        <v>56</v>
      </c>
      <c r="D2" t="s">
        <v>57</v>
      </c>
      <c r="E2" t="s">
        <v>56</v>
      </c>
      <c r="F2" t="s">
        <v>58</v>
      </c>
      <c r="G2" s="1" t="s">
        <v>55</v>
      </c>
      <c r="H2" s="88" t="s">
        <v>77</v>
      </c>
      <c r="I2" s="88" t="s">
        <v>78</v>
      </c>
    </row>
    <row r="3" spans="1:9" ht="17">
      <c r="A3" t="s">
        <v>79</v>
      </c>
      <c r="B3" t="s">
        <v>3</v>
      </c>
      <c r="C3" s="59">
        <v>0.16700000000000001</v>
      </c>
      <c r="D3" s="58">
        <v>750</v>
      </c>
      <c r="E3" s="59">
        <v>0.16800000000000001</v>
      </c>
      <c r="F3" s="59">
        <v>0.13500000000000001</v>
      </c>
      <c r="G3" s="5">
        <v>4833722</v>
      </c>
      <c r="H3">
        <f>G3*0.3</f>
        <v>1450116.5999999999</v>
      </c>
      <c r="I3">
        <f>G3*0.7</f>
        <v>3383605.4</v>
      </c>
    </row>
    <row r="4" spans="1:9" ht="17">
      <c r="A4" t="s">
        <v>80</v>
      </c>
      <c r="B4" t="s">
        <v>4</v>
      </c>
      <c r="C4" s="59">
        <v>0.1</v>
      </c>
      <c r="D4" s="58">
        <v>66</v>
      </c>
      <c r="E4" s="59">
        <v>0.121</v>
      </c>
      <c r="F4" s="59">
        <v>0.125</v>
      </c>
      <c r="G4" s="5">
        <v>735132</v>
      </c>
      <c r="H4">
        <f t="shared" ref="H4:H53" si="0">G4*0.3</f>
        <v>220539.6</v>
      </c>
      <c r="I4">
        <f t="shared" ref="I4:I53" si="1">G4*0.7</f>
        <v>514592.39999999997</v>
      </c>
    </row>
    <row r="5" spans="1:9" ht="17">
      <c r="A5" t="s">
        <v>81</v>
      </c>
      <c r="B5" t="s">
        <v>5</v>
      </c>
      <c r="C5" s="59">
        <v>0.152</v>
      </c>
      <c r="D5" s="58">
        <v>917</v>
      </c>
      <c r="E5" s="59">
        <v>0.21299999999999999</v>
      </c>
      <c r="F5" s="59">
        <v>0.188</v>
      </c>
      <c r="G5" s="5">
        <v>6626624</v>
      </c>
      <c r="H5">
        <f t="shared" si="0"/>
        <v>1987987.2</v>
      </c>
      <c r="I5">
        <f t="shared" si="1"/>
        <v>4638636.8</v>
      </c>
    </row>
    <row r="6" spans="1:9" ht="17">
      <c r="A6" t="s">
        <v>82</v>
      </c>
      <c r="B6" t="s">
        <v>6</v>
      </c>
      <c r="C6" s="59">
        <v>0.159</v>
      </c>
      <c r="D6" s="58">
        <v>509</v>
      </c>
      <c r="E6" s="59">
        <v>0.191</v>
      </c>
      <c r="F6" s="59">
        <v>0.16500000000000001</v>
      </c>
      <c r="G6" s="5">
        <v>2959373</v>
      </c>
      <c r="H6">
        <f t="shared" si="0"/>
        <v>887811.9</v>
      </c>
      <c r="I6">
        <f t="shared" si="1"/>
        <v>2071561.0999999999</v>
      </c>
    </row>
    <row r="7" spans="1:9" ht="17">
      <c r="A7" t="s">
        <v>83</v>
      </c>
      <c r="B7" t="s">
        <v>7</v>
      </c>
      <c r="C7" s="59">
        <v>0.13200000000000001</v>
      </c>
      <c r="D7" s="60">
        <v>4716</v>
      </c>
      <c r="E7" s="59">
        <v>0.155</v>
      </c>
      <c r="F7" s="59">
        <v>0.23799999999999999</v>
      </c>
      <c r="G7" s="5">
        <v>38332521</v>
      </c>
      <c r="H7">
        <f t="shared" si="0"/>
        <v>11499756.299999999</v>
      </c>
      <c r="I7">
        <f t="shared" si="1"/>
        <v>26832764.699999999</v>
      </c>
    </row>
    <row r="8" spans="1:9" ht="17">
      <c r="A8" t="s">
        <v>84</v>
      </c>
      <c r="B8" t="s">
        <v>8</v>
      </c>
      <c r="C8" s="59">
        <v>0.114</v>
      </c>
      <c r="D8" s="58">
        <v>530</v>
      </c>
      <c r="E8" s="59">
        <v>0.124</v>
      </c>
      <c r="F8" s="59">
        <v>0.13700000000000001</v>
      </c>
      <c r="G8" s="5">
        <v>5268367</v>
      </c>
      <c r="H8">
        <f t="shared" si="0"/>
        <v>1580510.0999999999</v>
      </c>
      <c r="I8">
        <f t="shared" si="1"/>
        <v>3687856.9</v>
      </c>
    </row>
    <row r="9" spans="1:9" ht="17">
      <c r="A9" t="s">
        <v>85</v>
      </c>
      <c r="B9" t="s">
        <v>9</v>
      </c>
      <c r="C9" s="59">
        <v>9.7000000000000003E-2</v>
      </c>
      <c r="D9" s="58">
        <v>326</v>
      </c>
      <c r="E9" s="59">
        <v>8.5999999999999993E-2</v>
      </c>
      <c r="F9" s="59">
        <v>0.125</v>
      </c>
      <c r="G9" s="5">
        <v>3596080</v>
      </c>
      <c r="H9">
        <f t="shared" si="0"/>
        <v>1078824</v>
      </c>
      <c r="I9">
        <f t="shared" si="1"/>
        <v>2517256</v>
      </c>
    </row>
    <row r="10" spans="1:9" ht="17">
      <c r="A10" t="s">
        <v>86</v>
      </c>
      <c r="B10" t="s">
        <v>10</v>
      </c>
      <c r="C10" s="59">
        <v>9.1999999999999998E-2</v>
      </c>
      <c r="D10" s="58">
        <v>78</v>
      </c>
      <c r="E10" s="59">
        <v>0.124</v>
      </c>
      <c r="F10" s="59">
        <v>0.13900000000000001</v>
      </c>
      <c r="G10" s="5">
        <v>925749</v>
      </c>
      <c r="H10">
        <f t="shared" si="0"/>
        <v>277724.7</v>
      </c>
      <c r="I10">
        <f t="shared" si="1"/>
        <v>648024.29999999993</v>
      </c>
    </row>
    <row r="11" spans="1:9" ht="17">
      <c r="A11" t="s">
        <v>87</v>
      </c>
      <c r="B11" t="s">
        <v>11</v>
      </c>
      <c r="C11" s="59">
        <v>0.20699999999999999</v>
      </c>
      <c r="D11" s="58">
        <v>15</v>
      </c>
      <c r="E11" s="59">
        <v>0.18</v>
      </c>
      <c r="F11" s="59">
        <v>0.22700000000000001</v>
      </c>
      <c r="G11" s="5">
        <v>646449</v>
      </c>
      <c r="H11">
        <f t="shared" si="0"/>
        <v>193934.69999999998</v>
      </c>
      <c r="I11">
        <f t="shared" si="1"/>
        <v>452514.3</v>
      </c>
    </row>
    <row r="12" spans="1:9" ht="17">
      <c r="A12" t="s">
        <v>88</v>
      </c>
      <c r="B12" t="s">
        <v>12</v>
      </c>
      <c r="C12" s="59">
        <v>0.111</v>
      </c>
      <c r="D12" s="60">
        <v>2250</v>
      </c>
      <c r="E12" s="59">
        <v>0.14599999999999999</v>
      </c>
      <c r="F12" s="59">
        <v>0.19500000000000001</v>
      </c>
      <c r="G12" s="5">
        <v>19552860</v>
      </c>
      <c r="H12">
        <f t="shared" si="0"/>
        <v>5865858</v>
      </c>
      <c r="I12">
        <f t="shared" si="1"/>
        <v>13687002</v>
      </c>
    </row>
    <row r="13" spans="1:9" ht="17">
      <c r="A13" t="s">
        <v>89</v>
      </c>
      <c r="B13" t="s">
        <v>13</v>
      </c>
      <c r="C13" s="59">
        <v>0.14399999999999999</v>
      </c>
      <c r="D13" s="60">
        <v>1298</v>
      </c>
      <c r="E13" s="59">
        <v>0.185</v>
      </c>
      <c r="F13" s="59">
        <v>0.182</v>
      </c>
      <c r="G13" s="5">
        <v>9992167</v>
      </c>
      <c r="H13">
        <f t="shared" si="0"/>
        <v>2997650.1</v>
      </c>
      <c r="I13">
        <f t="shared" si="1"/>
        <v>6994516.8999999994</v>
      </c>
    </row>
    <row r="14" spans="1:9" ht="17">
      <c r="A14" t="s">
        <v>90</v>
      </c>
      <c r="B14" t="s">
        <v>14</v>
      </c>
      <c r="C14" s="59">
        <v>8.5999999999999993E-2</v>
      </c>
      <c r="D14" s="58">
        <v>110</v>
      </c>
      <c r="E14" s="59">
        <v>0.126</v>
      </c>
      <c r="F14" s="59">
        <v>0.17299999999999999</v>
      </c>
      <c r="G14" s="5">
        <v>1404054</v>
      </c>
      <c r="H14">
        <f t="shared" si="0"/>
        <v>421216.2</v>
      </c>
      <c r="I14">
        <f t="shared" si="1"/>
        <v>982837.79999999993</v>
      </c>
    </row>
    <row r="15" spans="1:9" ht="17">
      <c r="A15" t="s">
        <v>91</v>
      </c>
      <c r="B15" t="s">
        <v>15</v>
      </c>
      <c r="C15" s="59">
        <v>9.9000000000000005E-2</v>
      </c>
      <c r="D15" s="58">
        <v>143</v>
      </c>
      <c r="E15" s="59">
        <v>0.13900000000000001</v>
      </c>
      <c r="F15" s="59">
        <v>0.11600000000000001</v>
      </c>
      <c r="G15" s="5">
        <v>1612136</v>
      </c>
      <c r="H15">
        <f t="shared" si="0"/>
        <v>483640.8</v>
      </c>
      <c r="I15">
        <f t="shared" si="1"/>
        <v>1128495.2</v>
      </c>
    </row>
    <row r="16" spans="1:9" ht="17">
      <c r="A16" t="s">
        <v>92</v>
      </c>
      <c r="B16" t="s">
        <v>16</v>
      </c>
      <c r="C16" s="59">
        <v>0.115</v>
      </c>
      <c r="D16" s="60">
        <v>1441</v>
      </c>
      <c r="E16" s="59">
        <v>0.13300000000000001</v>
      </c>
      <c r="F16" s="59">
        <v>0.152</v>
      </c>
      <c r="G16" s="5">
        <v>12882135</v>
      </c>
      <c r="H16">
        <f t="shared" si="0"/>
        <v>3864640.5</v>
      </c>
      <c r="I16">
        <f t="shared" si="1"/>
        <v>9017494.5</v>
      </c>
    </row>
    <row r="17" spans="1:9" ht="17">
      <c r="A17" t="s">
        <v>93</v>
      </c>
      <c r="B17" t="s">
        <v>17</v>
      </c>
      <c r="C17" s="59">
        <v>0.126</v>
      </c>
      <c r="D17" s="58">
        <v>774</v>
      </c>
      <c r="E17" s="59">
        <v>0.16400000000000001</v>
      </c>
      <c r="F17" s="59">
        <v>0.14199999999999999</v>
      </c>
      <c r="G17" s="5">
        <v>6570902</v>
      </c>
      <c r="H17">
        <f t="shared" si="0"/>
        <v>1971270.5999999999</v>
      </c>
      <c r="I17">
        <f t="shared" si="1"/>
        <v>4599631.3999999994</v>
      </c>
    </row>
    <row r="18" spans="1:9" ht="17">
      <c r="A18" t="s">
        <v>94</v>
      </c>
      <c r="B18" t="s">
        <v>18</v>
      </c>
      <c r="C18" s="59">
        <v>0.113</v>
      </c>
      <c r="D18" s="58">
        <v>327</v>
      </c>
      <c r="E18" s="59">
        <v>0.109</v>
      </c>
      <c r="F18" s="59">
        <v>8.5999999999999993E-2</v>
      </c>
      <c r="G18" s="5">
        <v>3090416</v>
      </c>
      <c r="H18">
        <f t="shared" si="0"/>
        <v>927124.79999999993</v>
      </c>
      <c r="I18">
        <f t="shared" si="1"/>
        <v>2163291.1999999997</v>
      </c>
    </row>
    <row r="19" spans="1:9" ht="17">
      <c r="A19" t="s">
        <v>95</v>
      </c>
      <c r="B19" t="s">
        <v>19</v>
      </c>
      <c r="C19" s="59">
        <v>0.125</v>
      </c>
      <c r="D19" s="58">
        <v>337</v>
      </c>
      <c r="E19" s="59">
        <v>0.13900000000000001</v>
      </c>
      <c r="F19" s="59">
        <v>0.115</v>
      </c>
      <c r="G19" s="5">
        <v>2893957</v>
      </c>
      <c r="H19">
        <f t="shared" si="0"/>
        <v>868187.1</v>
      </c>
      <c r="I19">
        <f t="shared" si="1"/>
        <v>2025769.9</v>
      </c>
    </row>
    <row r="20" spans="1:9" ht="17">
      <c r="A20" t="s">
        <v>96</v>
      </c>
      <c r="B20" t="s">
        <v>20</v>
      </c>
      <c r="C20" s="59">
        <v>0.14799999999999999</v>
      </c>
      <c r="D20" s="58">
        <v>599</v>
      </c>
      <c r="E20" s="59">
        <v>0.17100000000000001</v>
      </c>
      <c r="F20" s="59">
        <v>0.13600000000000001</v>
      </c>
      <c r="G20" s="5">
        <v>4395295</v>
      </c>
      <c r="H20">
        <f t="shared" si="0"/>
        <v>1318588.5</v>
      </c>
      <c r="I20">
        <f t="shared" si="1"/>
        <v>3076706.5</v>
      </c>
    </row>
    <row r="21" spans="1:9" ht="17">
      <c r="A21" t="s">
        <v>97</v>
      </c>
      <c r="B21" t="s">
        <v>21</v>
      </c>
      <c r="C21" s="59">
        <v>0.183</v>
      </c>
      <c r="D21" s="58">
        <v>748</v>
      </c>
      <c r="E21" s="59">
        <v>0.14299999999999999</v>
      </c>
      <c r="F21" s="59">
        <v>0.185</v>
      </c>
      <c r="G21" s="5">
        <v>4625470</v>
      </c>
      <c r="H21">
        <f t="shared" si="0"/>
        <v>1387641</v>
      </c>
      <c r="I21">
        <f t="shared" si="1"/>
        <v>3237829</v>
      </c>
    </row>
    <row r="22" spans="1:9" ht="17">
      <c r="A22" t="s">
        <v>98</v>
      </c>
      <c r="B22" t="s">
        <v>22</v>
      </c>
      <c r="C22" s="59">
        <v>0.126</v>
      </c>
      <c r="D22" s="58">
        <v>166</v>
      </c>
      <c r="E22" s="59">
        <v>0.11600000000000001</v>
      </c>
      <c r="F22" s="59">
        <v>0.112</v>
      </c>
      <c r="G22" s="5">
        <v>1328302</v>
      </c>
      <c r="H22">
        <f t="shared" si="0"/>
        <v>398490.6</v>
      </c>
      <c r="I22">
        <f t="shared" si="1"/>
        <v>929811.39999999991</v>
      </c>
    </row>
    <row r="23" spans="1:9" ht="17">
      <c r="A23" t="s">
        <v>99</v>
      </c>
      <c r="B23" t="s">
        <v>23</v>
      </c>
      <c r="C23" s="59">
        <v>9.7000000000000003E-2</v>
      </c>
      <c r="D23" s="58">
        <v>542</v>
      </c>
      <c r="E23" s="59">
        <v>9.7000000000000003E-2</v>
      </c>
      <c r="F23" s="59">
        <v>0.13400000000000001</v>
      </c>
      <c r="G23" s="5">
        <v>5928814</v>
      </c>
      <c r="H23">
        <f t="shared" si="0"/>
        <v>1778644.2</v>
      </c>
      <c r="I23">
        <f t="shared" si="1"/>
        <v>4150169.8</v>
      </c>
    </row>
    <row r="24" spans="1:9" ht="17">
      <c r="A24" t="s">
        <v>101</v>
      </c>
      <c r="B24" t="s">
        <v>24</v>
      </c>
      <c r="C24" s="59">
        <v>0.10100000000000001</v>
      </c>
      <c r="D24" s="58">
        <v>641</v>
      </c>
      <c r="E24" s="59">
        <v>0.109</v>
      </c>
      <c r="F24" s="59">
        <v>0.13800000000000001</v>
      </c>
      <c r="G24" s="5">
        <v>6692824</v>
      </c>
      <c r="H24">
        <f t="shared" si="0"/>
        <v>2007847.2</v>
      </c>
      <c r="I24">
        <f t="shared" si="1"/>
        <v>4684976.8</v>
      </c>
    </row>
    <row r="25" spans="1:9" ht="17">
      <c r="A25" t="s">
        <v>102</v>
      </c>
      <c r="B25" t="s">
        <v>25</v>
      </c>
      <c r="C25" s="59">
        <v>0.12</v>
      </c>
      <c r="D25" s="60">
        <v>1196</v>
      </c>
      <c r="E25" s="59">
        <v>0.27600000000000002</v>
      </c>
      <c r="F25" s="59">
        <v>0.13500000000000001</v>
      </c>
      <c r="G25" s="5">
        <v>9895622</v>
      </c>
      <c r="H25">
        <f t="shared" si="0"/>
        <v>2968686.6</v>
      </c>
      <c r="I25">
        <f t="shared" si="1"/>
        <v>6926935.3999999994</v>
      </c>
    </row>
    <row r="26" spans="1:9" ht="17">
      <c r="A26" t="s">
        <v>103</v>
      </c>
      <c r="B26" t="s">
        <v>26</v>
      </c>
      <c r="C26" s="59">
        <v>8.1000000000000003E-2</v>
      </c>
      <c r="D26" s="58">
        <v>412</v>
      </c>
      <c r="E26" s="59">
        <v>0.121</v>
      </c>
      <c r="F26" s="59">
        <v>9.7000000000000003E-2</v>
      </c>
      <c r="G26" s="5">
        <v>5420380</v>
      </c>
      <c r="H26">
        <f t="shared" si="0"/>
        <v>1626114</v>
      </c>
      <c r="I26">
        <f t="shared" si="1"/>
        <v>3794265.9999999995</v>
      </c>
    </row>
    <row r="27" spans="1:9" ht="17">
      <c r="A27" t="s">
        <v>100</v>
      </c>
      <c r="B27" t="s">
        <v>27</v>
      </c>
      <c r="C27" s="59">
        <v>0.20100000000000001</v>
      </c>
      <c r="D27" s="58">
        <v>571</v>
      </c>
      <c r="E27" s="59">
        <v>0.23200000000000001</v>
      </c>
      <c r="F27" s="59">
        <v>0.161</v>
      </c>
      <c r="G27" s="5">
        <v>2991207</v>
      </c>
      <c r="H27">
        <f t="shared" si="0"/>
        <v>897362.1</v>
      </c>
      <c r="I27">
        <f t="shared" si="1"/>
        <v>2093844.9</v>
      </c>
    </row>
    <row r="28" spans="1:9" ht="17">
      <c r="A28" t="s">
        <v>104</v>
      </c>
      <c r="B28" t="s">
        <v>28</v>
      </c>
      <c r="C28" s="59">
        <v>0.11600000000000001</v>
      </c>
      <c r="D28" s="58">
        <v>659</v>
      </c>
      <c r="E28" s="59">
        <v>0.156</v>
      </c>
      <c r="F28" s="59">
        <v>0.124</v>
      </c>
      <c r="G28" s="5">
        <v>6044171</v>
      </c>
      <c r="H28">
        <f t="shared" si="0"/>
        <v>1813251.3</v>
      </c>
      <c r="I28">
        <f t="shared" si="1"/>
        <v>4230919.7</v>
      </c>
    </row>
    <row r="29" spans="1:9" ht="17">
      <c r="A29" t="s">
        <v>105</v>
      </c>
      <c r="B29" t="s">
        <v>29</v>
      </c>
      <c r="C29" s="59">
        <v>0.13800000000000001</v>
      </c>
      <c r="D29" s="58">
        <v>128</v>
      </c>
      <c r="E29" s="59">
        <v>0.13500000000000001</v>
      </c>
      <c r="F29" s="59">
        <v>0.121</v>
      </c>
      <c r="G29" s="5">
        <v>1015165</v>
      </c>
      <c r="H29">
        <f t="shared" si="0"/>
        <v>304549.5</v>
      </c>
      <c r="I29">
        <f t="shared" si="1"/>
        <v>710615.5</v>
      </c>
    </row>
    <row r="30" spans="1:9" ht="17">
      <c r="A30" t="s">
        <v>106</v>
      </c>
      <c r="B30" t="s">
        <v>30</v>
      </c>
      <c r="C30" s="59">
        <v>9.5000000000000001E-2</v>
      </c>
      <c r="D30" s="58">
        <v>167</v>
      </c>
      <c r="E30" s="59">
        <v>0.1</v>
      </c>
      <c r="F30" s="59">
        <v>9.8000000000000004E-2</v>
      </c>
      <c r="G30" s="5">
        <v>1868516</v>
      </c>
      <c r="H30">
        <f t="shared" si="0"/>
        <v>560554.79999999993</v>
      </c>
      <c r="I30">
        <f t="shared" si="1"/>
        <v>1307961.2</v>
      </c>
    </row>
    <row r="31" spans="1:9" ht="17">
      <c r="A31" t="s">
        <v>107</v>
      </c>
      <c r="B31" t="s">
        <v>31</v>
      </c>
      <c r="C31" s="59">
        <v>0.106</v>
      </c>
      <c r="D31" s="58">
        <v>260</v>
      </c>
      <c r="E31" s="59">
        <v>0.13100000000000001</v>
      </c>
      <c r="F31" s="59">
        <v>0.19800000000000001</v>
      </c>
      <c r="G31" s="5">
        <v>2790136</v>
      </c>
      <c r="H31">
        <f t="shared" si="0"/>
        <v>837040.79999999993</v>
      </c>
      <c r="I31">
        <f t="shared" si="1"/>
        <v>1953095.2</v>
      </c>
    </row>
    <row r="32" spans="1:9" ht="17">
      <c r="A32" t="s">
        <v>108</v>
      </c>
      <c r="B32" t="s">
        <v>32</v>
      </c>
      <c r="C32" s="59">
        <v>0.12</v>
      </c>
      <c r="D32" s="58">
        <v>436</v>
      </c>
      <c r="E32" s="59">
        <v>0.13700000000000001</v>
      </c>
      <c r="F32" s="59">
        <v>0.13900000000000001</v>
      </c>
      <c r="G32" s="5">
        <v>1323459</v>
      </c>
      <c r="H32">
        <f t="shared" si="0"/>
        <v>397037.7</v>
      </c>
      <c r="I32">
        <f t="shared" si="1"/>
        <v>926421.29999999993</v>
      </c>
    </row>
    <row r="33" spans="1:9" ht="17">
      <c r="A33" t="s">
        <v>109</v>
      </c>
      <c r="B33" t="s">
        <v>33</v>
      </c>
      <c r="C33" s="59">
        <v>6.8000000000000005E-2</v>
      </c>
      <c r="D33" s="58">
        <v>592</v>
      </c>
      <c r="E33" s="59">
        <v>9.5000000000000001E-2</v>
      </c>
      <c r="F33" s="59">
        <v>0.155</v>
      </c>
      <c r="G33" s="5">
        <v>8899339</v>
      </c>
      <c r="H33">
        <f t="shared" si="0"/>
        <v>2669801.6999999997</v>
      </c>
      <c r="I33">
        <f t="shared" si="1"/>
        <v>6229537.2999999998</v>
      </c>
    </row>
    <row r="34" spans="1:9" ht="17">
      <c r="A34" t="s">
        <v>110</v>
      </c>
      <c r="B34" t="s">
        <v>34</v>
      </c>
      <c r="C34" s="59">
        <v>0.17899999999999999</v>
      </c>
      <c r="D34" s="58">
        <v>347</v>
      </c>
      <c r="E34" s="59">
        <v>0.19600000000000001</v>
      </c>
      <c r="F34" s="59">
        <v>0.161</v>
      </c>
      <c r="G34" s="5">
        <v>2085287</v>
      </c>
      <c r="H34">
        <f t="shared" si="0"/>
        <v>625586.1</v>
      </c>
      <c r="I34">
        <f t="shared" si="1"/>
        <v>1459700.9</v>
      </c>
    </row>
    <row r="35" spans="1:9" ht="17">
      <c r="A35" t="s">
        <v>111</v>
      </c>
      <c r="B35" t="s">
        <v>35</v>
      </c>
      <c r="C35" s="59">
        <v>0.14499999999999999</v>
      </c>
      <c r="D35" s="60">
        <v>2760</v>
      </c>
      <c r="E35" s="59">
        <v>0.159</v>
      </c>
      <c r="F35" s="59">
        <v>0.18099999999999999</v>
      </c>
      <c r="G35" s="5">
        <v>19651127</v>
      </c>
      <c r="H35">
        <f t="shared" si="0"/>
        <v>5895338.0999999996</v>
      </c>
      <c r="I35">
        <f t="shared" si="1"/>
        <v>13755788.899999999</v>
      </c>
    </row>
    <row r="36" spans="1:9" ht="17">
      <c r="A36" t="s">
        <v>112</v>
      </c>
      <c r="B36" t="s">
        <v>36</v>
      </c>
      <c r="C36" s="59">
        <v>0.13100000000000001</v>
      </c>
      <c r="D36" s="60">
        <v>1115</v>
      </c>
      <c r="E36" s="59">
        <v>0.17</v>
      </c>
      <c r="F36" s="59">
        <v>0.14199999999999999</v>
      </c>
      <c r="G36" s="5">
        <v>9848060</v>
      </c>
      <c r="H36">
        <f t="shared" si="0"/>
        <v>2954418</v>
      </c>
      <c r="I36">
        <f t="shared" si="1"/>
        <v>6893642</v>
      </c>
    </row>
    <row r="37" spans="1:9" ht="17">
      <c r="A37" t="s">
        <v>113</v>
      </c>
      <c r="B37" t="s">
        <v>37</v>
      </c>
      <c r="C37" s="59">
        <v>0.112</v>
      </c>
      <c r="D37" s="58">
        <v>70</v>
      </c>
      <c r="E37" s="59">
        <v>0.11</v>
      </c>
      <c r="F37" s="59">
        <v>9.1999999999999998E-2</v>
      </c>
      <c r="G37" s="5">
        <v>723393</v>
      </c>
      <c r="H37">
        <f t="shared" si="0"/>
        <v>217017.9</v>
      </c>
      <c r="I37">
        <f t="shared" si="1"/>
        <v>506375.1</v>
      </c>
    </row>
    <row r="38" spans="1:9" ht="17">
      <c r="A38" t="s">
        <v>114</v>
      </c>
      <c r="B38" t="s">
        <v>38</v>
      </c>
      <c r="C38" s="59">
        <v>0.123</v>
      </c>
      <c r="D38" s="60">
        <v>1392</v>
      </c>
      <c r="E38" s="59">
        <v>0.13500000000000001</v>
      </c>
      <c r="F38" s="59">
        <v>0.13200000000000001</v>
      </c>
      <c r="G38" s="5">
        <v>11570808</v>
      </c>
      <c r="H38">
        <f t="shared" si="0"/>
        <v>3471242.4</v>
      </c>
      <c r="I38">
        <f t="shared" si="1"/>
        <v>8099565.5999999996</v>
      </c>
    </row>
    <row r="39" spans="1:9" ht="17">
      <c r="A39" t="s">
        <v>115</v>
      </c>
      <c r="B39" t="s">
        <v>39</v>
      </c>
      <c r="C39" s="59">
        <v>0.156</v>
      </c>
      <c r="D39" s="58">
        <v>543</v>
      </c>
      <c r="E39" s="59">
        <v>0.13</v>
      </c>
      <c r="F39" s="59">
        <v>0.13400000000000001</v>
      </c>
      <c r="G39" s="5">
        <v>3850568</v>
      </c>
      <c r="H39">
        <f t="shared" si="0"/>
        <v>1155170.3999999999</v>
      </c>
      <c r="I39">
        <f t="shared" si="1"/>
        <v>2695397.5999999996</v>
      </c>
    </row>
    <row r="40" spans="1:9" ht="17">
      <c r="A40" t="s">
        <v>116</v>
      </c>
      <c r="B40" t="s">
        <v>40</v>
      </c>
      <c r="C40" s="59">
        <v>7.8600000000000003E-2</v>
      </c>
      <c r="D40" s="58">
        <v>73</v>
      </c>
      <c r="E40" s="59">
        <v>7.9000000000000001E-2</v>
      </c>
      <c r="F40" s="59">
        <v>0.10299999999999999</v>
      </c>
      <c r="G40" s="5">
        <v>3930065</v>
      </c>
      <c r="H40">
        <f t="shared" si="0"/>
        <v>1179019.5</v>
      </c>
      <c r="I40">
        <f t="shared" si="1"/>
        <v>2751045.5</v>
      </c>
    </row>
    <row r="41" spans="1:9" ht="17">
      <c r="A41" t="s">
        <v>117</v>
      </c>
      <c r="B41" t="s">
        <v>41</v>
      </c>
      <c r="C41" s="59">
        <v>0.112</v>
      </c>
      <c r="D41" s="60">
        <v>1372</v>
      </c>
      <c r="E41" s="59">
        <v>0.112</v>
      </c>
      <c r="F41" s="59">
        <v>0.126</v>
      </c>
      <c r="G41" s="5">
        <v>12773801</v>
      </c>
      <c r="H41">
        <f t="shared" si="0"/>
        <v>3832140.3</v>
      </c>
      <c r="I41">
        <f t="shared" si="1"/>
        <v>8941660.6999999993</v>
      </c>
    </row>
    <row r="42" spans="1:9" ht="17">
      <c r="A42" t="s">
        <v>118</v>
      </c>
      <c r="B42" t="s">
        <v>42</v>
      </c>
      <c r="C42" s="59">
        <v>0.121</v>
      </c>
      <c r="D42" s="58">
        <v>127</v>
      </c>
      <c r="E42" s="59">
        <v>0.13200000000000001</v>
      </c>
      <c r="F42" s="59">
        <v>0.13600000000000001</v>
      </c>
      <c r="G42" s="5">
        <v>1051511</v>
      </c>
      <c r="H42">
        <f t="shared" si="0"/>
        <v>315453.3</v>
      </c>
      <c r="I42">
        <f t="shared" si="1"/>
        <v>736057.7</v>
      </c>
    </row>
    <row r="43" spans="1:9" ht="17">
      <c r="A43" t="s">
        <v>119</v>
      </c>
      <c r="B43" t="s">
        <v>43</v>
      </c>
      <c r="C43" s="59">
        <v>0.15</v>
      </c>
      <c r="D43" s="58">
        <v>626</v>
      </c>
      <c r="E43" s="59">
        <v>0.13800000000000001</v>
      </c>
      <c r="F43" s="59">
        <v>0.158</v>
      </c>
      <c r="G43" s="5">
        <v>4774839</v>
      </c>
      <c r="H43">
        <f t="shared" si="0"/>
        <v>1432451.7</v>
      </c>
      <c r="I43">
        <f t="shared" si="1"/>
        <v>3342387.3</v>
      </c>
    </row>
    <row r="44" spans="1:9" ht="17">
      <c r="A44" t="s">
        <v>120</v>
      </c>
      <c r="B44" t="s">
        <v>44</v>
      </c>
      <c r="C44" s="59">
        <v>0.11799999999999999</v>
      </c>
      <c r="D44" s="58">
        <v>90</v>
      </c>
      <c r="E44" s="59">
        <v>0.14299999999999999</v>
      </c>
      <c r="F44" s="59">
        <v>0.106</v>
      </c>
      <c r="G44" s="5">
        <v>844877</v>
      </c>
      <c r="H44">
        <f t="shared" si="0"/>
        <v>253463.09999999998</v>
      </c>
      <c r="I44">
        <f t="shared" si="1"/>
        <v>591413.89999999991</v>
      </c>
    </row>
    <row r="45" spans="1:9" ht="17">
      <c r="A45" t="s">
        <v>121</v>
      </c>
      <c r="B45" t="s">
        <v>45</v>
      </c>
      <c r="C45" s="59">
        <v>0.15</v>
      </c>
      <c r="D45" s="58">
        <v>872</v>
      </c>
      <c r="E45" s="59">
        <v>0.16700000000000001</v>
      </c>
      <c r="F45" s="59">
        <v>0.155</v>
      </c>
      <c r="G45" s="5">
        <v>6495978</v>
      </c>
      <c r="H45">
        <f t="shared" si="0"/>
        <v>1948793.4</v>
      </c>
      <c r="I45">
        <f t="shared" si="1"/>
        <v>4547184.5999999996</v>
      </c>
    </row>
    <row r="46" spans="1:9" ht="17">
      <c r="A46" t="s">
        <v>122</v>
      </c>
      <c r="B46" t="s">
        <v>46</v>
      </c>
      <c r="C46" s="59">
        <v>0.16200000000000001</v>
      </c>
      <c r="D46" s="60">
        <v>3681</v>
      </c>
      <c r="E46" s="59">
        <v>0.17399999999999999</v>
      </c>
      <c r="F46" s="59">
        <v>0.16400000000000001</v>
      </c>
      <c r="G46" s="5">
        <v>26448193</v>
      </c>
      <c r="H46">
        <f t="shared" si="0"/>
        <v>7934457.8999999994</v>
      </c>
      <c r="I46">
        <f t="shared" si="1"/>
        <v>18513735.099999998</v>
      </c>
    </row>
    <row r="47" spans="1:9" ht="17">
      <c r="A47" t="s">
        <v>123</v>
      </c>
      <c r="B47" t="s">
        <v>47</v>
      </c>
      <c r="C47" s="59">
        <v>9.1999999999999998E-2</v>
      </c>
      <c r="D47" s="58">
        <v>231</v>
      </c>
      <c r="E47" s="59">
        <v>9.8000000000000004E-2</v>
      </c>
      <c r="F47" s="59">
        <v>0.11600000000000001</v>
      </c>
      <c r="G47" s="5">
        <v>2900872</v>
      </c>
      <c r="H47">
        <f t="shared" si="0"/>
        <v>870261.6</v>
      </c>
      <c r="I47">
        <f t="shared" si="1"/>
        <v>2030610.4</v>
      </c>
    </row>
    <row r="48" spans="1:9" ht="17">
      <c r="A48" t="s">
        <v>124</v>
      </c>
      <c r="B48" t="s">
        <v>48</v>
      </c>
      <c r="C48" s="59">
        <v>7.5999999999999998E-2</v>
      </c>
      <c r="D48" s="58">
        <v>47</v>
      </c>
      <c r="E48" s="59">
        <v>9.6000000000000002E-2</v>
      </c>
      <c r="F48" s="59">
        <v>0.10100000000000001</v>
      </c>
      <c r="G48" s="5">
        <v>626630</v>
      </c>
      <c r="H48">
        <f t="shared" si="0"/>
        <v>187989</v>
      </c>
      <c r="I48">
        <f t="shared" si="1"/>
        <v>438641</v>
      </c>
    </row>
    <row r="49" spans="1:9" ht="17">
      <c r="A49" t="s">
        <v>125</v>
      </c>
      <c r="B49" t="s">
        <v>49</v>
      </c>
      <c r="C49" s="59">
        <v>9.1999999999999998E-2</v>
      </c>
      <c r="D49" s="58">
        <v>684</v>
      </c>
      <c r="E49" s="59">
        <v>0.108</v>
      </c>
      <c r="F49" s="59">
        <v>0.13300000000000001</v>
      </c>
      <c r="G49" s="5">
        <v>8260405</v>
      </c>
      <c r="H49">
        <f t="shared" si="0"/>
        <v>2478121.5</v>
      </c>
      <c r="I49">
        <f t="shared" si="1"/>
        <v>5782283.5</v>
      </c>
    </row>
    <row r="50" spans="1:9" ht="17">
      <c r="A50" t="s">
        <v>126</v>
      </c>
      <c r="B50" t="s">
        <v>50</v>
      </c>
      <c r="C50" s="59">
        <v>0.10199999999999999</v>
      </c>
      <c r="D50" s="58">
        <v>636</v>
      </c>
      <c r="E50" s="59">
        <v>0.11899999999999999</v>
      </c>
      <c r="F50" s="59">
        <v>0.122</v>
      </c>
      <c r="G50" s="5">
        <v>6971406</v>
      </c>
      <c r="H50">
        <f t="shared" si="0"/>
        <v>2091421.7999999998</v>
      </c>
      <c r="I50">
        <f t="shared" si="1"/>
        <v>4879984.1999999993</v>
      </c>
    </row>
    <row r="51" spans="1:9" ht="17">
      <c r="A51" t="s">
        <v>127</v>
      </c>
      <c r="B51" t="s">
        <v>51</v>
      </c>
      <c r="C51" s="59">
        <v>0.154</v>
      </c>
      <c r="D51" s="58">
        <v>276</v>
      </c>
      <c r="E51" s="59">
        <v>0.16</v>
      </c>
      <c r="F51" s="59">
        <v>0.129</v>
      </c>
      <c r="G51" s="5">
        <v>1854304</v>
      </c>
      <c r="H51">
        <f t="shared" si="0"/>
        <v>556291.19999999995</v>
      </c>
      <c r="I51">
        <f t="shared" si="1"/>
        <v>1298012.7999999998</v>
      </c>
    </row>
    <row r="52" spans="1:9" ht="17">
      <c r="A52" t="s">
        <v>128</v>
      </c>
      <c r="B52" t="s">
        <v>52</v>
      </c>
      <c r="C52" s="59">
        <v>0.10199999999999999</v>
      </c>
      <c r="D52" s="58">
        <v>553</v>
      </c>
      <c r="E52" s="59">
        <v>0.111</v>
      </c>
      <c r="F52" s="59">
        <v>0.108</v>
      </c>
      <c r="G52" s="5">
        <v>5742713</v>
      </c>
      <c r="H52">
        <f t="shared" si="0"/>
        <v>1722813.9</v>
      </c>
      <c r="I52">
        <f t="shared" si="1"/>
        <v>4019899.0999999996</v>
      </c>
    </row>
    <row r="53" spans="1:9" ht="17">
      <c r="A53" t="s">
        <v>129</v>
      </c>
      <c r="B53" t="s">
        <v>53</v>
      </c>
      <c r="C53" s="59">
        <v>0.106</v>
      </c>
      <c r="D53" s="58">
        <v>54</v>
      </c>
      <c r="E53" s="59">
        <v>9.2999999999999999E-2</v>
      </c>
      <c r="F53" s="59">
        <v>9.1999999999999998E-2</v>
      </c>
      <c r="G53" s="5">
        <v>582658</v>
      </c>
      <c r="H53">
        <f t="shared" si="0"/>
        <v>174797.4</v>
      </c>
      <c r="I53">
        <f t="shared" si="1"/>
        <v>407860.6</v>
      </c>
    </row>
    <row r="54" spans="1:9">
      <c r="G54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/>
  </sheetViews>
  <sheetFormatPr baseColWidth="10" defaultRowHeight="15" x14ac:dyDescent="0"/>
  <cols>
    <col min="6" max="6" width="10.83203125" style="1"/>
  </cols>
  <sheetData>
    <row r="1" spans="1:6">
      <c r="A1" s="86">
        <v>1</v>
      </c>
      <c r="B1" s="86">
        <v>2</v>
      </c>
      <c r="C1" s="86">
        <v>3</v>
      </c>
      <c r="D1" s="86">
        <v>4</v>
      </c>
      <c r="E1" s="86">
        <v>5</v>
      </c>
      <c r="F1" s="87">
        <v>6</v>
      </c>
    </row>
    <row r="2" spans="1:6">
      <c r="B2" t="s">
        <v>56</v>
      </c>
      <c r="C2" t="s">
        <v>57</v>
      </c>
      <c r="D2" t="s">
        <v>56</v>
      </c>
      <c r="E2" t="s">
        <v>58</v>
      </c>
      <c r="F2" s="1" t="s">
        <v>55</v>
      </c>
    </row>
    <row r="3" spans="1:6" ht="17">
      <c r="A3" t="s">
        <v>3</v>
      </c>
      <c r="B3" s="59">
        <v>0.16700000000000001</v>
      </c>
      <c r="C3" s="58">
        <v>750</v>
      </c>
      <c r="D3" s="59">
        <v>0.16800000000000001</v>
      </c>
      <c r="E3" s="59">
        <v>0.13500000000000001</v>
      </c>
      <c r="F3" s="5">
        <v>4833722</v>
      </c>
    </row>
    <row r="4" spans="1:6" ht="17">
      <c r="A4" t="s">
        <v>4</v>
      </c>
      <c r="B4" s="59">
        <v>0.1</v>
      </c>
      <c r="C4" s="58">
        <v>66</v>
      </c>
      <c r="D4" s="59">
        <v>0.121</v>
      </c>
      <c r="E4" s="59">
        <v>0.125</v>
      </c>
      <c r="F4" s="5">
        <v>735132</v>
      </c>
    </row>
    <row r="5" spans="1:6" ht="17">
      <c r="A5" t="s">
        <v>5</v>
      </c>
      <c r="B5" s="59">
        <v>0.152</v>
      </c>
      <c r="C5" s="58">
        <v>917</v>
      </c>
      <c r="D5" s="59">
        <v>0.21299999999999999</v>
      </c>
      <c r="E5" s="59">
        <v>0.188</v>
      </c>
      <c r="F5" s="5">
        <v>6626624</v>
      </c>
    </row>
    <row r="6" spans="1:6" ht="17">
      <c r="A6" t="s">
        <v>6</v>
      </c>
      <c r="B6" s="59">
        <v>0.159</v>
      </c>
      <c r="C6" s="58">
        <v>509</v>
      </c>
      <c r="D6" s="59">
        <v>0.191</v>
      </c>
      <c r="E6" s="59">
        <v>0.16500000000000001</v>
      </c>
      <c r="F6" s="5">
        <v>2959373</v>
      </c>
    </row>
    <row r="7" spans="1:6" ht="17">
      <c r="A7" t="s">
        <v>7</v>
      </c>
      <c r="B7" s="59">
        <v>0.13200000000000001</v>
      </c>
      <c r="C7" s="60">
        <v>4716</v>
      </c>
      <c r="D7" s="59">
        <v>0.155</v>
      </c>
      <c r="E7" s="59">
        <v>0.23799999999999999</v>
      </c>
      <c r="F7" s="5">
        <v>38332521</v>
      </c>
    </row>
    <row r="8" spans="1:6" ht="17">
      <c r="A8" t="s">
        <v>8</v>
      </c>
      <c r="B8" s="59">
        <v>0.114</v>
      </c>
      <c r="C8" s="58">
        <v>530</v>
      </c>
      <c r="D8" s="59">
        <v>0.124</v>
      </c>
      <c r="E8" s="59">
        <v>0.13700000000000001</v>
      </c>
      <c r="F8" s="5">
        <v>5268367</v>
      </c>
    </row>
    <row r="9" spans="1:6" ht="17">
      <c r="A9" t="s">
        <v>9</v>
      </c>
      <c r="B9" s="59">
        <v>9.7000000000000003E-2</v>
      </c>
      <c r="C9" s="58">
        <v>326</v>
      </c>
      <c r="D9" s="59">
        <v>8.5999999999999993E-2</v>
      </c>
      <c r="E9" s="59">
        <v>0.125</v>
      </c>
      <c r="F9" s="5">
        <v>3596080</v>
      </c>
    </row>
    <row r="10" spans="1:6" ht="17">
      <c r="A10" t="s">
        <v>10</v>
      </c>
      <c r="B10" s="59">
        <v>9.1999999999999998E-2</v>
      </c>
      <c r="C10" s="58">
        <v>78</v>
      </c>
      <c r="D10" s="59">
        <v>0.124</v>
      </c>
      <c r="E10" s="59">
        <v>0.13900000000000001</v>
      </c>
      <c r="F10" s="5">
        <v>925749</v>
      </c>
    </row>
    <row r="11" spans="1:6" ht="17">
      <c r="A11" t="s">
        <v>11</v>
      </c>
      <c r="B11" s="59">
        <v>0.20699999999999999</v>
      </c>
      <c r="C11" s="58">
        <v>15</v>
      </c>
      <c r="D11" s="59">
        <v>0.18</v>
      </c>
      <c r="E11" s="59">
        <v>0.22700000000000001</v>
      </c>
      <c r="F11" s="5">
        <v>646449</v>
      </c>
    </row>
    <row r="12" spans="1:6" ht="17">
      <c r="A12" t="s">
        <v>12</v>
      </c>
      <c r="B12" s="59">
        <v>0.111</v>
      </c>
      <c r="C12" s="60">
        <v>2250</v>
      </c>
      <c r="D12" s="59">
        <v>0.14599999999999999</v>
      </c>
      <c r="E12" s="59">
        <v>0.19500000000000001</v>
      </c>
      <c r="F12" s="5">
        <v>19552860</v>
      </c>
    </row>
    <row r="13" spans="1:6" ht="17">
      <c r="A13" t="s">
        <v>13</v>
      </c>
      <c r="B13" s="59">
        <v>0.14399999999999999</v>
      </c>
      <c r="C13" s="60">
        <v>1298</v>
      </c>
      <c r="D13" s="59">
        <v>0.185</v>
      </c>
      <c r="E13" s="59">
        <v>0.182</v>
      </c>
      <c r="F13" s="5">
        <v>9992167</v>
      </c>
    </row>
    <row r="14" spans="1:6" ht="17">
      <c r="A14" t="s">
        <v>14</v>
      </c>
      <c r="B14" s="59">
        <v>8.5999999999999993E-2</v>
      </c>
      <c r="C14" s="58">
        <v>110</v>
      </c>
      <c r="D14" s="59">
        <v>0.126</v>
      </c>
      <c r="E14" s="59">
        <v>0.17299999999999999</v>
      </c>
      <c r="F14" s="5">
        <v>1404054</v>
      </c>
    </row>
    <row r="15" spans="1:6" ht="17">
      <c r="A15" t="s">
        <v>15</v>
      </c>
      <c r="B15" s="59">
        <v>9.9000000000000005E-2</v>
      </c>
      <c r="C15" s="58">
        <v>143</v>
      </c>
      <c r="D15" s="59">
        <v>0.13900000000000001</v>
      </c>
      <c r="E15" s="59">
        <v>0.11600000000000001</v>
      </c>
      <c r="F15" s="5">
        <v>1612136</v>
      </c>
    </row>
    <row r="16" spans="1:6" ht="17">
      <c r="A16" t="s">
        <v>16</v>
      </c>
      <c r="B16" s="59">
        <v>0.115</v>
      </c>
      <c r="C16" s="60">
        <v>1441</v>
      </c>
      <c r="D16" s="59">
        <v>0.13300000000000001</v>
      </c>
      <c r="E16" s="59">
        <v>0.152</v>
      </c>
      <c r="F16" s="5">
        <v>12882135</v>
      </c>
    </row>
    <row r="17" spans="1:6" ht="17">
      <c r="A17" t="s">
        <v>17</v>
      </c>
      <c r="B17" s="59">
        <v>0.126</v>
      </c>
      <c r="C17" s="58">
        <v>774</v>
      </c>
      <c r="D17" s="59">
        <v>0.16400000000000001</v>
      </c>
      <c r="E17" s="59">
        <v>0.14199999999999999</v>
      </c>
      <c r="F17" s="5">
        <v>6570902</v>
      </c>
    </row>
    <row r="18" spans="1:6" ht="17">
      <c r="A18" t="s">
        <v>18</v>
      </c>
      <c r="B18" s="59">
        <v>0.113</v>
      </c>
      <c r="C18" s="58">
        <v>327</v>
      </c>
      <c r="D18" s="59">
        <v>0.109</v>
      </c>
      <c r="E18" s="59">
        <v>8.5999999999999993E-2</v>
      </c>
      <c r="F18" s="5">
        <v>3090416</v>
      </c>
    </row>
    <row r="19" spans="1:6" ht="17">
      <c r="A19" t="s">
        <v>19</v>
      </c>
      <c r="B19" s="59">
        <v>0.125</v>
      </c>
      <c r="C19" s="58">
        <v>337</v>
      </c>
      <c r="D19" s="59">
        <v>0.13900000000000001</v>
      </c>
      <c r="E19" s="59">
        <v>0.115</v>
      </c>
      <c r="F19" s="5">
        <v>2893957</v>
      </c>
    </row>
    <row r="20" spans="1:6" ht="17">
      <c r="A20" t="s">
        <v>20</v>
      </c>
      <c r="B20" s="59">
        <v>0.14799999999999999</v>
      </c>
      <c r="C20" s="58">
        <v>599</v>
      </c>
      <c r="D20" s="59">
        <v>0.17100000000000001</v>
      </c>
      <c r="E20" s="59">
        <v>0.13600000000000001</v>
      </c>
      <c r="F20" s="5">
        <v>4395295</v>
      </c>
    </row>
    <row r="21" spans="1:6" ht="17">
      <c r="A21" t="s">
        <v>21</v>
      </c>
      <c r="B21" s="59">
        <v>0.183</v>
      </c>
      <c r="C21" s="58">
        <v>748</v>
      </c>
      <c r="D21" s="59">
        <v>0.14299999999999999</v>
      </c>
      <c r="E21" s="59">
        <v>0.185</v>
      </c>
      <c r="F21" s="5">
        <v>4625470</v>
      </c>
    </row>
    <row r="22" spans="1:6" ht="17">
      <c r="A22" t="s">
        <v>22</v>
      </c>
      <c r="B22" s="59">
        <v>0.126</v>
      </c>
      <c r="C22" s="58">
        <v>166</v>
      </c>
      <c r="D22" s="59">
        <v>0.11600000000000001</v>
      </c>
      <c r="E22" s="59">
        <v>0.112</v>
      </c>
      <c r="F22" s="5">
        <v>1328302</v>
      </c>
    </row>
    <row r="23" spans="1:6" ht="17">
      <c r="A23" t="s">
        <v>23</v>
      </c>
      <c r="B23" s="59">
        <v>9.7000000000000003E-2</v>
      </c>
      <c r="C23" s="58">
        <v>542</v>
      </c>
      <c r="D23" s="59">
        <v>9.7000000000000003E-2</v>
      </c>
      <c r="E23" s="59">
        <v>0.13400000000000001</v>
      </c>
      <c r="F23" s="5">
        <v>5928814</v>
      </c>
    </row>
    <row r="24" spans="1:6" ht="17">
      <c r="A24" t="s">
        <v>24</v>
      </c>
      <c r="B24" s="59">
        <v>0.10100000000000001</v>
      </c>
      <c r="C24" s="58">
        <v>641</v>
      </c>
      <c r="D24" s="59">
        <v>0.109</v>
      </c>
      <c r="E24" s="59">
        <v>0.13800000000000001</v>
      </c>
      <c r="F24" s="5">
        <v>6692824</v>
      </c>
    </row>
    <row r="25" spans="1:6" ht="17">
      <c r="A25" t="s">
        <v>25</v>
      </c>
      <c r="B25" s="59">
        <v>0.12</v>
      </c>
      <c r="C25" s="60">
        <v>1196</v>
      </c>
      <c r="D25" s="59">
        <v>0.27600000000000002</v>
      </c>
      <c r="E25" s="59">
        <v>0.13500000000000001</v>
      </c>
      <c r="F25" s="5">
        <v>9895622</v>
      </c>
    </row>
    <row r="26" spans="1:6" ht="17">
      <c r="A26" t="s">
        <v>26</v>
      </c>
      <c r="B26" s="59">
        <v>8.1000000000000003E-2</v>
      </c>
      <c r="C26" s="58">
        <v>412</v>
      </c>
      <c r="D26" s="59">
        <v>0.121</v>
      </c>
      <c r="E26" s="59">
        <v>9.7000000000000003E-2</v>
      </c>
      <c r="F26" s="5">
        <v>5420380</v>
      </c>
    </row>
    <row r="27" spans="1:6" ht="17">
      <c r="A27" t="s">
        <v>27</v>
      </c>
      <c r="B27" s="59">
        <v>0.20100000000000001</v>
      </c>
      <c r="C27" s="58">
        <v>571</v>
      </c>
      <c r="D27" s="59">
        <v>0.23200000000000001</v>
      </c>
      <c r="E27" s="59">
        <v>0.161</v>
      </c>
      <c r="F27" s="5">
        <v>2991207</v>
      </c>
    </row>
    <row r="28" spans="1:6" ht="17">
      <c r="A28" t="s">
        <v>28</v>
      </c>
      <c r="B28" s="59">
        <v>0.11600000000000001</v>
      </c>
      <c r="C28" s="58">
        <v>659</v>
      </c>
      <c r="D28" s="59">
        <v>0.156</v>
      </c>
      <c r="E28" s="59">
        <v>0.124</v>
      </c>
      <c r="F28" s="5">
        <v>6044171</v>
      </c>
    </row>
    <row r="29" spans="1:6" ht="17">
      <c r="A29" t="s">
        <v>29</v>
      </c>
      <c r="B29" s="59">
        <v>0.13800000000000001</v>
      </c>
      <c r="C29" s="58">
        <v>128</v>
      </c>
      <c r="D29" s="59">
        <v>0.13500000000000001</v>
      </c>
      <c r="E29" s="59">
        <v>0.121</v>
      </c>
      <c r="F29" s="5">
        <v>1015165</v>
      </c>
    </row>
    <row r="30" spans="1:6" ht="17">
      <c r="A30" t="s">
        <v>30</v>
      </c>
      <c r="B30" s="59">
        <v>9.5000000000000001E-2</v>
      </c>
      <c r="C30" s="58">
        <v>167</v>
      </c>
      <c r="D30" s="59">
        <v>0.1</v>
      </c>
      <c r="E30" s="59">
        <v>9.8000000000000004E-2</v>
      </c>
      <c r="F30" s="5">
        <v>1868516</v>
      </c>
    </row>
    <row r="31" spans="1:6" ht="17">
      <c r="A31" t="s">
        <v>31</v>
      </c>
      <c r="B31" s="59">
        <v>0.106</v>
      </c>
      <c r="C31" s="58">
        <v>260</v>
      </c>
      <c r="D31" s="59">
        <v>0.13100000000000001</v>
      </c>
      <c r="E31" s="59">
        <v>0.19800000000000001</v>
      </c>
      <c r="F31" s="5">
        <v>2790136</v>
      </c>
    </row>
    <row r="32" spans="1:6" ht="17">
      <c r="A32" t="s">
        <v>32</v>
      </c>
      <c r="B32" s="59">
        <v>0.12</v>
      </c>
      <c r="C32" s="58">
        <v>436</v>
      </c>
      <c r="D32" s="59">
        <v>0.13700000000000001</v>
      </c>
      <c r="E32" s="59">
        <v>0.13900000000000001</v>
      </c>
      <c r="F32" s="5">
        <v>1323459</v>
      </c>
    </row>
    <row r="33" spans="1:6" ht="17">
      <c r="A33" t="s">
        <v>33</v>
      </c>
      <c r="B33" s="59">
        <v>6.8000000000000005E-2</v>
      </c>
      <c r="C33" s="58">
        <v>592</v>
      </c>
      <c r="D33" s="59">
        <v>9.5000000000000001E-2</v>
      </c>
      <c r="E33" s="59">
        <v>0.155</v>
      </c>
      <c r="F33" s="5">
        <v>8899339</v>
      </c>
    </row>
    <row r="34" spans="1:6" ht="17">
      <c r="A34" t="s">
        <v>34</v>
      </c>
      <c r="B34" s="59">
        <v>0.17899999999999999</v>
      </c>
      <c r="C34" s="58">
        <v>347</v>
      </c>
      <c r="D34" s="59">
        <v>0.19600000000000001</v>
      </c>
      <c r="E34" s="59">
        <v>0.161</v>
      </c>
      <c r="F34" s="5">
        <v>2085287</v>
      </c>
    </row>
    <row r="35" spans="1:6" ht="17">
      <c r="A35" t="s">
        <v>35</v>
      </c>
      <c r="B35" s="59">
        <v>0.14499999999999999</v>
      </c>
      <c r="C35" s="60">
        <v>2760</v>
      </c>
      <c r="D35" s="59">
        <v>0.159</v>
      </c>
      <c r="E35" s="59">
        <v>0.18099999999999999</v>
      </c>
      <c r="F35" s="5">
        <v>19651127</v>
      </c>
    </row>
    <row r="36" spans="1:6" ht="17">
      <c r="A36" t="s">
        <v>36</v>
      </c>
      <c r="B36" s="59">
        <v>0.13100000000000001</v>
      </c>
      <c r="C36" s="60">
        <v>1115</v>
      </c>
      <c r="D36" s="59">
        <v>0.17</v>
      </c>
      <c r="E36" s="59">
        <v>0.14199999999999999</v>
      </c>
      <c r="F36" s="5">
        <v>9848060</v>
      </c>
    </row>
    <row r="37" spans="1:6" ht="17">
      <c r="A37" t="s">
        <v>37</v>
      </c>
      <c r="B37" s="59">
        <v>0.112</v>
      </c>
      <c r="C37" s="58">
        <v>70</v>
      </c>
      <c r="D37" s="59">
        <v>0.11</v>
      </c>
      <c r="E37" s="59">
        <v>9.1999999999999998E-2</v>
      </c>
      <c r="F37" s="5">
        <v>723393</v>
      </c>
    </row>
    <row r="38" spans="1:6" ht="17">
      <c r="A38" t="s">
        <v>38</v>
      </c>
      <c r="B38" s="59">
        <v>0.123</v>
      </c>
      <c r="C38" s="60">
        <v>1392</v>
      </c>
      <c r="D38" s="59">
        <v>0.13500000000000001</v>
      </c>
      <c r="E38" s="59">
        <v>0.13200000000000001</v>
      </c>
      <c r="F38" s="5">
        <v>11570808</v>
      </c>
    </row>
    <row r="39" spans="1:6" ht="17">
      <c r="A39" t="s">
        <v>39</v>
      </c>
      <c r="B39" s="59">
        <v>0.156</v>
      </c>
      <c r="C39" s="58">
        <v>543</v>
      </c>
      <c r="D39" s="59">
        <v>0.13</v>
      </c>
      <c r="E39" s="59">
        <v>0.13400000000000001</v>
      </c>
      <c r="F39" s="5">
        <v>3850568</v>
      </c>
    </row>
    <row r="40" spans="1:6" ht="17">
      <c r="A40" t="s">
        <v>40</v>
      </c>
      <c r="B40" s="59">
        <v>7.8600000000000003E-2</v>
      </c>
      <c r="C40" s="58">
        <v>73</v>
      </c>
      <c r="D40" s="59">
        <v>7.9000000000000001E-2</v>
      </c>
      <c r="E40" s="59">
        <v>0.10299999999999999</v>
      </c>
      <c r="F40" s="5">
        <v>3930065</v>
      </c>
    </row>
    <row r="41" spans="1:6" ht="17">
      <c r="A41" t="s">
        <v>41</v>
      </c>
      <c r="B41" s="59">
        <v>0.112</v>
      </c>
      <c r="C41" s="60">
        <v>1372</v>
      </c>
      <c r="D41" s="59">
        <v>0.112</v>
      </c>
      <c r="E41" s="59">
        <v>0.126</v>
      </c>
      <c r="F41" s="5">
        <v>12773801</v>
      </c>
    </row>
    <row r="42" spans="1:6" ht="17">
      <c r="A42" t="s">
        <v>42</v>
      </c>
      <c r="B42" s="59">
        <v>0.121</v>
      </c>
      <c r="C42" s="58">
        <v>127</v>
      </c>
      <c r="D42" s="59">
        <v>0.13200000000000001</v>
      </c>
      <c r="E42" s="59">
        <v>0.13600000000000001</v>
      </c>
      <c r="F42" s="5">
        <v>1051511</v>
      </c>
    </row>
    <row r="43" spans="1:6" ht="17">
      <c r="A43" t="s">
        <v>43</v>
      </c>
      <c r="B43" s="59">
        <v>0.15</v>
      </c>
      <c r="C43" s="58">
        <v>626</v>
      </c>
      <c r="D43" s="59">
        <v>0.13800000000000001</v>
      </c>
      <c r="E43" s="59">
        <v>0.158</v>
      </c>
      <c r="F43" s="5">
        <v>4774839</v>
      </c>
    </row>
    <row r="44" spans="1:6" ht="17">
      <c r="A44" t="s">
        <v>44</v>
      </c>
      <c r="B44" s="59">
        <v>0.11799999999999999</v>
      </c>
      <c r="C44" s="58">
        <v>90</v>
      </c>
      <c r="D44" s="59">
        <v>0.14299999999999999</v>
      </c>
      <c r="E44" s="59">
        <v>0.106</v>
      </c>
      <c r="F44" s="5">
        <v>844877</v>
      </c>
    </row>
    <row r="45" spans="1:6" ht="17">
      <c r="A45" t="s">
        <v>45</v>
      </c>
      <c r="B45" s="59">
        <v>0.15</v>
      </c>
      <c r="C45" s="58">
        <v>872</v>
      </c>
      <c r="D45" s="59">
        <v>0.16700000000000001</v>
      </c>
      <c r="E45" s="59">
        <v>0.155</v>
      </c>
      <c r="F45" s="5">
        <v>6495978</v>
      </c>
    </row>
    <row r="46" spans="1:6" ht="17">
      <c r="A46" t="s">
        <v>46</v>
      </c>
      <c r="B46" s="59">
        <v>0.16200000000000001</v>
      </c>
      <c r="C46" s="60">
        <v>3681</v>
      </c>
      <c r="D46" s="59">
        <v>0.17399999999999999</v>
      </c>
      <c r="E46" s="59">
        <v>0.16400000000000001</v>
      </c>
      <c r="F46" s="5">
        <v>26448193</v>
      </c>
    </row>
    <row r="47" spans="1:6" ht="17">
      <c r="A47" t="s">
        <v>47</v>
      </c>
      <c r="B47" s="59">
        <v>9.1999999999999998E-2</v>
      </c>
      <c r="C47" s="58">
        <v>231</v>
      </c>
      <c r="D47" s="59">
        <v>9.8000000000000004E-2</v>
      </c>
      <c r="E47" s="59">
        <v>0.11600000000000001</v>
      </c>
      <c r="F47" s="5">
        <v>2900872</v>
      </c>
    </row>
    <row r="48" spans="1:6" ht="17">
      <c r="A48" t="s">
        <v>48</v>
      </c>
      <c r="B48" s="59">
        <v>7.5999999999999998E-2</v>
      </c>
      <c r="C48" s="58">
        <v>47</v>
      </c>
      <c r="D48" s="59">
        <v>9.6000000000000002E-2</v>
      </c>
      <c r="E48" s="59">
        <v>0.10100000000000001</v>
      </c>
      <c r="F48" s="5">
        <v>626630</v>
      </c>
    </row>
    <row r="49" spans="1:6" ht="17">
      <c r="A49" t="s">
        <v>49</v>
      </c>
      <c r="B49" s="59">
        <v>9.1999999999999998E-2</v>
      </c>
      <c r="C49" s="58">
        <v>684</v>
      </c>
      <c r="D49" s="59">
        <v>0.108</v>
      </c>
      <c r="E49" s="59">
        <v>0.13300000000000001</v>
      </c>
      <c r="F49" s="5">
        <v>8260405</v>
      </c>
    </row>
    <row r="50" spans="1:6" ht="17">
      <c r="A50" t="s">
        <v>50</v>
      </c>
      <c r="B50" s="59">
        <v>0.10199999999999999</v>
      </c>
      <c r="C50" s="58">
        <v>636</v>
      </c>
      <c r="D50" s="59">
        <v>0.11899999999999999</v>
      </c>
      <c r="E50" s="59">
        <v>0.122</v>
      </c>
      <c r="F50" s="5">
        <v>6971406</v>
      </c>
    </row>
    <row r="51" spans="1:6" ht="17">
      <c r="A51" t="s">
        <v>51</v>
      </c>
      <c r="B51" s="59">
        <v>0.154</v>
      </c>
      <c r="C51" s="58">
        <v>276</v>
      </c>
      <c r="D51" s="59">
        <v>0.16</v>
      </c>
      <c r="E51" s="59">
        <v>0.129</v>
      </c>
      <c r="F51" s="5">
        <v>1854304</v>
      </c>
    </row>
    <row r="52" spans="1:6" ht="17">
      <c r="A52" t="s">
        <v>52</v>
      </c>
      <c r="B52" s="59">
        <v>0.10199999999999999</v>
      </c>
      <c r="C52" s="58">
        <v>553</v>
      </c>
      <c r="D52" s="59">
        <v>0.111</v>
      </c>
      <c r="E52" s="59">
        <v>0.108</v>
      </c>
      <c r="F52" s="5">
        <v>5742713</v>
      </c>
    </row>
    <row r="53" spans="1:6" ht="17">
      <c r="A53" t="s">
        <v>53</v>
      </c>
      <c r="B53" s="59">
        <v>0.106</v>
      </c>
      <c r="C53" s="58">
        <v>54</v>
      </c>
      <c r="D53" s="59">
        <v>9.2999999999999999E-2</v>
      </c>
      <c r="E53" s="59">
        <v>9.1999999999999998E-2</v>
      </c>
      <c r="F53" s="5">
        <v>582658</v>
      </c>
    </row>
    <row r="54" spans="1:6">
      <c r="F54" s="4"/>
    </row>
  </sheetData>
  <sortState ref="A1:E5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>
      <selection activeCell="V19" sqref="V19"/>
    </sheetView>
  </sheetViews>
  <sheetFormatPr baseColWidth="10" defaultRowHeight="16" x14ac:dyDescent="0"/>
  <cols>
    <col min="1" max="20" width="6" style="70" customWidth="1"/>
    <col min="21" max="21" width="10.83203125" style="70"/>
    <col min="22" max="22" width="11.5" style="70" bestFit="1" customWidth="1"/>
    <col min="23" max="24" width="10.83203125" style="70"/>
    <col min="25" max="25" width="11.33203125" style="70" bestFit="1" customWidth="1"/>
    <col min="26" max="16384" width="10.83203125" style="70"/>
  </cols>
  <sheetData>
    <row r="1" spans="2:26" s="63" customFormat="1" ht="44" customHeight="1">
      <c r="B1" s="3" t="s">
        <v>0</v>
      </c>
      <c r="U1" s="64" t="s">
        <v>3</v>
      </c>
      <c r="V1" s="65">
        <f>VLOOKUP(U1,DATA!$A$3:$F$53,6,0)</f>
        <v>4833722</v>
      </c>
      <c r="W1" s="66"/>
      <c r="X1" s="2"/>
    </row>
    <row r="2" spans="2:26" s="63" customFormat="1" ht="20" customHeight="1">
      <c r="B2" s="61"/>
      <c r="C2" s="63" t="s">
        <v>1</v>
      </c>
      <c r="F2" s="67"/>
      <c r="G2" s="63" t="s">
        <v>2</v>
      </c>
      <c r="J2" s="68"/>
      <c r="U2" s="64" t="s">
        <v>4</v>
      </c>
      <c r="V2" s="65">
        <f>VLOOKUP(U2,DATA!$A$3:$F$53,6,0)</f>
        <v>735132</v>
      </c>
      <c r="W2" s="66"/>
      <c r="X2" s="75" t="s">
        <v>54</v>
      </c>
      <c r="Y2" s="78">
        <f>MEDIAN(V1:V51)</f>
        <v>4395295</v>
      </c>
    </row>
    <row r="3" spans="2:26" ht="21" customHeight="1" thickBot="1">
      <c r="U3" s="64" t="s">
        <v>5</v>
      </c>
      <c r="V3" s="65">
        <f>VLOOKUP(U3,DATA!$A$3:$F$53,6,0)</f>
        <v>6626624</v>
      </c>
      <c r="W3" s="66"/>
      <c r="X3" s="2"/>
      <c r="Y3" s="69"/>
    </row>
    <row r="4" spans="2:26" s="2" customFormat="1" ht="36" customHeight="1" thickTop="1" thickBot="1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4" t="s">
        <v>6</v>
      </c>
      <c r="V4" s="65">
        <f>VLOOKUP(U4,DATA!$A$3:$F$53,6,0)</f>
        <v>2959373</v>
      </c>
      <c r="W4" s="66"/>
      <c r="Y4" s="69"/>
    </row>
    <row r="5" spans="2:26" s="2" customFormat="1" ht="36" customHeight="1" thickTop="1" thickBot="1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4" t="s">
        <v>7</v>
      </c>
      <c r="V5" s="65">
        <f>VLOOKUP(U5,DATA!$A$3:$F$53,6,0)</f>
        <v>38332521</v>
      </c>
      <c r="W5" s="66"/>
    </row>
    <row r="6" spans="2:26" s="2" customFormat="1" ht="36" customHeight="1" thickTop="1" thickBot="1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4" t="s">
        <v>8</v>
      </c>
      <c r="V6" s="65">
        <f>VLOOKUP(U6,DATA!$A$3:$F$53,6,0)</f>
        <v>5268367</v>
      </c>
      <c r="W6" s="66"/>
    </row>
    <row r="7" spans="2:26" s="2" customFormat="1" ht="36" customHeight="1" thickTop="1" thickBot="1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4" t="s">
        <v>9</v>
      </c>
      <c r="V7" s="65">
        <f>VLOOKUP(U7,DATA!$A$3:$F$53,6,0)</f>
        <v>3596080</v>
      </c>
      <c r="W7" s="66"/>
    </row>
    <row r="8" spans="2:26" s="2" customFormat="1" ht="36" customHeight="1" thickTop="1" thickBot="1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4" t="s">
        <v>10</v>
      </c>
      <c r="V8" s="65">
        <f>VLOOKUP(U8,DATA!$A$3:$F$53,6,0)</f>
        <v>925749</v>
      </c>
      <c r="W8" s="66"/>
    </row>
    <row r="9" spans="2:26" s="2" customFormat="1" ht="36" customHeight="1" thickTop="1" thickBot="1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4" t="s">
        <v>11</v>
      </c>
      <c r="V9" s="65">
        <f>VLOOKUP(U9,DATA!$A$3:$F$53,6,0)</f>
        <v>646449</v>
      </c>
      <c r="W9" s="66"/>
      <c r="X9" s="70"/>
      <c r="Y9" s="70"/>
      <c r="Z9" s="70"/>
    </row>
    <row r="10" spans="2:26" s="2" customFormat="1" ht="36" customHeight="1" thickTop="1" thickBot="1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4" t="s">
        <v>12</v>
      </c>
      <c r="V10" s="65">
        <f>VLOOKUP(U10,DATA!$A$3:$F$53,6,0)</f>
        <v>19552860</v>
      </c>
      <c r="W10" s="66"/>
      <c r="X10" s="70"/>
      <c r="Y10" s="70"/>
      <c r="Z10" s="70"/>
    </row>
    <row r="11" spans="2:26" ht="36" customHeight="1" thickTop="1" thickBot="1">
      <c r="B11" s="8">
        <f>V12</f>
        <v>1404054</v>
      </c>
      <c r="C11" s="71"/>
      <c r="D11" s="71"/>
      <c r="E11" s="26">
        <f>V44</f>
        <v>26448193</v>
      </c>
      <c r="F11" s="71"/>
      <c r="G11" s="71"/>
      <c r="H11" s="71"/>
      <c r="I11" s="71"/>
      <c r="J11" s="51">
        <f>V10</f>
        <v>19552860</v>
      </c>
      <c r="K11" s="71"/>
      <c r="L11" s="71"/>
      <c r="U11" s="64" t="s">
        <v>13</v>
      </c>
      <c r="V11" s="65">
        <f>VLOOKUP(U11,DATA!$A$3:$F$53,6,0)</f>
        <v>9992167</v>
      </c>
      <c r="W11" s="66"/>
    </row>
    <row r="12" spans="2:26" ht="36" customHeight="1" thickTop="1">
      <c r="U12" s="64" t="s">
        <v>14</v>
      </c>
      <c r="V12" s="65">
        <f>VLOOKUP(U12,DATA!$A$3:$F$53,6,0)</f>
        <v>1404054</v>
      </c>
      <c r="W12" s="66"/>
    </row>
    <row r="13" spans="2:26" ht="36" customHeight="1">
      <c r="U13" s="64" t="s">
        <v>15</v>
      </c>
      <c r="V13" s="65">
        <f>VLOOKUP(U13,DATA!$A$3:$F$53,6,0)</f>
        <v>1612136</v>
      </c>
      <c r="W13" s="66"/>
    </row>
    <row r="14" spans="2:26" ht="36" customHeight="1">
      <c r="U14" s="64" t="s">
        <v>16</v>
      </c>
      <c r="V14" s="65">
        <f>VLOOKUP(U14,DATA!$A$3:$F$53,6,0)</f>
        <v>12882135</v>
      </c>
      <c r="W14" s="66"/>
    </row>
    <row r="15" spans="2:26" ht="36" customHeight="1">
      <c r="U15" s="64" t="s">
        <v>17</v>
      </c>
      <c r="V15" s="65">
        <f>VLOOKUP(U15,DATA!$A$3:$F$53,6,0)</f>
        <v>6570902</v>
      </c>
      <c r="W15" s="66"/>
    </row>
    <row r="16" spans="2:26" ht="36" customHeight="1">
      <c r="U16" s="64" t="s">
        <v>18</v>
      </c>
      <c r="V16" s="65">
        <f>VLOOKUP(U16,DATA!$A$3:$F$53,6,0)</f>
        <v>3090416</v>
      </c>
      <c r="W16" s="66"/>
    </row>
    <row r="17" spans="21:23" ht="36" customHeight="1">
      <c r="U17" s="64" t="s">
        <v>19</v>
      </c>
      <c r="V17" s="65">
        <f>VLOOKUP(U17,DATA!$A$3:$F$53,6,0)</f>
        <v>2893957</v>
      </c>
      <c r="W17" s="66"/>
    </row>
    <row r="18" spans="21:23" ht="36" customHeight="1">
      <c r="U18" s="64" t="s">
        <v>20</v>
      </c>
      <c r="V18" s="65">
        <f>VLOOKUP(U18,DATA!$A$3:$F$53,6,0)</f>
        <v>4395295</v>
      </c>
      <c r="W18" s="66"/>
    </row>
    <row r="19" spans="21:23" ht="36" customHeight="1">
      <c r="U19" s="64" t="s">
        <v>21</v>
      </c>
      <c r="V19" s="65">
        <f>VLOOKUP(U19,DATA!$A$3:$F$53,6,0)</f>
        <v>4625470</v>
      </c>
      <c r="W19" s="66"/>
    </row>
    <row r="20" spans="21:23">
      <c r="U20" s="64" t="s">
        <v>22</v>
      </c>
      <c r="V20" s="65">
        <f>VLOOKUP(U20,DATA!$A$3:$F$53,6,0)</f>
        <v>1328302</v>
      </c>
      <c r="W20" s="66"/>
    </row>
    <row r="21" spans="21:23">
      <c r="U21" s="64" t="s">
        <v>23</v>
      </c>
      <c r="V21" s="65">
        <f>VLOOKUP(U21,DATA!$A$3:$F$53,6,0)</f>
        <v>5928814</v>
      </c>
      <c r="W21" s="66"/>
    </row>
    <row r="22" spans="21:23">
      <c r="U22" s="64" t="s">
        <v>24</v>
      </c>
      <c r="V22" s="65">
        <f>VLOOKUP(U22,DATA!$A$3:$F$53,6,0)</f>
        <v>6692824</v>
      </c>
      <c r="W22" s="66"/>
    </row>
    <row r="23" spans="21:23">
      <c r="U23" s="64" t="s">
        <v>25</v>
      </c>
      <c r="V23" s="65">
        <f>VLOOKUP(U23,DATA!$A$3:$F$53,6,0)</f>
        <v>9895622</v>
      </c>
      <c r="W23" s="66"/>
    </row>
    <row r="24" spans="21:23">
      <c r="U24" s="64" t="s">
        <v>26</v>
      </c>
      <c r="V24" s="65">
        <f>VLOOKUP(U24,DATA!$A$3:$F$53,6,0)</f>
        <v>5420380</v>
      </c>
      <c r="W24" s="66"/>
    </row>
    <row r="25" spans="21:23">
      <c r="U25" s="64" t="s">
        <v>27</v>
      </c>
      <c r="V25" s="65">
        <f>VLOOKUP(U25,DATA!$A$3:$F$53,6,0)</f>
        <v>2991207</v>
      </c>
      <c r="W25" s="66"/>
    </row>
    <row r="26" spans="21:23">
      <c r="U26" s="64" t="s">
        <v>28</v>
      </c>
      <c r="V26" s="65">
        <f>VLOOKUP(U26,DATA!$A$3:$F$53,6,0)</f>
        <v>6044171</v>
      </c>
      <c r="W26" s="66"/>
    </row>
    <row r="27" spans="21:23">
      <c r="U27" s="64" t="s">
        <v>29</v>
      </c>
      <c r="V27" s="65">
        <f>VLOOKUP(U27,DATA!$A$3:$F$53,6,0)</f>
        <v>1015165</v>
      </c>
      <c r="W27" s="66"/>
    </row>
    <row r="28" spans="21:23">
      <c r="U28" s="64" t="s">
        <v>30</v>
      </c>
      <c r="V28" s="65">
        <f>VLOOKUP(U28,DATA!$A$3:$F$53,6,0)</f>
        <v>1868516</v>
      </c>
      <c r="W28" s="66"/>
    </row>
    <row r="29" spans="21:23">
      <c r="U29" s="64" t="s">
        <v>31</v>
      </c>
      <c r="V29" s="65">
        <f>VLOOKUP(U29,DATA!$A$3:$F$53,6,0)</f>
        <v>2790136</v>
      </c>
      <c r="W29" s="66"/>
    </row>
    <row r="30" spans="21:23">
      <c r="U30" s="64" t="s">
        <v>32</v>
      </c>
      <c r="V30" s="65">
        <f>VLOOKUP(U30,DATA!$A$3:$F$53,6,0)</f>
        <v>1323459</v>
      </c>
      <c r="W30" s="66"/>
    </row>
    <row r="31" spans="21:23">
      <c r="U31" s="64" t="s">
        <v>33</v>
      </c>
      <c r="V31" s="65">
        <f>VLOOKUP(U31,DATA!$A$3:$F$53,6,0)</f>
        <v>8899339</v>
      </c>
      <c r="W31" s="66"/>
    </row>
    <row r="32" spans="21:23">
      <c r="U32" s="64" t="s">
        <v>34</v>
      </c>
      <c r="V32" s="65">
        <f>VLOOKUP(U32,DATA!$A$3:$F$53,6,0)</f>
        <v>2085287</v>
      </c>
      <c r="W32" s="66"/>
    </row>
    <row r="33" spans="21:23">
      <c r="U33" s="64" t="s">
        <v>35</v>
      </c>
      <c r="V33" s="65">
        <f>VLOOKUP(U33,DATA!$A$3:$F$53,6,0)</f>
        <v>19651127</v>
      </c>
      <c r="W33" s="66"/>
    </row>
    <row r="34" spans="21:23">
      <c r="U34" s="64" t="s">
        <v>36</v>
      </c>
      <c r="V34" s="65">
        <f>VLOOKUP(U34,DATA!$A$3:$F$53,6,0)</f>
        <v>9848060</v>
      </c>
      <c r="W34" s="66"/>
    </row>
    <row r="35" spans="21:23">
      <c r="U35" s="64" t="s">
        <v>37</v>
      </c>
      <c r="V35" s="65">
        <f>VLOOKUP(U35,DATA!$A$3:$F$53,6,0)</f>
        <v>723393</v>
      </c>
      <c r="W35" s="66"/>
    </row>
    <row r="36" spans="21:23">
      <c r="U36" s="64" t="s">
        <v>38</v>
      </c>
      <c r="V36" s="65">
        <f>VLOOKUP(U36,DATA!$A$3:$F$53,6,0)</f>
        <v>11570808</v>
      </c>
      <c r="W36" s="66"/>
    </row>
    <row r="37" spans="21:23">
      <c r="U37" s="64" t="s">
        <v>39</v>
      </c>
      <c r="V37" s="65">
        <f>VLOOKUP(U37,DATA!$A$3:$F$53,6,0)</f>
        <v>3850568</v>
      </c>
      <c r="W37" s="66"/>
    </row>
    <row r="38" spans="21:23">
      <c r="U38" s="64" t="s">
        <v>40</v>
      </c>
      <c r="V38" s="65">
        <f>VLOOKUP(U38,DATA!$A$3:$F$53,6,0)</f>
        <v>3930065</v>
      </c>
      <c r="W38" s="66"/>
    </row>
    <row r="39" spans="21:23">
      <c r="U39" s="64" t="s">
        <v>41</v>
      </c>
      <c r="V39" s="65">
        <f>VLOOKUP(U39,DATA!$A$3:$F$53,6,0)</f>
        <v>12773801</v>
      </c>
      <c r="W39" s="66"/>
    </row>
    <row r="40" spans="21:23">
      <c r="U40" s="64" t="s">
        <v>42</v>
      </c>
      <c r="V40" s="65">
        <f>VLOOKUP(U40,DATA!$A$3:$F$53,6,0)</f>
        <v>1051511</v>
      </c>
      <c r="W40" s="66"/>
    </row>
    <row r="41" spans="21:23">
      <c r="U41" s="64" t="s">
        <v>43</v>
      </c>
      <c r="V41" s="65">
        <f>VLOOKUP(U41,DATA!$A$3:$F$53,6,0)</f>
        <v>4774839</v>
      </c>
      <c r="W41" s="66"/>
    </row>
    <row r="42" spans="21:23">
      <c r="U42" s="64" t="s">
        <v>44</v>
      </c>
      <c r="V42" s="65">
        <f>VLOOKUP(U42,DATA!$A$3:$F$53,6,0)</f>
        <v>844877</v>
      </c>
      <c r="W42" s="66"/>
    </row>
    <row r="43" spans="21:23">
      <c r="U43" s="64" t="s">
        <v>45</v>
      </c>
      <c r="V43" s="65">
        <f>VLOOKUP(U43,DATA!$A$3:$F$53,6,0)</f>
        <v>6495978</v>
      </c>
      <c r="W43" s="66"/>
    </row>
    <row r="44" spans="21:23">
      <c r="U44" s="64" t="s">
        <v>46</v>
      </c>
      <c r="V44" s="65">
        <f>VLOOKUP(U44,DATA!$A$3:$F$53,6,0)</f>
        <v>26448193</v>
      </c>
      <c r="W44" s="66"/>
    </row>
    <row r="45" spans="21:23">
      <c r="U45" s="64" t="s">
        <v>47</v>
      </c>
      <c r="V45" s="65">
        <f>VLOOKUP(U45,DATA!$A$3:$F$53,6,0)</f>
        <v>2900872</v>
      </c>
      <c r="W45" s="66"/>
    </row>
    <row r="46" spans="21:23">
      <c r="U46" s="64" t="s">
        <v>48</v>
      </c>
      <c r="V46" s="65">
        <f>VLOOKUP(U46,DATA!$A$3:$F$53,6,0)</f>
        <v>626630</v>
      </c>
      <c r="W46" s="66"/>
    </row>
    <row r="47" spans="21:23">
      <c r="U47" s="64" t="s">
        <v>49</v>
      </c>
      <c r="V47" s="65">
        <f>VLOOKUP(U47,DATA!$A$3:$F$53,6,0)</f>
        <v>8260405</v>
      </c>
      <c r="W47" s="66"/>
    </row>
    <row r="48" spans="21:23">
      <c r="U48" s="64" t="s">
        <v>50</v>
      </c>
      <c r="V48" s="65">
        <f>VLOOKUP(U48,DATA!$A$3:$F$53,6,0)</f>
        <v>6971406</v>
      </c>
      <c r="W48" s="66"/>
    </row>
    <row r="49" spans="21:23">
      <c r="U49" s="64" t="s">
        <v>51</v>
      </c>
      <c r="V49" s="65">
        <f>VLOOKUP(U49,DATA!$A$3:$F$53,6,0)</f>
        <v>1854304</v>
      </c>
      <c r="W49" s="66"/>
    </row>
    <row r="50" spans="21:23">
      <c r="U50" s="64" t="s">
        <v>52</v>
      </c>
      <c r="V50" s="65">
        <f>VLOOKUP(U50,DATA!$A$3:$F$53,6,0)</f>
        <v>5742713</v>
      </c>
      <c r="W50" s="66"/>
    </row>
    <row r="51" spans="21:23">
      <c r="U51" s="64" t="s">
        <v>53</v>
      </c>
      <c r="V51" s="65">
        <f>VLOOKUP(U51,DATA!$A$3:$F$53,6,0)</f>
        <v>582658</v>
      </c>
      <c r="W51" s="66"/>
    </row>
    <row r="52" spans="21:23">
      <c r="U52" s="64"/>
      <c r="V52" s="64"/>
      <c r="W52" s="66"/>
    </row>
  </sheetData>
  <conditionalFormatting sqref="B4:L11">
    <cfRule type="containsBlanks" dxfId="20" priority="1">
      <formula>LEN(TRIM(B4))=0</formula>
    </cfRule>
    <cfRule type="cellIs" dxfId="19" priority="2" operator="lessThanOrEqual">
      <formula>$Y$2</formula>
    </cfRule>
    <cfRule type="cellIs" dxfId="18" priority="3" operator="greaterThan">
      <formula>$Y$2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/>
  </sheetViews>
  <sheetFormatPr baseColWidth="10" defaultRowHeight="16" x14ac:dyDescent="0"/>
  <cols>
    <col min="1" max="20" width="6" style="70" customWidth="1"/>
    <col min="21" max="21" width="10.83203125" style="70"/>
    <col min="22" max="22" width="11.5" style="70" bestFit="1" customWidth="1"/>
    <col min="23" max="24" width="10.83203125" style="70"/>
    <col min="25" max="25" width="11.33203125" style="70" bestFit="1" customWidth="1"/>
    <col min="26" max="16384" width="10.83203125" style="70"/>
  </cols>
  <sheetData>
    <row r="1" spans="2:26" s="63" customFormat="1" ht="44" customHeight="1">
      <c r="B1" s="3" t="s">
        <v>0</v>
      </c>
      <c r="U1" s="64" t="s">
        <v>3</v>
      </c>
      <c r="V1" s="65">
        <f>VLOOKUP(U1,DATA!$A$3:$F$53,6,0)</f>
        <v>4833722</v>
      </c>
      <c r="W1" s="66"/>
      <c r="X1" s="2"/>
    </row>
    <row r="2" spans="2:26" s="63" customFormat="1" ht="20" customHeight="1">
      <c r="B2" s="62"/>
      <c r="C2" s="63" t="s">
        <v>1</v>
      </c>
      <c r="F2" s="67"/>
      <c r="G2" s="63" t="s">
        <v>2</v>
      </c>
      <c r="J2" s="68"/>
      <c r="U2" s="64" t="s">
        <v>4</v>
      </c>
      <c r="V2" s="65">
        <f>VLOOKUP(U2,DATA!$A$3:$F$53,6,0)</f>
        <v>735132</v>
      </c>
      <c r="W2" s="66"/>
      <c r="X2" s="75" t="s">
        <v>54</v>
      </c>
      <c r="Y2" s="78">
        <f>MEDIAN(V1:V51)</f>
        <v>4395295</v>
      </c>
    </row>
    <row r="3" spans="2:26" ht="21" customHeight="1" thickBot="1">
      <c r="U3" s="64" t="s">
        <v>5</v>
      </c>
      <c r="V3" s="65">
        <f>VLOOKUP(U3,DATA!$A$3:$F$53,6,0)</f>
        <v>6626624</v>
      </c>
      <c r="W3" s="66"/>
      <c r="X3" s="2"/>
      <c r="Y3" s="69"/>
    </row>
    <row r="4" spans="2:26" s="2" customFormat="1" ht="36" customHeight="1" thickTop="1" thickBot="1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4" t="s">
        <v>6</v>
      </c>
      <c r="V4" s="65">
        <f>VLOOKUP(U4,DATA!$A$3:$F$53,6,0)</f>
        <v>2959373</v>
      </c>
      <c r="W4" s="66"/>
      <c r="Y4" s="69"/>
    </row>
    <row r="5" spans="2:26" s="2" customFormat="1" ht="36" customHeight="1" thickTop="1" thickBot="1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4" t="s">
        <v>7</v>
      </c>
      <c r="V5" s="65">
        <f>VLOOKUP(U5,DATA!$A$3:$F$53,6,0)</f>
        <v>38332521</v>
      </c>
      <c r="W5" s="66"/>
    </row>
    <row r="6" spans="2:26" s="2" customFormat="1" ht="36" customHeight="1" thickTop="1" thickBot="1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4" t="s">
        <v>8</v>
      </c>
      <c r="V6" s="65">
        <f>VLOOKUP(U6,DATA!$A$3:$F$53,6,0)</f>
        <v>5268367</v>
      </c>
      <c r="W6" s="66"/>
    </row>
    <row r="7" spans="2:26" s="2" customFormat="1" ht="36" customHeight="1" thickTop="1" thickBot="1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4" t="s">
        <v>9</v>
      </c>
      <c r="V7" s="65">
        <f>VLOOKUP(U7,DATA!$A$3:$F$53,6,0)</f>
        <v>3596080</v>
      </c>
      <c r="W7" s="66"/>
    </row>
    <row r="8" spans="2:26" s="2" customFormat="1" ht="36" customHeight="1" thickTop="1" thickBot="1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4" t="s">
        <v>10</v>
      </c>
      <c r="V8" s="65">
        <f>VLOOKUP(U8,DATA!$A$3:$F$53,6,0)</f>
        <v>925749</v>
      </c>
      <c r="W8" s="66"/>
    </row>
    <row r="9" spans="2:26" s="2" customFormat="1" ht="36" customHeight="1" thickTop="1" thickBot="1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4" t="s">
        <v>11</v>
      </c>
      <c r="V9" s="65">
        <f>VLOOKUP(U9,DATA!$A$3:$F$53,6,0)</f>
        <v>646449</v>
      </c>
      <c r="W9" s="66"/>
      <c r="X9" s="70"/>
      <c r="Y9" s="70"/>
      <c r="Z9" s="70"/>
    </row>
    <row r="10" spans="2:26" s="2" customFormat="1" ht="36" customHeight="1" thickTop="1" thickBot="1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4" t="s">
        <v>12</v>
      </c>
      <c r="V10" s="65">
        <f>VLOOKUP(U10,DATA!$A$3:$F$53,6,0)</f>
        <v>19552860</v>
      </c>
      <c r="W10" s="66"/>
      <c r="X10" s="70"/>
      <c r="Y10" s="70"/>
      <c r="Z10" s="70"/>
    </row>
    <row r="11" spans="2:26" ht="36" customHeight="1" thickTop="1" thickBot="1">
      <c r="B11" s="8">
        <f>V12</f>
        <v>1404054</v>
      </c>
      <c r="C11" s="71"/>
      <c r="D11" s="71"/>
      <c r="E11" s="26">
        <f>V44</f>
        <v>26448193</v>
      </c>
      <c r="F11" s="71"/>
      <c r="G11" s="71"/>
      <c r="H11" s="71"/>
      <c r="I11" s="71"/>
      <c r="J11" s="51">
        <f>V10</f>
        <v>19552860</v>
      </c>
      <c r="K11" s="71"/>
      <c r="L11" s="71"/>
      <c r="U11" s="64" t="s">
        <v>13</v>
      </c>
      <c r="V11" s="65">
        <f>VLOOKUP(U11,DATA!$A$3:$F$53,6,0)</f>
        <v>9992167</v>
      </c>
      <c r="W11" s="66"/>
    </row>
    <row r="12" spans="2:26" ht="36" customHeight="1" thickTop="1">
      <c r="U12" s="64" t="s">
        <v>14</v>
      </c>
      <c r="V12" s="65">
        <f>VLOOKUP(U12,DATA!$A$3:$F$53,6,0)</f>
        <v>1404054</v>
      </c>
      <c r="W12" s="66"/>
    </row>
    <row r="13" spans="2:26" ht="36" customHeight="1">
      <c r="U13" s="64" t="s">
        <v>15</v>
      </c>
      <c r="V13" s="65">
        <f>VLOOKUP(U13,DATA!$A$3:$F$53,6,0)</f>
        <v>1612136</v>
      </c>
      <c r="W13" s="66"/>
    </row>
    <row r="14" spans="2:26" ht="36" customHeight="1">
      <c r="U14" s="64" t="s">
        <v>16</v>
      </c>
      <c r="V14" s="65">
        <f>VLOOKUP(U14,DATA!$A$3:$F$53,6,0)</f>
        <v>12882135</v>
      </c>
      <c r="W14" s="66"/>
    </row>
    <row r="15" spans="2:26" ht="36" customHeight="1">
      <c r="U15" s="64" t="s">
        <v>17</v>
      </c>
      <c r="V15" s="65">
        <f>VLOOKUP(U15,DATA!$A$3:$F$53,6,0)</f>
        <v>6570902</v>
      </c>
      <c r="W15" s="66"/>
    </row>
    <row r="16" spans="2:26" ht="36" customHeight="1">
      <c r="U16" s="64" t="s">
        <v>18</v>
      </c>
      <c r="V16" s="65">
        <f>VLOOKUP(U16,DATA!$A$3:$F$53,6,0)</f>
        <v>3090416</v>
      </c>
      <c r="W16" s="66"/>
    </row>
    <row r="17" spans="21:23" ht="36" customHeight="1">
      <c r="U17" s="64" t="s">
        <v>19</v>
      </c>
      <c r="V17" s="65">
        <f>VLOOKUP(U17,DATA!$A$3:$F$53,6,0)</f>
        <v>2893957</v>
      </c>
      <c r="W17" s="66"/>
    </row>
    <row r="18" spans="21:23" ht="36" customHeight="1">
      <c r="U18" s="64" t="s">
        <v>20</v>
      </c>
      <c r="V18" s="65">
        <f>VLOOKUP(U18,DATA!$A$3:$F$53,6,0)</f>
        <v>4395295</v>
      </c>
      <c r="W18" s="66"/>
    </row>
    <row r="19" spans="21:23" ht="36" customHeight="1">
      <c r="U19" s="64" t="s">
        <v>21</v>
      </c>
      <c r="V19" s="65">
        <f>VLOOKUP(U19,DATA!$A$3:$F$53,6,0)</f>
        <v>4625470</v>
      </c>
      <c r="W19" s="66"/>
    </row>
    <row r="20" spans="21:23">
      <c r="U20" s="64" t="s">
        <v>22</v>
      </c>
      <c r="V20" s="65">
        <f>VLOOKUP(U20,DATA!$A$3:$F$53,6,0)</f>
        <v>1328302</v>
      </c>
      <c r="W20" s="66"/>
    </row>
    <row r="21" spans="21:23">
      <c r="U21" s="64" t="s">
        <v>23</v>
      </c>
      <c r="V21" s="65">
        <f>VLOOKUP(U21,DATA!$A$3:$F$53,6,0)</f>
        <v>5928814</v>
      </c>
      <c r="W21" s="66"/>
    </row>
    <row r="22" spans="21:23">
      <c r="U22" s="64" t="s">
        <v>24</v>
      </c>
      <c r="V22" s="65">
        <f>VLOOKUP(U22,DATA!$A$3:$F$53,6,0)</f>
        <v>6692824</v>
      </c>
      <c r="W22" s="66"/>
    </row>
    <row r="23" spans="21:23">
      <c r="U23" s="64" t="s">
        <v>25</v>
      </c>
      <c r="V23" s="65">
        <f>VLOOKUP(U23,DATA!$A$3:$F$53,6,0)</f>
        <v>9895622</v>
      </c>
      <c r="W23" s="66"/>
    </row>
    <row r="24" spans="21:23">
      <c r="U24" s="64" t="s">
        <v>26</v>
      </c>
      <c r="V24" s="65">
        <f>VLOOKUP(U24,DATA!$A$3:$F$53,6,0)</f>
        <v>5420380</v>
      </c>
      <c r="W24" s="66"/>
    </row>
    <row r="25" spans="21:23">
      <c r="U25" s="64" t="s">
        <v>27</v>
      </c>
      <c r="V25" s="65">
        <f>VLOOKUP(U25,DATA!$A$3:$F$53,6,0)</f>
        <v>2991207</v>
      </c>
      <c r="W25" s="66"/>
    </row>
    <row r="26" spans="21:23">
      <c r="U26" s="64" t="s">
        <v>28</v>
      </c>
      <c r="V26" s="65">
        <f>VLOOKUP(U26,DATA!$A$3:$F$53,6,0)</f>
        <v>6044171</v>
      </c>
      <c r="W26" s="66"/>
    </row>
    <row r="27" spans="21:23">
      <c r="U27" s="64" t="s">
        <v>29</v>
      </c>
      <c r="V27" s="65">
        <f>VLOOKUP(U27,DATA!$A$3:$F$53,6,0)</f>
        <v>1015165</v>
      </c>
      <c r="W27" s="66"/>
    </row>
    <row r="28" spans="21:23">
      <c r="U28" s="64" t="s">
        <v>30</v>
      </c>
      <c r="V28" s="65">
        <f>VLOOKUP(U28,DATA!$A$3:$F$53,6,0)</f>
        <v>1868516</v>
      </c>
      <c r="W28" s="66"/>
    </row>
    <row r="29" spans="21:23">
      <c r="U29" s="64" t="s">
        <v>31</v>
      </c>
      <c r="V29" s="65">
        <f>VLOOKUP(U29,DATA!$A$3:$F$53,6,0)</f>
        <v>2790136</v>
      </c>
      <c r="W29" s="66"/>
    </row>
    <row r="30" spans="21:23">
      <c r="U30" s="64" t="s">
        <v>32</v>
      </c>
      <c r="V30" s="65">
        <f>VLOOKUP(U30,DATA!$A$3:$F$53,6,0)</f>
        <v>1323459</v>
      </c>
      <c r="W30" s="66"/>
    </row>
    <row r="31" spans="21:23">
      <c r="U31" s="64" t="s">
        <v>33</v>
      </c>
      <c r="V31" s="65">
        <f>VLOOKUP(U31,DATA!$A$3:$F$53,6,0)</f>
        <v>8899339</v>
      </c>
      <c r="W31" s="66"/>
    </row>
    <row r="32" spans="21:23">
      <c r="U32" s="64" t="s">
        <v>34</v>
      </c>
      <c r="V32" s="65">
        <f>VLOOKUP(U32,DATA!$A$3:$F$53,6,0)</f>
        <v>2085287</v>
      </c>
      <c r="W32" s="66"/>
    </row>
    <row r="33" spans="21:23">
      <c r="U33" s="64" t="s">
        <v>35</v>
      </c>
      <c r="V33" s="65">
        <f>VLOOKUP(U33,DATA!$A$3:$F$53,6,0)</f>
        <v>19651127</v>
      </c>
      <c r="W33" s="66"/>
    </row>
    <row r="34" spans="21:23">
      <c r="U34" s="64" t="s">
        <v>36</v>
      </c>
      <c r="V34" s="65">
        <f>VLOOKUP(U34,DATA!$A$3:$F$53,6,0)</f>
        <v>9848060</v>
      </c>
      <c r="W34" s="66"/>
    </row>
    <row r="35" spans="21:23">
      <c r="U35" s="64" t="s">
        <v>37</v>
      </c>
      <c r="V35" s="65">
        <f>VLOOKUP(U35,DATA!$A$3:$F$53,6,0)</f>
        <v>723393</v>
      </c>
      <c r="W35" s="66"/>
    </row>
    <row r="36" spans="21:23">
      <c r="U36" s="64" t="s">
        <v>38</v>
      </c>
      <c r="V36" s="65">
        <f>VLOOKUP(U36,DATA!$A$3:$F$53,6,0)</f>
        <v>11570808</v>
      </c>
      <c r="W36" s="66"/>
    </row>
    <row r="37" spans="21:23">
      <c r="U37" s="64" t="s">
        <v>39</v>
      </c>
      <c r="V37" s="65">
        <f>VLOOKUP(U37,DATA!$A$3:$F$53,6,0)</f>
        <v>3850568</v>
      </c>
      <c r="W37" s="66"/>
    </row>
    <row r="38" spans="21:23">
      <c r="U38" s="64" t="s">
        <v>40</v>
      </c>
      <c r="V38" s="65">
        <f>VLOOKUP(U38,DATA!$A$3:$F$53,6,0)</f>
        <v>3930065</v>
      </c>
      <c r="W38" s="66"/>
    </row>
    <row r="39" spans="21:23">
      <c r="U39" s="64" t="s">
        <v>41</v>
      </c>
      <c r="V39" s="65">
        <f>VLOOKUP(U39,DATA!$A$3:$F$53,6,0)</f>
        <v>12773801</v>
      </c>
      <c r="W39" s="66"/>
    </row>
    <row r="40" spans="21:23">
      <c r="U40" s="64" t="s">
        <v>42</v>
      </c>
      <c r="V40" s="65">
        <f>VLOOKUP(U40,DATA!$A$3:$F$53,6,0)</f>
        <v>1051511</v>
      </c>
      <c r="W40" s="66"/>
    </row>
    <row r="41" spans="21:23">
      <c r="U41" s="64" t="s">
        <v>43</v>
      </c>
      <c r="V41" s="65">
        <f>VLOOKUP(U41,DATA!$A$3:$F$53,6,0)</f>
        <v>4774839</v>
      </c>
      <c r="W41" s="66"/>
    </row>
    <row r="42" spans="21:23">
      <c r="U42" s="64" t="s">
        <v>44</v>
      </c>
      <c r="V42" s="65">
        <f>VLOOKUP(U42,DATA!$A$3:$F$53,6,0)</f>
        <v>844877</v>
      </c>
      <c r="W42" s="66"/>
    </row>
    <row r="43" spans="21:23">
      <c r="U43" s="64" t="s">
        <v>45</v>
      </c>
      <c r="V43" s="65">
        <f>VLOOKUP(U43,DATA!$A$3:$F$53,6,0)</f>
        <v>6495978</v>
      </c>
      <c r="W43" s="66"/>
    </row>
    <row r="44" spans="21:23">
      <c r="U44" s="64" t="s">
        <v>46</v>
      </c>
      <c r="V44" s="65">
        <f>VLOOKUP(U44,DATA!$A$3:$F$53,6,0)</f>
        <v>26448193</v>
      </c>
      <c r="W44" s="66"/>
    </row>
    <row r="45" spans="21:23">
      <c r="U45" s="64" t="s">
        <v>47</v>
      </c>
      <c r="V45" s="65">
        <f>VLOOKUP(U45,DATA!$A$3:$F$53,6,0)</f>
        <v>2900872</v>
      </c>
      <c r="W45" s="66"/>
    </row>
    <row r="46" spans="21:23">
      <c r="U46" s="64" t="s">
        <v>48</v>
      </c>
      <c r="V46" s="65">
        <f>VLOOKUP(U46,DATA!$A$3:$F$53,6,0)</f>
        <v>626630</v>
      </c>
      <c r="W46" s="66"/>
    </row>
    <row r="47" spans="21:23">
      <c r="U47" s="64" t="s">
        <v>49</v>
      </c>
      <c r="V47" s="65">
        <f>VLOOKUP(U47,DATA!$A$3:$F$53,6,0)</f>
        <v>8260405</v>
      </c>
      <c r="W47" s="66"/>
    </row>
    <row r="48" spans="21:23">
      <c r="U48" s="64" t="s">
        <v>50</v>
      </c>
      <c r="V48" s="65">
        <f>VLOOKUP(U48,DATA!$A$3:$F$53,6,0)</f>
        <v>6971406</v>
      </c>
      <c r="W48" s="66"/>
    </row>
    <row r="49" spans="21:23">
      <c r="U49" s="64" t="s">
        <v>51</v>
      </c>
      <c r="V49" s="65">
        <f>VLOOKUP(U49,DATA!$A$3:$F$53,6,0)</f>
        <v>1854304</v>
      </c>
      <c r="W49" s="66"/>
    </row>
    <row r="50" spans="21:23">
      <c r="U50" s="64" t="s">
        <v>52</v>
      </c>
      <c r="V50" s="65">
        <f>VLOOKUP(U50,DATA!$A$3:$F$53,6,0)</f>
        <v>5742713</v>
      </c>
      <c r="W50" s="66"/>
    </row>
    <row r="51" spans="21:23">
      <c r="U51" s="64" t="s">
        <v>53</v>
      </c>
      <c r="V51" s="65">
        <f>VLOOKUP(U51,DATA!$A$3:$F$53,6,0)</f>
        <v>582658</v>
      </c>
      <c r="W51" s="66"/>
    </row>
    <row r="52" spans="21:23">
      <c r="U52" s="64"/>
      <c r="V52" s="64"/>
      <c r="W52" s="66"/>
    </row>
  </sheetData>
  <conditionalFormatting sqref="B4:L11">
    <cfRule type="containsBlanks" dxfId="17" priority="1">
      <formula>LEN(TRIM(B4))=0</formula>
    </cfRule>
    <cfRule type="cellIs" dxfId="16" priority="2" operator="lessThanOrEqual">
      <formula>$Y$2</formula>
    </cfRule>
    <cfRule type="cellIs" dxfId="15" priority="4" operator="greaterThan">
      <formula>$Y$2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showGridLines="0" workbookViewId="0">
      <selection activeCell="V7" sqref="V7"/>
    </sheetView>
  </sheetViews>
  <sheetFormatPr baseColWidth="10" defaultRowHeight="16" x14ac:dyDescent="0"/>
  <cols>
    <col min="1" max="20" width="6" style="70" customWidth="1"/>
    <col min="21" max="21" width="10.83203125" style="70"/>
    <col min="22" max="22" width="11.5" style="70" bestFit="1" customWidth="1"/>
    <col min="23" max="24" width="10.83203125" style="70"/>
    <col min="25" max="25" width="13" style="70" bestFit="1" customWidth="1"/>
    <col min="26" max="16384" width="10.83203125" style="70"/>
  </cols>
  <sheetData>
    <row r="1" spans="2:25" s="63" customFormat="1" ht="44" customHeight="1">
      <c r="B1" s="3" t="s">
        <v>0</v>
      </c>
      <c r="U1" s="64" t="s">
        <v>3</v>
      </c>
      <c r="V1" s="65">
        <f>VLOOKUP(U1,DATA!$A$3:$F$53,6,0)</f>
        <v>4833722</v>
      </c>
      <c r="W1" s="66"/>
      <c r="X1" s="75" t="s">
        <v>65</v>
      </c>
      <c r="Y1" s="76">
        <v>0</v>
      </c>
    </row>
    <row r="2" spans="2:25" s="63" customFormat="1" ht="20" customHeight="1">
      <c r="B2" s="61"/>
      <c r="C2" s="63" t="s">
        <v>65</v>
      </c>
      <c r="F2" s="67"/>
      <c r="G2" s="63" t="s">
        <v>66</v>
      </c>
      <c r="J2" s="72"/>
      <c r="K2" s="63" t="s">
        <v>67</v>
      </c>
      <c r="U2" s="64" t="s">
        <v>4</v>
      </c>
      <c r="V2" s="65">
        <f>VLOOKUP(U2,DATA!$A$3:$F$53,6,0)</f>
        <v>735132</v>
      </c>
      <c r="W2" s="66"/>
      <c r="X2" s="75" t="s">
        <v>66</v>
      </c>
      <c r="Y2" s="77">
        <f>PERCENTILE(V1:V51,0.33)</f>
        <v>2842046.5</v>
      </c>
    </row>
    <row r="3" spans="2:25" ht="21" customHeight="1" thickBot="1">
      <c r="U3" s="64" t="s">
        <v>5</v>
      </c>
      <c r="V3" s="65">
        <f>VLOOKUP(U3,DATA!$A$3:$F$53,6,0)</f>
        <v>6626624</v>
      </c>
      <c r="W3" s="66"/>
      <c r="X3" s="75" t="s">
        <v>67</v>
      </c>
      <c r="Y3" s="78">
        <f>PERCENTILE(V1:V51,0.66)</f>
        <v>6044171</v>
      </c>
    </row>
    <row r="4" spans="2:25" s="2" customFormat="1" ht="36" customHeight="1" thickTop="1" thickBot="1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4" t="s">
        <v>6</v>
      </c>
      <c r="V4" s="65">
        <f>VLOOKUP(U4,DATA!$A$3:$F$53,6,0)</f>
        <v>2959373</v>
      </c>
      <c r="W4" s="66"/>
      <c r="Y4" s="69"/>
    </row>
    <row r="5" spans="2:25" s="2" customFormat="1" ht="36" customHeight="1" thickTop="1" thickBot="1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4" t="s">
        <v>7</v>
      </c>
      <c r="V5" s="65">
        <f>VLOOKUP(U5,DATA!$A$3:$F$53,6,0)</f>
        <v>38332521</v>
      </c>
      <c r="W5" s="66"/>
    </row>
    <row r="6" spans="2:25" s="2" customFormat="1" ht="36" customHeight="1" thickTop="1" thickBot="1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4" t="s">
        <v>8</v>
      </c>
      <c r="V6" s="65">
        <f>VLOOKUP(U6,DATA!$A$3:$F$53,6,0)</f>
        <v>5268367</v>
      </c>
      <c r="W6" s="66"/>
    </row>
    <row r="7" spans="2:25" s="2" customFormat="1" ht="36" customHeight="1" thickTop="1" thickBot="1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4" t="s">
        <v>9</v>
      </c>
      <c r="V7" s="65">
        <f>VLOOKUP(U7,DATA!$A$3:$F$53,6,0)</f>
        <v>3596080</v>
      </c>
      <c r="W7" s="66"/>
    </row>
    <row r="8" spans="2:25" s="2" customFormat="1" ht="36" customHeight="1" thickTop="1" thickBot="1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4" t="s">
        <v>10</v>
      </c>
      <c r="V8" s="65">
        <f>VLOOKUP(U8,DATA!$A$3:$F$53,6,0)</f>
        <v>925749</v>
      </c>
      <c r="W8" s="66"/>
    </row>
    <row r="9" spans="2:25" s="2" customFormat="1" ht="36" customHeight="1" thickTop="1" thickBot="1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4" t="s">
        <v>11</v>
      </c>
      <c r="V9" s="65">
        <f>VLOOKUP(U9,DATA!$A$3:$F$53,6,0)</f>
        <v>646449</v>
      </c>
      <c r="W9" s="66"/>
      <c r="X9" s="70"/>
      <c r="Y9" s="70"/>
    </row>
    <row r="10" spans="2:25" s="2" customFormat="1" ht="36" customHeight="1" thickTop="1" thickBot="1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4" t="s">
        <v>12</v>
      </c>
      <c r="V10" s="65">
        <f>VLOOKUP(U10,DATA!$A$3:$F$53,6,0)</f>
        <v>19552860</v>
      </c>
      <c r="W10" s="66"/>
      <c r="X10" s="70"/>
      <c r="Y10" s="70"/>
    </row>
    <row r="11" spans="2:25" ht="36" customHeight="1" thickTop="1" thickBot="1">
      <c r="B11" s="8">
        <f>V12</f>
        <v>1404054</v>
      </c>
      <c r="C11" s="71"/>
      <c r="D11" s="71"/>
      <c r="E11" s="26">
        <f>V44</f>
        <v>26448193</v>
      </c>
      <c r="F11" s="71"/>
      <c r="G11" s="71"/>
      <c r="H11" s="71"/>
      <c r="I11" s="71"/>
      <c r="J11" s="51">
        <f>V10</f>
        <v>19552860</v>
      </c>
      <c r="K11" s="71"/>
      <c r="L11" s="71"/>
      <c r="U11" s="64" t="s">
        <v>13</v>
      </c>
      <c r="V11" s="65">
        <f>VLOOKUP(U11,DATA!$A$3:$F$53,6,0)</f>
        <v>9992167</v>
      </c>
      <c r="W11" s="66"/>
    </row>
    <row r="12" spans="2:25" ht="36" customHeight="1" thickTop="1">
      <c r="U12" s="64" t="s">
        <v>14</v>
      </c>
      <c r="V12" s="65">
        <f>VLOOKUP(U12,DATA!$A$3:$F$53,6,0)</f>
        <v>1404054</v>
      </c>
      <c r="W12" s="66"/>
    </row>
    <row r="13" spans="2:25" ht="36" customHeight="1">
      <c r="U13" s="64" t="s">
        <v>15</v>
      </c>
      <c r="V13" s="65">
        <f>VLOOKUP(U13,DATA!$A$3:$F$53,6,0)</f>
        <v>1612136</v>
      </c>
      <c r="W13" s="66"/>
    </row>
    <row r="14" spans="2:25" ht="36" customHeight="1">
      <c r="U14" s="64" t="s">
        <v>16</v>
      </c>
      <c r="V14" s="65">
        <f>VLOOKUP(U14,DATA!$A$3:$F$53,6,0)</f>
        <v>12882135</v>
      </c>
      <c r="W14" s="66"/>
    </row>
    <row r="15" spans="2:25" ht="36" customHeight="1">
      <c r="U15" s="64" t="s">
        <v>17</v>
      </c>
      <c r="V15" s="65">
        <f>VLOOKUP(U15,DATA!$A$3:$F$53,6,0)</f>
        <v>6570902</v>
      </c>
      <c r="W15" s="66"/>
    </row>
    <row r="16" spans="2:25" ht="36" customHeight="1">
      <c r="U16" s="64" t="s">
        <v>18</v>
      </c>
      <c r="V16" s="65">
        <f>VLOOKUP(U16,DATA!$A$3:$F$53,6,0)</f>
        <v>3090416</v>
      </c>
      <c r="W16" s="66"/>
    </row>
    <row r="17" spans="21:23" ht="36" customHeight="1">
      <c r="U17" s="64" t="s">
        <v>19</v>
      </c>
      <c r="V17" s="65">
        <f>VLOOKUP(U17,DATA!$A$3:$F$53,6,0)</f>
        <v>2893957</v>
      </c>
      <c r="W17" s="66"/>
    </row>
    <row r="18" spans="21:23" ht="36" customHeight="1">
      <c r="U18" s="64" t="s">
        <v>20</v>
      </c>
      <c r="V18" s="65">
        <f>VLOOKUP(U18,DATA!$A$3:$F$53,6,0)</f>
        <v>4395295</v>
      </c>
      <c r="W18" s="66"/>
    </row>
    <row r="19" spans="21:23" ht="36" customHeight="1">
      <c r="U19" s="64" t="s">
        <v>21</v>
      </c>
      <c r="V19" s="65">
        <f>VLOOKUP(U19,DATA!$A$3:$F$53,6,0)</f>
        <v>4625470</v>
      </c>
      <c r="W19" s="66"/>
    </row>
    <row r="20" spans="21:23">
      <c r="U20" s="64" t="s">
        <v>22</v>
      </c>
      <c r="V20" s="65">
        <f>VLOOKUP(U20,DATA!$A$3:$F$53,6,0)</f>
        <v>1328302</v>
      </c>
      <c r="W20" s="66"/>
    </row>
    <row r="21" spans="21:23">
      <c r="U21" s="64" t="s">
        <v>23</v>
      </c>
      <c r="V21" s="65">
        <f>VLOOKUP(U21,DATA!$A$3:$F$53,6,0)</f>
        <v>5928814</v>
      </c>
      <c r="W21" s="66"/>
    </row>
    <row r="22" spans="21:23">
      <c r="U22" s="64" t="s">
        <v>24</v>
      </c>
      <c r="V22" s="65">
        <f>VLOOKUP(U22,DATA!$A$3:$F$53,6,0)</f>
        <v>6692824</v>
      </c>
      <c r="W22" s="66"/>
    </row>
    <row r="23" spans="21:23">
      <c r="U23" s="64" t="s">
        <v>25</v>
      </c>
      <c r="V23" s="65">
        <f>VLOOKUP(U23,DATA!$A$3:$F$53,6,0)</f>
        <v>9895622</v>
      </c>
      <c r="W23" s="66"/>
    </row>
    <row r="24" spans="21:23">
      <c r="U24" s="64" t="s">
        <v>26</v>
      </c>
      <c r="V24" s="65">
        <f>VLOOKUP(U24,DATA!$A$3:$F$53,6,0)</f>
        <v>5420380</v>
      </c>
      <c r="W24" s="66"/>
    </row>
    <row r="25" spans="21:23">
      <c r="U25" s="64" t="s">
        <v>27</v>
      </c>
      <c r="V25" s="65">
        <f>VLOOKUP(U25,DATA!$A$3:$F$53,6,0)</f>
        <v>2991207</v>
      </c>
      <c r="W25" s="66"/>
    </row>
    <row r="26" spans="21:23">
      <c r="U26" s="64" t="s">
        <v>28</v>
      </c>
      <c r="V26" s="65">
        <f>VLOOKUP(U26,DATA!$A$3:$F$53,6,0)</f>
        <v>6044171</v>
      </c>
      <c r="W26" s="66"/>
    </row>
    <row r="27" spans="21:23">
      <c r="U27" s="64" t="s">
        <v>29</v>
      </c>
      <c r="V27" s="65">
        <f>VLOOKUP(U27,DATA!$A$3:$F$53,6,0)</f>
        <v>1015165</v>
      </c>
      <c r="W27" s="66"/>
    </row>
    <row r="28" spans="21:23">
      <c r="U28" s="64" t="s">
        <v>30</v>
      </c>
      <c r="V28" s="65">
        <f>VLOOKUP(U28,DATA!$A$3:$F$53,6,0)</f>
        <v>1868516</v>
      </c>
      <c r="W28" s="66"/>
    </row>
    <row r="29" spans="21:23">
      <c r="U29" s="64" t="s">
        <v>31</v>
      </c>
      <c r="V29" s="65">
        <f>VLOOKUP(U29,DATA!$A$3:$F$53,6,0)</f>
        <v>2790136</v>
      </c>
      <c r="W29" s="66"/>
    </row>
    <row r="30" spans="21:23">
      <c r="U30" s="64" t="s">
        <v>32</v>
      </c>
      <c r="V30" s="65">
        <f>VLOOKUP(U30,DATA!$A$3:$F$53,6,0)</f>
        <v>1323459</v>
      </c>
      <c r="W30" s="66"/>
    </row>
    <row r="31" spans="21:23">
      <c r="U31" s="64" t="s">
        <v>33</v>
      </c>
      <c r="V31" s="65">
        <f>VLOOKUP(U31,DATA!$A$3:$F$53,6,0)</f>
        <v>8899339</v>
      </c>
      <c r="W31" s="66"/>
    </row>
    <row r="32" spans="21:23">
      <c r="U32" s="64" t="s">
        <v>34</v>
      </c>
      <c r="V32" s="65">
        <f>VLOOKUP(U32,DATA!$A$3:$F$53,6,0)</f>
        <v>2085287</v>
      </c>
      <c r="W32" s="66"/>
    </row>
    <row r="33" spans="21:23">
      <c r="U33" s="64" t="s">
        <v>35</v>
      </c>
      <c r="V33" s="65">
        <f>VLOOKUP(U33,DATA!$A$3:$F$53,6,0)</f>
        <v>19651127</v>
      </c>
      <c r="W33" s="66"/>
    </row>
    <row r="34" spans="21:23">
      <c r="U34" s="64" t="s">
        <v>36</v>
      </c>
      <c r="V34" s="65">
        <f>VLOOKUP(U34,DATA!$A$3:$F$53,6,0)</f>
        <v>9848060</v>
      </c>
      <c r="W34" s="66"/>
    </row>
    <row r="35" spans="21:23">
      <c r="U35" s="64" t="s">
        <v>37</v>
      </c>
      <c r="V35" s="65">
        <f>VLOOKUP(U35,DATA!$A$3:$F$53,6,0)</f>
        <v>723393</v>
      </c>
      <c r="W35" s="66"/>
    </row>
    <row r="36" spans="21:23">
      <c r="U36" s="64" t="s">
        <v>38</v>
      </c>
      <c r="V36" s="65">
        <f>VLOOKUP(U36,DATA!$A$3:$F$53,6,0)</f>
        <v>11570808</v>
      </c>
      <c r="W36" s="66"/>
    </row>
    <row r="37" spans="21:23">
      <c r="U37" s="64" t="s">
        <v>39</v>
      </c>
      <c r="V37" s="65">
        <f>VLOOKUP(U37,DATA!$A$3:$F$53,6,0)</f>
        <v>3850568</v>
      </c>
      <c r="W37" s="66"/>
    </row>
    <row r="38" spans="21:23">
      <c r="U38" s="64" t="s">
        <v>40</v>
      </c>
      <c r="V38" s="65">
        <f>VLOOKUP(U38,DATA!$A$3:$F$53,6,0)</f>
        <v>3930065</v>
      </c>
      <c r="W38" s="66"/>
    </row>
    <row r="39" spans="21:23">
      <c r="U39" s="64" t="s">
        <v>41</v>
      </c>
      <c r="V39" s="65">
        <f>VLOOKUP(U39,DATA!$A$3:$F$53,6,0)</f>
        <v>12773801</v>
      </c>
      <c r="W39" s="66"/>
    </row>
    <row r="40" spans="21:23">
      <c r="U40" s="64" t="s">
        <v>42</v>
      </c>
      <c r="V40" s="65">
        <f>VLOOKUP(U40,DATA!$A$3:$F$53,6,0)</f>
        <v>1051511</v>
      </c>
      <c r="W40" s="66"/>
    </row>
    <row r="41" spans="21:23">
      <c r="U41" s="64" t="s">
        <v>43</v>
      </c>
      <c r="V41" s="65">
        <f>VLOOKUP(U41,DATA!$A$3:$F$53,6,0)</f>
        <v>4774839</v>
      </c>
      <c r="W41" s="66"/>
    </row>
    <row r="42" spans="21:23">
      <c r="U42" s="64" t="s">
        <v>44</v>
      </c>
      <c r="V42" s="65">
        <f>VLOOKUP(U42,DATA!$A$3:$F$53,6,0)</f>
        <v>844877</v>
      </c>
      <c r="W42" s="66"/>
    </row>
    <row r="43" spans="21:23">
      <c r="U43" s="64" t="s">
        <v>45</v>
      </c>
      <c r="V43" s="65">
        <f>VLOOKUP(U43,DATA!$A$3:$F$53,6,0)</f>
        <v>6495978</v>
      </c>
      <c r="W43" s="66"/>
    </row>
    <row r="44" spans="21:23">
      <c r="U44" s="64" t="s">
        <v>46</v>
      </c>
      <c r="V44" s="65">
        <f>VLOOKUP(U44,DATA!$A$3:$F$53,6,0)</f>
        <v>26448193</v>
      </c>
      <c r="W44" s="66"/>
    </row>
    <row r="45" spans="21:23">
      <c r="U45" s="64" t="s">
        <v>47</v>
      </c>
      <c r="V45" s="65">
        <f>VLOOKUP(U45,DATA!$A$3:$F$53,6,0)</f>
        <v>2900872</v>
      </c>
      <c r="W45" s="66"/>
    </row>
    <row r="46" spans="21:23">
      <c r="U46" s="64" t="s">
        <v>48</v>
      </c>
      <c r="V46" s="65">
        <f>VLOOKUP(U46,DATA!$A$3:$F$53,6,0)</f>
        <v>626630</v>
      </c>
      <c r="W46" s="66"/>
    </row>
    <row r="47" spans="21:23">
      <c r="U47" s="64" t="s">
        <v>49</v>
      </c>
      <c r="V47" s="65">
        <f>VLOOKUP(U47,DATA!$A$3:$F$53,6,0)</f>
        <v>8260405</v>
      </c>
      <c r="W47" s="66"/>
    </row>
    <row r="48" spans="21:23">
      <c r="U48" s="64" t="s">
        <v>50</v>
      </c>
      <c r="V48" s="65">
        <f>VLOOKUP(U48,DATA!$A$3:$F$53,6,0)</f>
        <v>6971406</v>
      </c>
      <c r="W48" s="66"/>
    </row>
    <row r="49" spans="21:23">
      <c r="U49" s="64" t="s">
        <v>51</v>
      </c>
      <c r="V49" s="65">
        <f>VLOOKUP(U49,DATA!$A$3:$F$53,6,0)</f>
        <v>1854304</v>
      </c>
      <c r="W49" s="66"/>
    </row>
    <row r="50" spans="21:23">
      <c r="U50" s="64" t="s">
        <v>52</v>
      </c>
      <c r="V50" s="65">
        <f>VLOOKUP(U50,DATA!$A$3:$F$53,6,0)</f>
        <v>5742713</v>
      </c>
      <c r="W50" s="66"/>
    </row>
    <row r="51" spans="21:23">
      <c r="U51" s="64" t="s">
        <v>53</v>
      </c>
      <c r="V51" s="65">
        <f>VLOOKUP(U51,DATA!$A$3:$F$53,6,0)</f>
        <v>582658</v>
      </c>
      <c r="W51" s="66"/>
    </row>
    <row r="52" spans="21:23">
      <c r="U52" s="64"/>
      <c r="V52" s="64"/>
      <c r="W52" s="66"/>
    </row>
  </sheetData>
  <conditionalFormatting sqref="B4:L11">
    <cfRule type="containsBlanks" dxfId="14" priority="7">
      <formula>LEN(TRIM(B4))=0</formula>
    </cfRule>
    <cfRule type="cellIs" dxfId="13" priority="8" operator="lessThanOrEqual">
      <formula>$Y$2</formula>
    </cfRule>
    <cfRule type="cellIs" dxfId="12" priority="9" operator="between">
      <formula>$Y$2</formula>
      <formula>$Y$3</formula>
    </cfRule>
    <cfRule type="cellIs" dxfId="11" priority="10" operator="greaterThanOrEqual">
      <formula>$Y$3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/>
  </sheetViews>
  <sheetFormatPr baseColWidth="10" defaultRowHeight="16" x14ac:dyDescent="0"/>
  <cols>
    <col min="1" max="20" width="6" style="70" customWidth="1"/>
    <col min="21" max="23" width="10.83203125" style="70"/>
    <col min="24" max="24" width="15.6640625" style="70" bestFit="1" customWidth="1"/>
    <col min="25" max="25" width="12.1640625" style="70" bestFit="1" customWidth="1"/>
    <col min="26" max="16384" width="10.83203125" style="70"/>
  </cols>
  <sheetData>
    <row r="1" spans="2:26" s="63" customFormat="1" ht="44" customHeight="1">
      <c r="B1" s="3" t="s">
        <v>0</v>
      </c>
      <c r="U1" s="64" t="s">
        <v>3</v>
      </c>
      <c r="V1" s="65">
        <f>VLOOKUP(U1,DATA!$A$3:$F$53,6,0)</f>
        <v>4833722</v>
      </c>
      <c r="W1" s="66"/>
      <c r="X1" s="83" t="s">
        <v>59</v>
      </c>
      <c r="Y1" s="85">
        <v>0</v>
      </c>
    </row>
    <row r="2" spans="2:26" s="63" customFormat="1" ht="36" customHeight="1">
      <c r="B2" s="61"/>
      <c r="C2" s="205" t="s">
        <v>59</v>
      </c>
      <c r="D2" s="205"/>
      <c r="E2" s="67"/>
      <c r="F2" s="205" t="s">
        <v>63</v>
      </c>
      <c r="G2" s="205"/>
      <c r="H2" s="73"/>
      <c r="I2" s="205" t="s">
        <v>64</v>
      </c>
      <c r="J2" s="205"/>
      <c r="K2" s="74"/>
      <c r="L2" s="205" t="s">
        <v>62</v>
      </c>
      <c r="M2" s="205"/>
      <c r="U2" s="64" t="s">
        <v>4</v>
      </c>
      <c r="V2" s="65">
        <f>VLOOKUP(U2,DATA!$A$3:$F$53,6,0)</f>
        <v>735132</v>
      </c>
      <c r="W2" s="66"/>
      <c r="X2" s="83" t="s">
        <v>60</v>
      </c>
      <c r="Y2" s="81">
        <f>QUARTILE($V$1:$V$51,1)</f>
        <v>1733220</v>
      </c>
    </row>
    <row r="3" spans="2:26" ht="21" customHeight="1" thickBot="1">
      <c r="U3" s="64" t="s">
        <v>5</v>
      </c>
      <c r="V3" s="65">
        <f>VLOOKUP(U3,DATA!$A$3:$F$53,6,0)</f>
        <v>6626624</v>
      </c>
      <c r="W3" s="66"/>
      <c r="X3" s="83" t="s">
        <v>61</v>
      </c>
      <c r="Y3" s="81">
        <f>QUARTILE($V$1:$V$51,2)</f>
        <v>4395295</v>
      </c>
    </row>
    <row r="4" spans="2:26" s="2" customFormat="1" ht="36" customHeight="1" thickTop="1" thickBot="1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4" t="s">
        <v>6</v>
      </c>
      <c r="V4" s="65">
        <f>VLOOKUP(U4,DATA!$A$3:$F$53,6,0)</f>
        <v>2959373</v>
      </c>
      <c r="W4" s="66"/>
      <c r="X4" s="83" t="s">
        <v>62</v>
      </c>
      <c r="Y4" s="81">
        <f>QUARTILE($V$1:$V$51,3)</f>
        <v>6832115</v>
      </c>
    </row>
    <row r="5" spans="2:26" s="2" customFormat="1" ht="36" customHeight="1" thickTop="1" thickBot="1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4" t="s">
        <v>7</v>
      </c>
      <c r="V5" s="65">
        <f>VLOOKUP(U5,DATA!$A$3:$F$53,6,0)</f>
        <v>38332521</v>
      </c>
      <c r="W5" s="66"/>
    </row>
    <row r="6" spans="2:26" s="2" customFormat="1" ht="36" customHeight="1" thickTop="1" thickBot="1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4" t="s">
        <v>8</v>
      </c>
      <c r="V6" s="65">
        <f>VLOOKUP(U6,DATA!$A$3:$F$53,6,0)</f>
        <v>5268367</v>
      </c>
      <c r="W6" s="66"/>
    </row>
    <row r="7" spans="2:26" s="2" customFormat="1" ht="36" customHeight="1" thickTop="1" thickBot="1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4" t="s">
        <v>9</v>
      </c>
      <c r="V7" s="65">
        <f>VLOOKUP(U7,DATA!$A$3:$F$53,6,0)</f>
        <v>3596080</v>
      </c>
      <c r="W7" s="66"/>
    </row>
    <row r="8" spans="2:26" s="2" customFormat="1" ht="36" customHeight="1" thickTop="1" thickBot="1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4" t="s">
        <v>10</v>
      </c>
      <c r="V8" s="65">
        <f>VLOOKUP(U8,DATA!$A$3:$F$53,6,0)</f>
        <v>925749</v>
      </c>
      <c r="W8" s="66"/>
    </row>
    <row r="9" spans="2:26" s="2" customFormat="1" ht="36" customHeight="1" thickTop="1" thickBot="1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4" t="s">
        <v>11</v>
      </c>
      <c r="V9" s="65">
        <f>VLOOKUP(U9,DATA!$A$3:$F$53,6,0)</f>
        <v>646449</v>
      </c>
      <c r="W9" s="66"/>
      <c r="X9" s="70"/>
      <c r="Y9" s="70"/>
      <c r="Z9" s="70"/>
    </row>
    <row r="10" spans="2:26" s="2" customFormat="1" ht="36" customHeight="1" thickTop="1" thickBot="1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4" t="s">
        <v>12</v>
      </c>
      <c r="V10" s="65">
        <f>VLOOKUP(U10,DATA!$A$3:$F$53,6,0)</f>
        <v>19552860</v>
      </c>
      <c r="W10" s="66"/>
      <c r="X10" s="70"/>
      <c r="Y10" s="70"/>
      <c r="Z10" s="70"/>
    </row>
    <row r="11" spans="2:26" ht="36" customHeight="1" thickTop="1" thickBot="1">
      <c r="B11" s="8">
        <f>V12</f>
        <v>1404054</v>
      </c>
      <c r="C11" s="71"/>
      <c r="D11" s="71"/>
      <c r="E11" s="26">
        <f>V44</f>
        <v>26448193</v>
      </c>
      <c r="F11" s="71"/>
      <c r="G11" s="71"/>
      <c r="H11" s="71"/>
      <c r="I11" s="71"/>
      <c r="J11" s="51">
        <f>V10</f>
        <v>19552860</v>
      </c>
      <c r="K11" s="71"/>
      <c r="L11" s="71"/>
      <c r="U11" s="64" t="s">
        <v>13</v>
      </c>
      <c r="V11" s="65">
        <f>VLOOKUP(U11,DATA!$A$3:$F$53,6,0)</f>
        <v>9992167</v>
      </c>
      <c r="W11" s="66"/>
    </row>
    <row r="12" spans="2:26" ht="36" customHeight="1" thickTop="1">
      <c r="U12" s="64" t="s">
        <v>14</v>
      </c>
      <c r="V12" s="65">
        <f>VLOOKUP(U12,DATA!$A$3:$F$53,6,0)</f>
        <v>1404054</v>
      </c>
      <c r="W12" s="66"/>
    </row>
    <row r="13" spans="2:26" ht="36" customHeight="1">
      <c r="U13" s="64" t="s">
        <v>15</v>
      </c>
      <c r="V13" s="65">
        <f>VLOOKUP(U13,DATA!$A$3:$F$53,6,0)</f>
        <v>1612136</v>
      </c>
      <c r="W13" s="66"/>
    </row>
    <row r="14" spans="2:26" ht="36" customHeight="1">
      <c r="U14" s="64" t="s">
        <v>16</v>
      </c>
      <c r="V14" s="65">
        <f>VLOOKUP(U14,DATA!$A$3:$F$53,6,0)</f>
        <v>12882135</v>
      </c>
      <c r="W14" s="66"/>
    </row>
    <row r="15" spans="2:26" ht="36" customHeight="1">
      <c r="U15" s="64" t="s">
        <v>17</v>
      </c>
      <c r="V15" s="65">
        <f>VLOOKUP(U15,DATA!$A$3:$F$53,6,0)</f>
        <v>6570902</v>
      </c>
      <c r="W15" s="66"/>
    </row>
    <row r="16" spans="2:26" ht="36" customHeight="1">
      <c r="U16" s="64" t="s">
        <v>18</v>
      </c>
      <c r="V16" s="65">
        <f>VLOOKUP(U16,DATA!$A$3:$F$53,6,0)</f>
        <v>3090416</v>
      </c>
      <c r="W16" s="66"/>
    </row>
    <row r="17" spans="21:23" ht="36" customHeight="1">
      <c r="U17" s="64" t="s">
        <v>19</v>
      </c>
      <c r="V17" s="65">
        <f>VLOOKUP(U17,DATA!$A$3:$F$53,6,0)</f>
        <v>2893957</v>
      </c>
      <c r="W17" s="66"/>
    </row>
    <row r="18" spans="21:23" ht="36" customHeight="1">
      <c r="U18" s="64" t="s">
        <v>20</v>
      </c>
      <c r="V18" s="65">
        <f>VLOOKUP(U18,DATA!$A$3:$F$53,6,0)</f>
        <v>4395295</v>
      </c>
      <c r="W18" s="66"/>
    </row>
    <row r="19" spans="21:23" ht="36" customHeight="1">
      <c r="U19" s="64" t="s">
        <v>21</v>
      </c>
      <c r="V19" s="65">
        <f>VLOOKUP(U19,DATA!$A$3:$F$53,6,0)</f>
        <v>4625470</v>
      </c>
      <c r="W19" s="66"/>
    </row>
    <row r="20" spans="21:23">
      <c r="U20" s="64" t="s">
        <v>22</v>
      </c>
      <c r="V20" s="65">
        <f>VLOOKUP(U20,DATA!$A$3:$F$53,6,0)</f>
        <v>1328302</v>
      </c>
      <c r="W20" s="66"/>
    </row>
    <row r="21" spans="21:23">
      <c r="U21" s="64" t="s">
        <v>23</v>
      </c>
      <c r="V21" s="65">
        <f>VLOOKUP(U21,DATA!$A$3:$F$53,6,0)</f>
        <v>5928814</v>
      </c>
      <c r="W21" s="66"/>
    </row>
    <row r="22" spans="21:23">
      <c r="U22" s="64" t="s">
        <v>24</v>
      </c>
      <c r="V22" s="65">
        <f>VLOOKUP(U22,DATA!$A$3:$F$53,6,0)</f>
        <v>6692824</v>
      </c>
      <c r="W22" s="66"/>
    </row>
    <row r="23" spans="21:23">
      <c r="U23" s="64" t="s">
        <v>25</v>
      </c>
      <c r="V23" s="65">
        <f>VLOOKUP(U23,DATA!$A$3:$F$53,6,0)</f>
        <v>9895622</v>
      </c>
      <c r="W23" s="66"/>
    </row>
    <row r="24" spans="21:23">
      <c r="U24" s="64" t="s">
        <v>26</v>
      </c>
      <c r="V24" s="65">
        <f>VLOOKUP(U24,DATA!$A$3:$F$53,6,0)</f>
        <v>5420380</v>
      </c>
      <c r="W24" s="66"/>
    </row>
    <row r="25" spans="21:23">
      <c r="U25" s="64" t="s">
        <v>27</v>
      </c>
      <c r="V25" s="65">
        <f>VLOOKUP(U25,DATA!$A$3:$F$53,6,0)</f>
        <v>2991207</v>
      </c>
      <c r="W25" s="66"/>
    </row>
    <row r="26" spans="21:23">
      <c r="U26" s="64" t="s">
        <v>28</v>
      </c>
      <c r="V26" s="65">
        <f>VLOOKUP(U26,DATA!$A$3:$F$53,6,0)</f>
        <v>6044171</v>
      </c>
      <c r="W26" s="66"/>
    </row>
    <row r="27" spans="21:23">
      <c r="U27" s="64" t="s">
        <v>29</v>
      </c>
      <c r="V27" s="65">
        <f>VLOOKUP(U27,DATA!$A$3:$F$53,6,0)</f>
        <v>1015165</v>
      </c>
      <c r="W27" s="66"/>
    </row>
    <row r="28" spans="21:23">
      <c r="U28" s="64" t="s">
        <v>30</v>
      </c>
      <c r="V28" s="65">
        <f>VLOOKUP(U28,DATA!$A$3:$F$53,6,0)</f>
        <v>1868516</v>
      </c>
      <c r="W28" s="66"/>
    </row>
    <row r="29" spans="21:23">
      <c r="U29" s="64" t="s">
        <v>31</v>
      </c>
      <c r="V29" s="65">
        <f>VLOOKUP(U29,DATA!$A$3:$F$53,6,0)</f>
        <v>2790136</v>
      </c>
      <c r="W29" s="66"/>
    </row>
    <row r="30" spans="21:23">
      <c r="U30" s="64" t="s">
        <v>32</v>
      </c>
      <c r="V30" s="65">
        <f>VLOOKUP(U30,DATA!$A$3:$F$53,6,0)</f>
        <v>1323459</v>
      </c>
      <c r="W30" s="66"/>
    </row>
    <row r="31" spans="21:23">
      <c r="U31" s="64" t="s">
        <v>33</v>
      </c>
      <c r="V31" s="65">
        <f>VLOOKUP(U31,DATA!$A$3:$F$53,6,0)</f>
        <v>8899339</v>
      </c>
      <c r="W31" s="66"/>
    </row>
    <row r="32" spans="21:23">
      <c r="U32" s="64" t="s">
        <v>34</v>
      </c>
      <c r="V32" s="65">
        <f>VLOOKUP(U32,DATA!$A$3:$F$53,6,0)</f>
        <v>2085287</v>
      </c>
      <c r="W32" s="66"/>
    </row>
    <row r="33" spans="21:23">
      <c r="U33" s="64" t="s">
        <v>35</v>
      </c>
      <c r="V33" s="65">
        <f>VLOOKUP(U33,DATA!$A$3:$F$53,6,0)</f>
        <v>19651127</v>
      </c>
      <c r="W33" s="66"/>
    </row>
    <row r="34" spans="21:23">
      <c r="U34" s="64" t="s">
        <v>36</v>
      </c>
      <c r="V34" s="65">
        <f>VLOOKUP(U34,DATA!$A$3:$F$53,6,0)</f>
        <v>9848060</v>
      </c>
      <c r="W34" s="66"/>
    </row>
    <row r="35" spans="21:23">
      <c r="U35" s="64" t="s">
        <v>37</v>
      </c>
      <c r="V35" s="65">
        <f>VLOOKUP(U35,DATA!$A$3:$F$53,6,0)</f>
        <v>723393</v>
      </c>
      <c r="W35" s="66"/>
    </row>
    <row r="36" spans="21:23">
      <c r="U36" s="64" t="s">
        <v>38</v>
      </c>
      <c r="V36" s="65">
        <f>VLOOKUP(U36,DATA!$A$3:$F$53,6,0)</f>
        <v>11570808</v>
      </c>
      <c r="W36" s="66"/>
    </row>
    <row r="37" spans="21:23">
      <c r="U37" s="64" t="s">
        <v>39</v>
      </c>
      <c r="V37" s="65">
        <f>VLOOKUP(U37,DATA!$A$3:$F$53,6,0)</f>
        <v>3850568</v>
      </c>
      <c r="W37" s="66"/>
    </row>
    <row r="38" spans="21:23">
      <c r="U38" s="64" t="s">
        <v>40</v>
      </c>
      <c r="V38" s="65">
        <f>VLOOKUP(U38,DATA!$A$3:$F$53,6,0)</f>
        <v>3930065</v>
      </c>
      <c r="W38" s="66"/>
    </row>
    <row r="39" spans="21:23">
      <c r="U39" s="64" t="s">
        <v>41</v>
      </c>
      <c r="V39" s="65">
        <f>VLOOKUP(U39,DATA!$A$3:$F$53,6,0)</f>
        <v>12773801</v>
      </c>
      <c r="W39" s="66"/>
    </row>
    <row r="40" spans="21:23">
      <c r="U40" s="64" t="s">
        <v>42</v>
      </c>
      <c r="V40" s="65">
        <f>VLOOKUP(U40,DATA!$A$3:$F$53,6,0)</f>
        <v>1051511</v>
      </c>
      <c r="W40" s="66"/>
    </row>
    <row r="41" spans="21:23">
      <c r="U41" s="64" t="s">
        <v>43</v>
      </c>
      <c r="V41" s="65">
        <f>VLOOKUP(U41,DATA!$A$3:$F$53,6,0)</f>
        <v>4774839</v>
      </c>
      <c r="W41" s="66"/>
    </row>
    <row r="42" spans="21:23">
      <c r="U42" s="64" t="s">
        <v>44</v>
      </c>
      <c r="V42" s="65">
        <f>VLOOKUP(U42,DATA!$A$3:$F$53,6,0)</f>
        <v>844877</v>
      </c>
      <c r="W42" s="66"/>
    </row>
    <row r="43" spans="21:23">
      <c r="U43" s="64" t="s">
        <v>45</v>
      </c>
      <c r="V43" s="65">
        <f>VLOOKUP(U43,DATA!$A$3:$F$53,6,0)</f>
        <v>6495978</v>
      </c>
      <c r="W43" s="66"/>
    </row>
    <row r="44" spans="21:23">
      <c r="U44" s="64" t="s">
        <v>46</v>
      </c>
      <c r="V44" s="65">
        <f>VLOOKUP(U44,DATA!$A$3:$F$53,6,0)</f>
        <v>26448193</v>
      </c>
      <c r="W44" s="66"/>
    </row>
    <row r="45" spans="21:23">
      <c r="U45" s="64" t="s">
        <v>47</v>
      </c>
      <c r="V45" s="65">
        <f>VLOOKUP(U45,DATA!$A$3:$F$53,6,0)</f>
        <v>2900872</v>
      </c>
      <c r="W45" s="66"/>
    </row>
    <row r="46" spans="21:23">
      <c r="U46" s="64" t="s">
        <v>48</v>
      </c>
      <c r="V46" s="65">
        <f>VLOOKUP(U46,DATA!$A$3:$F$53,6,0)</f>
        <v>626630</v>
      </c>
      <c r="W46" s="66"/>
    </row>
    <row r="47" spans="21:23">
      <c r="U47" s="64" t="s">
        <v>49</v>
      </c>
      <c r="V47" s="65">
        <f>VLOOKUP(U47,DATA!$A$3:$F$53,6,0)</f>
        <v>8260405</v>
      </c>
      <c r="W47" s="66"/>
    </row>
    <row r="48" spans="21:23">
      <c r="U48" s="64" t="s">
        <v>50</v>
      </c>
      <c r="V48" s="65">
        <f>VLOOKUP(U48,DATA!$A$3:$F$53,6,0)</f>
        <v>6971406</v>
      </c>
      <c r="W48" s="66"/>
    </row>
    <row r="49" spans="21:23">
      <c r="U49" s="64" t="s">
        <v>51</v>
      </c>
      <c r="V49" s="65">
        <f>VLOOKUP(U49,DATA!$A$3:$F$53,6,0)</f>
        <v>1854304</v>
      </c>
      <c r="W49" s="66"/>
    </row>
    <row r="50" spans="21:23">
      <c r="U50" s="64" t="s">
        <v>52</v>
      </c>
      <c r="V50" s="65">
        <f>VLOOKUP(U50,DATA!$A$3:$F$53,6,0)</f>
        <v>5742713</v>
      </c>
      <c r="W50" s="66"/>
    </row>
    <row r="51" spans="21:23">
      <c r="U51" s="64" t="s">
        <v>53</v>
      </c>
      <c r="V51" s="65">
        <f>VLOOKUP(U51,DATA!$A$3:$F$53,6,0)</f>
        <v>582658</v>
      </c>
      <c r="W51" s="66"/>
    </row>
    <row r="52" spans="21:23">
      <c r="U52" s="64"/>
      <c r="V52" s="64"/>
      <c r="W52" s="66"/>
    </row>
  </sheetData>
  <mergeCells count="4">
    <mergeCell ref="C2:D2"/>
    <mergeCell ref="F2:G2"/>
    <mergeCell ref="I2:J2"/>
    <mergeCell ref="L2:M2"/>
  </mergeCells>
  <conditionalFormatting sqref="B4:L11">
    <cfRule type="containsBlanks" dxfId="10" priority="1">
      <formula>LEN(TRIM(B4))=0</formula>
    </cfRule>
    <cfRule type="cellIs" dxfId="9" priority="2" operator="greaterThan">
      <formula>$Y$4</formula>
    </cfRule>
    <cfRule type="cellIs" dxfId="8" priority="3" operator="between">
      <formula>$Y$3</formula>
      <formula>$Y$4</formula>
    </cfRule>
    <cfRule type="cellIs" dxfId="7" priority="4" operator="between">
      <formula>$Y$2</formula>
      <formula>$Y$3</formula>
    </cfRule>
    <cfRule type="cellIs" dxfId="6" priority="6" operator="lessThan">
      <formula>$Y$2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showGridLines="0" workbookViewId="0"/>
  </sheetViews>
  <sheetFormatPr baseColWidth="10" defaultRowHeight="16" x14ac:dyDescent="0"/>
  <cols>
    <col min="1" max="20" width="6" style="70" customWidth="1"/>
    <col min="21" max="21" width="10.83203125" style="70"/>
    <col min="22" max="22" width="8.6640625" style="70" bestFit="1" customWidth="1"/>
    <col min="23" max="23" width="10.83203125" style="70"/>
    <col min="24" max="24" width="15.5" style="70" bestFit="1" customWidth="1"/>
    <col min="25" max="25" width="12.1640625" style="70" bestFit="1" customWidth="1"/>
    <col min="26" max="16384" width="10.83203125" style="70"/>
  </cols>
  <sheetData>
    <row r="1" spans="2:26" s="63" customFormat="1" ht="44" customHeight="1">
      <c r="B1" s="3" t="s">
        <v>0</v>
      </c>
      <c r="U1" s="64" t="s">
        <v>3</v>
      </c>
      <c r="V1" s="65">
        <f>VLOOKUP(U1,DATA!$A$3:$F$53,6,0)</f>
        <v>4833722</v>
      </c>
      <c r="W1" s="66"/>
      <c r="X1" s="83" t="s">
        <v>68</v>
      </c>
      <c r="Y1" s="79">
        <v>0</v>
      </c>
    </row>
    <row r="2" spans="2:26" s="63" customFormat="1" ht="36" customHeight="1">
      <c r="B2" s="61"/>
      <c r="C2" s="205" t="s">
        <v>59</v>
      </c>
      <c r="D2" s="205"/>
      <c r="E2" s="67"/>
      <c r="F2" s="205" t="s">
        <v>73</v>
      </c>
      <c r="G2" s="205"/>
      <c r="H2" s="73"/>
      <c r="I2" s="205" t="s">
        <v>74</v>
      </c>
      <c r="J2" s="205"/>
      <c r="K2" s="74"/>
      <c r="L2" s="205" t="s">
        <v>75</v>
      </c>
      <c r="M2" s="205"/>
      <c r="N2" s="80"/>
      <c r="O2" s="205" t="s">
        <v>76</v>
      </c>
      <c r="P2" s="205"/>
      <c r="U2" s="64" t="s">
        <v>4</v>
      </c>
      <c r="V2" s="65">
        <f>VLOOKUP(U2,DATA!$A$3:$F$53,6,0)</f>
        <v>735132</v>
      </c>
      <c r="W2" s="66"/>
      <c r="X2" s="83" t="s">
        <v>69</v>
      </c>
      <c r="Y2" s="81">
        <f>PERCENTILE(V1:V51,0.2)</f>
        <v>1328302</v>
      </c>
    </row>
    <row r="3" spans="2:26" ht="21" customHeight="1" thickBot="1">
      <c r="U3" s="64" t="s">
        <v>5</v>
      </c>
      <c r="V3" s="65">
        <f>VLOOKUP(U3,DATA!$A$3:$F$53,6,0)</f>
        <v>6626624</v>
      </c>
      <c r="W3" s="66"/>
      <c r="X3" s="83" t="s">
        <v>70</v>
      </c>
      <c r="Y3" s="81">
        <f>PERCENTILE(V1:V51,0.4)</f>
        <v>2991207</v>
      </c>
    </row>
    <row r="4" spans="2:26" s="2" customFormat="1" ht="36" customHeight="1" thickTop="1" thickBot="1">
      <c r="B4" s="7">
        <f>V2</f>
        <v>735132</v>
      </c>
      <c r="C4" s="6"/>
      <c r="D4" s="6"/>
      <c r="E4" s="6"/>
      <c r="F4" s="6"/>
      <c r="G4" s="6"/>
      <c r="H4" s="6"/>
      <c r="I4" s="6"/>
      <c r="J4" s="6"/>
      <c r="K4" s="6"/>
      <c r="L4" s="56">
        <f>V20</f>
        <v>1328302</v>
      </c>
      <c r="U4" s="64" t="s">
        <v>6</v>
      </c>
      <c r="V4" s="65">
        <f>VLOOKUP(U4,DATA!$A$3:$F$53,6,0)</f>
        <v>2959373</v>
      </c>
      <c r="W4" s="66"/>
      <c r="X4" s="83" t="s">
        <v>71</v>
      </c>
      <c r="Y4" s="81">
        <f>PERCENTILE(V1:V51,0.6)</f>
        <v>5420380</v>
      </c>
    </row>
    <row r="5" spans="2:26" s="2" customFormat="1" ht="36" customHeight="1" thickTop="1" thickBot="1">
      <c r="B5" s="6"/>
      <c r="C5" s="6"/>
      <c r="D5" s="6"/>
      <c r="E5" s="6"/>
      <c r="F5" s="6"/>
      <c r="G5" s="32">
        <f>V50</f>
        <v>5742713</v>
      </c>
      <c r="H5" s="6"/>
      <c r="I5" s="6"/>
      <c r="J5" s="6"/>
      <c r="K5" s="52">
        <f>V46</f>
        <v>626630</v>
      </c>
      <c r="L5" s="57">
        <f>V30</f>
        <v>1323459</v>
      </c>
      <c r="U5" s="64" t="s">
        <v>7</v>
      </c>
      <c r="V5" s="65">
        <f>VLOOKUP(U5,DATA!$A$3:$F$53,6,0)</f>
        <v>38332521</v>
      </c>
      <c r="W5" s="66"/>
      <c r="X5" s="84" t="s">
        <v>72</v>
      </c>
      <c r="Y5" s="82">
        <f>PERCENTILE(V1:V51,0.8)</f>
        <v>8899339</v>
      </c>
    </row>
    <row r="6" spans="2:26" s="2" customFormat="1" ht="36" customHeight="1" thickTop="1" thickBot="1">
      <c r="B6" s="9">
        <f>V48</f>
        <v>6971406</v>
      </c>
      <c r="C6" s="13">
        <f>V13</f>
        <v>1612136</v>
      </c>
      <c r="D6" s="17">
        <f>V27</f>
        <v>1015165</v>
      </c>
      <c r="E6" s="21">
        <f>V35</f>
        <v>723393</v>
      </c>
      <c r="F6" s="27">
        <f>V24</f>
        <v>5420380</v>
      </c>
      <c r="G6" s="33">
        <f>V14</f>
        <v>12882135</v>
      </c>
      <c r="H6" s="38">
        <f>V23</f>
        <v>9895622</v>
      </c>
      <c r="I6" s="6"/>
      <c r="J6" s="47">
        <f>V33</f>
        <v>19651127</v>
      </c>
      <c r="K6" s="53">
        <f>V22</f>
        <v>6692824</v>
      </c>
      <c r="L6" s="6"/>
      <c r="U6" s="64" t="s">
        <v>8</v>
      </c>
      <c r="V6" s="65">
        <f>VLOOKUP(U6,DATA!$A$3:$F$53,6,0)</f>
        <v>5268367</v>
      </c>
      <c r="W6" s="66"/>
    </row>
    <row r="7" spans="2:26" s="2" customFormat="1" ht="36" customHeight="1" thickTop="1" thickBot="1">
      <c r="B7" s="10">
        <f>V38</f>
        <v>3930065</v>
      </c>
      <c r="C7" s="14">
        <f>V29</f>
        <v>2790136</v>
      </c>
      <c r="D7" s="18">
        <f>V51</f>
        <v>582658</v>
      </c>
      <c r="E7" s="22">
        <f>V42</f>
        <v>844877</v>
      </c>
      <c r="F7" s="28">
        <f>V16</f>
        <v>3090416</v>
      </c>
      <c r="G7" s="34">
        <f>V15</f>
        <v>6570902</v>
      </c>
      <c r="H7" s="39">
        <f>V36</f>
        <v>11570808</v>
      </c>
      <c r="I7" s="43">
        <f>V39</f>
        <v>12773801</v>
      </c>
      <c r="J7" s="48">
        <f>V31</f>
        <v>8899339</v>
      </c>
      <c r="K7" s="54">
        <f>V7</f>
        <v>3596080</v>
      </c>
      <c r="L7" s="12">
        <f>V40</f>
        <v>1051511</v>
      </c>
      <c r="U7" s="64" t="s">
        <v>9</v>
      </c>
      <c r="V7" s="65">
        <f>VLOOKUP(U7,DATA!$A$3:$F$53,6,0)</f>
        <v>3596080</v>
      </c>
      <c r="W7" s="66"/>
    </row>
    <row r="8" spans="2:26" s="2" customFormat="1" ht="36" customHeight="1" thickTop="1" thickBot="1">
      <c r="B8" s="11">
        <f>V5</f>
        <v>38332521</v>
      </c>
      <c r="C8" s="15">
        <f>V45</f>
        <v>2900872</v>
      </c>
      <c r="D8" s="19">
        <f>V6</f>
        <v>5268367</v>
      </c>
      <c r="E8" s="23">
        <f>V28</f>
        <v>1868516</v>
      </c>
      <c r="F8" s="29">
        <f>V26</f>
        <v>6044171</v>
      </c>
      <c r="G8" s="35">
        <f>V18</f>
        <v>4395295</v>
      </c>
      <c r="H8" s="40">
        <f>V49</f>
        <v>1854304</v>
      </c>
      <c r="I8" s="44">
        <f>V47</f>
        <v>8260405</v>
      </c>
      <c r="J8" s="49">
        <f>V21</f>
        <v>5928814</v>
      </c>
      <c r="K8" s="55">
        <f>V8</f>
        <v>925749</v>
      </c>
      <c r="L8" s="6"/>
      <c r="U8" s="64" t="s">
        <v>10</v>
      </c>
      <c r="V8" s="65">
        <f>VLOOKUP(U8,DATA!$A$3:$F$53,6,0)</f>
        <v>925749</v>
      </c>
      <c r="W8" s="66"/>
    </row>
    <row r="9" spans="2:26" s="2" customFormat="1" ht="36" customHeight="1" thickTop="1" thickBot="1">
      <c r="B9" s="6"/>
      <c r="C9" s="16">
        <f>V3</f>
        <v>6626624</v>
      </c>
      <c r="D9" s="20">
        <f>V32</f>
        <v>2085287</v>
      </c>
      <c r="E9" s="24">
        <f>V17</f>
        <v>2893957</v>
      </c>
      <c r="F9" s="30">
        <f>V4</f>
        <v>2959373</v>
      </c>
      <c r="G9" s="36">
        <f>V43</f>
        <v>6495978</v>
      </c>
      <c r="H9" s="41">
        <f>V34</f>
        <v>9848060</v>
      </c>
      <c r="I9" s="45">
        <f>V41</f>
        <v>4774839</v>
      </c>
      <c r="J9" s="50">
        <f>V9</f>
        <v>646449</v>
      </c>
      <c r="K9" s="6"/>
      <c r="L9" s="6"/>
      <c r="U9" s="64" t="s">
        <v>11</v>
      </c>
      <c r="V9" s="65">
        <f>VLOOKUP(U9,DATA!$A$3:$F$53,6,0)</f>
        <v>646449</v>
      </c>
      <c r="W9" s="66"/>
      <c r="X9" s="70"/>
      <c r="Y9" s="70"/>
      <c r="Z9" s="70"/>
    </row>
    <row r="10" spans="2:26" s="2" customFormat="1" ht="36" customHeight="1" thickTop="1" thickBot="1">
      <c r="B10" s="6"/>
      <c r="C10" s="6"/>
      <c r="D10" s="6"/>
      <c r="E10" s="25">
        <f>V37</f>
        <v>3850568</v>
      </c>
      <c r="F10" s="31">
        <f>V19</f>
        <v>4625470</v>
      </c>
      <c r="G10" s="37">
        <f>V25</f>
        <v>2991207</v>
      </c>
      <c r="H10" s="42">
        <f>V1</f>
        <v>4833722</v>
      </c>
      <c r="I10" s="46">
        <f>V11</f>
        <v>9992167</v>
      </c>
      <c r="J10" s="6"/>
      <c r="K10" s="6"/>
      <c r="L10" s="6"/>
      <c r="U10" s="64" t="s">
        <v>12</v>
      </c>
      <c r="V10" s="65">
        <f>VLOOKUP(U10,DATA!$A$3:$F$53,6,0)</f>
        <v>19552860</v>
      </c>
      <c r="W10" s="66"/>
      <c r="X10" s="70"/>
      <c r="Y10" s="70"/>
      <c r="Z10" s="70"/>
    </row>
    <row r="11" spans="2:26" ht="36" customHeight="1" thickTop="1" thickBot="1">
      <c r="B11" s="8">
        <f>V12</f>
        <v>1404054</v>
      </c>
      <c r="C11" s="71"/>
      <c r="D11" s="71"/>
      <c r="E11" s="26">
        <f>V44</f>
        <v>26448193</v>
      </c>
      <c r="F11" s="71"/>
      <c r="G11" s="71"/>
      <c r="H11" s="71"/>
      <c r="I11" s="71"/>
      <c r="J11" s="51">
        <f>V10</f>
        <v>19552860</v>
      </c>
      <c r="K11" s="71"/>
      <c r="L11" s="71"/>
      <c r="U11" s="64" t="s">
        <v>13</v>
      </c>
      <c r="V11" s="65">
        <f>VLOOKUP(U11,DATA!$A$3:$F$53,6,0)</f>
        <v>9992167</v>
      </c>
      <c r="W11" s="66"/>
    </row>
    <row r="12" spans="2:26" ht="36" customHeight="1" thickTop="1">
      <c r="U12" s="64" t="s">
        <v>14</v>
      </c>
      <c r="V12" s="65">
        <f>VLOOKUP(U12,DATA!$A$3:$F$53,6,0)</f>
        <v>1404054</v>
      </c>
      <c r="W12" s="66"/>
    </row>
    <row r="13" spans="2:26" ht="36" customHeight="1">
      <c r="U13" s="64" t="s">
        <v>15</v>
      </c>
      <c r="V13" s="65">
        <f>VLOOKUP(U13,DATA!$A$3:$F$53,6,0)</f>
        <v>1612136</v>
      </c>
      <c r="W13" s="66"/>
    </row>
    <row r="14" spans="2:26" ht="36" customHeight="1">
      <c r="U14" s="64" t="s">
        <v>16</v>
      </c>
      <c r="V14" s="65">
        <f>VLOOKUP(U14,DATA!$A$3:$F$53,6,0)</f>
        <v>12882135</v>
      </c>
      <c r="W14" s="66"/>
    </row>
    <row r="15" spans="2:26" ht="36" customHeight="1">
      <c r="U15" s="64" t="s">
        <v>17</v>
      </c>
      <c r="V15" s="65">
        <f>VLOOKUP(U15,DATA!$A$3:$F$53,6,0)</f>
        <v>6570902</v>
      </c>
      <c r="W15" s="66"/>
    </row>
    <row r="16" spans="2:26" ht="36" customHeight="1">
      <c r="U16" s="64" t="s">
        <v>18</v>
      </c>
      <c r="V16" s="65">
        <f>VLOOKUP(U16,DATA!$A$3:$F$53,6,0)</f>
        <v>3090416</v>
      </c>
      <c r="W16" s="66"/>
    </row>
    <row r="17" spans="21:23" ht="36" customHeight="1">
      <c r="U17" s="64" t="s">
        <v>19</v>
      </c>
      <c r="V17" s="65">
        <f>VLOOKUP(U17,DATA!$A$3:$F$53,6,0)</f>
        <v>2893957</v>
      </c>
      <c r="W17" s="66"/>
    </row>
    <row r="18" spans="21:23" ht="36" customHeight="1">
      <c r="U18" s="64" t="s">
        <v>20</v>
      </c>
      <c r="V18" s="65">
        <f>VLOOKUP(U18,DATA!$A$3:$F$53,6,0)</f>
        <v>4395295</v>
      </c>
      <c r="W18" s="66"/>
    </row>
    <row r="19" spans="21:23" ht="36" customHeight="1">
      <c r="U19" s="64" t="s">
        <v>21</v>
      </c>
      <c r="V19" s="65">
        <f>VLOOKUP(U19,DATA!$A$3:$F$53,6,0)</f>
        <v>4625470</v>
      </c>
      <c r="W19" s="66"/>
    </row>
    <row r="20" spans="21:23">
      <c r="U20" s="64" t="s">
        <v>22</v>
      </c>
      <c r="V20" s="65">
        <f>VLOOKUP(U20,DATA!$A$3:$F$53,6,0)</f>
        <v>1328302</v>
      </c>
      <c r="W20" s="66"/>
    </row>
    <row r="21" spans="21:23">
      <c r="U21" s="64" t="s">
        <v>23</v>
      </c>
      <c r="V21" s="65">
        <f>VLOOKUP(U21,DATA!$A$3:$F$53,6,0)</f>
        <v>5928814</v>
      </c>
      <c r="W21" s="66"/>
    </row>
    <row r="22" spans="21:23">
      <c r="U22" s="64" t="s">
        <v>24</v>
      </c>
      <c r="V22" s="65">
        <f>VLOOKUP(U22,DATA!$A$3:$F$53,6,0)</f>
        <v>6692824</v>
      </c>
      <c r="W22" s="66"/>
    </row>
    <row r="23" spans="21:23">
      <c r="U23" s="64" t="s">
        <v>25</v>
      </c>
      <c r="V23" s="65">
        <f>VLOOKUP(U23,DATA!$A$3:$F$53,6,0)</f>
        <v>9895622</v>
      </c>
      <c r="W23" s="66"/>
    </row>
    <row r="24" spans="21:23">
      <c r="U24" s="64" t="s">
        <v>26</v>
      </c>
      <c r="V24" s="65">
        <f>VLOOKUP(U24,DATA!$A$3:$F$53,6,0)</f>
        <v>5420380</v>
      </c>
      <c r="W24" s="66"/>
    </row>
    <row r="25" spans="21:23">
      <c r="U25" s="64" t="s">
        <v>27</v>
      </c>
      <c r="V25" s="65">
        <f>VLOOKUP(U25,DATA!$A$3:$F$53,6,0)</f>
        <v>2991207</v>
      </c>
      <c r="W25" s="66"/>
    </row>
    <row r="26" spans="21:23">
      <c r="U26" s="64" t="s">
        <v>28</v>
      </c>
      <c r="V26" s="65">
        <f>VLOOKUP(U26,DATA!$A$3:$F$53,6,0)</f>
        <v>6044171</v>
      </c>
      <c r="W26" s="66"/>
    </row>
    <row r="27" spans="21:23">
      <c r="U27" s="64" t="s">
        <v>29</v>
      </c>
      <c r="V27" s="65">
        <f>VLOOKUP(U27,DATA!$A$3:$F$53,6,0)</f>
        <v>1015165</v>
      </c>
      <c r="W27" s="66"/>
    </row>
    <row r="28" spans="21:23">
      <c r="U28" s="64" t="s">
        <v>30</v>
      </c>
      <c r="V28" s="65">
        <f>VLOOKUP(U28,DATA!$A$3:$F$53,6,0)</f>
        <v>1868516</v>
      </c>
      <c r="W28" s="66"/>
    </row>
    <row r="29" spans="21:23">
      <c r="U29" s="64" t="s">
        <v>31</v>
      </c>
      <c r="V29" s="65">
        <f>VLOOKUP(U29,DATA!$A$3:$F$53,6,0)</f>
        <v>2790136</v>
      </c>
      <c r="W29" s="66"/>
    </row>
    <row r="30" spans="21:23">
      <c r="U30" s="64" t="s">
        <v>32</v>
      </c>
      <c r="V30" s="65">
        <f>VLOOKUP(U30,DATA!$A$3:$F$53,6,0)</f>
        <v>1323459</v>
      </c>
      <c r="W30" s="66"/>
    </row>
    <row r="31" spans="21:23">
      <c r="U31" s="64" t="s">
        <v>33</v>
      </c>
      <c r="V31" s="65">
        <f>VLOOKUP(U31,DATA!$A$3:$F$53,6,0)</f>
        <v>8899339</v>
      </c>
      <c r="W31" s="66"/>
    </row>
    <row r="32" spans="21:23">
      <c r="U32" s="64" t="s">
        <v>34</v>
      </c>
      <c r="V32" s="65">
        <f>VLOOKUP(U32,DATA!$A$3:$F$53,6,0)</f>
        <v>2085287</v>
      </c>
      <c r="W32" s="66"/>
    </row>
    <row r="33" spans="21:23">
      <c r="U33" s="64" t="s">
        <v>35</v>
      </c>
      <c r="V33" s="65">
        <f>VLOOKUP(U33,DATA!$A$3:$F$53,6,0)</f>
        <v>19651127</v>
      </c>
      <c r="W33" s="66"/>
    </row>
    <row r="34" spans="21:23">
      <c r="U34" s="64" t="s">
        <v>36</v>
      </c>
      <c r="V34" s="65">
        <f>VLOOKUP(U34,DATA!$A$3:$F$53,6,0)</f>
        <v>9848060</v>
      </c>
      <c r="W34" s="66"/>
    </row>
    <row r="35" spans="21:23">
      <c r="U35" s="64" t="s">
        <v>37</v>
      </c>
      <c r="V35" s="65">
        <f>VLOOKUP(U35,DATA!$A$3:$F$53,6,0)</f>
        <v>723393</v>
      </c>
      <c r="W35" s="66"/>
    </row>
    <row r="36" spans="21:23">
      <c r="U36" s="64" t="s">
        <v>38</v>
      </c>
      <c r="V36" s="65">
        <f>VLOOKUP(U36,DATA!$A$3:$F$53,6,0)</f>
        <v>11570808</v>
      </c>
      <c r="W36" s="66"/>
    </row>
    <row r="37" spans="21:23">
      <c r="U37" s="64" t="s">
        <v>39</v>
      </c>
      <c r="V37" s="65">
        <f>VLOOKUP(U37,DATA!$A$3:$F$53,6,0)</f>
        <v>3850568</v>
      </c>
      <c r="W37" s="66"/>
    </row>
    <row r="38" spans="21:23">
      <c r="U38" s="64" t="s">
        <v>40</v>
      </c>
      <c r="V38" s="65">
        <f>VLOOKUP(U38,DATA!$A$3:$F$53,6,0)</f>
        <v>3930065</v>
      </c>
      <c r="W38" s="66"/>
    </row>
    <row r="39" spans="21:23">
      <c r="U39" s="64" t="s">
        <v>41</v>
      </c>
      <c r="V39" s="65">
        <f>VLOOKUP(U39,DATA!$A$3:$F$53,6,0)</f>
        <v>12773801</v>
      </c>
      <c r="W39" s="66"/>
    </row>
    <row r="40" spans="21:23">
      <c r="U40" s="64" t="s">
        <v>42</v>
      </c>
      <c r="V40" s="65">
        <f>VLOOKUP(U40,DATA!$A$3:$F$53,6,0)</f>
        <v>1051511</v>
      </c>
      <c r="W40" s="66"/>
    </row>
    <row r="41" spans="21:23">
      <c r="U41" s="64" t="s">
        <v>43</v>
      </c>
      <c r="V41" s="65">
        <f>VLOOKUP(U41,DATA!$A$3:$F$53,6,0)</f>
        <v>4774839</v>
      </c>
      <c r="W41" s="66"/>
    </row>
    <row r="42" spans="21:23">
      <c r="U42" s="64" t="s">
        <v>44</v>
      </c>
      <c r="V42" s="65">
        <f>VLOOKUP(U42,DATA!$A$3:$F$53,6,0)</f>
        <v>844877</v>
      </c>
      <c r="W42" s="66"/>
    </row>
    <row r="43" spans="21:23">
      <c r="U43" s="64" t="s">
        <v>45</v>
      </c>
      <c r="V43" s="65">
        <f>VLOOKUP(U43,DATA!$A$3:$F$53,6,0)</f>
        <v>6495978</v>
      </c>
      <c r="W43" s="66"/>
    </row>
    <row r="44" spans="21:23">
      <c r="U44" s="64" t="s">
        <v>46</v>
      </c>
      <c r="V44" s="65">
        <f>VLOOKUP(U44,DATA!$A$3:$F$53,6,0)</f>
        <v>26448193</v>
      </c>
      <c r="W44" s="66"/>
    </row>
    <row r="45" spans="21:23">
      <c r="U45" s="64" t="s">
        <v>47</v>
      </c>
      <c r="V45" s="65">
        <f>VLOOKUP(U45,DATA!$A$3:$F$53,6,0)</f>
        <v>2900872</v>
      </c>
      <c r="W45" s="66"/>
    </row>
    <row r="46" spans="21:23">
      <c r="U46" s="64" t="s">
        <v>48</v>
      </c>
      <c r="V46" s="65">
        <f>VLOOKUP(U46,DATA!$A$3:$F$53,6,0)</f>
        <v>626630</v>
      </c>
      <c r="W46" s="66"/>
    </row>
    <row r="47" spans="21:23">
      <c r="U47" s="64" t="s">
        <v>49</v>
      </c>
      <c r="V47" s="65">
        <f>VLOOKUP(U47,DATA!$A$3:$F$53,6,0)</f>
        <v>8260405</v>
      </c>
      <c r="W47" s="66"/>
    </row>
    <row r="48" spans="21:23">
      <c r="U48" s="64" t="s">
        <v>50</v>
      </c>
      <c r="V48" s="65">
        <f>VLOOKUP(U48,DATA!$A$3:$F$53,6,0)</f>
        <v>6971406</v>
      </c>
      <c r="W48" s="66"/>
    </row>
    <row r="49" spans="21:23">
      <c r="U49" s="64" t="s">
        <v>51</v>
      </c>
      <c r="V49" s="65">
        <f>VLOOKUP(U49,DATA!$A$3:$F$53,6,0)</f>
        <v>1854304</v>
      </c>
      <c r="W49" s="66"/>
    </row>
    <row r="50" spans="21:23">
      <c r="U50" s="64" t="s">
        <v>52</v>
      </c>
      <c r="V50" s="65">
        <f>VLOOKUP(U50,DATA!$A$3:$F$53,6,0)</f>
        <v>5742713</v>
      </c>
      <c r="W50" s="66"/>
    </row>
    <row r="51" spans="21:23">
      <c r="U51" s="64" t="s">
        <v>53</v>
      </c>
      <c r="V51" s="65">
        <f>VLOOKUP(U51,DATA!$A$3:$F$53,6,0)</f>
        <v>582658</v>
      </c>
      <c r="W51" s="66"/>
    </row>
    <row r="52" spans="21:23">
      <c r="U52" s="64"/>
      <c r="V52" s="64"/>
      <c r="W52" s="66"/>
    </row>
  </sheetData>
  <mergeCells count="5">
    <mergeCell ref="C2:D2"/>
    <mergeCell ref="F2:G2"/>
    <mergeCell ref="I2:J2"/>
    <mergeCell ref="L2:M2"/>
    <mergeCell ref="O2:P2"/>
  </mergeCells>
  <conditionalFormatting sqref="B4:L11">
    <cfRule type="containsBlanks" dxfId="5" priority="1">
      <formula>LEN(TRIM(B4))=0</formula>
    </cfRule>
    <cfRule type="cellIs" dxfId="4" priority="2" operator="greaterThanOrEqual">
      <formula>$Y$5</formula>
    </cfRule>
    <cfRule type="cellIs" dxfId="3" priority="3" operator="between">
      <formula>$Y$4</formula>
      <formula>$Y$5</formula>
    </cfRule>
    <cfRule type="cellIs" dxfId="2" priority="4" operator="between">
      <formula>$Y$3</formula>
      <formula>$Y$4</formula>
    </cfRule>
    <cfRule type="cellIs" dxfId="1" priority="5" operator="between">
      <formula>$Y$2</formula>
      <formula>$Y$3</formula>
    </cfRule>
    <cfRule type="cellIs" dxfId="0" priority="6" operator="lessThan">
      <formula>$Y$2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 groups (blue-yellow) (2)</vt:lpstr>
      <vt:lpstr>DATA (2)</vt:lpstr>
      <vt:lpstr>DATA</vt:lpstr>
      <vt:lpstr>2 groups (blue-yellow)</vt:lpstr>
      <vt:lpstr>2 groups (blue-grey)</vt:lpstr>
      <vt:lpstr>3 groups</vt:lpstr>
      <vt:lpstr>4 groups</vt:lpstr>
      <vt:lpstr>5 groups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Benjamin Chartoff</cp:lastModifiedBy>
  <dcterms:created xsi:type="dcterms:W3CDTF">2015-08-10T13:11:56Z</dcterms:created>
  <dcterms:modified xsi:type="dcterms:W3CDTF">2016-03-23T16:09:06Z</dcterms:modified>
</cp:coreProperties>
</file>