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gh_greathouse/Box/Fiber and the Gut Microbiome/Writing/Grants/Illuminate_Fiber_MBRAs/Appendix/"/>
    </mc:Choice>
  </mc:AlternateContent>
  <xr:revisionPtr revIDLastSave="0" documentId="13_ncr:1_{D0CE50A2-9827-3041-8B15-BB7C37FCBEEB}" xr6:coauthVersionLast="44" xr6:coauthVersionMax="44" xr10:uidLastSave="{00000000-0000-0000-0000-000000000000}"/>
  <bookViews>
    <workbookView xWindow="2300" yWindow="880" windowWidth="38400" windowHeight="22580" xr2:uid="{D651483D-0AB3-4F4E-B15C-2AB391122F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4" i="2" l="1"/>
  <c r="E36" i="2"/>
  <c r="H57" i="2"/>
  <c r="G57" i="2"/>
  <c r="I57" i="2" s="1"/>
  <c r="H56" i="2"/>
  <c r="G56" i="2"/>
  <c r="I56" i="2" s="1"/>
  <c r="H55" i="2"/>
  <c r="G55" i="2"/>
  <c r="I55" i="2" s="1"/>
  <c r="E54" i="2"/>
  <c r="G48" i="2"/>
  <c r="G46" i="2"/>
  <c r="G45" i="2"/>
  <c r="G44" i="2"/>
  <c r="G42" i="2"/>
  <c r="G41" i="2"/>
  <c r="G39" i="2"/>
  <c r="G38" i="2"/>
  <c r="G37" i="2"/>
  <c r="G32" i="2"/>
  <c r="E32" i="2" s="1"/>
  <c r="G31" i="2"/>
  <c r="I28" i="2"/>
  <c r="H28" i="2"/>
  <c r="G26" i="2"/>
  <c r="G24" i="2"/>
  <c r="G23" i="2"/>
  <c r="G20" i="2"/>
  <c r="G17" i="2"/>
  <c r="G16" i="2"/>
  <c r="E14" i="2"/>
  <c r="I8" i="2"/>
  <c r="H8" i="2"/>
  <c r="G8" i="2"/>
  <c r="E7" i="2"/>
  <c r="I6" i="2"/>
  <c r="H6" i="2"/>
  <c r="G6" i="2"/>
  <c r="G67" i="2" l="1"/>
  <c r="E8" i="2"/>
  <c r="G66" i="2"/>
  <c r="E55" i="2"/>
  <c r="E6" i="2"/>
  <c r="G15" i="2"/>
  <c r="E28" i="2" s="1"/>
  <c r="E57" i="2"/>
  <c r="E56" i="2"/>
  <c r="H75" i="1"/>
  <c r="G75" i="1"/>
  <c r="H74" i="1"/>
  <c r="G74" i="1"/>
  <c r="H73" i="1"/>
  <c r="G73" i="1"/>
  <c r="E72" i="1"/>
  <c r="G66" i="1"/>
  <c r="G64" i="1"/>
  <c r="G63" i="1"/>
  <c r="G62" i="1"/>
  <c r="G60" i="1"/>
  <c r="G59" i="1"/>
  <c r="G57" i="1"/>
  <c r="G56" i="1"/>
  <c r="G55" i="1"/>
  <c r="G54" i="1" s="1"/>
  <c r="E54" i="1" s="1"/>
  <c r="G50" i="1"/>
  <c r="E50" i="1" s="1"/>
  <c r="G49" i="1"/>
  <c r="I46" i="1"/>
  <c r="H46" i="1"/>
  <c r="G84" i="1" s="1"/>
  <c r="G44" i="1"/>
  <c r="G42" i="1"/>
  <c r="G41" i="1"/>
  <c r="G38" i="1"/>
  <c r="G35" i="1"/>
  <c r="G34" i="1"/>
  <c r="E32" i="1"/>
  <c r="I29" i="1"/>
  <c r="H29" i="1"/>
  <c r="G29" i="1"/>
  <c r="E28" i="1"/>
  <c r="E27" i="1"/>
  <c r="E26" i="1"/>
  <c r="E25" i="1"/>
  <c r="E24" i="1"/>
  <c r="E23" i="1"/>
  <c r="E22" i="1"/>
  <c r="E21" i="1"/>
  <c r="E20" i="1"/>
  <c r="E19" i="1"/>
  <c r="H16" i="1"/>
  <c r="G16" i="1"/>
  <c r="E15" i="1"/>
  <c r="E14" i="1"/>
  <c r="E13" i="1"/>
  <c r="E12" i="1"/>
  <c r="E11" i="1"/>
  <c r="E10" i="1"/>
  <c r="E9" i="1"/>
  <c r="E8" i="1"/>
  <c r="I7" i="1"/>
  <c r="E7" i="1" s="1"/>
  <c r="I6" i="1"/>
  <c r="H6" i="1"/>
  <c r="G6" i="1"/>
  <c r="E6" i="1" s="1"/>
  <c r="G28" i="2" l="1"/>
  <c r="E58" i="2"/>
  <c r="E64" i="2" s="1"/>
  <c r="G58" i="2"/>
  <c r="G65" i="2"/>
  <c r="G68" i="2" s="1"/>
  <c r="G76" i="1"/>
  <c r="E29" i="1"/>
  <c r="G33" i="1"/>
  <c r="G46" i="1" s="1"/>
  <c r="E16" i="1"/>
  <c r="I16" i="1"/>
  <c r="G85" i="1" s="1"/>
  <c r="I73" i="1"/>
  <c r="E73" i="1" s="1"/>
  <c r="I74" i="1"/>
  <c r="E74" i="1" s="1"/>
  <c r="I75" i="1"/>
  <c r="E75" i="1" s="1"/>
  <c r="E33" i="1" l="1"/>
  <c r="E46" i="1" s="1"/>
  <c r="E76" i="1"/>
  <c r="G83" i="1"/>
  <c r="G86" i="1" s="1"/>
</calcChain>
</file>

<file path=xl/sharedStrings.xml><?xml version="1.0" encoding="utf-8"?>
<sst xmlns="http://schemas.openxmlformats.org/spreadsheetml/2006/main" count="160" uniqueCount="89">
  <si>
    <t>CURRENT</t>
  </si>
  <si>
    <t xml:space="preserve"> </t>
  </si>
  <si>
    <t>THREE</t>
  </si>
  <si>
    <t>FISCAL YEAR</t>
  </si>
  <si>
    <t>BUDGET YEAR</t>
  </si>
  <si>
    <t>YEAR</t>
  </si>
  <si>
    <t>TOTAL</t>
  </si>
  <si>
    <t>YEAR 1</t>
  </si>
  <si>
    <t>YEAR 2</t>
  </si>
  <si>
    <t>YEAR 3</t>
  </si>
  <si>
    <t>DEPRECIATION</t>
  </si>
  <si>
    <t>Anaerobic chamber 1 (8 yr useful life)</t>
  </si>
  <si>
    <t>Anaerobic chamber 2 (8 yr useful life)</t>
  </si>
  <si>
    <t>Peristaltic pump - sets A-D (8 yr useful life)</t>
  </si>
  <si>
    <t>Peristaltic pump - sets E-H (8 yr useful life)</t>
  </si>
  <si>
    <t>Biosafety cabinet (8 yr useful life)</t>
  </si>
  <si>
    <t>Ultra low temp freezer 1 (8 yr useful life)</t>
  </si>
  <si>
    <t>Portable autoclave (8 yr useful life)</t>
  </si>
  <si>
    <t>PCR machines (8 yr useful life)</t>
  </si>
  <si>
    <t>Microplate spectrophotometer (8 yr useful life)</t>
  </si>
  <si>
    <t>CO2 incubator (8 yr useful life)</t>
  </si>
  <si>
    <t>Total Depreciation:</t>
  </si>
  <si>
    <t>SMALL EQUIPMENT</t>
  </si>
  <si>
    <t>Refrigerator/freezer</t>
  </si>
  <si>
    <t>Tube Vortexer</t>
  </si>
  <si>
    <t>60-spot stir plates (2)</t>
  </si>
  <si>
    <t>Single channel stir plates (1 unheated, 1 heated)</t>
  </si>
  <si>
    <t>Plate vortexer w/ adapter</t>
  </si>
  <si>
    <t>Balance</t>
  </si>
  <si>
    <t>Analytical balance</t>
  </si>
  <si>
    <t>Microwave</t>
  </si>
  <si>
    <t>Printer</t>
  </si>
  <si>
    <t>Electorphoresis equipment</t>
  </si>
  <si>
    <t>Total Small Equipment:</t>
  </si>
  <si>
    <t>LABWARE</t>
  </si>
  <si>
    <t>Bioreactor strips (8)</t>
  </si>
  <si>
    <t>Fittings, bottles, caps, beakers, flasks</t>
  </si>
  <si>
    <t>2L bottles (2 cases of 10)</t>
  </si>
  <si>
    <t>1 L bottles (1 cases of 10)</t>
  </si>
  <si>
    <t>500 ml bottles (1 case of 10)</t>
  </si>
  <si>
    <t>125 ml bottles  (2 cases of 10)</t>
  </si>
  <si>
    <t>2L erlenmeyer flasks (4)</t>
  </si>
  <si>
    <t>1L glass beaker (Case of 6)</t>
  </si>
  <si>
    <t>250 ml glass beaker (Case of 12)</t>
  </si>
  <si>
    <t>stir bars (3 8 mm X 0.62 in;3  12.7 mm X 3 in)</t>
  </si>
  <si>
    <t>mini stir bars (40 3X8 mm)</t>
  </si>
  <si>
    <t>eppendorf racks (5)</t>
  </si>
  <si>
    <t>2 hole bottle caps</t>
  </si>
  <si>
    <t>10 1/4-28 mm thread to barbed male adapter</t>
  </si>
  <si>
    <t>Total Labware:</t>
  </si>
  <si>
    <t>CONSUMABLES</t>
  </si>
  <si>
    <t>Specialty Gases (10 Anaerobic, 10 Nitrogen, 2 CO2, 2 Blood gas)</t>
  </si>
  <si>
    <t>Media</t>
  </si>
  <si>
    <t>Brain Heart Infusion</t>
  </si>
  <si>
    <t>ATCC Vitamin Mix</t>
  </si>
  <si>
    <t>ATCC Trace Mineral Mix</t>
  </si>
  <si>
    <t>Plasticware (Pipet tips, disposal pipets, inoculating loops, cryovials, 96-well deep well plates, 96-well microtiter plates, 96-well transwell plates)</t>
  </si>
  <si>
    <t>Deep well plates</t>
  </si>
  <si>
    <t>U bottom 96-well plates</t>
  </si>
  <si>
    <t>96-well plate lids</t>
  </si>
  <si>
    <t>PCR film</t>
  </si>
  <si>
    <t xml:space="preserve">Tips </t>
  </si>
  <si>
    <t>1.7 ml tubes</t>
  </si>
  <si>
    <t>petri plates</t>
  </si>
  <si>
    <t>50 ml conical tubes</t>
  </si>
  <si>
    <t>serological pipets</t>
  </si>
  <si>
    <t>gloves</t>
  </si>
  <si>
    <t>biohazard bags</t>
  </si>
  <si>
    <t>Sharpies</t>
  </si>
  <si>
    <t>Aluminum foli</t>
  </si>
  <si>
    <t>Lab tape</t>
  </si>
  <si>
    <t>Paper</t>
  </si>
  <si>
    <t>Electronic lab notebook</t>
  </si>
  <si>
    <t>Freezer boxes</t>
  </si>
  <si>
    <t>Peristaltic tubing &amp; fittings</t>
  </si>
  <si>
    <t>Replacement Catalysts (2 yr/chamber)</t>
  </si>
  <si>
    <t>Replacement Oxygen sensors (1 yr/chamber)</t>
  </si>
  <si>
    <t>Replacment Hydrogen sensors (0.5 yr/chamber)</t>
  </si>
  <si>
    <t>Total Consumables</t>
  </si>
  <si>
    <t>TRAINING</t>
  </si>
  <si>
    <t xml:space="preserve">Travel to learn new cultivation techniques </t>
  </si>
  <si>
    <t>DEPARTMENTAL SERVICE CHARGES</t>
  </si>
  <si>
    <t>2019-2020</t>
  </si>
  <si>
    <t>2020-2021</t>
  </si>
  <si>
    <t>2021-2022</t>
  </si>
  <si>
    <t>Total S &amp; E for Departmental Service Charge (Year 1)</t>
  </si>
  <si>
    <t>Total S &amp; E for Departmental Service Charge (Year 2)</t>
  </si>
  <si>
    <t>Total S &amp; E for Departmental Service Charge (Year 3)</t>
  </si>
  <si>
    <t>Total System 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</si>
</sst>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General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lightGray">
        <fgColor rgb="FF00000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166" fontId="3" fillId="2" borderId="0" xfId="0" applyNumberFormat="1" applyFont="1" applyFill="1" applyBorder="1"/>
    <xf numFmtId="166" fontId="3" fillId="2" borderId="1" xfId="0" applyNumberFormat="1" applyFont="1" applyFill="1" applyBorder="1"/>
    <xf numFmtId="166" fontId="3" fillId="2" borderId="2" xfId="0" applyNumberFormat="1" applyFont="1" applyFill="1" applyBorder="1"/>
    <xf numFmtId="165" fontId="3" fillId="2" borderId="0" xfId="0" applyNumberFormat="1" applyFont="1" applyFill="1" applyBorder="1"/>
    <xf numFmtId="166" fontId="3" fillId="2" borderId="7" xfId="0" applyNumberFormat="1" applyFont="1" applyFill="1" applyBorder="1"/>
    <xf numFmtId="166" fontId="3" fillId="2" borderId="6" xfId="0" applyNumberFormat="1" applyFont="1" applyFill="1" applyBorder="1"/>
    <xf numFmtId="166" fontId="3" fillId="2" borderId="4" xfId="0" applyNumberFormat="1" applyFont="1" applyFill="1" applyBorder="1"/>
    <xf numFmtId="166" fontId="3" fillId="2" borderId="0" xfId="0" applyNumberFormat="1" applyFont="1" applyFill="1" applyBorder="1" applyAlignment="1">
      <alignment wrapText="1"/>
    </xf>
    <xf numFmtId="166" fontId="3" fillId="2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/>
    <xf numFmtId="166" fontId="4" fillId="2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/>
    <xf numFmtId="166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left"/>
    </xf>
    <xf numFmtId="166" fontId="2" fillId="2" borderId="0" xfId="0" applyNumberFormat="1" applyFont="1" applyFill="1" applyBorder="1" applyAlignment="1">
      <alignment horizontal="right"/>
    </xf>
    <xf numFmtId="166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left"/>
    </xf>
    <xf numFmtId="166" fontId="2" fillId="2" borderId="2" xfId="0" applyNumberFormat="1" applyFont="1" applyFill="1" applyBorder="1"/>
    <xf numFmtId="37" fontId="2" fillId="2" borderId="2" xfId="0" applyNumberFormat="1" applyFont="1" applyFill="1" applyBorder="1" applyProtection="1"/>
    <xf numFmtId="166" fontId="2" fillId="3" borderId="2" xfId="0" applyNumberFormat="1" applyFont="1" applyFill="1" applyBorder="1"/>
    <xf numFmtId="37" fontId="2" fillId="2" borderId="3" xfId="0" applyNumberFormat="1" applyFont="1" applyFill="1" applyBorder="1" applyProtection="1"/>
    <xf numFmtId="37" fontId="2" fillId="2" borderId="2" xfId="0" applyNumberFormat="1" applyFont="1" applyFill="1" applyBorder="1" applyAlignment="1" applyProtection="1">
      <alignment horizontal="right"/>
    </xf>
    <xf numFmtId="164" fontId="2" fillId="2" borderId="0" xfId="0" applyNumberFormat="1" applyFont="1" applyFill="1" applyBorder="1"/>
    <xf numFmtId="164" fontId="2" fillId="3" borderId="0" xfId="0" applyNumberFormat="1" applyFont="1" applyFill="1" applyBorder="1"/>
    <xf numFmtId="164" fontId="2" fillId="2" borderId="4" xfId="0" applyNumberFormat="1" applyFont="1" applyFill="1" applyBorder="1"/>
    <xf numFmtId="164" fontId="2" fillId="2" borderId="5" xfId="0" applyNumberFormat="1" applyFont="1" applyFill="1" applyBorder="1"/>
    <xf numFmtId="164" fontId="2" fillId="2" borderId="4" xfId="1" applyNumberFormat="1" applyFont="1" applyFill="1" applyBorder="1"/>
    <xf numFmtId="164" fontId="2" fillId="2" borderId="6" xfId="1" applyNumberFormat="1" applyFont="1" applyFill="1" applyBorder="1"/>
    <xf numFmtId="164" fontId="2" fillId="2" borderId="0" xfId="1" applyNumberFormat="1" applyFont="1" applyFill="1" applyBorder="1"/>
    <xf numFmtId="164" fontId="2" fillId="2" borderId="6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>
      <alignment horizontal="center" wrapText="1"/>
    </xf>
    <xf numFmtId="166" fontId="2" fillId="2" borderId="7" xfId="0" applyNumberFormat="1" applyFont="1" applyFill="1" applyBorder="1"/>
    <xf numFmtId="166" fontId="2" fillId="2" borderId="7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/>
    <xf numFmtId="164" fontId="2" fillId="3" borderId="7" xfId="0" applyNumberFormat="1" applyFont="1" applyFill="1" applyBorder="1"/>
    <xf numFmtId="164" fontId="2" fillId="2" borderId="7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3" borderId="0" xfId="0" applyNumberFormat="1" applyFont="1" applyFill="1" applyBorder="1"/>
    <xf numFmtId="165" fontId="2" fillId="2" borderId="4" xfId="0" applyNumberFormat="1" applyFont="1" applyFill="1" applyBorder="1"/>
    <xf numFmtId="166" fontId="2" fillId="2" borderId="6" xfId="0" applyNumberFormat="1" applyFont="1" applyFill="1" applyBorder="1"/>
    <xf numFmtId="165" fontId="2" fillId="0" borderId="4" xfId="0" applyNumberFormat="1" applyFont="1" applyFill="1" applyBorder="1"/>
    <xf numFmtId="165" fontId="2" fillId="2" borderId="6" xfId="0" applyNumberFormat="1" applyFont="1" applyFill="1" applyBorder="1"/>
    <xf numFmtId="165" fontId="2" fillId="0" borderId="0" xfId="0" applyNumberFormat="1" applyFont="1" applyFill="1" applyBorder="1"/>
    <xf numFmtId="166" fontId="2" fillId="2" borderId="9" xfId="0" applyNumberFormat="1" applyFont="1" applyFill="1" applyBorder="1" applyAlignment="1">
      <alignment wrapText="1"/>
    </xf>
    <xf numFmtId="164" fontId="2" fillId="2" borderId="9" xfId="0" applyNumberFormat="1" applyFont="1" applyFill="1" applyBorder="1"/>
    <xf numFmtId="164" fontId="2" fillId="2" borderId="10" xfId="0" applyNumberFormat="1" applyFont="1" applyFill="1" applyBorder="1"/>
    <xf numFmtId="164" fontId="2" fillId="2" borderId="11" xfId="0" applyNumberFormat="1" applyFont="1" applyFill="1" applyBorder="1"/>
    <xf numFmtId="166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/>
    <xf numFmtId="165" fontId="2" fillId="3" borderId="1" xfId="0" applyNumberFormat="1" applyFont="1" applyFill="1" applyBorder="1"/>
    <xf numFmtId="166" fontId="5" fillId="2" borderId="0" xfId="0" applyNumberFormat="1" applyFont="1" applyFill="1" applyBorder="1" applyAlignment="1"/>
    <xf numFmtId="166" fontId="2" fillId="2" borderId="0" xfId="0" applyNumberFormat="1" applyFont="1" applyFill="1" applyBorder="1" applyAlignment="1">
      <alignment wrapText="1"/>
    </xf>
    <xf numFmtId="164" fontId="2" fillId="2" borderId="4" xfId="0" applyNumberFormat="1" applyFont="1" applyFill="1" applyBorder="1" applyAlignment="1">
      <alignment horizontal="right"/>
    </xf>
    <xf numFmtId="164" fontId="2" fillId="2" borderId="9" xfId="0" applyNumberFormat="1" applyFont="1" applyFill="1" applyBorder="1" applyAlignment="1">
      <alignment wrapText="1"/>
    </xf>
    <xf numFmtId="164" fontId="2" fillId="2" borderId="10" xfId="0" applyNumberFormat="1" applyFont="1" applyFill="1" applyBorder="1" applyAlignment="1">
      <alignment wrapText="1"/>
    </xf>
    <xf numFmtId="164" fontId="2" fillId="2" borderId="1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5" fontId="2" fillId="3" borderId="0" xfId="0" applyNumberFormat="1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164" fontId="2" fillId="2" borderId="6" xfId="0" applyNumberFormat="1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>
      <alignment horizontal="right" wrapText="1"/>
    </xf>
    <xf numFmtId="165" fontId="2" fillId="2" borderId="0" xfId="0" applyNumberFormat="1" applyFont="1" applyFill="1" applyBorder="1" applyAlignment="1">
      <alignment wrapText="1"/>
    </xf>
    <xf numFmtId="165" fontId="2" fillId="2" borderId="0" xfId="0" applyNumberFormat="1" applyFont="1" applyFill="1" applyBorder="1" applyAlignment="1">
      <alignment horizontal="right" wrapText="1"/>
    </xf>
    <xf numFmtId="0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166" fontId="5" fillId="2" borderId="0" xfId="0" applyNumberFormat="1" applyFont="1" applyFill="1" applyBorder="1" applyAlignment="1">
      <alignment horizontal="left"/>
    </xf>
    <xf numFmtId="164" fontId="3" fillId="2" borderId="11" xfId="0" applyNumberFormat="1" applyFont="1" applyFill="1" applyBorder="1"/>
    <xf numFmtId="164" fontId="3" fillId="2" borderId="9" xfId="0" applyNumberFormat="1" applyFont="1" applyFill="1" applyBorder="1"/>
    <xf numFmtId="164" fontId="3" fillId="2" borderId="1" xfId="0" applyNumberFormat="1" applyFont="1" applyFill="1" applyBorder="1"/>
    <xf numFmtId="166" fontId="2" fillId="2" borderId="12" xfId="0" applyNumberFormat="1" applyFont="1" applyFill="1" applyBorder="1"/>
    <xf numFmtId="165" fontId="2" fillId="2" borderId="12" xfId="0" applyNumberFormat="1" applyFont="1" applyFill="1" applyBorder="1"/>
    <xf numFmtId="165" fontId="2" fillId="2" borderId="0" xfId="0" applyNumberFormat="1" applyFont="1" applyFill="1" applyBorder="1" applyAlignment="1">
      <alignment horizontal="left"/>
    </xf>
    <xf numFmtId="166" fontId="4" fillId="2" borderId="0" xfId="0" applyNumberFormat="1" applyFont="1" applyFill="1" applyBorder="1"/>
    <xf numFmtId="166" fontId="6" fillId="2" borderId="0" xfId="0" applyNumberFormat="1" applyFont="1" applyFill="1" applyBorder="1"/>
    <xf numFmtId="165" fontId="4" fillId="2" borderId="0" xfId="0" applyNumberFormat="1" applyFont="1" applyFill="1" applyBorder="1"/>
    <xf numFmtId="166" fontId="2" fillId="0" borderId="8" xfId="0" applyNumberFormat="1" applyFont="1" applyFill="1" applyBorder="1" applyAlignment="1">
      <alignment horizontal="left"/>
    </xf>
    <xf numFmtId="166" fontId="2" fillId="0" borderId="8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left" wrapText="1"/>
    </xf>
    <xf numFmtId="166" fontId="3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380F-3A9D-F146-BF6F-95130BA6A713}">
  <dimension ref="A1:LU88"/>
  <sheetViews>
    <sheetView tabSelected="1" workbookViewId="0">
      <selection activeCell="E59" sqref="E59"/>
    </sheetView>
  </sheetViews>
  <sheetFormatPr baseColWidth="10" defaultRowHeight="13" x14ac:dyDescent="0.15"/>
  <cols>
    <col min="1" max="1" width="10.83203125" style="1"/>
    <col min="2" max="2" width="16.83203125" style="1" customWidth="1"/>
    <col min="3" max="4" width="10.83203125" style="1"/>
    <col min="5" max="5" width="12.33203125" style="1" bestFit="1" customWidth="1"/>
    <col min="6" max="6" width="2.33203125" style="1" customWidth="1"/>
    <col min="7" max="7" width="12.5" style="1" customWidth="1"/>
    <col min="8" max="8" width="12.33203125" style="1" customWidth="1"/>
    <col min="9" max="9" width="11.33203125" style="1" bestFit="1" customWidth="1"/>
    <col min="10" max="16384" width="10.83203125" style="1"/>
  </cols>
  <sheetData>
    <row r="1" spans="1:12" x14ac:dyDescent="0.15">
      <c r="A1" s="11"/>
      <c r="B1" s="11"/>
      <c r="C1" s="11"/>
      <c r="D1" s="12"/>
      <c r="E1" s="11"/>
      <c r="F1" s="13"/>
      <c r="G1" s="14" t="s">
        <v>0</v>
      </c>
      <c r="H1" s="15" t="s">
        <v>1</v>
      </c>
      <c r="I1" s="16"/>
    </row>
    <row r="2" spans="1:12" x14ac:dyDescent="0.15">
      <c r="A2" s="11"/>
      <c r="B2" s="11"/>
      <c r="C2" s="11"/>
      <c r="D2" s="12"/>
      <c r="E2" s="14" t="s">
        <v>2</v>
      </c>
      <c r="F2" s="13"/>
      <c r="G2" s="14" t="s">
        <v>3</v>
      </c>
      <c r="H2" s="14" t="s">
        <v>4</v>
      </c>
      <c r="I2" s="16"/>
    </row>
    <row r="3" spans="1:12" x14ac:dyDescent="0.15">
      <c r="A3" s="11"/>
      <c r="B3" s="11"/>
      <c r="C3" s="11"/>
      <c r="D3" s="11"/>
      <c r="E3" s="14" t="s">
        <v>5</v>
      </c>
      <c r="F3" s="13"/>
      <c r="G3" s="14" t="s">
        <v>82</v>
      </c>
      <c r="H3" s="14" t="s">
        <v>83</v>
      </c>
      <c r="I3" s="14" t="s">
        <v>84</v>
      </c>
    </row>
    <row r="4" spans="1:12" ht="14" thickBot="1" x14ac:dyDescent="0.2">
      <c r="A4" s="17"/>
      <c r="B4" s="17"/>
      <c r="C4" s="17"/>
      <c r="D4" s="17"/>
      <c r="E4" s="18" t="s">
        <v>6</v>
      </c>
      <c r="F4" s="13"/>
      <c r="G4" s="18" t="s">
        <v>7</v>
      </c>
      <c r="H4" s="18" t="s">
        <v>8</v>
      </c>
      <c r="I4" s="18" t="s">
        <v>9</v>
      </c>
      <c r="J4" s="2"/>
      <c r="K4" s="2"/>
    </row>
    <row r="5" spans="1:12" x14ac:dyDescent="0.15">
      <c r="A5" s="19" t="s">
        <v>10</v>
      </c>
      <c r="B5" s="20"/>
      <c r="C5" s="20"/>
      <c r="D5" s="20"/>
      <c r="E5" s="21"/>
      <c r="F5" s="22"/>
      <c r="G5" s="21"/>
      <c r="H5" s="23"/>
      <c r="I5" s="24"/>
      <c r="J5" s="3"/>
      <c r="K5" s="3"/>
    </row>
    <row r="6" spans="1:12" x14ac:dyDescent="0.15">
      <c r="A6" s="11"/>
      <c r="B6" s="15" t="s">
        <v>11</v>
      </c>
      <c r="C6" s="11"/>
      <c r="D6" s="11"/>
      <c r="E6" s="25">
        <f>SUM(G6:I6)</f>
        <v>11250</v>
      </c>
      <c r="F6" s="26"/>
      <c r="G6" s="27">
        <f>30000/8</f>
        <v>3750</v>
      </c>
      <c r="H6" s="25">
        <f>30000/8</f>
        <v>3750</v>
      </c>
      <c r="I6" s="28">
        <f>30000/8</f>
        <v>3750</v>
      </c>
      <c r="K6" s="4"/>
      <c r="L6" s="4"/>
    </row>
    <row r="7" spans="1:12" x14ac:dyDescent="0.15">
      <c r="A7" s="11"/>
      <c r="B7" s="15" t="s">
        <v>12</v>
      </c>
      <c r="C7" s="15"/>
      <c r="D7" s="11"/>
      <c r="E7" s="25">
        <f t="shared" ref="E7:E14" si="0">SUM(G7:I7)</f>
        <v>3750</v>
      </c>
      <c r="F7" s="26"/>
      <c r="G7" s="27"/>
      <c r="H7" s="25"/>
      <c r="I7" s="28">
        <f>30000/8</f>
        <v>3750</v>
      </c>
      <c r="K7" s="4"/>
    </row>
    <row r="8" spans="1:12" x14ac:dyDescent="0.15">
      <c r="A8" s="11"/>
      <c r="B8" s="11" t="s">
        <v>13</v>
      </c>
      <c r="C8" s="15"/>
      <c r="D8" s="11"/>
      <c r="E8" s="25">
        <f t="shared" si="0"/>
        <v>13125</v>
      </c>
      <c r="F8" s="26"/>
      <c r="G8" s="29">
        <v>4375</v>
      </c>
      <c r="H8" s="30">
        <v>4375</v>
      </c>
      <c r="I8" s="31">
        <v>4375</v>
      </c>
      <c r="K8" s="4"/>
      <c r="L8" s="4"/>
    </row>
    <row r="9" spans="1:12" x14ac:dyDescent="0.15">
      <c r="A9" s="11"/>
      <c r="B9" s="11" t="s">
        <v>14</v>
      </c>
      <c r="C9" s="15"/>
      <c r="D9" s="11"/>
      <c r="E9" s="25">
        <f t="shared" si="0"/>
        <v>4375</v>
      </c>
      <c r="F9" s="26"/>
      <c r="G9" s="31"/>
      <c r="H9" s="32"/>
      <c r="I9" s="31">
        <v>4375</v>
      </c>
      <c r="K9" s="4"/>
    </row>
    <row r="10" spans="1:12" x14ac:dyDescent="0.15">
      <c r="A10" s="11"/>
      <c r="B10" s="11" t="s">
        <v>15</v>
      </c>
      <c r="C10" s="15"/>
      <c r="D10" s="11"/>
      <c r="E10" s="25">
        <f t="shared" si="0"/>
        <v>3186.6</v>
      </c>
      <c r="F10" s="26"/>
      <c r="G10" s="29">
        <v>1062.5999999999999</v>
      </c>
      <c r="H10" s="32">
        <v>1062</v>
      </c>
      <c r="I10" s="33">
        <v>1062</v>
      </c>
      <c r="K10" s="4"/>
      <c r="L10" s="4"/>
    </row>
    <row r="11" spans="1:12" x14ac:dyDescent="0.15">
      <c r="A11" s="11"/>
      <c r="B11" s="11" t="s">
        <v>16</v>
      </c>
      <c r="C11" s="15"/>
      <c r="D11" s="11"/>
      <c r="E11" s="25">
        <f t="shared" si="0"/>
        <v>6000</v>
      </c>
      <c r="F11" s="26"/>
      <c r="G11" s="31">
        <v>2000</v>
      </c>
      <c r="H11" s="32">
        <v>2000</v>
      </c>
      <c r="I11" s="31">
        <v>2000</v>
      </c>
      <c r="K11" s="4"/>
      <c r="L11" s="4"/>
    </row>
    <row r="12" spans="1:12" x14ac:dyDescent="0.15">
      <c r="A12" s="11"/>
      <c r="B12" s="11" t="s">
        <v>17</v>
      </c>
      <c r="C12" s="15"/>
      <c r="D12" s="11"/>
      <c r="E12" s="25">
        <f t="shared" si="0"/>
        <v>3705</v>
      </c>
      <c r="F12" s="26"/>
      <c r="G12" s="31">
        <v>1250</v>
      </c>
      <c r="H12" s="32">
        <v>1250</v>
      </c>
      <c r="I12" s="31">
        <v>1205</v>
      </c>
      <c r="K12" s="4"/>
      <c r="L12" s="4"/>
    </row>
    <row r="13" spans="1:12" x14ac:dyDescent="0.15">
      <c r="A13" s="11"/>
      <c r="B13" s="11" t="s">
        <v>18</v>
      </c>
      <c r="C13" s="15"/>
      <c r="D13" s="11"/>
      <c r="E13" s="25">
        <f t="shared" si="0"/>
        <v>3500</v>
      </c>
      <c r="F13" s="26"/>
      <c r="G13" s="31"/>
      <c r="H13" s="32">
        <v>1750</v>
      </c>
      <c r="I13" s="31">
        <v>1750</v>
      </c>
      <c r="K13" s="4"/>
    </row>
    <row r="14" spans="1:12" x14ac:dyDescent="0.15">
      <c r="A14" s="11"/>
      <c r="B14" s="11" t="s">
        <v>19</v>
      </c>
      <c r="C14" s="15"/>
      <c r="D14" s="11"/>
      <c r="E14" s="25">
        <f t="shared" si="0"/>
        <v>1276</v>
      </c>
      <c r="F14" s="26"/>
      <c r="G14" s="31"/>
      <c r="H14" s="32">
        <v>638</v>
      </c>
      <c r="I14" s="31">
        <v>638</v>
      </c>
      <c r="K14" s="4"/>
    </row>
    <row r="15" spans="1:12" x14ac:dyDescent="0.15">
      <c r="A15" s="11"/>
      <c r="B15" s="11" t="s">
        <v>20</v>
      </c>
      <c r="C15" s="15"/>
      <c r="D15" s="11"/>
      <c r="E15" s="25">
        <f>SUM(G15:I15)</f>
        <v>1300</v>
      </c>
      <c r="F15" s="26"/>
      <c r="G15" s="31"/>
      <c r="H15" s="32">
        <v>650</v>
      </c>
      <c r="I15" s="31">
        <v>650</v>
      </c>
      <c r="K15" s="4"/>
    </row>
    <row r="16" spans="1:12" ht="42" x14ac:dyDescent="0.15">
      <c r="A16" s="11"/>
      <c r="B16" s="11"/>
      <c r="C16" s="11"/>
      <c r="D16" s="34" t="s">
        <v>21</v>
      </c>
      <c r="E16" s="25">
        <f>SUM(E7:E15)</f>
        <v>40217.599999999999</v>
      </c>
      <c r="F16" s="26"/>
      <c r="G16" s="25">
        <f>SUM(G7:G15)</f>
        <v>8687.6</v>
      </c>
      <c r="H16" s="32">
        <f>SUM(H7:H15)</f>
        <v>11725</v>
      </c>
      <c r="I16" s="33">
        <f>SUM(I7:I15)</f>
        <v>19805</v>
      </c>
    </row>
    <row r="17" spans="1:12" ht="14" thickBot="1" x14ac:dyDescent="0.2">
      <c r="A17" s="35"/>
      <c r="B17" s="35"/>
      <c r="C17" s="35"/>
      <c r="D17" s="36"/>
      <c r="E17" s="37"/>
      <c r="F17" s="38"/>
      <c r="G17" s="37"/>
      <c r="H17" s="37"/>
      <c r="I17" s="39"/>
      <c r="J17" s="5"/>
      <c r="K17" s="5"/>
    </row>
    <row r="18" spans="1:12" s="11" customFormat="1" ht="13" customHeight="1" thickBot="1" x14ac:dyDescent="0.2">
      <c r="A18" s="81" t="s">
        <v>22</v>
      </c>
      <c r="B18" s="81"/>
      <c r="C18" s="81"/>
      <c r="D18" s="81"/>
      <c r="E18" s="81"/>
      <c r="F18" s="38"/>
      <c r="G18" s="82"/>
      <c r="H18" s="82"/>
      <c r="I18" s="82"/>
      <c r="J18" s="82"/>
      <c r="K18" s="82"/>
    </row>
    <row r="19" spans="1:12" s="11" customFormat="1" x14ac:dyDescent="0.15">
      <c r="B19" s="40" t="s">
        <v>23</v>
      </c>
      <c r="C19" s="40"/>
      <c r="D19" s="40"/>
      <c r="E19" s="25">
        <f t="shared" ref="E19:E28" si="1">SUM(G19:I19)</f>
        <v>515</v>
      </c>
      <c r="F19" s="41"/>
      <c r="G19" s="42">
        <v>515</v>
      </c>
      <c r="H19" s="43"/>
      <c r="K19" s="4"/>
      <c r="L19" s="4"/>
    </row>
    <row r="20" spans="1:12" x14ac:dyDescent="0.15">
      <c r="B20" s="40" t="s">
        <v>24</v>
      </c>
      <c r="C20" s="40"/>
      <c r="D20" s="40"/>
      <c r="E20" s="25">
        <f t="shared" si="1"/>
        <v>250</v>
      </c>
      <c r="F20" s="41"/>
      <c r="G20" s="42">
        <v>250</v>
      </c>
      <c r="H20" s="6"/>
      <c r="K20" s="4"/>
      <c r="L20" s="4"/>
    </row>
    <row r="21" spans="1:12" x14ac:dyDescent="0.15">
      <c r="B21" s="40" t="s">
        <v>25</v>
      </c>
      <c r="C21" s="40"/>
      <c r="D21" s="40"/>
      <c r="E21" s="25">
        <f t="shared" si="1"/>
        <v>6800</v>
      </c>
      <c r="F21" s="41"/>
      <c r="G21" s="44">
        <v>3400</v>
      </c>
      <c r="H21" s="45"/>
      <c r="I21" s="46">
        <v>3400</v>
      </c>
      <c r="K21" s="4"/>
      <c r="L21" s="4"/>
    </row>
    <row r="22" spans="1:12" x14ac:dyDescent="0.15">
      <c r="B22" s="40" t="s">
        <v>26</v>
      </c>
      <c r="C22" s="40"/>
      <c r="D22" s="40"/>
      <c r="E22" s="25">
        <f t="shared" si="1"/>
        <v>560.54999999999995</v>
      </c>
      <c r="F22" s="41"/>
      <c r="G22" s="44">
        <v>560.54999999999995</v>
      </c>
      <c r="H22" s="6"/>
      <c r="K22" s="4"/>
      <c r="L22" s="4"/>
    </row>
    <row r="23" spans="1:12" x14ac:dyDescent="0.15">
      <c r="B23" s="40" t="s">
        <v>27</v>
      </c>
      <c r="C23" s="40"/>
      <c r="D23" s="40"/>
      <c r="E23" s="25">
        <f>SUM(H23:I23)</f>
        <v>3000</v>
      </c>
      <c r="F23" s="41"/>
      <c r="G23" s="7"/>
      <c r="H23" s="42">
        <v>3000</v>
      </c>
      <c r="K23" s="4"/>
      <c r="L23" s="4"/>
    </row>
    <row r="24" spans="1:12" x14ac:dyDescent="0.15">
      <c r="B24" s="40" t="s">
        <v>28</v>
      </c>
      <c r="E24" s="25">
        <f t="shared" si="1"/>
        <v>260</v>
      </c>
      <c r="F24" s="41"/>
      <c r="G24" s="42">
        <v>260</v>
      </c>
      <c r="H24" s="6"/>
      <c r="K24" s="4"/>
      <c r="L24" s="4"/>
    </row>
    <row r="25" spans="1:12" x14ac:dyDescent="0.15">
      <c r="B25" s="40" t="s">
        <v>29</v>
      </c>
      <c r="E25" s="25">
        <f t="shared" si="1"/>
        <v>350</v>
      </c>
      <c r="F25" s="41"/>
      <c r="G25" s="42">
        <v>350</v>
      </c>
      <c r="H25" s="6"/>
      <c r="K25" s="4"/>
      <c r="L25" s="4"/>
    </row>
    <row r="26" spans="1:12" x14ac:dyDescent="0.15">
      <c r="B26" s="40" t="s">
        <v>30</v>
      </c>
      <c r="E26" s="25">
        <f t="shared" si="1"/>
        <v>170</v>
      </c>
      <c r="F26" s="41"/>
      <c r="G26" s="42">
        <v>170</v>
      </c>
      <c r="H26" s="6"/>
      <c r="K26" s="4"/>
      <c r="L26" s="4"/>
    </row>
    <row r="27" spans="1:12" x14ac:dyDescent="0.15">
      <c r="B27" s="40" t="s">
        <v>31</v>
      </c>
      <c r="E27" s="25">
        <f t="shared" si="1"/>
        <v>130</v>
      </c>
      <c r="F27" s="41"/>
      <c r="G27" s="42">
        <v>130</v>
      </c>
      <c r="H27" s="6"/>
      <c r="K27" s="4"/>
      <c r="L27" s="4"/>
    </row>
    <row r="28" spans="1:12" x14ac:dyDescent="0.15">
      <c r="B28" s="40" t="s">
        <v>32</v>
      </c>
      <c r="E28" s="25">
        <f t="shared" si="1"/>
        <v>3000</v>
      </c>
      <c r="F28" s="41"/>
      <c r="G28" s="7"/>
      <c r="H28" s="32">
        <v>3000</v>
      </c>
      <c r="K28" s="4"/>
      <c r="L28" s="4"/>
    </row>
    <row r="29" spans="1:12" ht="29" thickBot="1" x14ac:dyDescent="0.2">
      <c r="D29" s="47" t="s">
        <v>33</v>
      </c>
      <c r="E29" s="48">
        <f>SUM(E19:E28)</f>
        <v>15035.55</v>
      </c>
      <c r="F29" s="41"/>
      <c r="G29" s="49">
        <f>SUM(G19:G28)</f>
        <v>5635.55</v>
      </c>
      <c r="H29" s="50">
        <f>SUM(H19:H28)</f>
        <v>6000</v>
      </c>
      <c r="I29" s="48">
        <f>SUM(I19:I28)</f>
        <v>3400</v>
      </c>
    </row>
    <row r="30" spans="1:12" ht="4" customHeight="1" thickTop="1" thickBot="1" x14ac:dyDescent="0.2">
      <c r="A30" s="2"/>
      <c r="B30" s="2"/>
      <c r="C30" s="2"/>
      <c r="D30" s="51"/>
      <c r="E30" s="52"/>
      <c r="F30" s="53"/>
      <c r="G30" s="52"/>
      <c r="H30" s="52"/>
      <c r="I30" s="52"/>
    </row>
    <row r="31" spans="1:12" x14ac:dyDescent="0.15">
      <c r="A31" s="11" t="s">
        <v>34</v>
      </c>
      <c r="F31" s="41"/>
    </row>
    <row r="32" spans="1:12" x14ac:dyDescent="0.15">
      <c r="A32" s="11"/>
      <c r="B32" s="40" t="s">
        <v>35</v>
      </c>
      <c r="C32" s="40"/>
      <c r="D32" s="40"/>
      <c r="E32" s="25">
        <f>SUM(G32:I32)</f>
        <v>7188</v>
      </c>
      <c r="F32" s="41"/>
      <c r="G32" s="27">
        <v>2396</v>
      </c>
      <c r="H32" s="32">
        <v>2396</v>
      </c>
      <c r="I32" s="25">
        <v>2396</v>
      </c>
    </row>
    <row r="33" spans="1:325" ht="13" customHeight="1" x14ac:dyDescent="0.15">
      <c r="A33" s="11"/>
      <c r="B33" s="54" t="s">
        <v>36</v>
      </c>
      <c r="C33" s="55"/>
      <c r="D33" s="55"/>
      <c r="E33" s="25">
        <f>SUM(G33:I33)</f>
        <v>7014.84</v>
      </c>
      <c r="F33" s="41"/>
      <c r="G33" s="56">
        <f>SUM(G34:G45)</f>
        <v>3514.84</v>
      </c>
      <c r="H33" s="32">
        <v>500</v>
      </c>
      <c r="I33" s="25">
        <v>3000</v>
      </c>
    </row>
    <row r="34" spans="1:325" ht="13" customHeight="1" x14ac:dyDescent="0.15">
      <c r="A34" s="11"/>
      <c r="C34" s="11" t="s">
        <v>37</v>
      </c>
      <c r="D34" s="55"/>
      <c r="E34" s="25"/>
      <c r="F34" s="41"/>
      <c r="G34" s="56">
        <f>962</f>
        <v>962</v>
      </c>
      <c r="H34" s="32"/>
      <c r="I34" s="25"/>
    </row>
    <row r="35" spans="1:325" ht="13" customHeight="1" x14ac:dyDescent="0.15">
      <c r="A35" s="11"/>
      <c r="C35" s="54" t="s">
        <v>38</v>
      </c>
      <c r="D35" s="55"/>
      <c r="E35" s="25"/>
      <c r="F35" s="41"/>
      <c r="G35" s="56">
        <f>175.92</f>
        <v>175.92</v>
      </c>
      <c r="H35" s="32"/>
      <c r="I35" s="25"/>
    </row>
    <row r="36" spans="1:325" ht="13" customHeight="1" x14ac:dyDescent="0.15">
      <c r="A36" s="11"/>
      <c r="C36" s="54" t="s">
        <v>39</v>
      </c>
      <c r="D36" s="55"/>
      <c r="E36" s="25"/>
      <c r="F36" s="41"/>
      <c r="G36" s="56">
        <v>143.19999999999999</v>
      </c>
      <c r="H36" s="32"/>
      <c r="I36" s="25"/>
    </row>
    <row r="37" spans="1:325" ht="13" customHeight="1" x14ac:dyDescent="0.15">
      <c r="A37" s="11"/>
      <c r="C37" s="54" t="s">
        <v>40</v>
      </c>
      <c r="D37" s="55"/>
      <c r="E37" s="25"/>
      <c r="F37" s="41"/>
      <c r="G37" s="56">
        <v>216.06</v>
      </c>
      <c r="H37" s="32"/>
      <c r="I37" s="25"/>
    </row>
    <row r="38" spans="1:325" ht="13" customHeight="1" x14ac:dyDescent="0.15">
      <c r="A38" s="11"/>
      <c r="C38" s="54" t="s">
        <v>41</v>
      </c>
      <c r="D38" s="55"/>
      <c r="E38" s="25"/>
      <c r="F38" s="41"/>
      <c r="G38" s="56">
        <f>46.14*4</f>
        <v>184.56</v>
      </c>
      <c r="H38" s="32"/>
      <c r="I38" s="25"/>
    </row>
    <row r="39" spans="1:325" ht="13" customHeight="1" x14ac:dyDescent="0.15">
      <c r="A39" s="11"/>
      <c r="C39" s="54" t="s">
        <v>42</v>
      </c>
      <c r="D39" s="55"/>
      <c r="E39" s="25"/>
      <c r="F39" s="41"/>
      <c r="G39" s="56">
        <v>166.2</v>
      </c>
      <c r="H39" s="32"/>
      <c r="I39" s="25"/>
    </row>
    <row r="40" spans="1:325" ht="13" customHeight="1" x14ac:dyDescent="0.15">
      <c r="A40" s="11"/>
      <c r="C40" s="54" t="s">
        <v>43</v>
      </c>
      <c r="D40" s="55"/>
      <c r="E40" s="25"/>
      <c r="F40" s="41"/>
      <c r="G40" s="56">
        <v>117.4</v>
      </c>
      <c r="H40" s="32"/>
      <c r="I40" s="25"/>
    </row>
    <row r="41" spans="1:325" ht="13" customHeight="1" x14ac:dyDescent="0.15">
      <c r="A41" s="11"/>
      <c r="C41" s="54" t="s">
        <v>44</v>
      </c>
      <c r="D41" s="55"/>
      <c r="E41" s="25"/>
      <c r="F41" s="41"/>
      <c r="G41" s="56">
        <f>3*6.5+3*26</f>
        <v>97.5</v>
      </c>
      <c r="H41" s="32"/>
      <c r="I41" s="25"/>
    </row>
    <row r="42" spans="1:325" ht="13" customHeight="1" x14ac:dyDescent="0.15">
      <c r="A42" s="11"/>
      <c r="C42" s="54" t="s">
        <v>45</v>
      </c>
      <c r="D42" s="55"/>
      <c r="E42" s="25"/>
      <c r="F42" s="41"/>
      <c r="G42" s="56">
        <f>26*4</f>
        <v>104</v>
      </c>
      <c r="H42" s="32"/>
      <c r="I42" s="25"/>
    </row>
    <row r="43" spans="1:325" ht="13" customHeight="1" x14ac:dyDescent="0.15">
      <c r="A43" s="11"/>
      <c r="C43" s="54" t="s">
        <v>46</v>
      </c>
      <c r="D43" s="55"/>
      <c r="E43" s="25"/>
      <c r="F43" s="41"/>
      <c r="G43" s="56">
        <v>66</v>
      </c>
      <c r="H43" s="32"/>
      <c r="I43" s="25"/>
    </row>
    <row r="44" spans="1:325" ht="11" customHeight="1" x14ac:dyDescent="0.15">
      <c r="A44" s="11"/>
      <c r="C44" s="54" t="s">
        <v>47</v>
      </c>
      <c r="D44" s="55"/>
      <c r="E44" s="25"/>
      <c r="F44" s="41"/>
      <c r="G44" s="56">
        <f>20*59.6</f>
        <v>1192</v>
      </c>
      <c r="H44" s="32"/>
      <c r="I44" s="25"/>
    </row>
    <row r="45" spans="1:325" ht="11" customHeight="1" x14ac:dyDescent="0.15">
      <c r="A45" s="11"/>
      <c r="C45" s="54" t="s">
        <v>48</v>
      </c>
      <c r="D45" s="55"/>
      <c r="E45" s="25"/>
      <c r="F45" s="41"/>
      <c r="G45" s="56">
        <v>90</v>
      </c>
      <c r="H45" s="32"/>
      <c r="I45" s="25"/>
    </row>
    <row r="46" spans="1:325" ht="13" customHeight="1" thickBot="1" x14ac:dyDescent="0.2">
      <c r="A46" s="11"/>
      <c r="B46" s="11"/>
      <c r="C46" s="55"/>
      <c r="D46" s="47" t="s">
        <v>49</v>
      </c>
      <c r="E46" s="57">
        <f>SUM(E32:E44)</f>
        <v>14202.84</v>
      </c>
      <c r="F46" s="41"/>
      <c r="G46" s="58">
        <f>SUM(G32:G44)</f>
        <v>9335.68</v>
      </c>
      <c r="H46" s="59">
        <f>SUM(H32:H44)</f>
        <v>2896</v>
      </c>
      <c r="I46" s="57">
        <f>SUM(I32:I44)</f>
        <v>5396</v>
      </c>
    </row>
    <row r="47" spans="1:325" s="2" customFormat="1" ht="4" customHeight="1" thickTop="1" thickBot="1" x14ac:dyDescent="0.2">
      <c r="A47" s="17"/>
      <c r="B47" s="17"/>
      <c r="C47" s="51"/>
      <c r="D47" s="51"/>
      <c r="E47" s="60"/>
      <c r="F47" s="53"/>
      <c r="G47" s="60"/>
      <c r="H47" s="60"/>
      <c r="I47" s="6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</row>
    <row r="48" spans="1:325" x14ac:dyDescent="0.15">
      <c r="A48" s="11" t="s">
        <v>50</v>
      </c>
      <c r="B48" s="11"/>
      <c r="C48" s="40"/>
      <c r="D48" s="40"/>
      <c r="E48" s="40"/>
      <c r="F48" s="41"/>
    </row>
    <row r="49" spans="1:14" s="8" customFormat="1" ht="24" customHeight="1" x14ac:dyDescent="0.15">
      <c r="B49" s="83" t="s">
        <v>51</v>
      </c>
      <c r="C49" s="83"/>
      <c r="D49" s="83"/>
      <c r="F49" s="61"/>
      <c r="G49" s="62">
        <f>10*54.9+10*8.79+2*9.61+2*112.69</f>
        <v>881.5</v>
      </c>
      <c r="H49" s="63"/>
      <c r="I49" s="64"/>
      <c r="J49" s="40"/>
      <c r="K49" s="65"/>
      <c r="L49" s="66"/>
      <c r="M49" s="67"/>
      <c r="N49" s="67"/>
    </row>
    <row r="50" spans="1:14" x14ac:dyDescent="0.15">
      <c r="B50" s="40" t="s">
        <v>52</v>
      </c>
      <c r="C50" s="40"/>
      <c r="D50" s="40"/>
      <c r="E50" s="25">
        <f>SUM(G50:I50)</f>
        <v>354</v>
      </c>
      <c r="F50" s="41"/>
      <c r="G50" s="27">
        <f>SUM(G51:G53)</f>
        <v>354</v>
      </c>
      <c r="H50" s="32"/>
      <c r="I50" s="25"/>
      <c r="J50" s="40"/>
      <c r="K50" s="68"/>
      <c r="L50" s="69"/>
      <c r="M50" s="70"/>
      <c r="N50" s="70"/>
    </row>
    <row r="51" spans="1:14" x14ac:dyDescent="0.15">
      <c r="B51" s="40"/>
      <c r="C51" s="40" t="s">
        <v>53</v>
      </c>
      <c r="D51" s="40"/>
      <c r="E51" s="25"/>
      <c r="F51" s="41"/>
      <c r="G51" s="27">
        <v>224</v>
      </c>
      <c r="H51" s="32"/>
      <c r="I51" s="25"/>
      <c r="J51" s="40"/>
      <c r="K51" s="68"/>
      <c r="L51" s="69"/>
      <c r="M51" s="70"/>
      <c r="N51" s="70"/>
    </row>
    <row r="52" spans="1:14" x14ac:dyDescent="0.15">
      <c r="B52" s="40"/>
      <c r="C52" s="40" t="s">
        <v>54</v>
      </c>
      <c r="D52" s="40"/>
      <c r="E52" s="25"/>
      <c r="F52" s="41"/>
      <c r="G52" s="27">
        <v>65</v>
      </c>
      <c r="H52" s="32"/>
      <c r="I52" s="25"/>
      <c r="J52" s="40"/>
      <c r="K52" s="68"/>
      <c r="L52" s="69"/>
      <c r="M52" s="70"/>
      <c r="N52" s="70"/>
    </row>
    <row r="53" spans="1:14" x14ac:dyDescent="0.15">
      <c r="B53" s="40"/>
      <c r="C53" s="40" t="s">
        <v>55</v>
      </c>
      <c r="D53" s="40"/>
      <c r="E53" s="25"/>
      <c r="F53" s="41"/>
      <c r="G53" s="27">
        <v>65</v>
      </c>
      <c r="H53" s="32"/>
      <c r="I53" s="25"/>
      <c r="J53" s="40"/>
      <c r="K53" s="68"/>
      <c r="L53" s="69"/>
      <c r="M53" s="70"/>
      <c r="N53" s="70"/>
    </row>
    <row r="54" spans="1:14" ht="14" customHeight="1" x14ac:dyDescent="0.15">
      <c r="B54" s="40" t="s">
        <v>56</v>
      </c>
      <c r="C54" s="54"/>
      <c r="D54" s="54"/>
      <c r="E54" s="25">
        <f>SUM(G54:I54)</f>
        <v>3973</v>
      </c>
      <c r="F54" s="41"/>
      <c r="G54" s="27">
        <f>SUM(G55:G60)</f>
        <v>3973</v>
      </c>
      <c r="H54" s="32"/>
      <c r="I54" s="25"/>
      <c r="J54" s="14"/>
      <c r="K54" s="68"/>
      <c r="L54" s="69"/>
      <c r="M54" s="70"/>
      <c r="N54" s="70"/>
    </row>
    <row r="55" spans="1:14" ht="14" customHeight="1" x14ac:dyDescent="0.15">
      <c r="B55" s="40"/>
      <c r="C55" s="71" t="s">
        <v>57</v>
      </c>
      <c r="D55" s="71"/>
      <c r="E55" s="25"/>
      <c r="F55" s="41"/>
      <c r="G55" s="27">
        <f>393.5</f>
        <v>393.5</v>
      </c>
      <c r="H55" s="32"/>
      <c r="I55" s="25"/>
      <c r="J55" s="14"/>
      <c r="K55" s="68"/>
      <c r="L55" s="69"/>
      <c r="M55" s="70"/>
      <c r="N55" s="70"/>
    </row>
    <row r="56" spans="1:14" ht="14" customHeight="1" x14ac:dyDescent="0.15">
      <c r="B56" s="40"/>
      <c r="C56" s="54" t="s">
        <v>58</v>
      </c>
      <c r="D56" s="54"/>
      <c r="E56" s="25"/>
      <c r="F56" s="41"/>
      <c r="G56" s="27">
        <f>51.8*5</f>
        <v>259</v>
      </c>
      <c r="H56" s="32"/>
      <c r="I56" s="25"/>
      <c r="J56" s="14"/>
      <c r="K56" s="68"/>
      <c r="L56" s="69"/>
      <c r="M56" s="70"/>
      <c r="N56" s="70"/>
    </row>
    <row r="57" spans="1:14" ht="14" customHeight="1" x14ac:dyDescent="0.15">
      <c r="B57" s="40"/>
      <c r="C57" s="54" t="s">
        <v>59</v>
      </c>
      <c r="D57" s="54"/>
      <c r="E57" s="25"/>
      <c r="F57" s="41"/>
      <c r="G57" s="27">
        <f>91.72*2</f>
        <v>183.44</v>
      </c>
      <c r="H57" s="32"/>
      <c r="I57" s="25"/>
      <c r="J57" s="14"/>
      <c r="K57" s="68"/>
      <c r="L57" s="69"/>
      <c r="M57" s="70"/>
      <c r="N57" s="70"/>
    </row>
    <row r="58" spans="1:14" ht="14" customHeight="1" x14ac:dyDescent="0.15">
      <c r="B58" s="40"/>
      <c r="C58" s="54" t="s">
        <v>60</v>
      </c>
      <c r="D58" s="54"/>
      <c r="E58" s="25"/>
      <c r="F58" s="41"/>
      <c r="G58" s="27">
        <v>79.400000000000006</v>
      </c>
      <c r="H58" s="32"/>
      <c r="I58" s="25"/>
      <c r="J58" s="14"/>
      <c r="K58" s="68"/>
      <c r="L58" s="69"/>
      <c r="M58" s="70"/>
      <c r="N58" s="70"/>
    </row>
    <row r="59" spans="1:14" ht="14" customHeight="1" x14ac:dyDescent="0.15">
      <c r="B59" s="40"/>
      <c r="C59" s="54" t="s">
        <v>61</v>
      </c>
      <c r="D59" s="54"/>
      <c r="E59" s="25"/>
      <c r="F59" s="41"/>
      <c r="G59" s="27">
        <f>(114.34*15)+(132.82*8)</f>
        <v>2777.66</v>
      </c>
      <c r="H59" s="32"/>
      <c r="I59" s="25"/>
      <c r="J59" s="14"/>
      <c r="K59" s="68"/>
      <c r="L59" s="69"/>
      <c r="M59" s="70"/>
      <c r="N59" s="70"/>
    </row>
    <row r="60" spans="1:14" ht="14" customHeight="1" x14ac:dyDescent="0.15">
      <c r="B60" s="40"/>
      <c r="C60" s="54" t="s">
        <v>62</v>
      </c>
      <c r="D60" s="54"/>
      <c r="E60" s="25"/>
      <c r="F60" s="41"/>
      <c r="G60" s="27">
        <f>8*35</f>
        <v>280</v>
      </c>
      <c r="H60" s="32"/>
      <c r="I60" s="25"/>
      <c r="J60" s="14"/>
      <c r="K60" s="68"/>
      <c r="L60" s="69"/>
      <c r="M60" s="70"/>
      <c r="N60" s="70"/>
    </row>
    <row r="61" spans="1:14" ht="14" customHeight="1" x14ac:dyDescent="0.15">
      <c r="B61" s="40"/>
      <c r="C61" s="54" t="s">
        <v>63</v>
      </c>
      <c r="D61" s="54"/>
      <c r="E61" s="25"/>
      <c r="F61" s="41"/>
      <c r="G61" s="27">
        <v>38.6</v>
      </c>
      <c r="H61" s="32"/>
      <c r="I61" s="25"/>
      <c r="J61" s="14"/>
      <c r="K61" s="68"/>
      <c r="L61" s="69"/>
      <c r="M61" s="70"/>
      <c r="N61" s="70"/>
    </row>
    <row r="62" spans="1:14" ht="14" customHeight="1" x14ac:dyDescent="0.15">
      <c r="B62" s="40"/>
      <c r="C62" s="54" t="s">
        <v>64</v>
      </c>
      <c r="D62" s="54"/>
      <c r="E62" s="25"/>
      <c r="F62" s="41"/>
      <c r="G62" s="27">
        <f>72.5*2</f>
        <v>145</v>
      </c>
      <c r="H62" s="32"/>
      <c r="I62" s="25"/>
      <c r="J62" s="14"/>
      <c r="K62" s="68"/>
      <c r="L62" s="69"/>
      <c r="M62" s="70"/>
      <c r="N62" s="70"/>
    </row>
    <row r="63" spans="1:14" ht="14" customHeight="1" x14ac:dyDescent="0.15">
      <c r="B63" s="40"/>
      <c r="C63" s="54" t="s">
        <v>65</v>
      </c>
      <c r="D63" s="54"/>
      <c r="E63" s="25"/>
      <c r="F63" s="41"/>
      <c r="G63" s="27">
        <f>0.69*100</f>
        <v>69</v>
      </c>
      <c r="H63" s="32"/>
      <c r="I63" s="25"/>
      <c r="J63" s="14"/>
      <c r="K63" s="68"/>
      <c r="L63" s="69"/>
      <c r="M63" s="70"/>
      <c r="N63" s="70"/>
    </row>
    <row r="64" spans="1:14" ht="13" customHeight="1" x14ac:dyDescent="0.15">
      <c r="A64" s="11"/>
      <c r="B64" s="54" t="s">
        <v>66</v>
      </c>
      <c r="D64" s="55"/>
      <c r="E64" s="25"/>
      <c r="F64" s="41"/>
      <c r="G64" s="56">
        <f>18.96*6</f>
        <v>113.76</v>
      </c>
      <c r="H64" s="32"/>
      <c r="I64" s="25"/>
      <c r="J64" s="11"/>
    </row>
    <row r="65" spans="1:333" ht="13" customHeight="1" x14ac:dyDescent="0.15">
      <c r="A65" s="11"/>
      <c r="B65" s="54" t="s">
        <v>67</v>
      </c>
      <c r="D65" s="55"/>
      <c r="E65" s="25"/>
      <c r="F65" s="41"/>
      <c r="G65" s="56">
        <v>395.48</v>
      </c>
      <c r="H65" s="32"/>
      <c r="I65" s="25"/>
      <c r="J65" s="11"/>
    </row>
    <row r="66" spans="1:333" ht="13" customHeight="1" x14ac:dyDescent="0.15">
      <c r="A66" s="11"/>
      <c r="B66" s="54" t="s">
        <v>68</v>
      </c>
      <c r="D66" s="55"/>
      <c r="E66" s="25"/>
      <c r="F66" s="41"/>
      <c r="G66" s="56">
        <f>8.12*3</f>
        <v>24.36</v>
      </c>
      <c r="H66" s="32"/>
      <c r="I66" s="25"/>
      <c r="J66" s="11"/>
    </row>
    <row r="67" spans="1:333" ht="13" customHeight="1" x14ac:dyDescent="0.15">
      <c r="A67" s="11"/>
      <c r="B67" s="54" t="s">
        <v>69</v>
      </c>
      <c r="D67" s="55"/>
      <c r="E67" s="25"/>
      <c r="F67" s="41"/>
      <c r="G67" s="56">
        <v>10</v>
      </c>
      <c r="H67" s="32"/>
      <c r="I67" s="25"/>
      <c r="J67" s="11"/>
    </row>
    <row r="68" spans="1:333" ht="13" customHeight="1" x14ac:dyDescent="0.15">
      <c r="A68" s="11"/>
      <c r="B68" s="54" t="s">
        <v>70</v>
      </c>
      <c r="D68" s="55"/>
      <c r="E68" s="25"/>
      <c r="F68" s="41"/>
      <c r="G68" s="56">
        <v>25</v>
      </c>
      <c r="H68" s="32"/>
      <c r="I68" s="25"/>
      <c r="J68" s="11"/>
    </row>
    <row r="69" spans="1:333" ht="13" customHeight="1" x14ac:dyDescent="0.15">
      <c r="A69" s="11"/>
      <c r="B69" s="54" t="s">
        <v>71</v>
      </c>
      <c r="D69" s="55"/>
      <c r="E69" s="25"/>
      <c r="F69" s="41"/>
      <c r="G69" s="56">
        <v>15</v>
      </c>
      <c r="H69" s="32"/>
      <c r="I69" s="25"/>
      <c r="J69" s="11"/>
    </row>
    <row r="70" spans="1:333" ht="13" customHeight="1" x14ac:dyDescent="0.15">
      <c r="A70" s="11"/>
      <c r="B70" s="54" t="s">
        <v>72</v>
      </c>
      <c r="C70" s="54"/>
      <c r="D70" s="55"/>
      <c r="E70" s="25"/>
      <c r="F70" s="41"/>
      <c r="G70" s="56">
        <v>240</v>
      </c>
      <c r="H70" s="32"/>
      <c r="I70" s="25"/>
      <c r="J70" s="11"/>
    </row>
    <row r="71" spans="1:333" ht="14" customHeight="1" x14ac:dyDescent="0.15">
      <c r="B71" s="40" t="s">
        <v>73</v>
      </c>
      <c r="C71" s="54"/>
      <c r="D71" s="54"/>
      <c r="E71" s="25"/>
      <c r="F71" s="41"/>
      <c r="G71" s="27">
        <v>400</v>
      </c>
      <c r="H71" s="32"/>
      <c r="I71" s="25"/>
      <c r="J71" s="9"/>
      <c r="K71" s="68"/>
      <c r="L71" s="69"/>
      <c r="M71" s="70"/>
      <c r="N71" s="70"/>
    </row>
    <row r="72" spans="1:333" x14ac:dyDescent="0.15">
      <c r="B72" s="40" t="s">
        <v>74</v>
      </c>
      <c r="C72" s="40"/>
      <c r="D72" s="40"/>
      <c r="E72" s="25">
        <f>SUM(G72:I72)</f>
        <v>3732</v>
      </c>
      <c r="F72" s="41"/>
      <c r="G72" s="27">
        <v>3732</v>
      </c>
      <c r="H72" s="32"/>
      <c r="I72" s="25"/>
      <c r="J72" s="9"/>
      <c r="K72" s="68"/>
      <c r="L72" s="69"/>
      <c r="M72" s="70"/>
      <c r="N72" s="70"/>
    </row>
    <row r="73" spans="1:333" s="11" customFormat="1" x14ac:dyDescent="0.15">
      <c r="B73" s="11" t="s">
        <v>75</v>
      </c>
      <c r="E73" s="25">
        <f>SUM(G73:I73)</f>
        <v>2448</v>
      </c>
      <c r="F73" s="26"/>
      <c r="G73" s="27">
        <f>306*2</f>
        <v>612</v>
      </c>
      <c r="H73" s="28">
        <f>306*2</f>
        <v>612</v>
      </c>
      <c r="I73" s="28">
        <f>G73*2</f>
        <v>1224</v>
      </c>
      <c r="K73" s="4"/>
      <c r="L73" s="4"/>
    </row>
    <row r="74" spans="1:333" s="11" customFormat="1" x14ac:dyDescent="0.15">
      <c r="B74" s="11" t="s">
        <v>76</v>
      </c>
      <c r="E74" s="25">
        <f>SUM(G74:I74)</f>
        <v>2732</v>
      </c>
      <c r="F74" s="26"/>
      <c r="G74" s="27">
        <f>683*1</f>
        <v>683</v>
      </c>
      <c r="H74" s="28">
        <f>683*1</f>
        <v>683</v>
      </c>
      <c r="I74" s="28">
        <f>G74*2</f>
        <v>1366</v>
      </c>
      <c r="K74" s="4"/>
      <c r="L74" s="4"/>
    </row>
    <row r="75" spans="1:333" s="11" customFormat="1" x14ac:dyDescent="0.15">
      <c r="B75" s="11" t="s">
        <v>77</v>
      </c>
      <c r="E75" s="25">
        <f>SUM(G75:I75)</f>
        <v>1156</v>
      </c>
      <c r="F75" s="26"/>
      <c r="G75" s="27">
        <f>578*0.5</f>
        <v>289</v>
      </c>
      <c r="H75" s="28">
        <f>578*0.5</f>
        <v>289</v>
      </c>
      <c r="I75" s="28">
        <f>G75*2</f>
        <v>578</v>
      </c>
      <c r="J75" s="84"/>
      <c r="K75" s="4"/>
      <c r="L75" s="4"/>
    </row>
    <row r="76" spans="1:333" ht="43" thickBot="1" x14ac:dyDescent="0.2">
      <c r="C76" s="11"/>
      <c r="D76" s="47" t="s">
        <v>78</v>
      </c>
      <c r="E76" s="48">
        <f>SUM(E49:E75)</f>
        <v>14395</v>
      </c>
      <c r="F76" s="41"/>
      <c r="G76" s="49">
        <f>SUM(G49:G75)</f>
        <v>16327.7</v>
      </c>
      <c r="H76" s="72"/>
      <c r="I76" s="73"/>
      <c r="J76" s="84"/>
      <c r="K76" s="68"/>
      <c r="L76" s="69"/>
      <c r="M76" s="70"/>
      <c r="N76" s="70"/>
    </row>
    <row r="77" spans="1:333" s="2" customFormat="1" ht="4" customHeight="1" thickTop="1" thickBot="1" x14ac:dyDescent="0.2">
      <c r="C77" s="17"/>
      <c r="D77" s="51"/>
      <c r="E77" s="74"/>
      <c r="F77" s="53"/>
      <c r="G77" s="74"/>
      <c r="H77" s="74"/>
      <c r="I77" s="7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</row>
    <row r="78" spans="1:333" x14ac:dyDescent="0.15">
      <c r="A78" s="11" t="s">
        <v>79</v>
      </c>
      <c r="B78" s="11"/>
      <c r="C78" s="11"/>
      <c r="D78" s="11"/>
      <c r="E78" s="11"/>
      <c r="F78" s="11"/>
      <c r="G78" s="11"/>
      <c r="H78" s="11"/>
      <c r="I78" s="11"/>
      <c r="K78" s="11"/>
      <c r="L78" s="11"/>
      <c r="M78" s="70"/>
      <c r="N78" s="69"/>
    </row>
    <row r="79" spans="1:333" x14ac:dyDescent="0.15">
      <c r="A79" s="11"/>
      <c r="B79" s="11" t="s">
        <v>80</v>
      </c>
      <c r="C79" s="11"/>
      <c r="D79" s="11"/>
      <c r="E79" s="11"/>
      <c r="F79" s="11"/>
      <c r="G79" s="11"/>
      <c r="H79" s="69">
        <v>4000</v>
      </c>
      <c r="I79" s="11"/>
      <c r="K79" s="11"/>
      <c r="L79" s="11"/>
      <c r="M79" s="70"/>
      <c r="N79" s="69"/>
    </row>
    <row r="80" spans="1:333" ht="3" customHeight="1" x14ac:dyDescent="0.15">
      <c r="A80" s="11"/>
      <c r="B80" s="11"/>
      <c r="C80" s="11"/>
      <c r="D80" s="75"/>
      <c r="E80" s="75"/>
      <c r="F80" s="75"/>
      <c r="G80" s="75"/>
      <c r="H80" s="76"/>
      <c r="I80" s="75"/>
      <c r="K80" s="11"/>
      <c r="L80" s="11"/>
      <c r="M80" s="70"/>
      <c r="N80" s="69"/>
    </row>
    <row r="81" spans="1:15" ht="5" customHeight="1" x14ac:dyDescent="0.15">
      <c r="A81" s="11"/>
      <c r="B81" s="11"/>
      <c r="C81" s="11"/>
      <c r="D81" s="11"/>
      <c r="E81" s="11"/>
      <c r="F81" s="11"/>
      <c r="G81" s="11"/>
      <c r="H81" s="69"/>
      <c r="I81" s="11"/>
      <c r="K81" s="11"/>
      <c r="L81" s="11"/>
      <c r="M81" s="70"/>
      <c r="N81" s="69"/>
    </row>
    <row r="82" spans="1:15" x14ac:dyDescent="0.15">
      <c r="A82" s="11" t="s">
        <v>81</v>
      </c>
      <c r="B82" s="11"/>
      <c r="C82" s="11"/>
      <c r="D82" s="11"/>
      <c r="E82" s="11"/>
      <c r="F82" s="11"/>
      <c r="G82" s="11"/>
      <c r="H82" s="69"/>
      <c r="I82" s="11"/>
      <c r="K82" s="11"/>
      <c r="L82" s="11"/>
      <c r="M82" s="70"/>
      <c r="N82" s="69"/>
    </row>
    <row r="83" spans="1:15" x14ac:dyDescent="0.15">
      <c r="B83" s="11" t="s">
        <v>85</v>
      </c>
      <c r="C83" s="11"/>
      <c r="D83" s="11"/>
      <c r="E83" s="11"/>
      <c r="F83" s="11"/>
      <c r="G83" s="31">
        <f>SUM(G76,G46,G29, G16)</f>
        <v>39986.53</v>
      </c>
      <c r="K83" s="11"/>
      <c r="L83" s="11"/>
      <c r="M83" s="70"/>
      <c r="N83" s="4"/>
    </row>
    <row r="84" spans="1:15" x14ac:dyDescent="0.15">
      <c r="B84" s="11" t="s">
        <v>86</v>
      </c>
      <c r="C84" s="11"/>
      <c r="D84" s="11"/>
      <c r="E84" s="11"/>
      <c r="F84" s="11"/>
      <c r="G84" s="31">
        <f>SUM(H76,H46,H29, H16)</f>
        <v>20621</v>
      </c>
    </row>
    <row r="85" spans="1:15" x14ac:dyDescent="0.15">
      <c r="B85" s="11" t="s">
        <v>87</v>
      </c>
      <c r="G85" s="31">
        <f>SUM(I76,I46,I29, I16)</f>
        <v>28601</v>
      </c>
    </row>
    <row r="86" spans="1:15" x14ac:dyDescent="0.15">
      <c r="B86" s="78" t="s">
        <v>88</v>
      </c>
      <c r="C86" s="79"/>
      <c r="D86" s="79"/>
      <c r="E86" s="79"/>
      <c r="F86" s="79"/>
      <c r="G86" s="80">
        <f>SUM(G83:G85)</f>
        <v>89208.53</v>
      </c>
    </row>
    <row r="87" spans="1:15" x14ac:dyDescent="0.15">
      <c r="J87" s="84"/>
      <c r="K87" s="83"/>
      <c r="L87" s="83"/>
      <c r="M87" s="83"/>
      <c r="N87" s="83"/>
      <c r="O87" s="15"/>
    </row>
    <row r="88" spans="1:15" x14ac:dyDescent="0.15">
      <c r="J88" s="84"/>
      <c r="K88" s="15"/>
      <c r="L88" s="85"/>
      <c r="M88" s="85"/>
      <c r="N88" s="85"/>
      <c r="O88" s="77"/>
    </row>
  </sheetData>
  <mergeCells count="7">
    <mergeCell ref="A18:E18"/>
    <mergeCell ref="G18:K18"/>
    <mergeCell ref="B49:D49"/>
    <mergeCell ref="J75:J76"/>
    <mergeCell ref="J87:J88"/>
    <mergeCell ref="K87:N87"/>
    <mergeCell ref="L88:N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65B8-2252-3E47-A2CC-16C31E8DB6B3}">
  <dimension ref="A1:LU70"/>
  <sheetViews>
    <sheetView workbookViewId="0">
      <selection activeCell="G65" sqref="G65"/>
    </sheetView>
  </sheetViews>
  <sheetFormatPr baseColWidth="10" defaultRowHeight="13" x14ac:dyDescent="0.15"/>
  <cols>
    <col min="1" max="1" width="10.83203125" style="1"/>
    <col min="2" max="2" width="16.83203125" style="1" customWidth="1"/>
    <col min="3" max="4" width="10.83203125" style="1"/>
    <col min="5" max="5" width="12.33203125" style="1" bestFit="1" customWidth="1"/>
    <col min="6" max="6" width="2.33203125" style="1" customWidth="1"/>
    <col min="7" max="7" width="12.5" style="1" customWidth="1"/>
    <col min="8" max="8" width="12.33203125" style="1" customWidth="1"/>
    <col min="9" max="9" width="11.33203125" style="1" bestFit="1" customWidth="1"/>
    <col min="10" max="16384" width="10.83203125" style="1"/>
  </cols>
  <sheetData>
    <row r="1" spans="1:12" x14ac:dyDescent="0.15">
      <c r="A1" s="11"/>
      <c r="B1" s="11"/>
      <c r="C1" s="11"/>
      <c r="D1" s="12"/>
      <c r="E1" s="11"/>
      <c r="F1" s="13"/>
      <c r="G1" s="14" t="s">
        <v>0</v>
      </c>
      <c r="H1" s="15" t="s">
        <v>1</v>
      </c>
      <c r="I1" s="16"/>
    </row>
    <row r="2" spans="1:12" x14ac:dyDescent="0.15">
      <c r="A2" s="11"/>
      <c r="B2" s="11"/>
      <c r="C2" s="11"/>
      <c r="D2" s="12"/>
      <c r="E2" s="14" t="s">
        <v>2</v>
      </c>
      <c r="F2" s="13"/>
      <c r="G2" s="14" t="s">
        <v>3</v>
      </c>
      <c r="H2" s="14" t="s">
        <v>4</v>
      </c>
      <c r="I2" s="16"/>
    </row>
    <row r="3" spans="1:12" x14ac:dyDescent="0.15">
      <c r="A3" s="11"/>
      <c r="B3" s="11"/>
      <c r="C3" s="11"/>
      <c r="D3" s="11"/>
      <c r="E3" s="14" t="s">
        <v>5</v>
      </c>
      <c r="F3" s="13"/>
      <c r="G3" s="14" t="s">
        <v>82</v>
      </c>
      <c r="H3" s="14" t="s">
        <v>83</v>
      </c>
      <c r="I3" s="14" t="s">
        <v>84</v>
      </c>
    </row>
    <row r="4" spans="1:12" ht="14" thickBot="1" x14ac:dyDescent="0.2">
      <c r="A4" s="17"/>
      <c r="B4" s="17"/>
      <c r="C4" s="17"/>
      <c r="D4" s="17"/>
      <c r="E4" s="18" t="s">
        <v>6</v>
      </c>
      <c r="F4" s="13"/>
      <c r="G4" s="18" t="s">
        <v>7</v>
      </c>
      <c r="H4" s="18" t="s">
        <v>8</v>
      </c>
      <c r="I4" s="18" t="s">
        <v>9</v>
      </c>
      <c r="J4" s="2"/>
      <c r="K4" s="2"/>
    </row>
    <row r="5" spans="1:12" x14ac:dyDescent="0.15">
      <c r="A5" s="19" t="s">
        <v>10</v>
      </c>
      <c r="B5" s="20"/>
      <c r="C5" s="20"/>
      <c r="D5" s="20"/>
      <c r="E5" s="21"/>
      <c r="F5" s="22"/>
      <c r="G5" s="21"/>
      <c r="H5" s="23"/>
      <c r="I5" s="24"/>
      <c r="J5" s="3"/>
      <c r="K5" s="3"/>
    </row>
    <row r="6" spans="1:12" x14ac:dyDescent="0.15">
      <c r="A6" s="11"/>
      <c r="B6" s="15" t="s">
        <v>11</v>
      </c>
      <c r="C6" s="11"/>
      <c r="D6" s="11"/>
      <c r="E6" s="25">
        <f>SUM(G6:I6)</f>
        <v>11250</v>
      </c>
      <c r="F6" s="26"/>
      <c r="G6" s="27">
        <f>30000/8</f>
        <v>3750</v>
      </c>
      <c r="H6" s="25">
        <f>30000/8</f>
        <v>3750</v>
      </c>
      <c r="I6" s="28">
        <f>30000/8</f>
        <v>3750</v>
      </c>
      <c r="K6" s="4"/>
      <c r="L6" s="4"/>
    </row>
    <row r="7" spans="1:12" x14ac:dyDescent="0.15">
      <c r="A7" s="11"/>
      <c r="B7" s="11" t="s">
        <v>13</v>
      </c>
      <c r="C7" s="15"/>
      <c r="D7" s="11"/>
      <c r="E7" s="25">
        <f t="shared" ref="E7" si="0">SUM(G7:I7)</f>
        <v>13125</v>
      </c>
      <c r="F7" s="26"/>
      <c r="G7" s="29">
        <v>4375</v>
      </c>
      <c r="H7" s="30">
        <v>4375</v>
      </c>
      <c r="I7" s="31">
        <v>4375</v>
      </c>
      <c r="K7" s="4"/>
      <c r="L7" s="4"/>
    </row>
    <row r="8" spans="1:12" ht="42" x14ac:dyDescent="0.15">
      <c r="A8" s="11"/>
      <c r="B8" s="11"/>
      <c r="C8" s="11"/>
      <c r="D8" s="34" t="s">
        <v>21</v>
      </c>
      <c r="E8" s="25">
        <f>SUM(E7:E7)</f>
        <v>13125</v>
      </c>
      <c r="F8" s="26"/>
      <c r="G8" s="25">
        <f>SUM(G7:G7)</f>
        <v>4375</v>
      </c>
      <c r="H8" s="32">
        <f>SUM(H7:H7)</f>
        <v>4375</v>
      </c>
      <c r="I8" s="33">
        <f>SUM(I7:I7)</f>
        <v>4375</v>
      </c>
    </row>
    <row r="9" spans="1:12" ht="14" thickBot="1" x14ac:dyDescent="0.2">
      <c r="A9" s="35"/>
      <c r="B9" s="35"/>
      <c r="C9" s="35"/>
      <c r="D9" s="36"/>
      <c r="E9" s="37"/>
      <c r="F9" s="38"/>
      <c r="G9" s="37"/>
      <c r="H9" s="37"/>
      <c r="I9" s="39"/>
      <c r="J9" s="5"/>
      <c r="K9" s="5"/>
    </row>
    <row r="10" spans="1:12" s="11" customFormat="1" ht="13" customHeight="1" thickBot="1" x14ac:dyDescent="0.2">
      <c r="A10" s="81" t="s">
        <v>22</v>
      </c>
      <c r="B10" s="81"/>
      <c r="C10" s="81"/>
      <c r="D10" s="81"/>
      <c r="E10" s="81"/>
      <c r="F10" s="38"/>
      <c r="G10" s="82"/>
      <c r="H10" s="82"/>
      <c r="I10" s="82"/>
      <c r="J10" s="82"/>
      <c r="K10" s="82"/>
    </row>
    <row r="11" spans="1:12" ht="29" thickBot="1" x14ac:dyDescent="0.2">
      <c r="D11" s="47" t="s">
        <v>33</v>
      </c>
      <c r="E11" s="48">
        <v>0</v>
      </c>
      <c r="F11" s="41"/>
      <c r="G11" s="49">
        <v>0</v>
      </c>
      <c r="H11" s="50">
        <v>0</v>
      </c>
      <c r="I11" s="48">
        <v>0</v>
      </c>
    </row>
    <row r="12" spans="1:12" ht="4" customHeight="1" thickTop="1" thickBot="1" x14ac:dyDescent="0.2">
      <c r="A12" s="2"/>
      <c r="B12" s="2"/>
      <c r="C12" s="2"/>
      <c r="D12" s="51"/>
      <c r="E12" s="52"/>
      <c r="F12" s="53"/>
      <c r="G12" s="52"/>
      <c r="H12" s="52"/>
      <c r="I12" s="52"/>
    </row>
    <row r="13" spans="1:12" x14ac:dyDescent="0.15">
      <c r="A13" s="11" t="s">
        <v>34</v>
      </c>
      <c r="F13" s="41"/>
    </row>
    <row r="14" spans="1:12" x14ac:dyDescent="0.15">
      <c r="A14" s="11"/>
      <c r="B14" s="40" t="s">
        <v>35</v>
      </c>
      <c r="C14" s="40"/>
      <c r="D14" s="40"/>
      <c r="E14" s="25">
        <f>SUM(G14:I14)</f>
        <v>7188</v>
      </c>
      <c r="F14" s="41"/>
      <c r="G14" s="27">
        <v>2396</v>
      </c>
      <c r="H14" s="32">
        <v>2396</v>
      </c>
      <c r="I14" s="25">
        <v>2396</v>
      </c>
    </row>
    <row r="15" spans="1:12" ht="13" customHeight="1" x14ac:dyDescent="0.15">
      <c r="A15" s="11"/>
      <c r="B15" s="54" t="s">
        <v>36</v>
      </c>
      <c r="C15" s="55"/>
      <c r="D15" s="55"/>
      <c r="E15" s="25">
        <v>0</v>
      </c>
      <c r="F15" s="41"/>
      <c r="G15" s="56">
        <f>SUM(G16:G27)</f>
        <v>3514.84</v>
      </c>
      <c r="H15" s="32">
        <v>500</v>
      </c>
      <c r="I15" s="25">
        <v>3000</v>
      </c>
    </row>
    <row r="16" spans="1:12" ht="13" customHeight="1" x14ac:dyDescent="0.15">
      <c r="A16" s="11"/>
      <c r="C16" s="11" t="s">
        <v>37</v>
      </c>
      <c r="D16" s="55"/>
      <c r="E16" s="25"/>
      <c r="F16" s="41"/>
      <c r="G16" s="56">
        <f>962</f>
        <v>962</v>
      </c>
      <c r="H16" s="32"/>
      <c r="I16" s="25"/>
    </row>
    <row r="17" spans="1:325" ht="13" customHeight="1" x14ac:dyDescent="0.15">
      <c r="A17" s="11"/>
      <c r="C17" s="54" t="s">
        <v>38</v>
      </c>
      <c r="D17" s="55"/>
      <c r="E17" s="25"/>
      <c r="F17" s="41"/>
      <c r="G17" s="56">
        <f>175.92</f>
        <v>175.92</v>
      </c>
      <c r="H17" s="32"/>
      <c r="I17" s="25"/>
    </row>
    <row r="18" spans="1:325" ht="13" customHeight="1" x14ac:dyDescent="0.15">
      <c r="A18" s="11"/>
      <c r="C18" s="54" t="s">
        <v>39</v>
      </c>
      <c r="D18" s="55"/>
      <c r="E18" s="25"/>
      <c r="F18" s="41"/>
      <c r="G18" s="56">
        <v>143.19999999999999</v>
      </c>
      <c r="H18" s="32"/>
      <c r="I18" s="25"/>
    </row>
    <row r="19" spans="1:325" ht="13" customHeight="1" x14ac:dyDescent="0.15">
      <c r="A19" s="11"/>
      <c r="C19" s="54" t="s">
        <v>40</v>
      </c>
      <c r="D19" s="55"/>
      <c r="E19" s="25"/>
      <c r="F19" s="41"/>
      <c r="G19" s="56">
        <v>216.06</v>
      </c>
      <c r="H19" s="32"/>
      <c r="I19" s="25"/>
    </row>
    <row r="20" spans="1:325" ht="13" customHeight="1" x14ac:dyDescent="0.15">
      <c r="A20" s="11"/>
      <c r="C20" s="54" t="s">
        <v>41</v>
      </c>
      <c r="D20" s="55"/>
      <c r="E20" s="25"/>
      <c r="F20" s="41"/>
      <c r="G20" s="56">
        <f>46.14*4</f>
        <v>184.56</v>
      </c>
      <c r="H20" s="32"/>
      <c r="I20" s="25"/>
    </row>
    <row r="21" spans="1:325" ht="13" customHeight="1" x14ac:dyDescent="0.15">
      <c r="A21" s="11"/>
      <c r="C21" s="54" t="s">
        <v>42</v>
      </c>
      <c r="D21" s="55"/>
      <c r="E21" s="25"/>
      <c r="F21" s="41"/>
      <c r="G21" s="56">
        <v>166.2</v>
      </c>
      <c r="H21" s="32"/>
      <c r="I21" s="25"/>
    </row>
    <row r="22" spans="1:325" ht="13" customHeight="1" x14ac:dyDescent="0.15">
      <c r="A22" s="11"/>
      <c r="C22" s="54" t="s">
        <v>43</v>
      </c>
      <c r="D22" s="55"/>
      <c r="E22" s="25"/>
      <c r="F22" s="41"/>
      <c r="G22" s="56">
        <v>117.4</v>
      </c>
      <c r="H22" s="32"/>
      <c r="I22" s="25"/>
    </row>
    <row r="23" spans="1:325" ht="13" customHeight="1" x14ac:dyDescent="0.15">
      <c r="A23" s="11"/>
      <c r="C23" s="54" t="s">
        <v>44</v>
      </c>
      <c r="D23" s="55"/>
      <c r="E23" s="25"/>
      <c r="F23" s="41"/>
      <c r="G23" s="56">
        <f>3*6.5+3*26</f>
        <v>97.5</v>
      </c>
      <c r="H23" s="32"/>
      <c r="I23" s="25"/>
    </row>
    <row r="24" spans="1:325" ht="13" customHeight="1" x14ac:dyDescent="0.15">
      <c r="A24" s="11"/>
      <c r="C24" s="54" t="s">
        <v>45</v>
      </c>
      <c r="D24" s="55"/>
      <c r="E24" s="25"/>
      <c r="F24" s="41"/>
      <c r="G24" s="56">
        <f>26*4</f>
        <v>104</v>
      </c>
      <c r="H24" s="32"/>
      <c r="I24" s="25"/>
    </row>
    <row r="25" spans="1:325" ht="13" customHeight="1" x14ac:dyDescent="0.15">
      <c r="A25" s="11"/>
      <c r="C25" s="54" t="s">
        <v>46</v>
      </c>
      <c r="D25" s="55"/>
      <c r="E25" s="25"/>
      <c r="F25" s="41"/>
      <c r="G25" s="56">
        <v>66</v>
      </c>
      <c r="H25" s="32"/>
      <c r="I25" s="25"/>
    </row>
    <row r="26" spans="1:325" ht="11" customHeight="1" x14ac:dyDescent="0.15">
      <c r="A26" s="11"/>
      <c r="C26" s="54" t="s">
        <v>47</v>
      </c>
      <c r="D26" s="55"/>
      <c r="E26" s="25"/>
      <c r="F26" s="41"/>
      <c r="G26" s="56">
        <f>20*59.6</f>
        <v>1192</v>
      </c>
      <c r="H26" s="32"/>
      <c r="I26" s="25"/>
    </row>
    <row r="27" spans="1:325" ht="11" customHeight="1" x14ac:dyDescent="0.15">
      <c r="A27" s="11"/>
      <c r="C27" s="54" t="s">
        <v>48</v>
      </c>
      <c r="D27" s="55"/>
      <c r="E27" s="25"/>
      <c r="F27" s="41"/>
      <c r="G27" s="56">
        <v>90</v>
      </c>
      <c r="H27" s="32"/>
      <c r="I27" s="25"/>
    </row>
    <row r="28" spans="1:325" ht="13" customHeight="1" thickBot="1" x14ac:dyDescent="0.2">
      <c r="A28" s="11"/>
      <c r="B28" s="11"/>
      <c r="C28" s="55"/>
      <c r="D28" s="47" t="s">
        <v>49</v>
      </c>
      <c r="E28" s="57">
        <f>SUM(E14:E26)</f>
        <v>7188</v>
      </c>
      <c r="F28" s="41"/>
      <c r="G28" s="58">
        <f>SUM(G14:G26)</f>
        <v>9335.68</v>
      </c>
      <c r="H28" s="59">
        <f>SUM(H14:H26)</f>
        <v>2896</v>
      </c>
      <c r="I28" s="57">
        <f>SUM(I14:I26)</f>
        <v>5396</v>
      </c>
    </row>
    <row r="29" spans="1:325" s="2" customFormat="1" ht="4" customHeight="1" thickTop="1" thickBot="1" x14ac:dyDescent="0.2">
      <c r="A29" s="17"/>
      <c r="B29" s="17"/>
      <c r="C29" s="51"/>
      <c r="D29" s="51"/>
      <c r="E29" s="60"/>
      <c r="F29" s="53"/>
      <c r="G29" s="60"/>
      <c r="H29" s="60"/>
      <c r="I29" s="6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</row>
    <row r="30" spans="1:325" x14ac:dyDescent="0.15">
      <c r="A30" s="11" t="s">
        <v>50</v>
      </c>
      <c r="B30" s="11"/>
      <c r="C30" s="40"/>
      <c r="D30" s="40"/>
      <c r="E30" s="40"/>
      <c r="F30" s="41"/>
    </row>
    <row r="31" spans="1:325" s="8" customFormat="1" ht="24" customHeight="1" x14ac:dyDescent="0.15">
      <c r="B31" s="83" t="s">
        <v>51</v>
      </c>
      <c r="C31" s="83"/>
      <c r="D31" s="83"/>
      <c r="F31" s="61"/>
      <c r="G31" s="62">
        <f>10*54.9+10*8.79+2*9.61+2*112.69</f>
        <v>881.5</v>
      </c>
      <c r="H31" s="63"/>
      <c r="I31" s="64"/>
      <c r="J31" s="40"/>
      <c r="K31" s="65"/>
      <c r="L31" s="66"/>
      <c r="M31" s="67"/>
      <c r="N31" s="67"/>
    </row>
    <row r="32" spans="1:325" x14ac:dyDescent="0.15">
      <c r="B32" s="40" t="s">
        <v>52</v>
      </c>
      <c r="C32" s="40"/>
      <c r="D32" s="40"/>
      <c r="E32" s="25">
        <f>SUM(G32:I32)</f>
        <v>354</v>
      </c>
      <c r="F32" s="41"/>
      <c r="G32" s="27">
        <f>SUM(G33:G35)</f>
        <v>354</v>
      </c>
      <c r="H32" s="32"/>
      <c r="I32" s="25"/>
      <c r="J32" s="40"/>
      <c r="K32" s="68"/>
      <c r="L32" s="69"/>
      <c r="M32" s="70"/>
      <c r="N32" s="70"/>
    </row>
    <row r="33" spans="1:14" x14ac:dyDescent="0.15">
      <c r="B33" s="40"/>
      <c r="C33" s="40" t="s">
        <v>53</v>
      </c>
      <c r="D33" s="40"/>
      <c r="E33" s="25"/>
      <c r="F33" s="41"/>
      <c r="G33" s="27">
        <v>224</v>
      </c>
      <c r="H33" s="32"/>
      <c r="I33" s="25"/>
      <c r="J33" s="40"/>
      <c r="K33" s="68"/>
      <c r="L33" s="69"/>
      <c r="M33" s="70"/>
      <c r="N33" s="70"/>
    </row>
    <row r="34" spans="1:14" x14ac:dyDescent="0.15">
      <c r="B34" s="40"/>
      <c r="C34" s="40" t="s">
        <v>54</v>
      </c>
      <c r="D34" s="40"/>
      <c r="E34" s="25"/>
      <c r="F34" s="41"/>
      <c r="G34" s="27">
        <v>65</v>
      </c>
      <c r="H34" s="32"/>
      <c r="I34" s="25"/>
      <c r="J34" s="40"/>
      <c r="K34" s="68"/>
      <c r="L34" s="69"/>
      <c r="M34" s="70"/>
      <c r="N34" s="70"/>
    </row>
    <row r="35" spans="1:14" x14ac:dyDescent="0.15">
      <c r="B35" s="40"/>
      <c r="C35" s="40" t="s">
        <v>55</v>
      </c>
      <c r="D35" s="40"/>
      <c r="E35" s="25"/>
      <c r="F35" s="41"/>
      <c r="G35" s="27">
        <v>65</v>
      </c>
      <c r="H35" s="32"/>
      <c r="I35" s="25"/>
      <c r="J35" s="40"/>
      <c r="K35" s="68"/>
      <c r="L35" s="69"/>
      <c r="M35" s="70"/>
      <c r="N35" s="70"/>
    </row>
    <row r="36" spans="1:14" ht="14" customHeight="1" x14ac:dyDescent="0.15">
      <c r="B36" s="40" t="s">
        <v>56</v>
      </c>
      <c r="C36" s="54"/>
      <c r="D36" s="54"/>
      <c r="E36" s="25">
        <f>SUM(G37:G45)</f>
        <v>4225.6000000000004</v>
      </c>
      <c r="F36" s="41"/>
      <c r="G36" s="27">
        <v>0</v>
      </c>
      <c r="H36" s="32"/>
      <c r="I36" s="25"/>
      <c r="J36" s="14"/>
      <c r="K36" s="68"/>
      <c r="L36" s="69"/>
      <c r="M36" s="70"/>
      <c r="N36" s="70"/>
    </row>
    <row r="37" spans="1:14" ht="14" customHeight="1" x14ac:dyDescent="0.15">
      <c r="B37" s="40"/>
      <c r="C37" s="71" t="s">
        <v>57</v>
      </c>
      <c r="D37" s="71"/>
      <c r="E37" s="25"/>
      <c r="F37" s="41"/>
      <c r="G37" s="27">
        <f>393.5</f>
        <v>393.5</v>
      </c>
      <c r="H37" s="32"/>
      <c r="I37" s="25"/>
      <c r="J37" s="14"/>
      <c r="K37" s="68"/>
      <c r="L37" s="69"/>
      <c r="M37" s="70"/>
      <c r="N37" s="70"/>
    </row>
    <row r="38" spans="1:14" ht="14" customHeight="1" x14ac:dyDescent="0.15">
      <c r="B38" s="40"/>
      <c r="C38" s="54" t="s">
        <v>58</v>
      </c>
      <c r="D38" s="54"/>
      <c r="E38" s="25"/>
      <c r="F38" s="41"/>
      <c r="G38" s="27">
        <f>51.8*5</f>
        <v>259</v>
      </c>
      <c r="H38" s="32"/>
      <c r="I38" s="25"/>
      <c r="J38" s="14"/>
      <c r="K38" s="68"/>
      <c r="L38" s="69"/>
      <c r="M38" s="70"/>
      <c r="N38" s="70"/>
    </row>
    <row r="39" spans="1:14" ht="14" customHeight="1" x14ac:dyDescent="0.15">
      <c r="B39" s="40"/>
      <c r="C39" s="54" t="s">
        <v>59</v>
      </c>
      <c r="D39" s="54"/>
      <c r="E39" s="25"/>
      <c r="F39" s="41"/>
      <c r="G39" s="27">
        <f>91.72*2</f>
        <v>183.44</v>
      </c>
      <c r="H39" s="32"/>
      <c r="I39" s="25"/>
      <c r="J39" s="14"/>
      <c r="K39" s="68"/>
      <c r="L39" s="69"/>
      <c r="M39" s="70"/>
      <c r="N39" s="70"/>
    </row>
    <row r="40" spans="1:14" ht="14" customHeight="1" x14ac:dyDescent="0.15">
      <c r="B40" s="40"/>
      <c r="C40" s="54" t="s">
        <v>60</v>
      </c>
      <c r="D40" s="54"/>
      <c r="E40" s="25"/>
      <c r="F40" s="41"/>
      <c r="G40" s="27">
        <v>79.400000000000006</v>
      </c>
      <c r="H40" s="32"/>
      <c r="I40" s="25"/>
      <c r="J40" s="14"/>
      <c r="K40" s="68"/>
      <c r="L40" s="69"/>
      <c r="M40" s="70"/>
      <c r="N40" s="70"/>
    </row>
    <row r="41" spans="1:14" ht="14" customHeight="1" x14ac:dyDescent="0.15">
      <c r="B41" s="40"/>
      <c r="C41" s="54" t="s">
        <v>61</v>
      </c>
      <c r="D41" s="54"/>
      <c r="E41" s="25"/>
      <c r="F41" s="41"/>
      <c r="G41" s="27">
        <f>(114.34*15)+(132.82*8)</f>
        <v>2777.66</v>
      </c>
      <c r="H41" s="32"/>
      <c r="I41" s="25"/>
      <c r="J41" s="14"/>
      <c r="K41" s="68"/>
      <c r="L41" s="69"/>
      <c r="M41" s="70"/>
      <c r="N41" s="70"/>
    </row>
    <row r="42" spans="1:14" ht="14" customHeight="1" x14ac:dyDescent="0.15">
      <c r="B42" s="40"/>
      <c r="C42" s="54" t="s">
        <v>62</v>
      </c>
      <c r="D42" s="54"/>
      <c r="E42" s="25"/>
      <c r="F42" s="41"/>
      <c r="G42" s="27">
        <f>8*35</f>
        <v>280</v>
      </c>
      <c r="H42" s="32"/>
      <c r="I42" s="25"/>
      <c r="J42" s="14"/>
      <c r="K42" s="68"/>
      <c r="L42" s="69"/>
      <c r="M42" s="70"/>
      <c r="N42" s="70"/>
    </row>
    <row r="43" spans="1:14" ht="14" customHeight="1" x14ac:dyDescent="0.15">
      <c r="B43" s="40"/>
      <c r="C43" s="54" t="s">
        <v>63</v>
      </c>
      <c r="D43" s="54"/>
      <c r="E43" s="25"/>
      <c r="F43" s="41"/>
      <c r="G43" s="27">
        <v>38.6</v>
      </c>
      <c r="H43" s="32"/>
      <c r="I43" s="25"/>
      <c r="J43" s="14"/>
      <c r="K43" s="68"/>
      <c r="L43" s="69"/>
      <c r="M43" s="70"/>
      <c r="N43" s="70"/>
    </row>
    <row r="44" spans="1:14" ht="14" customHeight="1" x14ac:dyDescent="0.15">
      <c r="B44" s="40"/>
      <c r="C44" s="54" t="s">
        <v>64</v>
      </c>
      <c r="D44" s="54"/>
      <c r="E44" s="25"/>
      <c r="F44" s="41"/>
      <c r="G44" s="27">
        <f>72.5*2</f>
        <v>145</v>
      </c>
      <c r="H44" s="32"/>
      <c r="I44" s="25"/>
      <c r="J44" s="14"/>
      <c r="K44" s="68"/>
      <c r="L44" s="69"/>
      <c r="M44" s="70"/>
      <c r="N44" s="70"/>
    </row>
    <row r="45" spans="1:14" ht="14" customHeight="1" x14ac:dyDescent="0.15">
      <c r="B45" s="40"/>
      <c r="C45" s="54" t="s">
        <v>65</v>
      </c>
      <c r="D45" s="54"/>
      <c r="E45" s="25"/>
      <c r="F45" s="41"/>
      <c r="G45" s="27">
        <f>0.69*100</f>
        <v>69</v>
      </c>
      <c r="H45" s="32"/>
      <c r="I45" s="25"/>
      <c r="J45" s="14"/>
      <c r="K45" s="68"/>
      <c r="L45" s="69"/>
      <c r="M45" s="70"/>
      <c r="N45" s="70"/>
    </row>
    <row r="46" spans="1:14" ht="13" customHeight="1" x14ac:dyDescent="0.15">
      <c r="A46" s="11"/>
      <c r="B46" s="54" t="s">
        <v>66</v>
      </c>
      <c r="D46" s="55"/>
      <c r="E46" s="25"/>
      <c r="F46" s="41"/>
      <c r="G46" s="56">
        <f>18.96*6</f>
        <v>113.76</v>
      </c>
      <c r="H46" s="32"/>
      <c r="I46" s="25"/>
      <c r="J46" s="11"/>
    </row>
    <row r="47" spans="1:14" ht="13" customHeight="1" x14ac:dyDescent="0.15">
      <c r="A47" s="11"/>
      <c r="B47" s="54" t="s">
        <v>67</v>
      </c>
      <c r="D47" s="55"/>
      <c r="E47" s="25"/>
      <c r="F47" s="41"/>
      <c r="G47" s="56">
        <v>395.48</v>
      </c>
      <c r="H47" s="32"/>
      <c r="I47" s="25"/>
      <c r="J47" s="11"/>
    </row>
    <row r="48" spans="1:14" ht="13" customHeight="1" x14ac:dyDescent="0.15">
      <c r="A48" s="11"/>
      <c r="B48" s="54" t="s">
        <v>68</v>
      </c>
      <c r="D48" s="55"/>
      <c r="E48" s="25"/>
      <c r="F48" s="41"/>
      <c r="G48" s="56">
        <f>8.12*3</f>
        <v>24.36</v>
      </c>
      <c r="H48" s="32"/>
      <c r="I48" s="25"/>
      <c r="J48" s="11"/>
    </row>
    <row r="49" spans="1:333" ht="13" customHeight="1" x14ac:dyDescent="0.15">
      <c r="A49" s="11"/>
      <c r="B49" s="54" t="s">
        <v>69</v>
      </c>
      <c r="D49" s="55"/>
      <c r="E49" s="25"/>
      <c r="F49" s="41"/>
      <c r="G49" s="56">
        <v>10</v>
      </c>
      <c r="H49" s="32"/>
      <c r="I49" s="25"/>
      <c r="J49" s="11"/>
    </row>
    <row r="50" spans="1:333" ht="13" customHeight="1" x14ac:dyDescent="0.15">
      <c r="A50" s="11"/>
      <c r="B50" s="54" t="s">
        <v>70</v>
      </c>
      <c r="D50" s="55"/>
      <c r="E50" s="25"/>
      <c r="F50" s="41"/>
      <c r="G50" s="56">
        <v>25</v>
      </c>
      <c r="H50" s="32"/>
      <c r="I50" s="25"/>
      <c r="J50" s="11"/>
    </row>
    <row r="51" spans="1:333" ht="13" customHeight="1" x14ac:dyDescent="0.15">
      <c r="A51" s="11"/>
      <c r="B51" s="54" t="s">
        <v>71</v>
      </c>
      <c r="D51" s="55"/>
      <c r="E51" s="25"/>
      <c r="F51" s="41"/>
      <c r="G51" s="56">
        <v>15</v>
      </c>
      <c r="H51" s="32"/>
      <c r="I51" s="25"/>
      <c r="J51" s="11"/>
    </row>
    <row r="52" spans="1:333" ht="13" customHeight="1" x14ac:dyDescent="0.15">
      <c r="A52" s="11"/>
      <c r="B52" s="54" t="s">
        <v>72</v>
      </c>
      <c r="C52" s="54"/>
      <c r="D52" s="55"/>
      <c r="E52" s="25"/>
      <c r="F52" s="41"/>
      <c r="G52" s="56">
        <v>240</v>
      </c>
      <c r="H52" s="32"/>
      <c r="I52" s="25"/>
      <c r="J52" s="11"/>
    </row>
    <row r="53" spans="1:333" ht="14" customHeight="1" x14ac:dyDescent="0.15">
      <c r="B53" s="40" t="s">
        <v>73</v>
      </c>
      <c r="C53" s="54"/>
      <c r="D53" s="54"/>
      <c r="E53" s="25"/>
      <c r="F53" s="41"/>
      <c r="G53" s="27">
        <v>400</v>
      </c>
      <c r="H53" s="32"/>
      <c r="I53" s="25"/>
      <c r="J53" s="10"/>
      <c r="K53" s="68"/>
      <c r="L53" s="69"/>
      <c r="M53" s="70"/>
      <c r="N53" s="70"/>
    </row>
    <row r="54" spans="1:333" x14ac:dyDescent="0.15">
      <c r="B54" s="40" t="s">
        <v>74</v>
      </c>
      <c r="C54" s="40"/>
      <c r="D54" s="40"/>
      <c r="E54" s="25">
        <f>SUM(G54:I54)</f>
        <v>3732</v>
      </c>
      <c r="F54" s="41"/>
      <c r="G54" s="27">
        <v>3732</v>
      </c>
      <c r="H54" s="32"/>
      <c r="I54" s="25"/>
      <c r="J54" s="10"/>
      <c r="K54" s="68"/>
      <c r="L54" s="69"/>
      <c r="M54" s="70"/>
      <c r="N54" s="70"/>
    </row>
    <row r="55" spans="1:333" s="11" customFormat="1" x14ac:dyDescent="0.15">
      <c r="B55" s="11" t="s">
        <v>75</v>
      </c>
      <c r="E55" s="25">
        <f>SUM(G55:I55)</f>
        <v>2448</v>
      </c>
      <c r="F55" s="26"/>
      <c r="G55" s="27">
        <f>306*2</f>
        <v>612</v>
      </c>
      <c r="H55" s="28">
        <f>306*2</f>
        <v>612</v>
      </c>
      <c r="I55" s="28">
        <f>G55*2</f>
        <v>1224</v>
      </c>
      <c r="K55" s="4"/>
      <c r="L55" s="4"/>
    </row>
    <row r="56" spans="1:333" s="11" customFormat="1" x14ac:dyDescent="0.15">
      <c r="B56" s="11" t="s">
        <v>76</v>
      </c>
      <c r="E56" s="25">
        <f>SUM(G56:I56)</f>
        <v>2732</v>
      </c>
      <c r="F56" s="26"/>
      <c r="G56" s="27">
        <f>683*1</f>
        <v>683</v>
      </c>
      <c r="H56" s="28">
        <f>683*1</f>
        <v>683</v>
      </c>
      <c r="I56" s="28">
        <f>G56*2</f>
        <v>1366</v>
      </c>
      <c r="K56" s="4"/>
      <c r="L56" s="4"/>
    </row>
    <row r="57" spans="1:333" s="11" customFormat="1" x14ac:dyDescent="0.15">
      <c r="B57" s="11" t="s">
        <v>77</v>
      </c>
      <c r="E57" s="25">
        <f>SUM(G57:I57)</f>
        <v>1156</v>
      </c>
      <c r="F57" s="26"/>
      <c r="G57" s="27">
        <f>578*0.5</f>
        <v>289</v>
      </c>
      <c r="H57" s="28">
        <f>578*0.5</f>
        <v>289</v>
      </c>
      <c r="I57" s="28">
        <f>G57*2</f>
        <v>578</v>
      </c>
      <c r="J57" s="84"/>
      <c r="K57" s="4"/>
      <c r="L57" s="4"/>
    </row>
    <row r="58" spans="1:333" ht="43" thickBot="1" x14ac:dyDescent="0.2">
      <c r="C58" s="11"/>
      <c r="D58" s="47" t="s">
        <v>78</v>
      </c>
      <c r="E58" s="48">
        <f>SUM(E31:E57)</f>
        <v>14647.6</v>
      </c>
      <c r="F58" s="41"/>
      <c r="G58" s="49">
        <f>SUM(G31:G57)</f>
        <v>12354.7</v>
      </c>
      <c r="H58" s="72"/>
      <c r="I58" s="73"/>
      <c r="J58" s="84"/>
      <c r="K58" s="68"/>
      <c r="L58" s="69"/>
      <c r="M58" s="70"/>
      <c r="N58" s="70"/>
    </row>
    <row r="59" spans="1:333" s="2" customFormat="1" ht="4" customHeight="1" thickTop="1" thickBot="1" x14ac:dyDescent="0.2">
      <c r="C59" s="17"/>
      <c r="D59" s="51"/>
      <c r="E59" s="74"/>
      <c r="F59" s="53"/>
      <c r="G59" s="74"/>
      <c r="H59" s="74"/>
      <c r="I59" s="7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</row>
    <row r="60" spans="1:333" x14ac:dyDescent="0.15">
      <c r="A60" s="11" t="s">
        <v>79</v>
      </c>
      <c r="B60" s="11"/>
      <c r="C60" s="11"/>
      <c r="D60" s="11"/>
      <c r="E60" s="11"/>
      <c r="F60" s="11"/>
      <c r="G60" s="11"/>
      <c r="H60" s="11"/>
      <c r="I60" s="11"/>
      <c r="K60" s="11"/>
      <c r="L60" s="11"/>
      <c r="M60" s="70"/>
      <c r="N60" s="69"/>
    </row>
    <row r="61" spans="1:333" x14ac:dyDescent="0.15">
      <c r="A61" s="11"/>
      <c r="B61" s="11" t="s">
        <v>80</v>
      </c>
      <c r="C61" s="11"/>
      <c r="D61" s="11"/>
      <c r="E61" s="11"/>
      <c r="F61" s="11"/>
      <c r="G61" s="11"/>
      <c r="H61" s="69">
        <v>4000</v>
      </c>
      <c r="I61" s="11"/>
      <c r="K61" s="11"/>
      <c r="L61" s="11"/>
      <c r="M61" s="70"/>
      <c r="N61" s="69"/>
    </row>
    <row r="62" spans="1:333" ht="3" customHeight="1" x14ac:dyDescent="0.15">
      <c r="A62" s="11"/>
      <c r="B62" s="11"/>
      <c r="C62" s="11"/>
      <c r="D62" s="75"/>
      <c r="E62" s="75"/>
      <c r="F62" s="75"/>
      <c r="G62" s="75"/>
      <c r="H62" s="76"/>
      <c r="I62" s="75"/>
      <c r="K62" s="11"/>
      <c r="L62" s="11"/>
      <c r="M62" s="70"/>
      <c r="N62" s="69"/>
    </row>
    <row r="63" spans="1:333" ht="5" customHeight="1" x14ac:dyDescent="0.15">
      <c r="A63" s="11"/>
      <c r="B63" s="11"/>
      <c r="C63" s="11"/>
      <c r="D63" s="11"/>
      <c r="E63" s="11"/>
      <c r="F63" s="11"/>
      <c r="G63" s="11"/>
      <c r="H63" s="69"/>
      <c r="I63" s="11"/>
      <c r="K63" s="11"/>
      <c r="L63" s="11"/>
      <c r="M63" s="70"/>
      <c r="N63" s="69"/>
    </row>
    <row r="64" spans="1:333" x14ac:dyDescent="0.15">
      <c r="A64" s="11" t="s">
        <v>81</v>
      </c>
      <c r="B64" s="11"/>
      <c r="C64" s="11"/>
      <c r="D64" s="11"/>
      <c r="E64" s="11">
        <f>SUM(E8+E28+E58)</f>
        <v>34960.6</v>
      </c>
      <c r="F64" s="11"/>
      <c r="G64" s="11">
        <f>SUM(E36+E32)</f>
        <v>4579.6000000000004</v>
      </c>
      <c r="H64" s="69"/>
      <c r="I64" s="11"/>
      <c r="K64" s="11"/>
      <c r="L64" s="11"/>
      <c r="M64" s="70"/>
      <c r="N64" s="69"/>
    </row>
    <row r="65" spans="2:15" x14ac:dyDescent="0.15">
      <c r="B65" s="11" t="s">
        <v>85</v>
      </c>
      <c r="C65" s="11"/>
      <c r="D65" s="11"/>
      <c r="E65" s="11"/>
      <c r="F65" s="11"/>
      <c r="G65" s="31">
        <f>SUM(G58,G28,G11, G8)</f>
        <v>26065.38</v>
      </c>
      <c r="K65" s="11"/>
      <c r="L65" s="11"/>
      <c r="M65" s="70"/>
      <c r="N65" s="4"/>
    </row>
    <row r="66" spans="2:15" x14ac:dyDescent="0.15">
      <c r="B66" s="11" t="s">
        <v>86</v>
      </c>
      <c r="C66" s="11"/>
      <c r="D66" s="11"/>
      <c r="E66" s="11"/>
      <c r="F66" s="11"/>
      <c r="G66" s="31">
        <f>SUM(H58,H28,H11, H8)</f>
        <v>7271</v>
      </c>
    </row>
    <row r="67" spans="2:15" x14ac:dyDescent="0.15">
      <c r="B67" s="11" t="s">
        <v>87</v>
      </c>
      <c r="G67" s="31">
        <f>SUM(I58,I28,I11, I8)</f>
        <v>9771</v>
      </c>
    </row>
    <row r="68" spans="2:15" x14ac:dyDescent="0.15">
      <c r="B68" s="78" t="s">
        <v>88</v>
      </c>
      <c r="C68" s="79"/>
      <c r="D68" s="79"/>
      <c r="E68" s="79"/>
      <c r="F68" s="79"/>
      <c r="G68" s="80">
        <f>SUM(G65:G67)</f>
        <v>43107.380000000005</v>
      </c>
    </row>
    <row r="69" spans="2:15" x14ac:dyDescent="0.15">
      <c r="J69" s="84"/>
      <c r="K69" s="83"/>
      <c r="L69" s="83"/>
      <c r="M69" s="83"/>
      <c r="N69" s="83"/>
      <c r="O69" s="15"/>
    </row>
    <row r="70" spans="2:15" x14ac:dyDescent="0.15">
      <c r="J70" s="84"/>
      <c r="K70" s="15"/>
      <c r="L70" s="85"/>
      <c r="M70" s="85"/>
      <c r="N70" s="85"/>
      <c r="O70" s="77"/>
    </row>
  </sheetData>
  <mergeCells count="7">
    <mergeCell ref="A10:E10"/>
    <mergeCell ref="G10:K10"/>
    <mergeCell ref="B31:D31"/>
    <mergeCell ref="J57:J58"/>
    <mergeCell ref="J69:J70"/>
    <mergeCell ref="K69:N69"/>
    <mergeCell ref="L70:N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Greathouse, Leigh</dc:creator>
  <cp:lastModifiedBy>Greathouse, Leigh</cp:lastModifiedBy>
  <dcterms:created xsi:type="dcterms:W3CDTF">2019-03-12T16:06:11Z</dcterms:created>
  <dcterms:modified xsi:type="dcterms:W3CDTF">2019-09-20T20:43:02Z</dcterms:modified>
</cp:coreProperties>
</file>