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great\Documents\GitHub\VRP-DSS\vrp_dss\"/>
    </mc:Choice>
  </mc:AlternateContent>
  <xr:revisionPtr revIDLastSave="0" documentId="13_ncr:1_{D8638591-238D-4163-BD8B-82EA98589399}" xr6:coauthVersionLast="45" xr6:coauthVersionMax="45" xr10:uidLastSave="{00000000-0000-0000-0000-000000000000}"/>
  <bookViews>
    <workbookView xWindow="-120" yWindow="-120" windowWidth="29040" windowHeight="15840" activeTab="2" xr2:uid="{00000000-000D-0000-FFFF-FFFF00000000}"/>
  </bookViews>
  <sheets>
    <sheet name="Graphs" sheetId="1" r:id="rId1"/>
    <sheet name="Run Data" sheetId="2" r:id="rId2"/>
    <sheet name="Case Stud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3" l="1"/>
  <c r="J2" i="3"/>
  <c r="L62" i="2"/>
  <c r="R61" i="2"/>
  <c r="S61" i="2" s="1"/>
  <c r="Q61" i="2"/>
  <c r="M61" i="2"/>
  <c r="E61" i="2"/>
  <c r="D61" i="2" s="1"/>
  <c r="R60" i="2"/>
  <c r="S60" i="2" s="1"/>
  <c r="Q60" i="2"/>
  <c r="M60" i="2"/>
  <c r="E60" i="2"/>
  <c r="D60" i="2"/>
  <c r="S59" i="2"/>
  <c r="R59" i="2"/>
  <c r="Q59" i="2"/>
  <c r="M59" i="2"/>
  <c r="E59" i="2"/>
  <c r="D59" i="2"/>
  <c r="R58" i="2"/>
  <c r="S58" i="2" s="1"/>
  <c r="Q58" i="2"/>
  <c r="M58" i="2"/>
  <c r="E58" i="2"/>
  <c r="D58" i="2"/>
  <c r="R57" i="2"/>
  <c r="S57" i="2" s="1"/>
  <c r="Q57" i="2"/>
  <c r="M57" i="2"/>
  <c r="E57" i="2"/>
  <c r="D57" i="2" s="1"/>
  <c r="R56" i="2"/>
  <c r="S56" i="2" s="1"/>
  <c r="Q56" i="2"/>
  <c r="M56" i="2"/>
  <c r="E56" i="2"/>
  <c r="D56" i="2"/>
  <c r="S55" i="2"/>
  <c r="R55" i="2"/>
  <c r="Q55" i="2"/>
  <c r="M55" i="2"/>
  <c r="E55" i="2"/>
  <c r="D55" i="2"/>
  <c r="R54" i="2"/>
  <c r="I7" i="1" s="1"/>
  <c r="Q54" i="2"/>
  <c r="M54" i="2"/>
  <c r="E54" i="2"/>
  <c r="D54" i="2"/>
  <c r="R53" i="2"/>
  <c r="S53" i="2" s="1"/>
  <c r="Q53" i="2"/>
  <c r="M53" i="2"/>
  <c r="G7" i="1" s="1"/>
  <c r="E53" i="2"/>
  <c r="D53" i="2" s="1"/>
  <c r="R52" i="2"/>
  <c r="S52" i="2" s="1"/>
  <c r="Q52" i="2"/>
  <c r="M52" i="2"/>
  <c r="E52" i="2"/>
  <c r="F7" i="1" s="1"/>
  <c r="D52" i="2"/>
  <c r="S51" i="2"/>
  <c r="R51" i="2"/>
  <c r="Q51" i="2"/>
  <c r="M51" i="2"/>
  <c r="E51" i="2"/>
  <c r="D51" i="2"/>
  <c r="R50" i="2"/>
  <c r="S50" i="2" s="1"/>
  <c r="Q50" i="2"/>
  <c r="M50" i="2"/>
  <c r="E50" i="2"/>
  <c r="D50" i="2"/>
  <c r="R49" i="2"/>
  <c r="S49" i="2" s="1"/>
  <c r="Q49" i="2"/>
  <c r="M49" i="2"/>
  <c r="E49" i="2"/>
  <c r="D49" i="2" s="1"/>
  <c r="R48" i="2"/>
  <c r="S48" i="2" s="1"/>
  <c r="Q48" i="2"/>
  <c r="M48" i="2"/>
  <c r="E48" i="2"/>
  <c r="D48" i="2"/>
  <c r="S47" i="2"/>
  <c r="R47" i="2"/>
  <c r="Q47" i="2"/>
  <c r="M47" i="2"/>
  <c r="E47" i="2"/>
  <c r="D47" i="2"/>
  <c r="R46" i="2"/>
  <c r="S46" i="2" s="1"/>
  <c r="Q46" i="2"/>
  <c r="M46" i="2"/>
  <c r="E46" i="2"/>
  <c r="D46" i="2"/>
  <c r="R45" i="2"/>
  <c r="S45" i="2" s="1"/>
  <c r="Q45" i="2"/>
  <c r="M45" i="2"/>
  <c r="E45" i="2"/>
  <c r="D45" i="2" s="1"/>
  <c r="R44" i="2"/>
  <c r="S44" i="2" s="1"/>
  <c r="Q44" i="2"/>
  <c r="M44" i="2"/>
  <c r="E44" i="2"/>
  <c r="E6" i="1" s="1"/>
  <c r="D44" i="2"/>
  <c r="S43" i="2"/>
  <c r="R43" i="2"/>
  <c r="Q43" i="2"/>
  <c r="M43" i="2"/>
  <c r="E43" i="2"/>
  <c r="D43" i="2"/>
  <c r="R42" i="2"/>
  <c r="I6" i="1" s="1"/>
  <c r="Q42" i="2"/>
  <c r="M42" i="2"/>
  <c r="E42" i="2"/>
  <c r="D42" i="2"/>
  <c r="R41" i="2"/>
  <c r="S41" i="2" s="1"/>
  <c r="Q41" i="2"/>
  <c r="M41" i="2"/>
  <c r="E41" i="2"/>
  <c r="D41" i="2" s="1"/>
  <c r="R40" i="2"/>
  <c r="S40" i="2" s="1"/>
  <c r="Q40" i="2"/>
  <c r="M40" i="2"/>
  <c r="E40" i="2"/>
  <c r="D40" i="2"/>
  <c r="S39" i="2"/>
  <c r="R39" i="2"/>
  <c r="Q39" i="2"/>
  <c r="M39" i="2"/>
  <c r="E39" i="2"/>
  <c r="D39" i="2"/>
  <c r="R38" i="2"/>
  <c r="S38" i="2" s="1"/>
  <c r="Q38" i="2"/>
  <c r="M38" i="2"/>
  <c r="E38" i="2"/>
  <c r="D38" i="2"/>
  <c r="R37" i="2"/>
  <c r="S37" i="2" s="1"/>
  <c r="Q37" i="2"/>
  <c r="M37" i="2"/>
  <c r="E37" i="2"/>
  <c r="D37" i="2" s="1"/>
  <c r="R36" i="2"/>
  <c r="S36" i="2" s="1"/>
  <c r="Q36" i="2"/>
  <c r="M36" i="2"/>
  <c r="E36" i="2"/>
  <c r="D36" i="2"/>
  <c r="S35" i="2"/>
  <c r="R35" i="2"/>
  <c r="Q35" i="2"/>
  <c r="M35" i="2"/>
  <c r="E35" i="2"/>
  <c r="D35" i="2" s="1"/>
  <c r="R34" i="2"/>
  <c r="I5" i="1" s="1"/>
  <c r="Q34" i="2"/>
  <c r="M34" i="2"/>
  <c r="E34" i="2"/>
  <c r="D34" i="2"/>
  <c r="R33" i="2"/>
  <c r="S33" i="2" s="1"/>
  <c r="Q33" i="2"/>
  <c r="M33" i="2"/>
  <c r="E33" i="2"/>
  <c r="D33" i="2" s="1"/>
  <c r="R32" i="2"/>
  <c r="S32" i="2" s="1"/>
  <c r="Q32" i="2"/>
  <c r="M32" i="2"/>
  <c r="E32" i="2"/>
  <c r="E5" i="1" s="1"/>
  <c r="D32" i="2"/>
  <c r="S31" i="2"/>
  <c r="R31" i="2"/>
  <c r="Q31" i="2"/>
  <c r="M31" i="2"/>
  <c r="E31" i="2"/>
  <c r="D31" i="2" s="1"/>
  <c r="R30" i="2"/>
  <c r="S30" i="2" s="1"/>
  <c r="Q30" i="2"/>
  <c r="M30" i="2"/>
  <c r="E30" i="2"/>
  <c r="D30" i="2"/>
  <c r="R29" i="2"/>
  <c r="S29" i="2" s="1"/>
  <c r="Q29" i="2"/>
  <c r="M29" i="2"/>
  <c r="E29" i="2"/>
  <c r="D29" i="2" s="1"/>
  <c r="R28" i="2"/>
  <c r="S28" i="2" s="1"/>
  <c r="Q28" i="2"/>
  <c r="M28" i="2"/>
  <c r="E28" i="2"/>
  <c r="D28" i="2"/>
  <c r="S27" i="2"/>
  <c r="R27" i="2"/>
  <c r="Q27" i="2"/>
  <c r="M27" i="2"/>
  <c r="E27" i="2"/>
  <c r="D27" i="2" s="1"/>
  <c r="R26" i="2"/>
  <c r="S26" i="2" s="1"/>
  <c r="Q26" i="2"/>
  <c r="M26" i="2"/>
  <c r="E26" i="2"/>
  <c r="D26" i="2"/>
  <c r="R25" i="2"/>
  <c r="S25" i="2" s="1"/>
  <c r="Q25" i="2"/>
  <c r="M25" i="2"/>
  <c r="E25" i="2"/>
  <c r="D25" i="2" s="1"/>
  <c r="R24" i="2"/>
  <c r="S24" i="2" s="1"/>
  <c r="Q24" i="2"/>
  <c r="M24" i="2"/>
  <c r="E24" i="2"/>
  <c r="E4" i="1" s="1"/>
  <c r="D24" i="2"/>
  <c r="S23" i="2"/>
  <c r="R23" i="2"/>
  <c r="Q23" i="2"/>
  <c r="M23" i="2"/>
  <c r="E23" i="2"/>
  <c r="D23" i="2" s="1"/>
  <c r="R22" i="2"/>
  <c r="I4" i="1" s="1"/>
  <c r="Q22" i="2"/>
  <c r="M22" i="2"/>
  <c r="E22" i="2"/>
  <c r="D22" i="2"/>
  <c r="R21" i="2"/>
  <c r="S21" i="2" s="1"/>
  <c r="Q21" i="2"/>
  <c r="M21" i="2"/>
  <c r="E21" i="2"/>
  <c r="D21" i="2" s="1"/>
  <c r="R20" i="2"/>
  <c r="S20" i="2" s="1"/>
  <c r="Q20" i="2"/>
  <c r="M20" i="2"/>
  <c r="E20" i="2"/>
  <c r="D20" i="2"/>
  <c r="S19" i="2"/>
  <c r="R19" i="2"/>
  <c r="Q19" i="2"/>
  <c r="M19" i="2"/>
  <c r="E19" i="2"/>
  <c r="D19" i="2" s="1"/>
  <c r="R18" i="2"/>
  <c r="S18" i="2" s="1"/>
  <c r="Q18" i="2"/>
  <c r="M18" i="2"/>
  <c r="E18" i="2"/>
  <c r="D18" i="2"/>
  <c r="S17" i="2"/>
  <c r="R17" i="2"/>
  <c r="Q17" i="2"/>
  <c r="M17" i="2"/>
  <c r="E17" i="2"/>
  <c r="D17" i="2" s="1"/>
  <c r="R16" i="2"/>
  <c r="S16" i="2" s="1"/>
  <c r="Q16" i="2"/>
  <c r="M16" i="2"/>
  <c r="E16" i="2"/>
  <c r="D16" i="2"/>
  <c r="S15" i="2"/>
  <c r="R15" i="2"/>
  <c r="Q15" i="2"/>
  <c r="M15" i="2"/>
  <c r="E15" i="2"/>
  <c r="D15" i="2" s="1"/>
  <c r="R14" i="2"/>
  <c r="I3" i="1" s="1"/>
  <c r="Q14" i="2"/>
  <c r="M14" i="2"/>
  <c r="E14" i="2"/>
  <c r="D14" i="2"/>
  <c r="S13" i="2"/>
  <c r="R13" i="2"/>
  <c r="Q13" i="2"/>
  <c r="M13" i="2"/>
  <c r="E13" i="2"/>
  <c r="D13" i="2" s="1"/>
  <c r="R12" i="2"/>
  <c r="S12" i="2" s="1"/>
  <c r="Q12" i="2"/>
  <c r="M12" i="2"/>
  <c r="E12" i="2"/>
  <c r="E3" i="1" s="1"/>
  <c r="D12" i="2"/>
  <c r="S11" i="2"/>
  <c r="R11" i="2"/>
  <c r="Q11" i="2"/>
  <c r="M11" i="2"/>
  <c r="E11" i="2"/>
  <c r="D11" i="2" s="1"/>
  <c r="R10" i="2"/>
  <c r="S10" i="2" s="1"/>
  <c r="Q10" i="2"/>
  <c r="M10" i="2"/>
  <c r="E10" i="2"/>
  <c r="D10" i="2"/>
  <c r="S9" i="2"/>
  <c r="R9" i="2"/>
  <c r="Q9" i="2"/>
  <c r="M9" i="2"/>
  <c r="E9" i="2"/>
  <c r="D9" i="2" s="1"/>
  <c r="R8" i="2"/>
  <c r="S8" i="2" s="1"/>
  <c r="Q8" i="2"/>
  <c r="M8" i="2"/>
  <c r="E8" i="2"/>
  <c r="D8" i="2"/>
  <c r="S7" i="2"/>
  <c r="R7" i="2"/>
  <c r="Q7" i="2"/>
  <c r="M7" i="2"/>
  <c r="E7" i="2"/>
  <c r="D7" i="2" s="1"/>
  <c r="R6" i="2"/>
  <c r="R62" i="2" s="1"/>
  <c r="Q6" i="2"/>
  <c r="M6" i="2"/>
  <c r="E6" i="2"/>
  <c r="D6" i="2"/>
  <c r="S5" i="2"/>
  <c r="R5" i="2"/>
  <c r="Q5" i="2"/>
  <c r="M5" i="2"/>
  <c r="E5" i="2"/>
  <c r="D5" i="2" s="1"/>
  <c r="R4" i="2"/>
  <c r="S4" i="2" s="1"/>
  <c r="Q4" i="2"/>
  <c r="M4" i="2"/>
  <c r="E4" i="2"/>
  <c r="D4" i="2"/>
  <c r="V3" i="2"/>
  <c r="U3" i="2"/>
  <c r="R3" i="2"/>
  <c r="S3" i="2" s="1"/>
  <c r="Q3" i="2"/>
  <c r="M3" i="2"/>
  <c r="E3" i="2"/>
  <c r="E2" i="1" s="1"/>
  <c r="D3" i="2"/>
  <c r="S2" i="2"/>
  <c r="R2" i="2"/>
  <c r="Q2" i="2"/>
  <c r="Q62" i="2" s="1"/>
  <c r="M2" i="2"/>
  <c r="M62" i="2" s="1"/>
  <c r="E2" i="2"/>
  <c r="D2" i="2" s="1"/>
  <c r="J7" i="1"/>
  <c r="H7" i="1"/>
  <c r="D7" i="1"/>
  <c r="C7" i="1"/>
  <c r="B7" i="1"/>
  <c r="A7" i="1"/>
  <c r="J6" i="1"/>
  <c r="H6" i="1"/>
  <c r="G6" i="1"/>
  <c r="F6" i="1"/>
  <c r="C6" i="1"/>
  <c r="B6" i="1"/>
  <c r="A6" i="1"/>
  <c r="J5" i="1"/>
  <c r="H5" i="1"/>
  <c r="G5" i="1"/>
  <c r="F5" i="1"/>
  <c r="D5" i="1"/>
  <c r="C5" i="1"/>
  <c r="B5" i="1"/>
  <c r="A5" i="1"/>
  <c r="J4" i="1"/>
  <c r="H4" i="1"/>
  <c r="G4" i="1"/>
  <c r="F4" i="1"/>
  <c r="D4" i="1"/>
  <c r="C4" i="1"/>
  <c r="B4" i="1"/>
  <c r="A4" i="1"/>
  <c r="J3" i="1"/>
  <c r="H3" i="1"/>
  <c r="G3" i="1"/>
  <c r="F3" i="1"/>
  <c r="D3" i="1"/>
  <c r="C3" i="1"/>
  <c r="B3" i="1"/>
  <c r="A3" i="1"/>
  <c r="J2" i="1"/>
  <c r="H2" i="1"/>
  <c r="G2" i="1"/>
  <c r="F2" i="1"/>
  <c r="D2" i="1"/>
  <c r="C2" i="1"/>
  <c r="B2" i="1"/>
  <c r="A2" i="1"/>
  <c r="L3" i="1" l="1"/>
  <c r="K3" i="1"/>
  <c r="K5" i="1"/>
  <c r="S6" i="2"/>
  <c r="L2" i="1" s="1"/>
  <c r="S14" i="2"/>
  <c r="S22" i="2"/>
  <c r="S34" i="2"/>
  <c r="L5" i="1" s="1"/>
  <c r="S42" i="2"/>
  <c r="S54" i="2"/>
  <c r="L7" i="1" s="1"/>
  <c r="I2" i="1"/>
  <c r="E7" i="1"/>
  <c r="D6" i="1"/>
  <c r="K7" i="1" l="1"/>
  <c r="L6" i="1"/>
  <c r="K6" i="1"/>
  <c r="L4" i="1"/>
  <c r="K4" i="1"/>
  <c r="K2" i="1"/>
</calcChain>
</file>

<file path=xl/sharedStrings.xml><?xml version="1.0" encoding="utf-8"?>
<sst xmlns="http://schemas.openxmlformats.org/spreadsheetml/2006/main" count="223" uniqueCount="220">
  <si>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</si>
  <si>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</si>
  <si>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</si>
  <si>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</si>
  <si>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</si>
  <si>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</si>
  <si>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</si>
  <si>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</si>
  <si>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</si>
  <si>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</si>
  <si>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</si>
  <si>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</si>
  <si>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</si>
  <si>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</si>
  <si>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</si>
  <si>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</si>
  <si>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</si>
  <si>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</si>
  <si>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</si>
  <si>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</si>
  <si>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</si>
  <si>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</si>
  <si>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</si>
  <si>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</si>
  <si>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</si>
  <si>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</si>
  <si>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</si>
  <si>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</si>
  <si>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</si>
  <si>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</si>
  <si>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8 metre (capacity 22):
6 (6) -&gt; 9 (9)
11 metre (capacity 30):
7 (5) -&gt; 8 (2) -&gt; 3 (2) -&gt; 1 (5) -&gt; 5 (3) -&gt; 4 (6) -&gt; 2 (1)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</si>
  <si>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</si>
  <si>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</si>
  <si>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11 metre (capacity 30):
8 (8) -&gt; 4 (2) -&gt; 3 (6) -&gt; 5 (3) -&gt; 7 (8) -&gt; 9 (1)
8 metre (capacity 22):
2 (3) -&gt; 1 (7) -&gt; 6 (6)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</si>
  <si>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</si>
  <si>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</si>
  <si>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-&gt; 9 (4)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</si>
  <si>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</si>
  <si>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</si>
  <si>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</si>
  <si>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</si>
  <si>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</si>
  <si>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Rigid (capacity 16):
8 (5) -&gt; 7 (3)
8 metre (capacity 22):
9 (4) -&gt; 3 (7) -&gt; 5 (4) -&gt; 6 (5)
4 (2) -&gt; 1 (7) -&gt; 2 (4)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</si>
  <si>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</si>
  <si>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</si>
  <si>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Rigid (capacity 16):
9 (2) -&gt; 4 (2) -&gt; 1 (1) -&gt; 6 (3) -&gt; 7 (8)
8 metre (capacity 22):
5 (8) -&gt; 3 (8) -&gt; 8 (3) -&gt; 2 (2)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</si>
  <si>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</si>
  <si>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</si>
  <si>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</si>
  <si>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</si>
  <si>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</si>
  <si>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8 metre (capacity 22):
1 (3) -&gt; 3 (4) -&gt; 2 (6)
Rigid (capacity 16):
6 (8) -&gt; 7 (8)
11 metre (capacity 30):
9 (3) -&gt; 8 (8) -&gt; 5 (7) -&gt; 4 (8)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</si>
  <si>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</si>
  <si>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</si>
  <si>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11 metre (capacity 30):
4 (7)
Rigid (capacity 16):
1 (1) -&gt; 3 (2) -&gt; 6 (7) -&gt; 8 (4)
7 (2) -&gt; 9 (2) -&gt; 2 (3) -&gt; 5 (6)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</si>
  <si>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</si>
  <si>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</si>
  <si>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8 metre (capacity 22):
4 (1) -&gt; 1 (4) -&gt; 6 (5)
8 (1) -&gt; 7 (1) -&gt; 5 (4) -&gt; 9 (4) -&gt; 2 (6) -&gt; 3 (3)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</si>
  <si>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</si>
  <si>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</si>
  <si>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Rigid (capacity 16):
2 (7) -&gt; 10 (7) -&gt; 7 (2)
11 metre (capacity 30):
3 (1) -&gt; 4 (5) -&gt; 5 (4) -&gt; 12 (3) -&gt; 9 (5) -&gt; 6 (5) -&gt; 8 (2) -&gt; 11 (3) -&gt; 1 (2)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</si>
  <si>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</si>
  <si>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</si>
  <si>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Rigid (capacity 16):
3 (3) -&gt; 12 (2) -&gt; 10 (2) -&gt; 8 (3) -&gt; 9 (1)
8 metre (capacity 22):
2 (1) -&gt; 7 (3) -&gt; 11 (2) -&gt; 1 (2) -&gt; 5 (4) -&gt; 4 (4) -&gt; 6 (3)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</si>
  <si>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</si>
  <si>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</si>
  <si>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Rigid (capacity 16):
8 (2) -&gt; 7 (1) -&gt; 5 (3) -&gt; 1 (4) -&gt; 12 (5)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</si>
  <si>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</si>
  <si>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</si>
  <si>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9 (3) -&gt; 8 (5) -&gt; 6 (7) -&gt; 2 (6) -&gt; 11 (8)
3 (1) -&gt; 12 (1) -&gt; 7 (4) -&gt; 1 (4) -&gt; 5 (8) -&gt; 10 (5) -&gt; 4 (5)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</si>
  <si>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</si>
  <si>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</si>
  <si>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12 (4) -&gt; 11 (2) -&gt; 8 (3) -&gt; 5 (3)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</si>
  <si>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</si>
  <si>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</si>
  <si>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4 (6) -&gt; 6 (2) -&gt; 2 (6) -&gt; 3 (3) -&gt; 5 (7) -&gt; 8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</si>
  <si>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</si>
  <si>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</si>
  <si>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Rigid (capacity 16):
10 (5) -&gt; 8 (2) -&gt; 5 (3) -&gt; 4 (4)
11 metre (capacity 30):
7 (6) -&gt; 6 (5) -&gt; 11 (5) -&gt; 9 (3) -&gt; 2 (1) -&gt; 12 (2) -&gt; 3 (4) -&gt; 1 (1)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</si>
  <si>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</si>
  <si>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</si>
  <si>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11 metre (capacity 30):
3 (4) -&gt; 2 (5) -&gt; 9 (7) -&gt; 4 (2) -&gt; 7 (5) -&gt; 5 (5)
8 metre (capacity 22):
12 (7) -&gt; 10 (7) -&gt; 11 (5)
8 (5) -&gt; 6 (7) -&gt; 1 (7)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</si>
  <si>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</si>
  <si>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</si>
  <si>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11 metre (capacity 30):
10 (5) -&gt; 2 (5) -&gt; 3 (2) -&gt; 7 (6)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</si>
  <si>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</si>
  <si>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</si>
  <si>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6 (3) -&gt; 5 (4) -&gt; 11 (5)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</si>
  <si>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</si>
  <si>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</si>
  <si>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14 (5) -&gt; 6 (5) -&gt; 3 (2) -&gt; 10 (4) -&gt; 5 (3)
8 (1) -&gt; 9 (2) -&gt; 15 (3) -&gt; 4 (5) -&gt; 1 (2) -&gt; 7 (3)
2 (4) -&gt; 13 (5) -&gt; 11 (4) -&gt; 12 (1)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</si>
  <si>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</si>
  <si>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</si>
  <si>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13 (4) -&gt; 5 (3) -&gt; 6 (1) -&gt; 10 (4) -&gt; 3 (1)
2 (1) -&gt; 9 (2) -&gt; 4 (4) -&gt; 1 (4) -&gt; 15 (1)
8 metre (capacity 22):
8 (4) -&gt; 12 (3) -&gt; 7 (3) -&gt; 14 (3) -&gt; 11 (2)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</si>
  <si>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</si>
  <si>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</si>
  <si>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8 metre (capacity 22):
7 (2) -&gt; 5 (2) -&gt; 2 (4) -&gt; 1 (3) -&gt; 14 (1) -&gt; 11 (1) -&gt; 10 (4) -&gt; 9 (4)
Rigid (capacity 16):
6 (3)
15 (4) -&gt; 4 (3) -&gt; 12 (2) -&gt; 8 (2) -&gt; 3 (3) -&gt; 13 (2)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</si>
  <si>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</si>
  <si>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</si>
  <si>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15 (1) -&gt; 7 (5) -&gt; 10 (4) -&gt; 6 (4) -&gt; 1 (5) -&gt; 12 (1) -&gt; 3 (1) -&gt; 9 (5) -&gt; 14 (3)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</si>
  <si>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</si>
  <si>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</si>
  <si>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8 (3) -&gt; 5 (2) -&gt; 12 (3) -&gt; 9 (4) -&gt; 3 (3)
4 (3) -&gt; 7 (3) -&gt; 15 (2) -&gt; 13 (2)
11 (3) -&gt; 14 (2) -&gt; 6 (3) -&gt; 2 (2) -&gt; 10 (2)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</si>
  <si>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</si>
  <si>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</si>
  <si>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Rigid (capacity 16):
1 (3) -&gt; 15 (3) -&gt; 9 (3) -&gt; 6 (1) -&gt; 3 (5) -&gt; 12 (1)
11 metre (capacity 30):
8 (4)
8 metre (capacity 22):
14 (1) -&gt; 7 (2) -&gt; 11 (5) -&gt; 10 (3) -&gt; 13 (3) -&gt; 4 (4) -&gt; 2 (1) -&gt; 5 (1)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</si>
  <si>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</si>
  <si>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</si>
  <si>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</si>
  <si>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</si>
  <si>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</si>
  <si>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9 (1) -&gt; 14 (4) -&gt; 6 (2) -&gt; 3 (2) -&gt; 12 (3) -&gt; 15 (1) -&gt; 13 (2) -&gt; 10 (1)
8 (3) -&gt; 4 (2) -&gt; 5 (1) -&gt; 7 (3) -&gt; 11 (3) -&gt; 1 (1) -&gt; 2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</si>
  <si>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</si>
  <si>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</si>
  <si>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13 (3) -&gt; 6 (6) -&gt; 1 (3) -&gt; 8 (4) -&gt; 4 (2) -&gt; 12 (2) -&gt; 11 (2)
11 metre (capacity 30):
14 (1) -&gt; 10 (4) -&gt; 7 (6) -&gt; 5 (5) -&gt; 9 (6) -&gt; 3 (2) -&gt; 15 (3) -&gt; 2 (1)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</si>
  <si>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</si>
  <si>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</si>
  <si>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8 (1) -&gt; 2 (4) -&gt; 3 (3) -&gt; 13 (3) -&gt; 4 (4)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</si>
  <si>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</si>
  <si>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</si>
  <si>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5 (12) -&gt; 1 (7)
6 (5) -&gt; 4 (8) -&gt; 2 (9)
7 (7) -&gt; 3 (5) -&gt; 9 (3) -&gt; 8 (4)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</si>
  <si>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</si>
  <si>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</si>
  <si>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11 metre (capacity 30):
7 (7) -&gt; 9 (11) -&gt; 1 (4) -&gt; 2 (5) -&gt; 6 (2)
5 (8) -&gt; 4 (9) -&gt; 8 (8) -&gt; 3 (5)
Rigid (capacity 16):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</si>
  <si>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</si>
  <si>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</si>
  <si>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</si>
  <si>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</si>
  <si>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</si>
  <si>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</si>
  <si>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</si>
  <si>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</si>
  <si>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2 (3) -&gt; 7 (1) -&gt; 1 (8) -&gt; 3 (4)
11 metre (capacity 30):
5 (12) -&gt; 6 (10)
8 (10) -&gt; 9 (3) -&gt; 4 (8)
8 metre (capacity 22):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</si>
  <si>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</si>
  <si>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</si>
  <si>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8 metre (capacity 22):
2 (9) -&gt; 4 (8) -&gt; 9 (3)
11 metre (capacity 30):
7 (16) -&gt; 6 (11)
3 (10) -&gt; 8 (16)
5 (12) -&gt; 1 (12)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</si>
  <si>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</si>
  <si>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</si>
  <si>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4 (4) -&gt; 7 (2) -&gt; 9 (7) -&gt; 8 (4) -&gt; 1 (11)
6 (4) -&gt; 3 (12) -&gt; 2 (1) -&gt; 5 (1)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</si>
  <si>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</si>
  <si>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</si>
  <si>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3 (3) -&gt; 9 (8) -&gt; 6 (5)
11 metre (capacity 30):
7 (4) -&gt; 8 (10) -&gt; 2 (4) -&gt; 1 (2) -&gt; 5 (1) -&gt; 4 (1)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</si>
  <si>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</si>
  <si>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</si>
  <si>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2 (8) -&gt; 5 (10)
Rigid (capacity 16):
1 (11) -&gt; 6 (5)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</si>
  <si>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</si>
  <si>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</si>
  <si>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3 (12)
11 metre (capacity 30):
5 (4) -&gt; 6 (13) -&gt; 7 (11)
2 (14) -&gt; 1 (3) -&gt; 4 (4) -&gt; 9 (5) -&gt; 8 (4)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</si>
  <si>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</si>
  <si>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</si>
  <si>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3 (5) -&gt; 10 (2) -&gt; 2 (8) -&gt; 6 (11) -&gt; 8 (4)
8 metre (capacity 22):
12 (12) -&gt; 11 (3) -&gt; 7 (1)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</si>
  <si>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</si>
  <si>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</si>
  <si>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11 (1) -&gt; 6 (5) -&gt; 5 (8) -&gt; 7 (4) -&gt; 3 (4)
Rigid (capacity 16):
9 (8) -&gt; 1 (7) -&gt; 8 (1)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</si>
  <si>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</si>
  <si>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</si>
  <si>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5 (5) -&gt; 12 (11) -&gt; 7 (2)
3 (8) -&gt; 1 (10) -&gt; 8 (3) -&gt; 10 (1) -&gt; 9 (1)
2 (1) -&gt; 6 (8) -&gt; 11 (6) -&gt; 4 (1)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</si>
  <si>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</si>
  <si>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</si>
  <si>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11 metre (capacity 30):
11 (9) -&gt; 9 (3) -&gt; 1 (9) -&gt; 2 (7)
10 (7) -&gt; 8 (10) -&gt; 12 (9) -&gt; 6 (1)
8 metre (capacity 22):
3 (5) -&gt; 5 (4) -&gt; 4 (7) -&gt; 7 (5)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</si>
  <si>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</si>
  <si>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</si>
  <si>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9 (4) -&gt; 10 (6)
4 (2) -&gt; 3 (6) -&gt; 8 (4) -&gt; 2 (6) -&gt; 7 (2)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</si>
  <si>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</si>
  <si>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</si>
  <si>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Rigid (capacity 16):
8 metre (capacity 22):
11 metre (capacity 30):
9 (1) -&gt; 7 (7) -&gt; 4 (8) -&gt; 6 (1) -&gt; 11 (5) -&gt; 8 (3) -&gt; 1 (2)
2 (9) -&gt; 12 (8) -&gt; 3 (2) -&gt; 10 (2) -&gt; 5 (9)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</si>
  <si>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</si>
  <si>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</si>
  <si>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8 metre (capacity 22):
6 (4) -&gt; 3 (8) -&gt; 2 (8)
11 metre (capacity 30):
5 (6) -&gt; 11 (3) -&gt; 4 (2) -&gt; 9 (7) -&gt; 8 (10)
10 (6) -&gt; 7 (2) -&gt; 1 (9) -&gt; 12 (3)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</si>
  <si>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</si>
  <si>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</si>
  <si>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Rigid (capacity 16):
11 (10)
11 metre (capacity 30):
5 (8) -&gt; 1 (7) -&gt; 7 (9) -&gt; 8 (6)
4 (5) -&gt; 9 (8) -&gt; 12 (10)
8 metre (capacity 22):
3 (8) -&gt; 10 (8) -&gt; 6 (1) -&gt; 2 (5)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</si>
  <si>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</si>
  <si>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</si>
  <si>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11 metre (capacity 30):
8 (1) -&gt; 2 (6) -&gt; 3 (2) -&gt; 9 (1) -&gt; 6 (4) -&gt; 1 (9) -&gt; 4 (1)
8 metre (capacity 22):
5 (4) -&gt; 7 (2) -&gt; 11 (3) -&gt; 12 (2) -&gt; 10 (9)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</si>
  <si>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</si>
  <si>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</si>
  <si>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Rigid (capacity 16):
7 (4) -&gt; 11 (9) -&gt; 6 (2)
11 metre (capacity 30):
5 (3) -&gt; 10 (9) -&gt; 12 (9) -&gt; 8 (9)
8 metre (capacity 22):
4 (10) -&gt; 1 (8) -&gt; 2 (4)
9 (8) -&gt; 3 (8)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</si>
  <si>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</si>
  <si>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</si>
  <si>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11 metre (capacity 30):
10 (5) -&gt; 9 (5) -&gt; 3 (3) -&gt; 15 (6) -&gt; 11 (1) -&gt; 4 (7) -&gt; 14 (3)
Rigid (capacity 16):
8 (5) -&gt; 2 (5) -&gt; 5 (2) -&gt; 1 (3)
8 metre (capacity 22):
6 (8) -&gt; 7 (2) -&gt; 13 (4) -&gt; 12 (3)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</si>
  <si>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</si>
  <si>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</si>
  <si>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13 (1) -&gt; 14 (6) -&gt; 6 (3) -&gt; 8 (4) -&gt; 7 (8)
2 (2) -&gt; 10 (5) -&gt; 11 (3) -&gt; 4 (3) -&gt; 1 (6) -&gt; 12 (2)
Rigid (capacity 16):
15 (5) -&gt; 3 (7)
11 metre (capacity 30):
9 (4) -&gt; 5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</si>
  <si>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</si>
  <si>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</si>
  <si>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8 metre (capacity 22):
12 (6) -&gt; 2 (1) -&gt; 6 (3) -&gt; 3 (2) -&gt; 8 (3) -&gt; 1 (4)
9 (1) -&gt; 10 (2) -&gt; 11 (7) -&gt; 5 (1) -&gt; 13 (2) -&gt; 15 (2) -&gt; 14 (1) -&gt; 4 (2) -&gt; 7 (2)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</si>
  <si>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</si>
  <si>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</si>
  <si>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3 (8) -&gt; 11 (9) -&gt; 5 (7)
13 (8) -&gt; 14 (4) -&gt; 15 (1) -&gt; 8 (1) -&gt; 12 (8) -&gt; 7 (7)
6 (8) -&gt; 9 (8) -&gt; 10 (6) -&gt; 2 (5)
8 metre (capacity 22):
4 (6) -&gt; 1 (5)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</si>
  <si>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</si>
  <si>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</si>
  <si>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10 (5) -&gt; 12 (1) -&gt; 9 (6) -&gt; 15 (4)
2 (1) -&gt; 11 (3) -&gt; 6 (7) -&gt; 5 (1) -&gt; 13 (3)
11 metre (capacity 30):
1 (3) -&gt; 7 (3) -&gt; 4 (1) -&gt; 14 (9) -&gt; 8 (5) -&gt; 3 (1)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</si>
  <si>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</si>
  <si>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</si>
  <si>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Rigid (capacity 16):
5 (6) -&gt; 9 (2) -&gt; 15 (4) -&gt; 7 (2) -&gt; 6 (2)
3 (6) -&gt; 14 (2) -&gt; 10 (2) -&gt; 13 (5)
11 metre (capacity 30):
8 (3) -&gt; 1 (7) -&gt; 11 (3) -&gt; 2 (5) -&gt; 4 (5) -&gt; 12 (7)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</si>
  <si>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</si>
  <si>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</si>
  <si>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5 (2) -&gt; 4 (3) -&gt; 10 (4) -&gt; 3 (1) -&gt; 7 (6)
11 metre (capacity 30):
13 (8) -&gt; 9 (8) -&gt; 12 (1) -&gt; 15 (3) -&gt; 1 (3) -&gt; 6 (4)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</si>
  <si>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</si>
  <si>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</si>
  <si>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6 (5) -&gt; 13 (7) -&gt; 2 (6) -&gt; 3 (8) -&gt; 9 (2)
7 (8) -&gt; 5 (5) -&gt; 14 (5) -&gt; 8 (9)
8 metre (capacity 22):
11 (1) -&gt; 12 (7) -&gt; 10 (4) -&gt; 15 (3) -&gt; 1 (4)
4 (9)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</si>
  <si>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</si>
  <si>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</si>
  <si>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14 (7) -&gt; 9 (5) -&gt; 13 (9)
11 metre (capacity 30):
8 (1) -&gt; 15 (6) -&gt; 7 (8) -&gt; 3 (5) -&gt; 2 (6) -&gt; 6 (4)
12 (6) -&gt; 1 (3) -&gt; 11 (8) -&gt; 5 (2) -&gt; 4 (6) -&gt; 10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</si>
  <si>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</si>
  <si>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</si>
  <si>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11 metre (capacity 30):
10 (5) -&gt; 12 (8) -&gt; 6 (6) -&gt; 14 (7) -&gt; 11 (4)
3 (6) -&gt; 7 (6) -&gt; 1 (5) -&gt; 4 (4) -&gt; 2 (6)
8 metre (capacity 22):
Rigid (capacity 16):
5 (8) -&gt; 8 (4) -&gt; 9 (2)
15 (6) -&gt; 13 (6)
</t>
  </si>
  <si>
    <t>Archive Date</t>
  </si>
  <si>
    <t>Archive Routes</t>
  </si>
  <si>
    <t>Archive Cost</t>
  </si>
  <si>
    <t>Archive Penalty</t>
  </si>
  <si>
    <t>Meta Cost</t>
  </si>
  <si>
    <t>Meta Penalty</t>
  </si>
  <si>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</si>
  <si>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</si>
  <si>
    <t>Difference (R)</t>
  </si>
  <si>
    <t>Difference (%)</t>
  </si>
  <si>
    <t>Meta Routes (Pretty)</t>
  </si>
  <si>
    <t>Meta Routes (JSON)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</si>
</sst>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cellStyleXfs>
  <cellXfs count="16">
    <xf numFmtId="0" fontId="0" fillId="0" borderId="0" xfId="0"/>
    <xf numFmtId="0" fontId="1" fillId="0" borderId="0" xfId="0" applyFont="1" applyAlignment="1">
      <alignment horizontal="left"/>
    </xf>
    <xf numFmtId="0" fontId="0" fillId="0" borderId="0" xfId="0"/>
    <xf numFmtId="10" fontId="0" fillId="0" borderId="0" xfId="1" applyNumberFormat="1" applyFont="1"/>
    <xf numFmtId="10" fontId="2" fillId="0" borderId="0" xfId="1" applyNumberFormat="1"/>
    <xf numFmtId="10" fontId="1" fillId="0" borderId="0" xfId="1" applyNumberFormat="1" applyFont="1"/>
    <xf numFmtId="2" fontId="0" fillId="0" borderId="0" xfId="1" applyNumberFormat="1" applyFont="1"/>
    <xf numFmtId="1" fontId="2" fillId="0" borderId="0" xfId="1" applyNumberFormat="1"/>
    <xf numFmtId="164" fontId="0" fillId="0" borderId="0" xfId="1" applyNumberFormat="1" applyFont="1"/>
    <xf numFmtId="165" fontId="2" fillId="0" borderId="0" xfId="1" applyNumberFormat="1"/>
    <xf numFmtId="0" fontId="1" fillId="0" borderId="0" xfId="0" applyFont="1"/>
    <xf numFmtId="0" fontId="2" fillId="0" borderId="0" xfId="1" applyNumberFormat="1"/>
    <xf numFmtId="15" fontId="0" fillId="0" borderId="0" xfId="0"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cellXfs>
  <cellStyles count="2">
    <cellStyle name="Normal" xfId="0" builtinId="0"/>
    <cellStyle name="Percent" xfId="1" builtinId="5"/>
  </cellStyles>
  <dxfs count="11">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E5EE-4ECD-9B2B-E397DADBAD47}"/>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E5EE-4ECD-9B2B-E397DADBAD47}"/>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3906-4646-9E1E-39ADFADFE9CA}"/>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3906-4646-9E1E-39ADFADFE9CA}"/>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-8.4967556779284824E-3</c:v>
                </c:pt>
                <c:pt idx="1">
                  <c:v>-1.060986420560815E-2</c:v>
                </c:pt>
                <c:pt idx="2">
                  <c:v>-1.0597843144915926E-2</c:v>
                </c:pt>
              </c:numCache>
            </c:numRef>
          </c:val>
          <c:smooth val="0"/>
          <c:extLst>
            <c:ext xmlns:c16="http://schemas.microsoft.com/office/drawing/2014/chart" uri="{C3380CC4-5D6E-409C-BE32-E72D297353CC}">
              <c16:uniqueId val="{00000000-0549-4629-AF31-D85C03267BAC}"/>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-1.448237860497617E-2</c:v>
                </c:pt>
                <c:pt idx="1">
                  <c:v>-8.0808175539678168E-4</c:v>
                </c:pt>
                <c:pt idx="2">
                  <c:v>-2.0142860148017659E-2</c:v>
                </c:pt>
              </c:numCache>
            </c:numRef>
          </c:val>
          <c:smooth val="0"/>
          <c:extLst>
            <c:ext xmlns:c16="http://schemas.microsoft.com/office/drawing/2014/chart" uri="{C3380CC4-5D6E-409C-BE32-E72D297353CC}">
              <c16:uniqueId val="{00000001-0549-4629-AF31-D85C03267BAC}"/>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5</c:v>
                </c:pt>
                <c:pt idx="1">
                  <c:v>7</c:v>
                </c:pt>
                <c:pt idx="2">
                  <c:v>7</c:v>
                </c:pt>
              </c:numCache>
            </c:numRef>
          </c:val>
          <c:extLst>
            <c:ext xmlns:c16="http://schemas.microsoft.com/office/drawing/2014/chart" uri="{C3380CC4-5D6E-409C-BE32-E72D297353CC}">
              <c16:uniqueId val="{00000000-64DE-4EE5-8210-051E0268A9B9}"/>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6</c:v>
                </c:pt>
                <c:pt idx="2">
                  <c:v>1</c:v>
                </c:pt>
              </c:numCache>
            </c:numRef>
          </c:val>
          <c:extLst>
            <c:ext xmlns:c16="http://schemas.microsoft.com/office/drawing/2014/chart" uri="{C3380CC4-5D6E-409C-BE32-E72D297353CC}">
              <c16:uniqueId val="{00000001-64DE-4EE5-8210-051E0268A9B9}"/>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-8.4967556779284824E-3</c:v>
                </c:pt>
                <c:pt idx="1">
                  <c:v>-1.060986420560815E-2</c:v>
                </c:pt>
                <c:pt idx="2">
                  <c:v>1.0558303686438718E-2</c:v>
                </c:pt>
              </c:numCache>
            </c:numRef>
          </c:val>
          <c:smooth val="0"/>
          <c:extLst>
            <c:ext xmlns:c16="http://schemas.microsoft.com/office/drawing/2014/chart" uri="{C3380CC4-5D6E-409C-BE32-E72D297353CC}">
              <c16:uniqueId val="{00000000-AE02-4F69-ADBF-1A10BEB2200F}"/>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-4.8853183038735182E-4</c:v>
                </c:pt>
                <c:pt idx="1">
                  <c:v>1.4526580240879161E-2</c:v>
                </c:pt>
                <c:pt idx="2">
                  <c:v>-6.0359486495913635E-3</c:v>
                </c:pt>
              </c:numCache>
            </c:numRef>
          </c:val>
          <c:smooth val="0"/>
          <c:extLst>
            <c:ext xmlns:c16="http://schemas.microsoft.com/office/drawing/2014/chart" uri="{C3380CC4-5D6E-409C-BE32-E72D297353CC}">
              <c16:uniqueId val="{00000001-AE02-4F69-ADBF-1A10BEB2200F}"/>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281.12033539999999</c:v>
                </c:pt>
                <c:pt idx="1">
                  <c:v>417.32694387999993</c:v>
                </c:pt>
                <c:pt idx="2">
                  <c:v>724.82864351000001</c:v>
                </c:pt>
              </c:numCache>
            </c:numRef>
          </c:val>
          <c:smooth val="0"/>
          <c:extLst>
            <c:ext xmlns:c16="http://schemas.microsoft.com/office/drawing/2014/chart" uri="{C3380CC4-5D6E-409C-BE32-E72D297353CC}">
              <c16:uniqueId val="{00000000-BF70-42AC-8F7D-D9D3AEB59EA7}"/>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313.67986908000006</c:v>
                </c:pt>
                <c:pt idx="1">
                  <c:v>483.74806733000003</c:v>
                </c:pt>
                <c:pt idx="2">
                  <c:v>724.03486725000016</c:v>
                </c:pt>
              </c:numCache>
            </c:numRef>
          </c:val>
          <c:smooth val="0"/>
          <c:extLst>
            <c:ext xmlns:c16="http://schemas.microsoft.com/office/drawing/2014/chart" uri="{C3380CC4-5D6E-409C-BE32-E72D297353CC}">
              <c16:uniqueId val="{00000001-BF70-42AC-8F7D-D9D3AEB59EA7}"/>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BF70-42AC-8F7D-D9D3AEB59EA7}"/>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BF70-42AC-8F7D-D9D3AEB59EA7}"/>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zoomScaleNormal="100" workbookViewId="0">
      <selection activeCell="I7" sqref="I7"/>
    </sheetView>
  </sheetViews>
  <sheetFormatPr defaultRowHeight="15" x14ac:dyDescent="0.25"/>
  <cols>
    <col min="1" max="1" width="8" style="2" bestFit="1" customWidth="1"/>
    <col min="2" max="2" width="10" style="2" bestFit="1" customWidth="1"/>
    <col min="3" max="3" width="16" style="2" bestFit="1" customWidth="1"/>
    <col min="4" max="4" width="12.140625" style="2" bestFit="1" customWidth="1"/>
    <col min="5" max="5" width="12.42578125" style="2" bestFit="1" customWidth="1"/>
    <col min="7" max="7" width="9.5703125" style="2" customWidth="1"/>
    <col min="8" max="8" width="9.42578125" style="2" customWidth="1"/>
  </cols>
  <sheetData>
    <row r="1" spans="1:12" s="10" customFormat="1" x14ac:dyDescent="0.25">
      <c r="A1" s="10" t="s">
        <v>0</v>
      </c>
      <c r="B1" s="10" t="s">
        <v>1</v>
      </c>
      <c r="C1" s="10" t="s">
        <v>2</v>
      </c>
      <c r="D1" s="10" t="s">
        <v>3</v>
      </c>
      <c r="E1" s="10" t="s">
        <v>4</v>
      </c>
      <c r="F1" s="10" t="s">
        <v>5</v>
      </c>
      <c r="G1" s="10" t="s">
        <v>6</v>
      </c>
      <c r="H1" s="10" t="s">
        <v>7</v>
      </c>
      <c r="I1" s="10" t="s">
        <v>8</v>
      </c>
      <c r="J1" s="10" t="s">
        <v>9</v>
      </c>
      <c r="K1" s="10" t="s">
        <v>10</v>
      </c>
      <c r="L1" s="10"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4">
        <f ca="1">AVERAGE(OFFSET('Run Data'!$M$2, (ROWS(Graphs!G$1:G2)-2)*10,0,10,1))</f>
        <v>0.17642187721435737</v>
      </c>
      <c r="H2" s="11">
        <f ca="1">AVERAGE(OFFSET('Run Data'!$O$2, (ROWS(Graphs!H$1:H2)-2)*10,0,10,1))</f>
        <v>281.12033539999999</v>
      </c>
      <c r="I2" s="3">
        <f ca="1">AVERAGE(OFFSET('Run Data'!$R$2, (ROWS(Graphs!I$1:I2)-2)*10,0,10,1))</f>
        <v>-8.4967556779284824E-3</v>
      </c>
      <c r="J2" s="3">
        <f ca="1">AVERAGEIF(OFFSET('Run Data'!$R$2, (ROWS(Graphs!J$1:J2)-2)*10,0,10,1), "&gt;-0.1")</f>
        <v>-8.4967556779284824E-3</v>
      </c>
      <c r="K2" s="7">
        <f ca="1">COUNTIF(OFFSET('Run Data'!$S$2, (ROWS(Graphs!K$1:K2)-2)*10,0,10,1), "=0")</f>
        <v>5</v>
      </c>
      <c r="L2" s="7">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4">
        <f ca="1">AVERAGE(OFFSET('Run Data'!$M$2, (ROWS(Graphs!G$1:G3)-2)*10,0,10,1))</f>
        <v>0.16248743497683857</v>
      </c>
      <c r="H3" s="11">
        <f ca="1">AVERAGE(OFFSET('Run Data'!$O$2, (ROWS(Graphs!H$1:H3)-2)*10,0,10,1))</f>
        <v>417.32694387999993</v>
      </c>
      <c r="I3" s="3">
        <f ca="1">AVERAGE(OFFSET('Run Data'!$R$2, (ROWS(Graphs!I$1:I3)-2)*10,0,10,1))</f>
        <v>-1.060986420560815E-2</v>
      </c>
      <c r="J3" s="3">
        <f ca="1">AVERAGEIF(OFFSET('Run Data'!$R$2, (ROWS(Graphs!J$1:J3)-2)*10,0,10,1), "&gt;-0.1")</f>
        <v>-1.060986420560815E-2</v>
      </c>
      <c r="K3" s="7">
        <f ca="1">COUNTIF(OFFSET('Run Data'!$S$2, (ROWS(Graphs!K$1:K3)-2)*10,0,10,1), "=0")</f>
        <v>7</v>
      </c>
      <c r="L3" s="7">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4">
        <f ca="1">AVERAGE(OFFSET('Run Data'!$M$2, (ROWS(Graphs!G$1:G4)-2)*10,0,10,1))</f>
        <v>0.17367159849300087</v>
      </c>
      <c r="H4" s="11">
        <f ca="1">AVERAGE(OFFSET('Run Data'!$O$2, (ROWS(Graphs!H$1:H4)-2)*10,0,10,1))</f>
        <v>724.82864351000001</v>
      </c>
      <c r="I4" s="3">
        <f ca="1">AVERAGE(OFFSET('Run Data'!$R$2, (ROWS(Graphs!I$1:I4)-2)*10,0,10,1))</f>
        <v>-1.0597843144915926E-2</v>
      </c>
      <c r="J4" s="3">
        <f ca="1">AVERAGEIF(OFFSET('Run Data'!$R$2, (ROWS(Graphs!J$1:J4)-2)*10,0,10,1), "&gt;-0.1")</f>
        <v>1.0558303686438718E-2</v>
      </c>
      <c r="K4" s="7">
        <f ca="1">COUNTIF(OFFSET('Run Data'!$S$2, (ROWS(Graphs!K$1:K4)-2)*10,0,10,1), "=0")</f>
        <v>7</v>
      </c>
      <c r="L4" s="7">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4">
        <f ca="1">AVERAGE(OFFSET('Run Data'!$M$2, (ROWS(Graphs!G$1:G5)-2)*10,0,10,1))</f>
        <v>0.21919061402998147</v>
      </c>
      <c r="H5" s="11">
        <f ca="1">AVERAGE(OFFSET('Run Data'!$O$2, (ROWS(Graphs!H$1:H5)-2)*10,0,10,1))</f>
        <v>313.67986908000006</v>
      </c>
      <c r="I5" s="3">
        <f ca="1">AVERAGE(OFFSET('Run Data'!$R$2, (ROWS(Graphs!I$1:I5)-2)*10,0,10,1))</f>
        <v>-1.448237860497617E-2</v>
      </c>
      <c r="J5" s="3">
        <f ca="1">AVERAGEIF(OFFSET('Run Data'!$R$2, (ROWS(Graphs!J$1:J5)-2)*10,0,10,1), "&gt;-0.1")</f>
        <v>-4.8853183038735182E-4</v>
      </c>
      <c r="K5" s="7">
        <f ca="1">COUNTIF(OFFSET('Run Data'!$S$2, (ROWS(Graphs!K$1:K5)-2)*10,0,10,1), "=0")</f>
        <v>2</v>
      </c>
      <c r="L5" s="7">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4">
        <f ca="1">AVERAGE(OFFSET('Run Data'!$M$2, (ROWS(Graphs!G$1:G6)-2)*10,0,10,1))</f>
        <v>0.20882389928021866</v>
      </c>
      <c r="H6" s="11">
        <f ca="1">AVERAGE(OFFSET('Run Data'!$O$2, (ROWS(Graphs!H$1:H6)-2)*10,0,10,1))</f>
        <v>483.74806733000003</v>
      </c>
      <c r="I6" s="3">
        <f ca="1">AVERAGE(OFFSET('Run Data'!$R$2, (ROWS(Graphs!I$1:I6)-2)*10,0,10,1))</f>
        <v>-8.0808175539678168E-4</v>
      </c>
      <c r="J6" s="3">
        <f ca="1">AVERAGEIF(OFFSET('Run Data'!$R$2, (ROWS(Graphs!J$1:J6)-2)*10,0,10,1), "&gt;-0.1")</f>
        <v>1.4526580240879161E-2</v>
      </c>
      <c r="K6" s="7">
        <f ca="1">COUNTIF(OFFSET('Run Data'!$S$2, (ROWS(Graphs!K$1:K6)-2)*10,0,10,1), "=0")</f>
        <v>6</v>
      </c>
      <c r="L6" s="7">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4">
        <f ca="1">AVERAGE(OFFSET('Run Data'!$M$2, (ROWS(Graphs!G$1:G7)-2)*10,0,10,1))</f>
        <v>0.21251452491442396</v>
      </c>
      <c r="H7" s="11">
        <f ca="1">AVERAGE(OFFSET('Run Data'!$O$2, (ROWS(Graphs!H$1:H7)-2)*10,0,10,1))</f>
        <v>724.03486725000016</v>
      </c>
      <c r="I7" s="3">
        <f ca="1">AVERAGE(OFFSET('Run Data'!$R$2, (ROWS(Graphs!I$1:I7)-2)*10,0,10,1))</f>
        <v>-2.0142860148017659E-2</v>
      </c>
      <c r="J7" s="3">
        <f ca="1">AVERAGEIF(OFFSET('Run Data'!$R$2, (ROWS(Graphs!J$1:J7)-2)*10,0,10,1), "&gt;-0.1")</f>
        <v>-6.0359486495913635E-3</v>
      </c>
      <c r="K7" s="7">
        <f ca="1">COUNTIF(OFFSET('Run Data'!$S$2, (ROWS(Graphs!K$1:K7)-2)*10,0,10,1), "=0")</f>
        <v>1</v>
      </c>
      <c r="L7" s="7">
        <f ca="1">COUNTIF(OFFSET('Run Data'!$S$2, (ROWS(Graphs!L$1:L7)-2)*10,0,10,1), "&lt;-0.1")</f>
        <v>1</v>
      </c>
    </row>
  </sheetData>
  <conditionalFormatting sqref="I2:J7">
    <cfRule type="cellIs" dxfId="10" priority="1" operator="notBetween">
      <formula>-0.1</formula>
      <formula>0.1</formula>
    </cfRule>
    <cfRule type="cellIs" dxfId="9" priority="2" operator="greaterThan">
      <formula>0</formula>
    </cfRule>
    <cfRule type="cellIs" dxfId="8" priority="3" operator="lessThan">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9"/>
  <sheetViews>
    <sheetView workbookViewId="0">
      <pane xSplit="2" ySplit="1" topLeftCell="I2" activePane="bottomRight" state="frozen"/>
      <selection pane="topRight" activeCell="C1" sqref="C1"/>
      <selection pane="bottomLeft" activeCell="A2" sqref="A2"/>
      <selection pane="bottomRight" activeCell="K7" sqref="K7"/>
    </sheetView>
  </sheetViews>
  <sheetFormatPr defaultRowHeight="15" x14ac:dyDescent="0.25"/>
  <cols>
    <col min="1" max="1" width="8" style="2" bestFit="1" customWidth="1"/>
    <col min="2" max="2" width="10" style="2" customWidth="1"/>
    <col min="3" max="3" width="5.85546875" style="2" bestFit="1" customWidth="1"/>
    <col min="4" max="4" width="14.140625" style="2" bestFit="1" customWidth="1"/>
    <col min="5" max="5" width="13.28515625" style="2" bestFit="1" customWidth="1"/>
    <col min="6" max="6" width="15.28515625" style="2" bestFit="1" customWidth="1"/>
    <col min="7" max="7" width="15.28515625" style="2" customWidth="1"/>
    <col min="8" max="8" width="150.7109375" style="13" customWidth="1"/>
    <col min="9" max="9" width="9.140625" style="13" customWidth="1"/>
    <col min="10" max="10" width="12.140625" style="13" bestFit="1" customWidth="1"/>
    <col min="11" max="11" width="13.85546875" style="2" customWidth="1"/>
    <col min="12" max="12" width="13.85546875" style="4" hidden="1" customWidth="1"/>
    <col min="13" max="13" width="13.85546875" style="2" customWidth="1"/>
    <col min="14" max="14" width="13.28515625" style="2" customWidth="1"/>
    <col min="15" max="15" width="16" style="2" bestFit="1" customWidth="1"/>
    <col min="16" max="16" width="14.85546875" style="2" bestFit="1" customWidth="1"/>
    <col min="17" max="17" width="19.28515625" style="2" customWidth="1"/>
    <col min="18" max="18" width="14.140625" style="2" customWidth="1"/>
    <col min="19" max="19" width="12.42578125" style="2" customWidth="1"/>
    <col min="22" max="22" width="11.140625" style="2" bestFit="1" customWidth="1"/>
  </cols>
  <sheetData>
    <row r="1" spans="1:22" x14ac:dyDescent="0.25">
      <c r="A1" s="10" t="s">
        <v>12</v>
      </c>
      <c r="B1" s="10" t="s">
        <v>1</v>
      </c>
      <c r="C1" s="10" t="s">
        <v>13</v>
      </c>
      <c r="D1" s="10" t="s">
        <v>14</v>
      </c>
      <c r="E1" s="10" t="s">
        <v>15</v>
      </c>
      <c r="F1" s="10" t="s">
        <v>16</v>
      </c>
      <c r="G1" s="10" t="s">
        <v>17</v>
      </c>
      <c r="H1" s="1" t="s">
        <v>18</v>
      </c>
      <c r="J1" s="1" t="s">
        <v>19</v>
      </c>
      <c r="K1" s="10" t="s">
        <v>20</v>
      </c>
      <c r="L1" s="5" t="s">
        <v>21</v>
      </c>
      <c r="M1" s="10" t="s">
        <v>22</v>
      </c>
      <c r="N1" s="10" t="s">
        <v>23</v>
      </c>
      <c r="O1" s="10" t="s">
        <v>7</v>
      </c>
      <c r="P1" s="10" t="s">
        <v>24</v>
      </c>
      <c r="Q1" s="10" t="s">
        <v>25</v>
      </c>
      <c r="R1" s="10" t="s">
        <v>26</v>
      </c>
      <c r="S1" s="10" t="s">
        <v>27</v>
      </c>
    </row>
    <row r="2" spans="1:22" ht="15" customHeight="1" x14ac:dyDescent="0.25">
      <c r="A2">
        <v>9</v>
      </c>
      <c r="B2">
        <v>3</v>
      </c>
      <c r="C2">
        <v>1</v>
      </c>
      <c r="D2">
        <f t="shared" ref="D2:D33" si="0">E2/60</f>
        <v>1.0683333333333333E-2</v>
      </c>
      <c r="E2">
        <f t="shared" ref="E2:E33" si="1">F2/1000</f>
        <v>0.64100000000000001</v>
      </c>
      <c r="F2">
        <v>641</v>
      </c>
      <c r="G2">
        <v>573.06827871500002</v>
      </c>
      <c r="H2" s="14" t="s">
        <v>28</v>
      </c>
      <c r="I2" s="15"/>
      <c r="J2" t="s">
        <v>29</v>
      </c>
      <c r="K2">
        <v>681.64705556381671</v>
      </c>
      <c r="L2" s="4">
        <v>0.18946917999419649</v>
      </c>
      <c r="M2" s="4">
        <f t="shared" ref="M2:M33" si="2">(K2-G2)/G2</f>
        <v>0.18946917999419646</v>
      </c>
      <c r="N2" t="s">
        <v>30</v>
      </c>
      <c r="O2">
        <v>262.46966379999998</v>
      </c>
      <c r="P2">
        <v>737.89099450163053</v>
      </c>
      <c r="Q2" s="4">
        <f t="shared" ref="Q2:Q33" si="3">(P2-G2)/G2</f>
        <v>0.28761444649530254</v>
      </c>
      <c r="R2" s="8">
        <f t="shared" ref="R2:R33" si="4">(P2-K2)/K2</f>
        <v>8.2511819685470916E-2</v>
      </c>
      <c r="S2" s="8">
        <f t="shared" ref="S2:S33" si="5">ROUND(R2,5)</f>
        <v>8.251E-2</v>
      </c>
    </row>
    <row r="3" spans="1:22" ht="15" customHeight="1" x14ac:dyDescent="0.25">
      <c r="A3">
        <v>9</v>
      </c>
      <c r="B3">
        <v>3</v>
      </c>
      <c r="C3">
        <v>2</v>
      </c>
      <c r="D3">
        <f t="shared" si="0"/>
        <v>1.5050000000000001E-2</v>
      </c>
      <c r="E3">
        <f t="shared" si="1"/>
        <v>0.90300000000000002</v>
      </c>
      <c r="F3">
        <v>903</v>
      </c>
      <c r="G3">
        <v>576.78510638299997</v>
      </c>
      <c r="H3" s="14" t="s">
        <v>31</v>
      </c>
      <c r="I3" s="15"/>
      <c r="J3" t="s">
        <v>32</v>
      </c>
      <c r="K3">
        <v>662.80451167813396</v>
      </c>
      <c r="L3" s="4">
        <v>0.14913596821970451</v>
      </c>
      <c r="M3" s="4">
        <f t="shared" si="2"/>
        <v>0.14913596821970454</v>
      </c>
      <c r="N3" t="s">
        <v>33</v>
      </c>
      <c r="O3">
        <v>278.01979510000001</v>
      </c>
      <c r="P3">
        <v>662.80451167813396</v>
      </c>
      <c r="Q3" s="4">
        <f t="shared" si="3"/>
        <v>0.14913596821970454</v>
      </c>
      <c r="R3" s="8">
        <f t="shared" si="4"/>
        <v>0</v>
      </c>
      <c r="S3" s="8">
        <f t="shared" si="5"/>
        <v>0</v>
      </c>
      <c r="U3">
        <f>ROUND(0.777777777777777,5)</f>
        <v>0.77778000000000003</v>
      </c>
      <c r="V3" s="9">
        <f>U3</f>
        <v>0.77778000000000003</v>
      </c>
    </row>
    <row r="4" spans="1:22" ht="15" customHeight="1" x14ac:dyDescent="0.25">
      <c r="A4">
        <v>9</v>
      </c>
      <c r="B4">
        <v>3</v>
      </c>
      <c r="C4">
        <v>3</v>
      </c>
      <c r="D4">
        <f t="shared" si="0"/>
        <v>1.0500000000000001E-2</v>
      </c>
      <c r="E4">
        <f t="shared" si="1"/>
        <v>0.63</v>
      </c>
      <c r="F4">
        <v>630</v>
      </c>
      <c r="G4">
        <v>943.34840135000002</v>
      </c>
      <c r="H4" s="14" t="s">
        <v>34</v>
      </c>
      <c r="I4" s="15"/>
      <c r="J4" t="s">
        <v>35</v>
      </c>
      <c r="K4">
        <v>1121.506775041001</v>
      </c>
      <c r="L4" s="4">
        <v>0.18885745015949931</v>
      </c>
      <c r="M4" s="4">
        <f t="shared" si="2"/>
        <v>0.18885745015949931</v>
      </c>
      <c r="N4" t="s">
        <v>36</v>
      </c>
      <c r="O4">
        <v>278.10329050000013</v>
      </c>
      <c r="P4">
        <v>1017.840597157414</v>
      </c>
      <c r="Q4" s="4">
        <f t="shared" si="3"/>
        <v>7.896573068954188E-2</v>
      </c>
      <c r="R4" s="8">
        <f t="shared" si="4"/>
        <v>-9.2434731729371042E-2</v>
      </c>
      <c r="S4" s="8">
        <f t="shared" si="5"/>
        <v>-9.2429999999999998E-2</v>
      </c>
    </row>
    <row r="5" spans="1:22" ht="15" customHeight="1" x14ac:dyDescent="0.25">
      <c r="A5">
        <v>9</v>
      </c>
      <c r="B5">
        <v>3</v>
      </c>
      <c r="C5">
        <v>4</v>
      </c>
      <c r="D5">
        <f t="shared" si="0"/>
        <v>2.5516666666666667E-2</v>
      </c>
      <c r="E5">
        <f t="shared" si="1"/>
        <v>1.5309999999999999</v>
      </c>
      <c r="F5">
        <v>1531</v>
      </c>
      <c r="G5">
        <v>547.76187840700004</v>
      </c>
      <c r="H5" s="14" t="s">
        <v>37</v>
      </c>
      <c r="I5" s="15"/>
      <c r="J5" t="s">
        <v>38</v>
      </c>
      <c r="K5">
        <v>648.77828901133626</v>
      </c>
      <c r="L5" s="4">
        <v>0.18441664998322249</v>
      </c>
      <c r="M5" s="4">
        <f t="shared" si="2"/>
        <v>0.18441664998322252</v>
      </c>
      <c r="N5" t="s">
        <v>39</v>
      </c>
      <c r="O5">
        <v>277.54593849999998</v>
      </c>
      <c r="P5">
        <v>648.77828901133626</v>
      </c>
      <c r="Q5" s="4">
        <f t="shared" si="3"/>
        <v>0.18441664998322252</v>
      </c>
      <c r="R5" s="8">
        <f t="shared" si="4"/>
        <v>0</v>
      </c>
      <c r="S5" s="8">
        <f t="shared" si="5"/>
        <v>0</v>
      </c>
    </row>
    <row r="6" spans="1:22" ht="15" customHeight="1" x14ac:dyDescent="0.25">
      <c r="A6">
        <v>9</v>
      </c>
      <c r="B6">
        <v>3</v>
      </c>
      <c r="C6">
        <v>5</v>
      </c>
      <c r="D6">
        <f t="shared" si="0"/>
        <v>4.2383333333333335E-2</v>
      </c>
      <c r="E6">
        <f t="shared" si="1"/>
        <v>2.5430000000000001</v>
      </c>
      <c r="F6">
        <v>2543</v>
      </c>
      <c r="G6">
        <v>979.546880192</v>
      </c>
      <c r="H6" s="14" t="s">
        <v>40</v>
      </c>
      <c r="I6" s="15"/>
      <c r="J6" t="s">
        <v>41</v>
      </c>
      <c r="K6">
        <v>1096.3601690856599</v>
      </c>
      <c r="L6" s="4">
        <v>0.11925237194442739</v>
      </c>
      <c r="M6" s="4">
        <f t="shared" si="2"/>
        <v>0.11925237194442743</v>
      </c>
      <c r="N6" t="s">
        <v>42</v>
      </c>
      <c r="O6">
        <v>260.34920179999989</v>
      </c>
      <c r="P6">
        <v>1077.6947002346831</v>
      </c>
      <c r="Q6" s="4">
        <f t="shared" si="3"/>
        <v>0.10019716465581026</v>
      </c>
      <c r="R6" s="8">
        <f t="shared" si="4"/>
        <v>-1.7024942511860323E-2</v>
      </c>
      <c r="S6" s="8">
        <f t="shared" si="5"/>
        <v>-1.702E-2</v>
      </c>
    </row>
    <row r="7" spans="1:22" ht="15" customHeight="1" x14ac:dyDescent="0.25">
      <c r="A7">
        <v>9</v>
      </c>
      <c r="B7">
        <v>3</v>
      </c>
      <c r="C7">
        <v>6</v>
      </c>
      <c r="D7">
        <f t="shared" si="0"/>
        <v>6.2883333333333333E-2</v>
      </c>
      <c r="E7">
        <f t="shared" si="1"/>
        <v>3.7730000000000001</v>
      </c>
      <c r="F7">
        <v>3773</v>
      </c>
      <c r="G7">
        <v>456.27215827700002</v>
      </c>
      <c r="H7" s="14" t="s">
        <v>43</v>
      </c>
      <c r="I7" s="15"/>
      <c r="J7" t="s">
        <v>44</v>
      </c>
      <c r="K7">
        <v>520.34549815358832</v>
      </c>
      <c r="L7" s="4">
        <v>0.14042789750429999</v>
      </c>
      <c r="M7" s="4">
        <f t="shared" si="2"/>
        <v>0.14042789750430001</v>
      </c>
      <c r="N7" t="s">
        <v>45</v>
      </c>
      <c r="O7">
        <v>317.7635937</v>
      </c>
      <c r="P7">
        <v>520.34549815358832</v>
      </c>
      <c r="Q7" s="4">
        <f t="shared" si="3"/>
        <v>0.14042789750430001</v>
      </c>
      <c r="R7" s="8">
        <f t="shared" si="4"/>
        <v>0</v>
      </c>
      <c r="S7" s="8">
        <f t="shared" si="5"/>
        <v>0</v>
      </c>
    </row>
    <row r="8" spans="1:22" ht="15" customHeight="1" x14ac:dyDescent="0.25">
      <c r="A8">
        <v>9</v>
      </c>
      <c r="B8">
        <v>3</v>
      </c>
      <c r="C8">
        <v>7</v>
      </c>
      <c r="D8">
        <f t="shared" si="0"/>
        <v>6.3600000000000004E-2</v>
      </c>
      <c r="E8">
        <f t="shared" si="1"/>
        <v>3.8159999999999998</v>
      </c>
      <c r="F8">
        <v>3816</v>
      </c>
      <c r="G8">
        <v>883.23944079299997</v>
      </c>
      <c r="H8" s="14" t="s">
        <v>46</v>
      </c>
      <c r="I8" s="15"/>
      <c r="J8" t="s">
        <v>47</v>
      </c>
      <c r="K8">
        <v>996.8146493389404</v>
      </c>
      <c r="L8" s="4">
        <v>0.12858937599522169</v>
      </c>
      <c r="M8" s="4">
        <f t="shared" si="2"/>
        <v>0.12858937599522169</v>
      </c>
      <c r="N8" t="s">
        <v>48</v>
      </c>
      <c r="O8">
        <v>270.72479270000002</v>
      </c>
      <c r="P8">
        <v>996.81464933894028</v>
      </c>
      <c r="Q8" s="4">
        <f t="shared" si="3"/>
        <v>0.12858937599522158</v>
      </c>
      <c r="R8" s="8">
        <f t="shared" si="4"/>
        <v>-1.1405012737022871E-16</v>
      </c>
      <c r="S8" s="8">
        <f t="shared" si="5"/>
        <v>0</v>
      </c>
    </row>
    <row r="9" spans="1:22" ht="15" customHeight="1" x14ac:dyDescent="0.25">
      <c r="A9">
        <v>9</v>
      </c>
      <c r="B9">
        <v>3</v>
      </c>
      <c r="C9">
        <v>8</v>
      </c>
      <c r="D9">
        <f t="shared" si="0"/>
        <v>3.3599999999999998E-2</v>
      </c>
      <c r="E9">
        <f t="shared" si="1"/>
        <v>2.016</v>
      </c>
      <c r="F9">
        <v>2016</v>
      </c>
      <c r="G9">
        <v>674.55252934199996</v>
      </c>
      <c r="H9" s="14" t="s">
        <v>49</v>
      </c>
      <c r="I9" s="15"/>
      <c r="J9" t="s">
        <v>50</v>
      </c>
      <c r="K9">
        <v>849.7955585238285</v>
      </c>
      <c r="L9" s="4">
        <v>0.25979152335663369</v>
      </c>
      <c r="M9" s="4">
        <f t="shared" si="2"/>
        <v>0.25979152335663375</v>
      </c>
      <c r="N9" t="s">
        <v>51</v>
      </c>
      <c r="O9">
        <v>304.02424980000001</v>
      </c>
      <c r="P9">
        <v>775.21553639218246</v>
      </c>
      <c r="Q9" s="4">
        <f t="shared" si="3"/>
        <v>0.14922930783222382</v>
      </c>
      <c r="R9" s="8">
        <f t="shared" si="4"/>
        <v>-8.7762311044786198E-2</v>
      </c>
      <c r="S9" s="8">
        <f t="shared" si="5"/>
        <v>-8.7760000000000005E-2</v>
      </c>
    </row>
    <row r="10" spans="1:22" ht="15" customHeight="1" x14ac:dyDescent="0.25">
      <c r="A10">
        <v>9</v>
      </c>
      <c r="B10">
        <v>3</v>
      </c>
      <c r="C10">
        <v>9</v>
      </c>
      <c r="D10">
        <f t="shared" si="0"/>
        <v>2.7166666666666665E-2</v>
      </c>
      <c r="E10">
        <f t="shared" si="1"/>
        <v>1.63</v>
      </c>
      <c r="F10">
        <v>1630</v>
      </c>
      <c r="G10">
        <v>604.10825342600003</v>
      </c>
      <c r="H10" s="14" t="s">
        <v>52</v>
      </c>
      <c r="I10" s="15"/>
      <c r="J10" t="s">
        <v>53</v>
      </c>
      <c r="K10">
        <v>732.72108410107626</v>
      </c>
      <c r="L10" s="4">
        <v>0.21289699312282381</v>
      </c>
      <c r="M10" s="4">
        <f t="shared" si="2"/>
        <v>0.21289699312282379</v>
      </c>
      <c r="N10" t="s">
        <v>54</v>
      </c>
      <c r="O10">
        <v>294.104108</v>
      </c>
      <c r="P10">
        <v>732.72108410107626</v>
      </c>
      <c r="Q10" s="4">
        <f t="shared" si="3"/>
        <v>0.21289699312282379</v>
      </c>
      <c r="R10" s="8">
        <f t="shared" si="4"/>
        <v>0</v>
      </c>
      <c r="S10" s="8">
        <f t="shared" si="5"/>
        <v>0</v>
      </c>
    </row>
    <row r="11" spans="1:22" ht="15" customHeight="1" x14ac:dyDescent="0.25">
      <c r="A11">
        <v>9</v>
      </c>
      <c r="B11">
        <v>3</v>
      </c>
      <c r="C11">
        <v>10</v>
      </c>
      <c r="D11">
        <f t="shared" si="0"/>
        <v>1.6266666666666665E-2</v>
      </c>
      <c r="E11">
        <f t="shared" si="1"/>
        <v>0.97599999999999998</v>
      </c>
      <c r="F11">
        <v>976</v>
      </c>
      <c r="G11">
        <v>566.83624877900002</v>
      </c>
      <c r="H11" s="14" t="s">
        <v>55</v>
      </c>
      <c r="I11" s="15"/>
      <c r="J11" t="s">
        <v>56</v>
      </c>
      <c r="K11">
        <v>675.31814202394798</v>
      </c>
      <c r="L11" s="4">
        <v>0.1913813618635446</v>
      </c>
      <c r="M11" s="4">
        <f t="shared" si="2"/>
        <v>0.19138136186354457</v>
      </c>
      <c r="N11" t="s">
        <v>57</v>
      </c>
      <c r="O11">
        <v>268.09872009999998</v>
      </c>
      <c r="P11">
        <v>695.40386535206767</v>
      </c>
      <c r="Q11" s="4">
        <f t="shared" si="3"/>
        <v>0.22681615166639427</v>
      </c>
      <c r="R11" s="8">
        <f t="shared" si="4"/>
        <v>2.9742608821261916E-2</v>
      </c>
      <c r="S11" s="8">
        <f t="shared" si="5"/>
        <v>2.9739999999999999E-2</v>
      </c>
    </row>
    <row r="12" spans="1:22" ht="15" customHeight="1" x14ac:dyDescent="0.25">
      <c r="A12">
        <v>12</v>
      </c>
      <c r="B12">
        <v>3</v>
      </c>
      <c r="C12">
        <v>1</v>
      </c>
      <c r="D12">
        <f t="shared" si="0"/>
        <v>3.9316666666666666E-2</v>
      </c>
      <c r="E12">
        <f t="shared" si="1"/>
        <v>2.359</v>
      </c>
      <c r="F12">
        <v>2359</v>
      </c>
      <c r="G12">
        <v>784.24467330000004</v>
      </c>
      <c r="H12" s="14" t="s">
        <v>58</v>
      </c>
      <c r="I12" s="15"/>
      <c r="J12" t="s">
        <v>59</v>
      </c>
      <c r="K12">
        <v>913.45865950850782</v>
      </c>
      <c r="L12" s="4">
        <v>0.16476233834626131</v>
      </c>
      <c r="M12" s="4">
        <f t="shared" si="2"/>
        <v>0.16476233834626131</v>
      </c>
      <c r="N12" t="s">
        <v>60</v>
      </c>
      <c r="O12">
        <v>464.70780339999988</v>
      </c>
      <c r="P12">
        <v>914.85828521333269</v>
      </c>
      <c r="Q12" s="4">
        <f t="shared" si="3"/>
        <v>0.16654701824588425</v>
      </c>
      <c r="R12" s="8">
        <f t="shared" si="4"/>
        <v>1.5322266533418691E-3</v>
      </c>
      <c r="S12" s="8">
        <f t="shared" si="5"/>
        <v>1.5299999999999999E-3</v>
      </c>
    </row>
    <row r="13" spans="1:22" ht="15" customHeight="1" x14ac:dyDescent="0.25">
      <c r="A13">
        <v>12</v>
      </c>
      <c r="B13">
        <v>3</v>
      </c>
      <c r="C13">
        <v>2</v>
      </c>
      <c r="D13">
        <f t="shared" si="0"/>
        <v>0.14400000000000002</v>
      </c>
      <c r="E13">
        <f t="shared" si="1"/>
        <v>8.64</v>
      </c>
      <c r="F13">
        <v>8640</v>
      </c>
      <c r="G13">
        <v>613.378326109</v>
      </c>
      <c r="H13" s="14" t="s">
        <v>61</v>
      </c>
      <c r="I13" s="15"/>
      <c r="J13" t="s">
        <v>62</v>
      </c>
      <c r="K13">
        <v>723.75913134411178</v>
      </c>
      <c r="L13" s="4">
        <v>0.17995550305032559</v>
      </c>
      <c r="M13" s="4">
        <f t="shared" si="2"/>
        <v>0.17995550305032562</v>
      </c>
      <c r="N13" t="s">
        <v>63</v>
      </c>
      <c r="O13">
        <v>406.5890359</v>
      </c>
      <c r="P13">
        <v>723.75913134411178</v>
      </c>
      <c r="Q13" s="4">
        <f t="shared" si="3"/>
        <v>0.17995550305032562</v>
      </c>
      <c r="R13" s="8">
        <f t="shared" si="4"/>
        <v>0</v>
      </c>
      <c r="S13" s="8">
        <f t="shared" si="5"/>
        <v>0</v>
      </c>
    </row>
    <row r="14" spans="1:22" ht="15" customHeight="1" x14ac:dyDescent="0.25">
      <c r="A14">
        <v>12</v>
      </c>
      <c r="B14">
        <v>3</v>
      </c>
      <c r="C14">
        <v>3</v>
      </c>
      <c r="D14">
        <f t="shared" si="0"/>
        <v>2.6083333333333333E-2</v>
      </c>
      <c r="E14">
        <f t="shared" si="1"/>
        <v>1.5649999999999999</v>
      </c>
      <c r="F14">
        <v>1565</v>
      </c>
      <c r="G14">
        <v>791.18591642900003</v>
      </c>
      <c r="H14" s="14" t="s">
        <v>64</v>
      </c>
      <c r="I14" s="15"/>
      <c r="J14" t="s">
        <v>65</v>
      </c>
      <c r="K14">
        <v>869.73014524941982</v>
      </c>
      <c r="L14" s="4">
        <v>9.9274048222353875E-2</v>
      </c>
      <c r="M14" s="4">
        <f t="shared" si="2"/>
        <v>9.9274048222353875E-2</v>
      </c>
      <c r="N14" t="s">
        <v>66</v>
      </c>
      <c r="O14">
        <v>419.66426040000027</v>
      </c>
      <c r="P14">
        <v>869.73014524941982</v>
      </c>
      <c r="Q14" s="4">
        <f t="shared" si="3"/>
        <v>9.9274048222353875E-2</v>
      </c>
      <c r="R14" s="8">
        <f t="shared" si="4"/>
        <v>0</v>
      </c>
      <c r="S14" s="8">
        <f t="shared" si="5"/>
        <v>0</v>
      </c>
    </row>
    <row r="15" spans="1:22" ht="15" customHeight="1" x14ac:dyDescent="0.25">
      <c r="A15">
        <v>12</v>
      </c>
      <c r="B15">
        <v>3</v>
      </c>
      <c r="C15">
        <v>4</v>
      </c>
      <c r="D15">
        <f t="shared" si="0"/>
        <v>8.8149999999999992E-2</v>
      </c>
      <c r="E15">
        <f t="shared" si="1"/>
        <v>5.2889999999999997</v>
      </c>
      <c r="F15">
        <v>5289</v>
      </c>
      <c r="G15">
        <v>750.87424906499996</v>
      </c>
      <c r="H15" s="14" t="s">
        <v>67</v>
      </c>
      <c r="I15" s="15"/>
      <c r="J15" t="s">
        <v>68</v>
      </c>
      <c r="K15">
        <v>894.78810796327741</v>
      </c>
      <c r="L15" s="4">
        <v>0.19166173174467119</v>
      </c>
      <c r="M15" s="4">
        <f t="shared" si="2"/>
        <v>0.19166173174467122</v>
      </c>
      <c r="N15" t="s">
        <v>69</v>
      </c>
      <c r="O15">
        <v>422.64755399999967</v>
      </c>
      <c r="P15">
        <v>894.78810796327741</v>
      </c>
      <c r="Q15" s="4">
        <f t="shared" si="3"/>
        <v>0.19166173174467122</v>
      </c>
      <c r="R15" s="8">
        <f t="shared" si="4"/>
        <v>0</v>
      </c>
      <c r="S15" s="8">
        <f t="shared" si="5"/>
        <v>0</v>
      </c>
    </row>
    <row r="16" spans="1:22" ht="15" customHeight="1" x14ac:dyDescent="0.25">
      <c r="A16">
        <v>12</v>
      </c>
      <c r="B16">
        <v>3</v>
      </c>
      <c r="C16">
        <v>5</v>
      </c>
      <c r="D16">
        <f t="shared" si="0"/>
        <v>0.13175000000000001</v>
      </c>
      <c r="E16">
        <f t="shared" si="1"/>
        <v>7.9050000000000002</v>
      </c>
      <c r="F16">
        <v>7905</v>
      </c>
      <c r="G16">
        <v>909.07091568299995</v>
      </c>
      <c r="H16" s="14" t="s">
        <v>70</v>
      </c>
      <c r="I16" s="15"/>
      <c r="J16" t="s">
        <v>71</v>
      </c>
      <c r="K16">
        <v>1027.364256635447</v>
      </c>
      <c r="L16" s="4">
        <v>0.13012553686592351</v>
      </c>
      <c r="M16" s="4">
        <f t="shared" si="2"/>
        <v>0.13012553686592346</v>
      </c>
      <c r="N16" t="s">
        <v>72</v>
      </c>
      <c r="O16">
        <v>442.34885850000001</v>
      </c>
      <c r="P16">
        <v>1018.647370722324</v>
      </c>
      <c r="Q16" s="4">
        <f t="shared" si="3"/>
        <v>0.12053675147774083</v>
      </c>
      <c r="R16" s="8">
        <f t="shared" si="4"/>
        <v>-8.484708180981692E-3</v>
      </c>
      <c r="S16" s="8">
        <f t="shared" si="5"/>
        <v>-8.4799999999999997E-3</v>
      </c>
    </row>
    <row r="17" spans="1:19" ht="15" customHeight="1" x14ac:dyDescent="0.25">
      <c r="A17">
        <v>12</v>
      </c>
      <c r="B17">
        <v>3</v>
      </c>
      <c r="C17">
        <v>6</v>
      </c>
      <c r="D17">
        <f t="shared" si="0"/>
        <v>3.3716666666666666E-2</v>
      </c>
      <c r="E17">
        <f t="shared" si="1"/>
        <v>2.0230000000000001</v>
      </c>
      <c r="F17">
        <v>2023</v>
      </c>
      <c r="G17">
        <v>805.72962788500001</v>
      </c>
      <c r="H17" s="14" t="s">
        <v>73</v>
      </c>
      <c r="I17" s="15"/>
      <c r="J17" t="s">
        <v>74</v>
      </c>
      <c r="K17">
        <v>999.21410672612376</v>
      </c>
      <c r="L17" s="4">
        <v>0.2401357380254352</v>
      </c>
      <c r="M17" s="4">
        <f t="shared" si="2"/>
        <v>0.2401357380254352</v>
      </c>
      <c r="N17" t="s">
        <v>75</v>
      </c>
      <c r="O17">
        <v>426.36255859999977</v>
      </c>
      <c r="P17">
        <v>900.14586449837202</v>
      </c>
      <c r="Q17" s="4">
        <f t="shared" si="3"/>
        <v>0.11718104106610788</v>
      </c>
      <c r="R17" s="8">
        <f t="shared" si="4"/>
        <v>-9.914616052844169E-2</v>
      </c>
      <c r="S17" s="8">
        <f t="shared" si="5"/>
        <v>-9.9150000000000002E-2</v>
      </c>
    </row>
    <row r="18" spans="1:19" ht="15" customHeight="1" x14ac:dyDescent="0.25">
      <c r="A18">
        <v>12</v>
      </c>
      <c r="B18">
        <v>3</v>
      </c>
      <c r="C18">
        <v>7</v>
      </c>
      <c r="D18">
        <f t="shared" si="0"/>
        <v>6.0733333333333334E-2</v>
      </c>
      <c r="E18">
        <f t="shared" si="1"/>
        <v>3.6440000000000001</v>
      </c>
      <c r="F18">
        <v>3644</v>
      </c>
      <c r="G18">
        <v>683.45979060699995</v>
      </c>
      <c r="H18" s="14" t="s">
        <v>76</v>
      </c>
      <c r="I18" s="15"/>
      <c r="J18" t="s">
        <v>77</v>
      </c>
      <c r="K18">
        <v>782.003935883964</v>
      </c>
      <c r="L18" s="4">
        <v>0.14418426165121459</v>
      </c>
      <c r="M18" s="4">
        <f t="shared" si="2"/>
        <v>0.14418426165121465</v>
      </c>
      <c r="N18" t="s">
        <v>78</v>
      </c>
      <c r="O18">
        <v>370.22184800000008</v>
      </c>
      <c r="P18">
        <v>782.003935883964</v>
      </c>
      <c r="Q18" s="4">
        <f t="shared" si="3"/>
        <v>0.14418426165121465</v>
      </c>
      <c r="R18" s="8">
        <f t="shared" si="4"/>
        <v>0</v>
      </c>
      <c r="S18" s="8">
        <f t="shared" si="5"/>
        <v>0</v>
      </c>
    </row>
    <row r="19" spans="1:19" ht="15" customHeight="1" x14ac:dyDescent="0.25">
      <c r="A19">
        <v>12</v>
      </c>
      <c r="B19">
        <v>3</v>
      </c>
      <c r="C19">
        <v>8</v>
      </c>
      <c r="D19">
        <f t="shared" si="0"/>
        <v>0.19331666666666666</v>
      </c>
      <c r="E19">
        <f t="shared" si="1"/>
        <v>11.599</v>
      </c>
      <c r="F19">
        <v>11599</v>
      </c>
      <c r="G19">
        <v>1082.162880112</v>
      </c>
      <c r="H19" s="14" t="s">
        <v>79</v>
      </c>
      <c r="I19" s="15"/>
      <c r="J19" t="s">
        <v>80</v>
      </c>
      <c r="K19">
        <v>1219.039143534927</v>
      </c>
      <c r="L19" s="4">
        <v>0.1264839756920518</v>
      </c>
      <c r="M19" s="4">
        <f t="shared" si="2"/>
        <v>0.1264839756920518</v>
      </c>
      <c r="N19" t="s">
        <v>81</v>
      </c>
      <c r="O19">
        <v>438.19959239999929</v>
      </c>
      <c r="P19">
        <v>1219.039143534927</v>
      </c>
      <c r="Q19" s="4">
        <f t="shared" si="3"/>
        <v>0.1264839756920518</v>
      </c>
      <c r="R19" s="8">
        <f t="shared" si="4"/>
        <v>0</v>
      </c>
      <c r="S19" s="8">
        <f t="shared" si="5"/>
        <v>0</v>
      </c>
    </row>
    <row r="20" spans="1:19" ht="15" customHeight="1" x14ac:dyDescent="0.25">
      <c r="A20">
        <v>12</v>
      </c>
      <c r="B20">
        <v>3</v>
      </c>
      <c r="C20">
        <v>9</v>
      </c>
      <c r="D20">
        <f t="shared" si="0"/>
        <v>1.1155166666666667</v>
      </c>
      <c r="E20">
        <f t="shared" si="1"/>
        <v>66.930999999999997</v>
      </c>
      <c r="F20">
        <v>66931</v>
      </c>
      <c r="G20">
        <v>952.74671821100003</v>
      </c>
      <c r="H20" s="14" t="s">
        <v>82</v>
      </c>
      <c r="I20" s="15"/>
      <c r="J20" t="s">
        <v>83</v>
      </c>
      <c r="K20">
        <v>1095.786848590677</v>
      </c>
      <c r="L20" s="4">
        <v>0.15013447713393069</v>
      </c>
      <c r="M20" s="4">
        <f t="shared" si="2"/>
        <v>0.15013447713393074</v>
      </c>
      <c r="N20" t="s">
        <v>84</v>
      </c>
      <c r="O20">
        <v>395.94870300000002</v>
      </c>
      <c r="P20">
        <v>1095.786848590677</v>
      </c>
      <c r="Q20" s="4">
        <f t="shared" si="3"/>
        <v>0.15013447713393074</v>
      </c>
      <c r="R20" s="8">
        <f t="shared" si="4"/>
        <v>0</v>
      </c>
      <c r="S20" s="8">
        <f t="shared" si="5"/>
        <v>0</v>
      </c>
    </row>
    <row r="21" spans="1:19" ht="15" customHeight="1" x14ac:dyDescent="0.25">
      <c r="A21">
        <v>12</v>
      </c>
      <c r="B21">
        <v>3</v>
      </c>
      <c r="C21">
        <v>10</v>
      </c>
      <c r="D21">
        <f t="shared" si="0"/>
        <v>1.21885</v>
      </c>
      <c r="E21">
        <f t="shared" si="1"/>
        <v>73.131</v>
      </c>
      <c r="F21">
        <v>73131</v>
      </c>
      <c r="G21">
        <v>613.52360638799996</v>
      </c>
      <c r="H21" s="14" t="s">
        <v>85</v>
      </c>
      <c r="I21" s="15"/>
      <c r="J21" t="s">
        <v>86</v>
      </c>
      <c r="K21">
        <v>735.09744355158637</v>
      </c>
      <c r="L21" s="4">
        <v>0.1114684650271737</v>
      </c>
      <c r="M21" s="4">
        <f t="shared" si="2"/>
        <v>0.19815673903621828</v>
      </c>
      <c r="N21" t="s">
        <v>87</v>
      </c>
      <c r="O21">
        <v>386.57922459999997</v>
      </c>
      <c r="P21">
        <v>735.09744355158637</v>
      </c>
      <c r="Q21" s="4">
        <f t="shared" si="3"/>
        <v>0.19815673903621828</v>
      </c>
      <c r="R21" s="8">
        <f t="shared" si="4"/>
        <v>0</v>
      </c>
      <c r="S21" s="8">
        <f t="shared" si="5"/>
        <v>0</v>
      </c>
    </row>
    <row r="22" spans="1:19" ht="15" customHeight="1" x14ac:dyDescent="0.25">
      <c r="A22">
        <v>15</v>
      </c>
      <c r="B22">
        <v>3</v>
      </c>
      <c r="C22">
        <v>1</v>
      </c>
      <c r="D22">
        <f t="shared" si="0"/>
        <v>3.377733333333333</v>
      </c>
      <c r="E22">
        <f t="shared" si="1"/>
        <v>202.66399999999999</v>
      </c>
      <c r="F22">
        <v>202664</v>
      </c>
      <c r="G22">
        <v>1171.623384083</v>
      </c>
      <c r="H22" s="14" t="s">
        <v>88</v>
      </c>
      <c r="I22" s="15"/>
      <c r="J22" t="s">
        <v>89</v>
      </c>
      <c r="K22">
        <v>1281.2391705977</v>
      </c>
      <c r="L22" s="4">
        <v>9.3558892732832785E-2</v>
      </c>
      <c r="M22" s="4">
        <f t="shared" si="2"/>
        <v>9.3558892732832785E-2</v>
      </c>
      <c r="N22" t="s">
        <v>90</v>
      </c>
      <c r="O22">
        <v>672.47080480000022</v>
      </c>
      <c r="P22">
        <v>1281.2391705977</v>
      </c>
      <c r="Q22" s="4">
        <f t="shared" si="3"/>
        <v>9.3558892732832785E-2</v>
      </c>
      <c r="R22" s="8">
        <f t="shared" si="4"/>
        <v>0</v>
      </c>
      <c r="S22" s="8">
        <f t="shared" si="5"/>
        <v>0</v>
      </c>
    </row>
    <row r="23" spans="1:19" ht="15" customHeight="1" x14ac:dyDescent="0.25">
      <c r="A23">
        <v>15</v>
      </c>
      <c r="B23">
        <v>3</v>
      </c>
      <c r="C23">
        <v>2</v>
      </c>
      <c r="D23">
        <f t="shared" si="0"/>
        <v>0.58639999999999992</v>
      </c>
      <c r="E23">
        <f t="shared" si="1"/>
        <v>35.183999999999997</v>
      </c>
      <c r="F23">
        <v>35184</v>
      </c>
      <c r="G23">
        <v>828.12840839</v>
      </c>
      <c r="H23" s="14" t="s">
        <v>91</v>
      </c>
      <c r="I23" s="15"/>
      <c r="J23" t="s">
        <v>92</v>
      </c>
      <c r="K23">
        <v>977.46652415438575</v>
      </c>
      <c r="L23" s="4">
        <v>0.18033207682697469</v>
      </c>
      <c r="M23" s="4">
        <f t="shared" si="2"/>
        <v>0.18033207682697469</v>
      </c>
      <c r="N23" t="s">
        <v>93</v>
      </c>
      <c r="O23">
        <v>699.79639490000045</v>
      </c>
      <c r="P23">
        <v>977.46652415438575</v>
      </c>
      <c r="Q23" s="4">
        <f t="shared" si="3"/>
        <v>0.18033207682697469</v>
      </c>
      <c r="R23" s="8">
        <f t="shared" si="4"/>
        <v>0</v>
      </c>
      <c r="S23" s="8">
        <f t="shared" si="5"/>
        <v>0</v>
      </c>
    </row>
    <row r="24" spans="1:19" ht="15" customHeight="1" x14ac:dyDescent="0.25">
      <c r="A24">
        <v>15</v>
      </c>
      <c r="B24">
        <v>3</v>
      </c>
      <c r="C24">
        <v>3</v>
      </c>
      <c r="D24">
        <f t="shared" si="0"/>
        <v>6.3454833333333331</v>
      </c>
      <c r="E24">
        <f t="shared" si="1"/>
        <v>380.72899999999998</v>
      </c>
      <c r="F24">
        <v>380729</v>
      </c>
      <c r="G24">
        <v>801.70743123199998</v>
      </c>
      <c r="H24" s="14" t="s">
        <v>94</v>
      </c>
      <c r="I24" s="15"/>
      <c r="J24" t="s">
        <v>95</v>
      </c>
      <c r="K24">
        <v>916.32674868129936</v>
      </c>
      <c r="L24" s="4">
        <v>0.1429690096213298</v>
      </c>
      <c r="M24" s="4">
        <f t="shared" si="2"/>
        <v>0.14296900962132977</v>
      </c>
      <c r="N24" t="s">
        <v>96</v>
      </c>
      <c r="O24">
        <v>701.53700339999978</v>
      </c>
      <c r="P24">
        <v>916.32674868129936</v>
      </c>
      <c r="Q24" s="4">
        <f t="shared" si="3"/>
        <v>0.14296900962132977</v>
      </c>
      <c r="R24" s="8">
        <f t="shared" si="4"/>
        <v>0</v>
      </c>
      <c r="S24" s="8">
        <f t="shared" si="5"/>
        <v>0</v>
      </c>
    </row>
    <row r="25" spans="1:19" ht="15" customHeight="1" x14ac:dyDescent="0.25">
      <c r="A25">
        <v>15</v>
      </c>
      <c r="B25">
        <v>3</v>
      </c>
      <c r="C25">
        <v>4</v>
      </c>
      <c r="D25">
        <f t="shared" si="0"/>
        <v>8.6769999999999996</v>
      </c>
      <c r="E25">
        <f t="shared" si="1"/>
        <v>520.62</v>
      </c>
      <c r="F25">
        <v>520620</v>
      </c>
      <c r="G25">
        <v>1003.760132766</v>
      </c>
      <c r="H25" s="14" t="s">
        <v>97</v>
      </c>
      <c r="I25" s="15"/>
      <c r="J25" t="s">
        <v>98</v>
      </c>
      <c r="K25">
        <v>1139.100511867154</v>
      </c>
      <c r="L25" s="4">
        <v>0.13483338766225439</v>
      </c>
      <c r="M25" s="4">
        <f t="shared" si="2"/>
        <v>0.13483338766225436</v>
      </c>
      <c r="N25" t="s">
        <v>99</v>
      </c>
      <c r="O25">
        <v>583.48621159999948</v>
      </c>
      <c r="P25">
        <v>1139.100511867154</v>
      </c>
      <c r="Q25" s="4">
        <f t="shared" si="3"/>
        <v>0.13483338766225436</v>
      </c>
      <c r="R25" s="8">
        <f t="shared" si="4"/>
        <v>0</v>
      </c>
      <c r="S25" s="8">
        <f t="shared" si="5"/>
        <v>0</v>
      </c>
    </row>
    <row r="26" spans="1:19" ht="15" customHeight="1" x14ac:dyDescent="0.25">
      <c r="A26">
        <v>15</v>
      </c>
      <c r="B26">
        <v>3</v>
      </c>
      <c r="C26">
        <v>5</v>
      </c>
      <c r="D26">
        <f t="shared" si="0"/>
        <v>1.3177833333333333</v>
      </c>
      <c r="E26">
        <f t="shared" si="1"/>
        <v>79.066999999999993</v>
      </c>
      <c r="F26">
        <v>79067</v>
      </c>
      <c r="G26">
        <v>826.18978593300005</v>
      </c>
      <c r="H26" s="14" t="s">
        <v>100</v>
      </c>
      <c r="I26" s="15"/>
      <c r="J26" t="s">
        <v>101</v>
      </c>
      <c r="K26">
        <v>1026.542152900709</v>
      </c>
      <c r="L26" s="4">
        <v>0.24250162659836669</v>
      </c>
      <c r="M26" s="4">
        <f t="shared" si="2"/>
        <v>0.24250162659836672</v>
      </c>
      <c r="N26" t="s">
        <v>102</v>
      </c>
      <c r="O26">
        <v>892.96981309999865</v>
      </c>
      <c r="P26">
        <v>1026.542152900709</v>
      </c>
      <c r="Q26" s="4">
        <f t="shared" si="3"/>
        <v>0.24250162659836672</v>
      </c>
      <c r="R26" s="8">
        <f t="shared" si="4"/>
        <v>0</v>
      </c>
      <c r="S26" s="8">
        <f t="shared" si="5"/>
        <v>0</v>
      </c>
    </row>
    <row r="27" spans="1:19" ht="15" customHeight="1" x14ac:dyDescent="0.25">
      <c r="A27">
        <v>15</v>
      </c>
      <c r="B27">
        <v>3</v>
      </c>
      <c r="C27">
        <v>6</v>
      </c>
      <c r="D27">
        <f t="shared" si="0"/>
        <v>0.26113333333333333</v>
      </c>
      <c r="E27">
        <f t="shared" si="1"/>
        <v>15.667999999999999</v>
      </c>
      <c r="F27">
        <v>15668</v>
      </c>
      <c r="G27">
        <v>1067.862157347</v>
      </c>
      <c r="H27" s="14" t="s">
        <v>103</v>
      </c>
      <c r="I27" s="15"/>
      <c r="J27" t="s">
        <v>104</v>
      </c>
      <c r="K27">
        <v>1204.045683633422</v>
      </c>
      <c r="L27" s="4">
        <v>0.12752912475591111</v>
      </c>
      <c r="M27" s="4">
        <f t="shared" si="2"/>
        <v>0.12752912475591113</v>
      </c>
      <c r="N27" t="s">
        <v>105</v>
      </c>
      <c r="O27">
        <v>630.24923900000067</v>
      </c>
      <c r="P27">
        <v>1204.045683633422</v>
      </c>
      <c r="Q27" s="4">
        <f t="shared" si="3"/>
        <v>0.12752912475591113</v>
      </c>
      <c r="R27" s="8">
        <f t="shared" si="4"/>
        <v>0</v>
      </c>
      <c r="S27" s="8">
        <f t="shared" si="5"/>
        <v>0</v>
      </c>
    </row>
    <row r="28" spans="1:19" ht="15" customHeight="1" x14ac:dyDescent="0.25">
      <c r="A28">
        <v>15</v>
      </c>
      <c r="B28">
        <v>3</v>
      </c>
      <c r="C28">
        <v>7</v>
      </c>
      <c r="D28">
        <f t="shared" si="0"/>
        <v>1.2154</v>
      </c>
      <c r="E28">
        <f t="shared" si="1"/>
        <v>72.924000000000007</v>
      </c>
      <c r="F28">
        <v>72924</v>
      </c>
      <c r="G28">
        <v>924.42118022199998</v>
      </c>
      <c r="H28" s="14" t="s">
        <v>106</v>
      </c>
      <c r="I28" s="15"/>
      <c r="J28" t="s">
        <v>107</v>
      </c>
      <c r="K28">
        <v>1102.417321416543</v>
      </c>
      <c r="L28" s="4">
        <v>0.192548748344123</v>
      </c>
      <c r="M28" s="4">
        <f t="shared" si="2"/>
        <v>0.192548748344123</v>
      </c>
      <c r="N28" t="s">
        <v>108</v>
      </c>
      <c r="O28">
        <v>1224.071597600001</v>
      </c>
      <c r="P28">
        <v>1175.4004660916421</v>
      </c>
      <c r="Q28" s="4">
        <f t="shared" si="3"/>
        <v>0.27149884840302924</v>
      </c>
      <c r="R28" s="8">
        <f t="shared" si="4"/>
        <v>6.6202828327588253E-2</v>
      </c>
      <c r="S28" s="8">
        <f t="shared" si="5"/>
        <v>6.6199999999999995E-2</v>
      </c>
    </row>
    <row r="29" spans="1:19" ht="15" customHeight="1" x14ac:dyDescent="0.25">
      <c r="A29">
        <v>15</v>
      </c>
      <c r="B29">
        <v>3</v>
      </c>
      <c r="C29">
        <v>8</v>
      </c>
      <c r="D29">
        <f t="shared" si="0"/>
        <v>0.1333</v>
      </c>
      <c r="E29">
        <f t="shared" si="1"/>
        <v>7.9980000000000002</v>
      </c>
      <c r="F29">
        <v>7998</v>
      </c>
      <c r="G29">
        <v>778.89360681400001</v>
      </c>
      <c r="H29" s="14" t="s">
        <v>109</v>
      </c>
      <c r="I29" s="15"/>
      <c r="J29" t="s">
        <v>110</v>
      </c>
      <c r="K29">
        <v>1053.107964725544</v>
      </c>
      <c r="L29" s="4">
        <v>0.3520562442837285</v>
      </c>
      <c r="M29" s="4">
        <f t="shared" si="2"/>
        <v>0.3520562442837285</v>
      </c>
      <c r="N29" t="s">
        <v>111</v>
      </c>
      <c r="O29">
        <v>512.58852750000005</v>
      </c>
      <c r="P29">
        <v>841.42993112169711</v>
      </c>
      <c r="Q29" s="4">
        <f t="shared" si="3"/>
        <v>8.0288660428857253E-2</v>
      </c>
      <c r="R29" s="8">
        <f t="shared" si="4"/>
        <v>-0.20100316462710771</v>
      </c>
      <c r="S29" s="8">
        <f t="shared" si="5"/>
        <v>-0.20100000000000001</v>
      </c>
    </row>
    <row r="30" spans="1:19" ht="15" customHeight="1" x14ac:dyDescent="0.25">
      <c r="A30">
        <v>15</v>
      </c>
      <c r="B30">
        <v>3</v>
      </c>
      <c r="C30">
        <v>9</v>
      </c>
      <c r="D30">
        <f t="shared" si="0"/>
        <v>0.30645</v>
      </c>
      <c r="E30">
        <f t="shared" si="1"/>
        <v>18.387</v>
      </c>
      <c r="F30">
        <v>18387</v>
      </c>
      <c r="G30">
        <v>1157.0368080420001</v>
      </c>
      <c r="H30" s="14" t="s">
        <v>112</v>
      </c>
      <c r="I30" s="15"/>
      <c r="J30" t="s">
        <v>113</v>
      </c>
      <c r="K30">
        <v>1286.4102607775251</v>
      </c>
      <c r="L30" s="4">
        <v>0.11181446591527</v>
      </c>
      <c r="M30" s="4">
        <f t="shared" si="2"/>
        <v>0.11181446591526999</v>
      </c>
      <c r="N30" t="s">
        <v>114</v>
      </c>
      <c r="O30">
        <v>868.00867970000036</v>
      </c>
      <c r="P30">
        <v>1323.487054912182</v>
      </c>
      <c r="Q30" s="4">
        <f t="shared" si="3"/>
        <v>0.14385907666313397</v>
      </c>
      <c r="R30" s="8">
        <f t="shared" si="4"/>
        <v>2.8821904850360212E-2</v>
      </c>
      <c r="S30" s="8">
        <f t="shared" si="5"/>
        <v>2.8819999999999998E-2</v>
      </c>
    </row>
    <row r="31" spans="1:19" ht="15" customHeight="1" x14ac:dyDescent="0.25">
      <c r="A31">
        <v>15</v>
      </c>
      <c r="B31">
        <v>3</v>
      </c>
      <c r="C31">
        <v>10</v>
      </c>
      <c r="D31">
        <f t="shared" si="0"/>
        <v>1.3606833333333335</v>
      </c>
      <c r="E31">
        <f t="shared" si="1"/>
        <v>81.641000000000005</v>
      </c>
      <c r="F31">
        <v>81641</v>
      </c>
      <c r="G31">
        <v>739.53477113099996</v>
      </c>
      <c r="H31" s="14" t="s">
        <v>115</v>
      </c>
      <c r="I31" s="15"/>
      <c r="J31" t="s">
        <v>116</v>
      </c>
      <c r="K31">
        <v>856.80458072890463</v>
      </c>
      <c r="L31" s="4">
        <v>0.15857240818921781</v>
      </c>
      <c r="M31" s="4">
        <f t="shared" si="2"/>
        <v>0.15857240818921778</v>
      </c>
      <c r="N31" t="s">
        <v>117</v>
      </c>
      <c r="O31">
        <v>463.10816349999908</v>
      </c>
      <c r="P31">
        <v>856.80458072890463</v>
      </c>
      <c r="Q31" s="4">
        <f t="shared" si="3"/>
        <v>0.15857240818921778</v>
      </c>
      <c r="R31" s="8">
        <f t="shared" si="4"/>
        <v>0</v>
      </c>
      <c r="S31" s="8">
        <f t="shared" si="5"/>
        <v>0</v>
      </c>
    </row>
    <row r="32" spans="1:19" ht="15" customHeight="1" x14ac:dyDescent="0.25">
      <c r="A32">
        <v>9</v>
      </c>
      <c r="B32">
        <v>5</v>
      </c>
      <c r="C32">
        <v>1</v>
      </c>
      <c r="D32">
        <f t="shared" si="0"/>
        <v>0.22196666666666667</v>
      </c>
      <c r="E32">
        <f t="shared" si="1"/>
        <v>13.318</v>
      </c>
      <c r="F32">
        <v>13318</v>
      </c>
      <c r="G32">
        <v>572.08350842100003</v>
      </c>
      <c r="H32" s="14" t="s">
        <v>118</v>
      </c>
      <c r="I32" s="15"/>
      <c r="J32" t="s">
        <v>119</v>
      </c>
      <c r="K32">
        <v>724.48711326831585</v>
      </c>
      <c r="L32" s="4">
        <v>0.26640097573859972</v>
      </c>
      <c r="M32" s="4">
        <f t="shared" si="2"/>
        <v>0.26640097573859967</v>
      </c>
      <c r="N32" t="s">
        <v>120</v>
      </c>
      <c r="O32">
        <v>309.14720440000002</v>
      </c>
      <c r="P32">
        <v>753.23582552852463</v>
      </c>
      <c r="Q32" s="4">
        <f t="shared" si="3"/>
        <v>0.31665362563504174</v>
      </c>
      <c r="R32" s="8">
        <f t="shared" si="4"/>
        <v>3.9681468080939641E-2</v>
      </c>
      <c r="S32" s="8">
        <f t="shared" si="5"/>
        <v>3.968E-2</v>
      </c>
    </row>
    <row r="33" spans="1:19" ht="15" customHeight="1" x14ac:dyDescent="0.25">
      <c r="A33">
        <v>9</v>
      </c>
      <c r="B33">
        <v>5</v>
      </c>
      <c r="C33">
        <v>2</v>
      </c>
      <c r="D33">
        <f t="shared" si="0"/>
        <v>3.1816666666666667E-2</v>
      </c>
      <c r="E33">
        <f t="shared" si="1"/>
        <v>1.909</v>
      </c>
      <c r="F33">
        <v>1909</v>
      </c>
      <c r="G33">
        <v>845.52345453600003</v>
      </c>
      <c r="H33" s="14" t="s">
        <v>121</v>
      </c>
      <c r="I33" s="15"/>
      <c r="J33" t="s">
        <v>122</v>
      </c>
      <c r="K33">
        <v>1024.350870524725</v>
      </c>
      <c r="L33" s="4">
        <v>0.21149906017315689</v>
      </c>
      <c r="M33" s="4">
        <f t="shared" si="2"/>
        <v>0.21149906017315689</v>
      </c>
      <c r="N33" t="s">
        <v>123</v>
      </c>
      <c r="O33">
        <v>270.34894500000001</v>
      </c>
      <c r="P33">
        <v>1024.350870524725</v>
      </c>
      <c r="Q33" s="4">
        <f t="shared" si="3"/>
        <v>0.21149906017315689</v>
      </c>
      <c r="R33" s="8">
        <f t="shared" si="4"/>
        <v>0</v>
      </c>
      <c r="S33" s="8">
        <f t="shared" si="5"/>
        <v>0</v>
      </c>
    </row>
    <row r="34" spans="1:19" ht="15" customHeight="1" x14ac:dyDescent="0.25">
      <c r="A34">
        <v>9</v>
      </c>
      <c r="B34">
        <v>5</v>
      </c>
      <c r="C34">
        <v>3</v>
      </c>
      <c r="D34">
        <f t="shared" ref="D34:D65" si="6">E34/60</f>
        <v>0.43746666666666667</v>
      </c>
      <c r="E34">
        <f t="shared" ref="E34:E65" si="7">F34/1000</f>
        <v>26.248000000000001</v>
      </c>
      <c r="F34">
        <v>26248</v>
      </c>
      <c r="G34">
        <v>727.03140475500004</v>
      </c>
      <c r="H34" s="14" t="s">
        <v>124</v>
      </c>
      <c r="I34" s="15"/>
      <c r="J34" t="s">
        <v>125</v>
      </c>
      <c r="K34">
        <v>866.88826321288798</v>
      </c>
      <c r="L34" s="4">
        <v>0.19236701130540279</v>
      </c>
      <c r="M34" s="4">
        <f t="shared" ref="M34:M61" si="8">(K34-G34)/G34</f>
        <v>0.19236701130540276</v>
      </c>
      <c r="N34" t="s">
        <v>126</v>
      </c>
      <c r="O34">
        <v>420.53963870000013</v>
      </c>
      <c r="P34">
        <v>883.13909655706368</v>
      </c>
      <c r="Q34" s="4">
        <f t="shared" ref="Q34:Q65" si="9">(P34-G34)/G34</f>
        <v>0.21471932406368316</v>
      </c>
      <c r="R34" s="8">
        <f t="shared" ref="R34:R61" si="10">(P34-K34)/K34</f>
        <v>1.8746168374625772E-2</v>
      </c>
      <c r="S34" s="8">
        <f t="shared" ref="S34:S65" si="11">ROUND(R34,5)</f>
        <v>1.8749999999999999E-2</v>
      </c>
    </row>
    <row r="35" spans="1:19" ht="15" customHeight="1" x14ac:dyDescent="0.25">
      <c r="A35">
        <v>9</v>
      </c>
      <c r="B35">
        <v>5</v>
      </c>
      <c r="C35">
        <v>4</v>
      </c>
      <c r="D35">
        <f t="shared" si="6"/>
        <v>3.7483333333333334E-2</v>
      </c>
      <c r="E35">
        <f t="shared" si="7"/>
        <v>2.2490000000000001</v>
      </c>
      <c r="F35">
        <v>2249</v>
      </c>
      <c r="G35">
        <v>694.66514945300003</v>
      </c>
      <c r="H35" s="14" t="s">
        <v>127</v>
      </c>
      <c r="I35" s="15"/>
      <c r="J35" t="s">
        <v>128</v>
      </c>
      <c r="K35">
        <v>931.91447117107839</v>
      </c>
      <c r="L35" s="4">
        <v>0.34153047969211581</v>
      </c>
      <c r="M35" s="4">
        <f t="shared" si="8"/>
        <v>0.34153047969211575</v>
      </c>
      <c r="N35" t="s">
        <v>129</v>
      </c>
      <c r="O35">
        <v>305.86990820000028</v>
      </c>
      <c r="P35">
        <v>854.4762539967021</v>
      </c>
      <c r="Q35" s="4">
        <f t="shared" si="9"/>
        <v>0.2300548756037957</v>
      </c>
      <c r="R35" s="8">
        <f t="shared" si="10"/>
        <v>-8.3095841485393548E-2</v>
      </c>
      <c r="S35" s="8">
        <f t="shared" si="11"/>
        <v>-8.3099999999999993E-2</v>
      </c>
    </row>
    <row r="36" spans="1:19" ht="15" customHeight="1" x14ac:dyDescent="0.25">
      <c r="A36">
        <v>9</v>
      </c>
      <c r="B36">
        <v>5</v>
      </c>
      <c r="C36">
        <v>5</v>
      </c>
      <c r="D36">
        <f t="shared" si="6"/>
        <v>0.37438333333333335</v>
      </c>
      <c r="E36">
        <f t="shared" si="7"/>
        <v>22.463000000000001</v>
      </c>
      <c r="F36">
        <v>22463</v>
      </c>
      <c r="G36">
        <v>619.49705766700004</v>
      </c>
      <c r="H36" s="14" t="s">
        <v>130</v>
      </c>
      <c r="I36" s="15"/>
      <c r="J36" t="s">
        <v>131</v>
      </c>
      <c r="K36">
        <v>757.46744379735401</v>
      </c>
      <c r="L36" s="4">
        <v>0.18670282194046511</v>
      </c>
      <c r="M36" s="4">
        <f t="shared" si="8"/>
        <v>0.22271354548469474</v>
      </c>
      <c r="N36" t="s">
        <v>132</v>
      </c>
      <c r="O36">
        <v>317.11453660000001</v>
      </c>
      <c r="P36">
        <v>747.32323998287438</v>
      </c>
      <c r="Q36" s="4">
        <f t="shared" si="9"/>
        <v>0.2063386431523378</v>
      </c>
      <c r="R36" s="8">
        <f t="shared" si="10"/>
        <v>-1.3392263783146188E-2</v>
      </c>
      <c r="S36" s="8">
        <f t="shared" si="11"/>
        <v>-1.3390000000000001E-2</v>
      </c>
    </row>
    <row r="37" spans="1:19" ht="15" customHeight="1" x14ac:dyDescent="0.25">
      <c r="A37">
        <v>9</v>
      </c>
      <c r="B37">
        <v>5</v>
      </c>
      <c r="C37">
        <v>6</v>
      </c>
      <c r="D37">
        <f t="shared" si="6"/>
        <v>0.17830000000000001</v>
      </c>
      <c r="E37">
        <f t="shared" si="7"/>
        <v>10.698</v>
      </c>
      <c r="F37">
        <v>10698</v>
      </c>
      <c r="G37">
        <v>1064.370043632</v>
      </c>
      <c r="H37" s="14" t="s">
        <v>133</v>
      </c>
      <c r="I37" s="15"/>
      <c r="J37" t="s">
        <v>134</v>
      </c>
      <c r="K37">
        <v>1326.10584170281</v>
      </c>
      <c r="L37" s="4">
        <v>0.2459067686438042</v>
      </c>
      <c r="M37" s="4">
        <f t="shared" si="8"/>
        <v>0.2459067686438042</v>
      </c>
      <c r="N37" t="s">
        <v>135</v>
      </c>
      <c r="O37">
        <v>388.58196549999963</v>
      </c>
      <c r="P37">
        <v>1401.748026361061</v>
      </c>
      <c r="Q37" s="4">
        <f t="shared" si="9"/>
        <v>0.31697433119952356</v>
      </c>
      <c r="R37" s="8">
        <f t="shared" si="10"/>
        <v>5.7040835112468262E-2</v>
      </c>
      <c r="S37" s="8">
        <f t="shared" si="11"/>
        <v>5.704E-2</v>
      </c>
    </row>
    <row r="38" spans="1:19" ht="15" customHeight="1" x14ac:dyDescent="0.25">
      <c r="A38">
        <v>9</v>
      </c>
      <c r="B38">
        <v>5</v>
      </c>
      <c r="C38">
        <v>7</v>
      </c>
      <c r="D38">
        <f t="shared" si="6"/>
        <v>0.11051666666666667</v>
      </c>
      <c r="E38">
        <f t="shared" si="7"/>
        <v>6.6310000000000002</v>
      </c>
      <c r="F38">
        <v>6631</v>
      </c>
      <c r="G38">
        <v>484.16209789700002</v>
      </c>
      <c r="H38" s="14" t="s">
        <v>136</v>
      </c>
      <c r="I38" s="15"/>
      <c r="J38" t="s">
        <v>137</v>
      </c>
      <c r="K38">
        <v>622.21807644280557</v>
      </c>
      <c r="L38" s="4">
        <v>0.28514412661681621</v>
      </c>
      <c r="M38" s="4">
        <f t="shared" si="8"/>
        <v>0.28514412661681621</v>
      </c>
      <c r="N38" t="s">
        <v>138</v>
      </c>
      <c r="O38">
        <v>262.60945120000002</v>
      </c>
      <c r="P38">
        <v>622.21807644280557</v>
      </c>
      <c r="Q38" s="4">
        <f t="shared" si="9"/>
        <v>0.28514412661681621</v>
      </c>
      <c r="R38" s="8">
        <f t="shared" si="10"/>
        <v>0</v>
      </c>
      <c r="S38" s="8">
        <f t="shared" si="11"/>
        <v>0</v>
      </c>
    </row>
    <row r="39" spans="1:19" ht="15" customHeight="1" x14ac:dyDescent="0.25">
      <c r="A39">
        <v>9</v>
      </c>
      <c r="B39">
        <v>5</v>
      </c>
      <c r="C39">
        <v>8</v>
      </c>
      <c r="D39">
        <f t="shared" si="6"/>
        <v>0.38350000000000001</v>
      </c>
      <c r="E39">
        <f t="shared" si="7"/>
        <v>23.01</v>
      </c>
      <c r="F39">
        <v>23010</v>
      </c>
      <c r="G39">
        <v>892.84735411600002</v>
      </c>
      <c r="H39" s="14" t="s">
        <v>139</v>
      </c>
      <c r="I39" s="15"/>
      <c r="J39" t="s">
        <v>140</v>
      </c>
      <c r="K39">
        <v>988.08515815373653</v>
      </c>
      <c r="L39" s="4">
        <v>0.1066675099597854</v>
      </c>
      <c r="M39" s="4">
        <f t="shared" si="8"/>
        <v>0.10666750995978544</v>
      </c>
      <c r="N39" t="s">
        <v>141</v>
      </c>
      <c r="O39">
        <v>276.81299589999981</v>
      </c>
      <c r="P39">
        <v>987.84311063723396</v>
      </c>
      <c r="Q39" s="4">
        <f t="shared" si="9"/>
        <v>0.10639641376916928</v>
      </c>
      <c r="R39" s="8">
        <f t="shared" si="10"/>
        <v>-2.4496625063657329E-4</v>
      </c>
      <c r="S39" s="8">
        <f t="shared" si="11"/>
        <v>-2.4000000000000001E-4</v>
      </c>
    </row>
    <row r="40" spans="1:19" x14ac:dyDescent="0.25">
      <c r="A40">
        <v>9</v>
      </c>
      <c r="B40">
        <v>5</v>
      </c>
      <c r="C40">
        <v>9</v>
      </c>
      <c r="D40">
        <f t="shared" si="6"/>
        <v>0.20924999999999999</v>
      </c>
      <c r="E40">
        <f t="shared" si="7"/>
        <v>12.555</v>
      </c>
      <c r="F40">
        <v>12555</v>
      </c>
      <c r="G40">
        <v>1150.946320584</v>
      </c>
      <c r="H40" s="14" t="s">
        <v>142</v>
      </c>
      <c r="I40" s="15"/>
      <c r="J40" t="s">
        <v>143</v>
      </c>
      <c r="K40">
        <v>1367.440463239961</v>
      </c>
      <c r="L40" s="4">
        <v>0.18810099027564561</v>
      </c>
      <c r="M40" s="4">
        <f t="shared" si="8"/>
        <v>0.18810099027564556</v>
      </c>
      <c r="N40" t="s">
        <v>144</v>
      </c>
      <c r="O40">
        <v>292.52337729999999</v>
      </c>
      <c r="P40">
        <v>1175.4149018879809</v>
      </c>
      <c r="Q40" s="4">
        <f t="shared" si="9"/>
        <v>2.1259533017634905E-2</v>
      </c>
      <c r="R40" s="8">
        <f t="shared" si="10"/>
        <v>-0.14042699957627555</v>
      </c>
      <c r="S40" s="8">
        <f t="shared" si="11"/>
        <v>-0.14043</v>
      </c>
    </row>
    <row r="41" spans="1:19" x14ac:dyDescent="0.25">
      <c r="A41">
        <v>9</v>
      </c>
      <c r="B41">
        <v>5</v>
      </c>
      <c r="C41">
        <v>10</v>
      </c>
      <c r="D41">
        <f t="shared" si="6"/>
        <v>0.10779999999999999</v>
      </c>
      <c r="E41">
        <f t="shared" si="7"/>
        <v>6.468</v>
      </c>
      <c r="F41">
        <v>6468</v>
      </c>
      <c r="G41">
        <v>1059.4930977900001</v>
      </c>
      <c r="H41" s="14" t="s">
        <v>145</v>
      </c>
      <c r="I41" s="15"/>
      <c r="J41" t="s">
        <v>146</v>
      </c>
      <c r="K41">
        <v>1198.896614545255</v>
      </c>
      <c r="L41" s="4">
        <v>0.13157567240979401</v>
      </c>
      <c r="M41" s="4">
        <f t="shared" si="8"/>
        <v>0.13157567240979404</v>
      </c>
      <c r="N41" t="s">
        <v>147</v>
      </c>
      <c r="O41">
        <v>293.25066800000059</v>
      </c>
      <c r="P41">
        <v>1171.163514436588</v>
      </c>
      <c r="Q41" s="4">
        <f t="shared" si="9"/>
        <v>0.10539985289146439</v>
      </c>
      <c r="R41" s="8">
        <f t="shared" si="10"/>
        <v>-2.3132186522343529E-2</v>
      </c>
      <c r="S41" s="8">
        <f t="shared" si="11"/>
        <v>-2.3130000000000001E-2</v>
      </c>
    </row>
    <row r="42" spans="1:19" x14ac:dyDescent="0.25">
      <c r="A42">
        <v>12</v>
      </c>
      <c r="B42">
        <v>5</v>
      </c>
      <c r="C42">
        <v>1</v>
      </c>
      <c r="D42">
        <f t="shared" si="6"/>
        <v>1.2370333333333332</v>
      </c>
      <c r="E42">
        <f t="shared" si="7"/>
        <v>74.221999999999994</v>
      </c>
      <c r="F42">
        <v>74222</v>
      </c>
      <c r="G42">
        <v>970.10421748900001</v>
      </c>
      <c r="H42" s="14" t="s">
        <v>148</v>
      </c>
      <c r="I42" s="15"/>
      <c r="J42" t="s">
        <v>149</v>
      </c>
      <c r="K42">
        <v>1149.0851498556401</v>
      </c>
      <c r="L42" s="4">
        <v>0.42559088622244218</v>
      </c>
      <c r="M42" s="4">
        <f t="shared" si="8"/>
        <v>0.18449660267420656</v>
      </c>
      <c r="N42" t="s">
        <v>150</v>
      </c>
      <c r="O42">
        <v>401.01806679999987</v>
      </c>
      <c r="P42">
        <v>1149.0851498556401</v>
      </c>
      <c r="Q42" s="4">
        <f t="shared" si="9"/>
        <v>0.18449660267420656</v>
      </c>
      <c r="R42" s="8">
        <f t="shared" si="10"/>
        <v>0</v>
      </c>
      <c r="S42" s="8">
        <f t="shared" si="11"/>
        <v>0</v>
      </c>
    </row>
    <row r="43" spans="1:19" x14ac:dyDescent="0.25">
      <c r="A43">
        <v>12</v>
      </c>
      <c r="B43">
        <v>5</v>
      </c>
      <c r="C43">
        <v>2</v>
      </c>
      <c r="D43">
        <f t="shared" si="6"/>
        <v>0.50076666666666669</v>
      </c>
      <c r="E43">
        <f t="shared" si="7"/>
        <v>30.045999999999999</v>
      </c>
      <c r="F43">
        <v>30046</v>
      </c>
      <c r="G43">
        <v>884.48240144600004</v>
      </c>
      <c r="H43" s="14" t="s">
        <v>151</v>
      </c>
      <c r="I43" s="15"/>
      <c r="J43" t="s">
        <v>152</v>
      </c>
      <c r="K43">
        <v>1013.155546866768</v>
      </c>
      <c r="L43" s="4">
        <v>0.14547846877496501</v>
      </c>
      <c r="M43" s="4">
        <f t="shared" si="8"/>
        <v>0.14547846877496495</v>
      </c>
      <c r="N43" t="s">
        <v>153</v>
      </c>
      <c r="O43">
        <v>446.54841970000052</v>
      </c>
      <c r="P43">
        <v>1105.841482055037</v>
      </c>
      <c r="Q43" s="4">
        <f t="shared" si="9"/>
        <v>0.25026962689946919</v>
      </c>
      <c r="R43" s="8">
        <f t="shared" si="10"/>
        <v>9.1482433743668198E-2</v>
      </c>
      <c r="S43" s="8">
        <f t="shared" si="11"/>
        <v>9.1480000000000006E-2</v>
      </c>
    </row>
    <row r="44" spans="1:19" x14ac:dyDescent="0.25">
      <c r="A44">
        <v>12</v>
      </c>
      <c r="B44">
        <v>5</v>
      </c>
      <c r="C44">
        <v>3</v>
      </c>
      <c r="D44">
        <f t="shared" si="6"/>
        <v>2.9406166666666667</v>
      </c>
      <c r="E44">
        <f t="shared" si="7"/>
        <v>176.43700000000001</v>
      </c>
      <c r="F44">
        <v>176437</v>
      </c>
      <c r="G44">
        <v>773.75507863300004</v>
      </c>
      <c r="H44" s="14" t="s">
        <v>154</v>
      </c>
      <c r="I44" s="15"/>
      <c r="J44" t="s">
        <v>155</v>
      </c>
      <c r="K44">
        <v>977.17357619100812</v>
      </c>
      <c r="L44" s="4">
        <v>0.2628977866192353</v>
      </c>
      <c r="M44" s="4">
        <f t="shared" si="8"/>
        <v>0.2628977866192353</v>
      </c>
      <c r="N44" t="s">
        <v>156</v>
      </c>
      <c r="O44">
        <v>415.29174580000108</v>
      </c>
      <c r="P44">
        <v>977.17357619100812</v>
      </c>
      <c r="Q44" s="4">
        <f t="shared" si="9"/>
        <v>0.2628977866192353</v>
      </c>
      <c r="R44" s="8">
        <f t="shared" si="10"/>
        <v>0</v>
      </c>
      <c r="S44" s="8">
        <f t="shared" si="11"/>
        <v>0</v>
      </c>
    </row>
    <row r="45" spans="1:19" x14ac:dyDescent="0.25">
      <c r="A45">
        <v>12</v>
      </c>
      <c r="B45">
        <v>5</v>
      </c>
      <c r="C45">
        <v>4</v>
      </c>
      <c r="D45">
        <f t="shared" si="6"/>
        <v>1.2503166666666667</v>
      </c>
      <c r="E45">
        <f t="shared" si="7"/>
        <v>75.019000000000005</v>
      </c>
      <c r="F45">
        <v>75019</v>
      </c>
      <c r="G45">
        <v>835.71515105499998</v>
      </c>
      <c r="H45" s="14" t="s">
        <v>157</v>
      </c>
      <c r="I45" s="15"/>
      <c r="J45" t="s">
        <v>158</v>
      </c>
      <c r="K45">
        <v>1012.611449136446</v>
      </c>
      <c r="L45" s="4">
        <v>0.2116705648547039</v>
      </c>
      <c r="M45" s="4">
        <f t="shared" si="8"/>
        <v>0.2116705648547039</v>
      </c>
      <c r="N45" t="s">
        <v>159</v>
      </c>
      <c r="O45">
        <v>640.17047660000026</v>
      </c>
      <c r="P45">
        <v>1012.611449136445</v>
      </c>
      <c r="Q45" s="4">
        <f t="shared" si="9"/>
        <v>0.21167056485470268</v>
      </c>
      <c r="R45" s="8">
        <f t="shared" si="10"/>
        <v>-1.0104384464219839E-15</v>
      </c>
      <c r="S45" s="8">
        <f t="shared" si="11"/>
        <v>0</v>
      </c>
    </row>
    <row r="46" spans="1:19" x14ac:dyDescent="0.25">
      <c r="A46">
        <v>12</v>
      </c>
      <c r="B46">
        <v>5</v>
      </c>
      <c r="C46">
        <v>5</v>
      </c>
      <c r="D46">
        <f t="shared" si="6"/>
        <v>0.67005000000000003</v>
      </c>
      <c r="E46">
        <f t="shared" si="7"/>
        <v>40.203000000000003</v>
      </c>
      <c r="F46">
        <v>40203</v>
      </c>
      <c r="G46">
        <v>1196.8098017689999</v>
      </c>
      <c r="H46" s="14" t="s">
        <v>160</v>
      </c>
      <c r="I46" s="15"/>
      <c r="J46" t="s">
        <v>161</v>
      </c>
      <c r="K46">
        <v>1401.6565058130111</v>
      </c>
      <c r="L46" s="4">
        <v>0.17116061695118809</v>
      </c>
      <c r="M46" s="4">
        <f t="shared" si="8"/>
        <v>0.17116061695118812</v>
      </c>
      <c r="N46" t="s">
        <v>162</v>
      </c>
      <c r="O46">
        <v>537.69722689999981</v>
      </c>
      <c r="P46">
        <v>1207.078493999617</v>
      </c>
      <c r="Q46" s="4">
        <f t="shared" si="9"/>
        <v>8.5800535853223468E-3</v>
      </c>
      <c r="R46" s="8">
        <f t="shared" si="10"/>
        <v>-0.13882003972188028</v>
      </c>
      <c r="S46" s="8">
        <f t="shared" si="11"/>
        <v>-0.13882</v>
      </c>
    </row>
    <row r="47" spans="1:19" x14ac:dyDescent="0.25">
      <c r="A47">
        <v>12</v>
      </c>
      <c r="B47">
        <v>5</v>
      </c>
      <c r="C47">
        <v>6</v>
      </c>
      <c r="D47">
        <f t="shared" si="6"/>
        <v>0.22886666666666666</v>
      </c>
      <c r="E47">
        <f t="shared" si="7"/>
        <v>13.731999999999999</v>
      </c>
      <c r="F47">
        <v>13732</v>
      </c>
      <c r="G47">
        <v>597.19418764500006</v>
      </c>
      <c r="H47" s="14" t="s">
        <v>163</v>
      </c>
      <c r="I47" s="15"/>
      <c r="J47" t="s">
        <v>164</v>
      </c>
      <c r="K47">
        <v>799.14062349535777</v>
      </c>
      <c r="L47" s="4">
        <v>0.33815874304926102</v>
      </c>
      <c r="M47" s="4">
        <f t="shared" si="8"/>
        <v>0.33815874304926097</v>
      </c>
      <c r="N47" t="s">
        <v>165</v>
      </c>
      <c r="O47">
        <v>405.30707930000062</v>
      </c>
      <c r="P47">
        <v>799.14062349535777</v>
      </c>
      <c r="Q47" s="4">
        <f t="shared" si="9"/>
        <v>0.33815874304926097</v>
      </c>
      <c r="R47" s="8">
        <f t="shared" si="10"/>
        <v>0</v>
      </c>
      <c r="S47" s="8">
        <f t="shared" si="11"/>
        <v>0</v>
      </c>
    </row>
    <row r="48" spans="1:19" x14ac:dyDescent="0.25">
      <c r="A48">
        <v>12</v>
      </c>
      <c r="B48">
        <v>5</v>
      </c>
      <c r="C48">
        <v>7</v>
      </c>
      <c r="D48">
        <f t="shared" si="6"/>
        <v>0.28701666666666664</v>
      </c>
      <c r="E48">
        <f t="shared" si="7"/>
        <v>17.221</v>
      </c>
      <c r="F48">
        <v>17221</v>
      </c>
      <c r="G48">
        <v>663.31653632799998</v>
      </c>
      <c r="H48" s="14" t="s">
        <v>166</v>
      </c>
      <c r="I48" s="15"/>
      <c r="J48" t="s">
        <v>167</v>
      </c>
      <c r="K48">
        <v>873.69244502127435</v>
      </c>
      <c r="L48" s="4">
        <v>0.31715764219881692</v>
      </c>
      <c r="M48" s="4">
        <f t="shared" si="8"/>
        <v>0.31715764219881692</v>
      </c>
      <c r="N48" t="s">
        <v>168</v>
      </c>
      <c r="O48">
        <v>679.35048359999928</v>
      </c>
      <c r="P48">
        <v>873.05605380381769</v>
      </c>
      <c r="Q48" s="4">
        <f t="shared" si="9"/>
        <v>0.31619823415966325</v>
      </c>
      <c r="R48" s="8">
        <f t="shared" si="10"/>
        <v>-7.2839272112644406E-4</v>
      </c>
      <c r="S48" s="8">
        <f t="shared" si="11"/>
        <v>-7.2999999999999996E-4</v>
      </c>
    </row>
    <row r="49" spans="1:19" x14ac:dyDescent="0.25">
      <c r="A49">
        <v>12</v>
      </c>
      <c r="B49">
        <v>5</v>
      </c>
      <c r="C49">
        <v>8</v>
      </c>
      <c r="D49">
        <f t="shared" si="6"/>
        <v>0.43863333333333338</v>
      </c>
      <c r="E49">
        <f t="shared" si="7"/>
        <v>26.318000000000001</v>
      </c>
      <c r="F49">
        <v>26318</v>
      </c>
      <c r="G49">
        <v>1117.1817261159999</v>
      </c>
      <c r="H49" s="14" t="s">
        <v>169</v>
      </c>
      <c r="I49" s="15"/>
      <c r="J49" t="s">
        <v>170</v>
      </c>
      <c r="K49">
        <v>1289.1298271084211</v>
      </c>
      <c r="L49" s="4">
        <v>0.15391238235718091</v>
      </c>
      <c r="M49" s="4">
        <f t="shared" si="8"/>
        <v>0.15391238235718091</v>
      </c>
      <c r="N49" t="s">
        <v>171</v>
      </c>
      <c r="O49">
        <v>449.06065099999978</v>
      </c>
      <c r="P49">
        <v>1289.1298271084211</v>
      </c>
      <c r="Q49" s="4">
        <f t="shared" si="9"/>
        <v>0.15391238235718091</v>
      </c>
      <c r="R49" s="8">
        <f t="shared" si="10"/>
        <v>0</v>
      </c>
      <c r="S49" s="8">
        <f t="shared" si="11"/>
        <v>0</v>
      </c>
    </row>
    <row r="50" spans="1:19" x14ac:dyDescent="0.25">
      <c r="A50">
        <v>12</v>
      </c>
      <c r="B50">
        <v>5</v>
      </c>
      <c r="C50">
        <v>9</v>
      </c>
      <c r="D50">
        <f t="shared" si="6"/>
        <v>1.0832000000000002</v>
      </c>
      <c r="E50">
        <f t="shared" si="7"/>
        <v>64.992000000000004</v>
      </c>
      <c r="F50">
        <v>64992</v>
      </c>
      <c r="G50">
        <v>958.651706322</v>
      </c>
      <c r="H50" s="14" t="s">
        <v>172</v>
      </c>
      <c r="I50" s="15"/>
      <c r="J50" t="s">
        <v>173</v>
      </c>
      <c r="K50">
        <v>1088.708858004286</v>
      </c>
      <c r="L50" s="4">
        <v>0.13566673988540451</v>
      </c>
      <c r="M50" s="4">
        <f t="shared" si="8"/>
        <v>0.13566673988540451</v>
      </c>
      <c r="N50" t="s">
        <v>174</v>
      </c>
      <c r="O50">
        <v>400.13931310000038</v>
      </c>
      <c r="P50">
        <v>1132.2410789061589</v>
      </c>
      <c r="Q50" s="4">
        <f t="shared" si="9"/>
        <v>0.18107658020049699</v>
      </c>
      <c r="R50" s="8">
        <f t="shared" si="10"/>
        <v>3.9985181145372466E-2</v>
      </c>
      <c r="S50" s="8">
        <f t="shared" si="11"/>
        <v>3.9989999999999998E-2</v>
      </c>
    </row>
    <row r="51" spans="1:19" x14ac:dyDescent="0.25">
      <c r="A51">
        <v>12</v>
      </c>
      <c r="B51">
        <v>5</v>
      </c>
      <c r="C51">
        <v>10</v>
      </c>
      <c r="D51">
        <f t="shared" si="6"/>
        <v>5.4511166666666666</v>
      </c>
      <c r="E51">
        <f t="shared" si="7"/>
        <v>327.06700000000001</v>
      </c>
      <c r="F51">
        <v>327067</v>
      </c>
      <c r="G51">
        <v>1054.082647881</v>
      </c>
      <c r="H51" s="14" t="s">
        <v>175</v>
      </c>
      <c r="I51" s="15"/>
      <c r="J51" t="s">
        <v>176</v>
      </c>
      <c r="K51">
        <v>1230.788478416772</v>
      </c>
      <c r="L51" s="4">
        <v>0.1676394454372245</v>
      </c>
      <c r="M51" s="4">
        <f t="shared" si="8"/>
        <v>0.16763944543722453</v>
      </c>
      <c r="N51" t="s">
        <v>177</v>
      </c>
      <c r="O51">
        <v>462.89721049999929</v>
      </c>
      <c r="P51">
        <v>1230.7884784167711</v>
      </c>
      <c r="Q51" s="4">
        <f t="shared" si="9"/>
        <v>0.16763944543722367</v>
      </c>
      <c r="R51" s="8">
        <f t="shared" si="10"/>
        <v>-7.3895288891789039E-16</v>
      </c>
      <c r="S51" s="8">
        <f t="shared" si="11"/>
        <v>0</v>
      </c>
    </row>
    <row r="52" spans="1:19" x14ac:dyDescent="0.25">
      <c r="A52">
        <v>15</v>
      </c>
      <c r="B52">
        <v>5</v>
      </c>
      <c r="C52">
        <v>1</v>
      </c>
      <c r="D52">
        <f t="shared" si="6"/>
        <v>2.9801833333333336</v>
      </c>
      <c r="E52">
        <f t="shared" si="7"/>
        <v>178.81100000000001</v>
      </c>
      <c r="F52">
        <v>178811</v>
      </c>
      <c r="G52">
        <v>810.90597523600002</v>
      </c>
      <c r="H52" s="14" t="s">
        <v>178</v>
      </c>
      <c r="I52" s="15"/>
      <c r="J52" t="s">
        <v>179</v>
      </c>
      <c r="K52">
        <v>962.34315919796416</v>
      </c>
      <c r="L52" s="4">
        <v>0.18675060806882199</v>
      </c>
      <c r="M52" s="4">
        <f t="shared" si="8"/>
        <v>0.18675060806882202</v>
      </c>
      <c r="N52" t="s">
        <v>180</v>
      </c>
      <c r="O52">
        <v>641.09922839999854</v>
      </c>
      <c r="P52">
        <v>962.34315919796416</v>
      </c>
      <c r="Q52" s="4">
        <f t="shared" si="9"/>
        <v>0.18675060806882202</v>
      </c>
      <c r="R52" s="8">
        <f t="shared" si="10"/>
        <v>0</v>
      </c>
      <c r="S52" s="8">
        <f t="shared" si="11"/>
        <v>0</v>
      </c>
    </row>
    <row r="53" spans="1:19" x14ac:dyDescent="0.25">
      <c r="A53">
        <v>15</v>
      </c>
      <c r="B53">
        <v>5</v>
      </c>
      <c r="C53">
        <v>2</v>
      </c>
      <c r="D53">
        <f t="shared" si="6"/>
        <v>3.0230833333333331</v>
      </c>
      <c r="E53">
        <f t="shared" si="7"/>
        <v>181.38499999999999</v>
      </c>
      <c r="F53">
        <v>181385</v>
      </c>
      <c r="G53">
        <v>990.66466418100003</v>
      </c>
      <c r="H53" s="14" t="s">
        <v>181</v>
      </c>
      <c r="I53" s="15"/>
      <c r="J53" t="s">
        <v>182</v>
      </c>
      <c r="K53">
        <v>1153.558670195504</v>
      </c>
      <c r="L53" s="4">
        <v>0.16442900600393501</v>
      </c>
      <c r="M53" s="4">
        <f t="shared" si="8"/>
        <v>0.16442900600393504</v>
      </c>
      <c r="N53" t="s">
        <v>183</v>
      </c>
      <c r="O53">
        <v>590.9634501999999</v>
      </c>
      <c r="P53">
        <v>1170.6414174056431</v>
      </c>
      <c r="Q53" s="4">
        <f t="shared" si="9"/>
        <v>0.18167272916051067</v>
      </c>
      <c r="R53" s="8">
        <f t="shared" si="10"/>
        <v>1.4808737215978763E-2</v>
      </c>
      <c r="S53" s="8">
        <f t="shared" si="11"/>
        <v>1.481E-2</v>
      </c>
    </row>
    <row r="54" spans="1:19" x14ac:dyDescent="0.25">
      <c r="A54">
        <v>15</v>
      </c>
      <c r="B54">
        <v>5</v>
      </c>
      <c r="C54">
        <v>3</v>
      </c>
      <c r="D54">
        <f t="shared" si="6"/>
        <v>0.23050000000000001</v>
      </c>
      <c r="E54">
        <f t="shared" si="7"/>
        <v>13.83</v>
      </c>
      <c r="F54">
        <v>13830</v>
      </c>
      <c r="G54">
        <v>816.442220013</v>
      </c>
      <c r="H54" s="14" t="s">
        <v>184</v>
      </c>
      <c r="I54" s="15"/>
      <c r="J54" t="s">
        <v>185</v>
      </c>
      <c r="K54">
        <v>975.46261747594792</v>
      </c>
      <c r="L54" s="4">
        <v>0.19477238384415729</v>
      </c>
      <c r="M54" s="4">
        <f t="shared" si="8"/>
        <v>0.19477238384415727</v>
      </c>
      <c r="N54" t="s">
        <v>186</v>
      </c>
      <c r="O54">
        <v>589.63765830000193</v>
      </c>
      <c r="P54">
        <v>986.5123038407138</v>
      </c>
      <c r="Q54" s="4">
        <f t="shared" si="9"/>
        <v>0.20830633161646861</v>
      </c>
      <c r="R54" s="8">
        <f t="shared" si="10"/>
        <v>1.1327636925090395E-2</v>
      </c>
      <c r="S54" s="8">
        <f t="shared" si="11"/>
        <v>1.133E-2</v>
      </c>
    </row>
    <row r="55" spans="1:19" x14ac:dyDescent="0.25">
      <c r="A55">
        <v>15</v>
      </c>
      <c r="B55">
        <v>5</v>
      </c>
      <c r="C55">
        <v>4</v>
      </c>
      <c r="D55">
        <f t="shared" si="6"/>
        <v>31.813433333333332</v>
      </c>
      <c r="E55">
        <f t="shared" si="7"/>
        <v>1908.806</v>
      </c>
      <c r="F55">
        <v>1908806</v>
      </c>
      <c r="G55">
        <v>1335.717997939</v>
      </c>
      <c r="H55" s="14" t="s">
        <v>187</v>
      </c>
      <c r="I55" s="15"/>
      <c r="J55" t="s">
        <v>188</v>
      </c>
      <c r="K55">
        <v>1734.220435826672</v>
      </c>
      <c r="L55" s="4">
        <v>0.29834324198862128</v>
      </c>
      <c r="M55" s="4">
        <f t="shared" si="8"/>
        <v>0.29834324198862133</v>
      </c>
      <c r="N55" t="s">
        <v>189</v>
      </c>
      <c r="O55">
        <v>729.13228819999995</v>
      </c>
      <c r="P55">
        <v>1479.1078282592589</v>
      </c>
      <c r="Q55" s="4">
        <f t="shared" si="9"/>
        <v>0.10735037675730055</v>
      </c>
      <c r="R55" s="8">
        <f t="shared" si="10"/>
        <v>-0.14710506363385428</v>
      </c>
      <c r="S55" s="8">
        <f t="shared" si="11"/>
        <v>-0.14710999999999999</v>
      </c>
    </row>
    <row r="56" spans="1:19" x14ac:dyDescent="0.25">
      <c r="A56">
        <v>15</v>
      </c>
      <c r="B56">
        <v>5</v>
      </c>
      <c r="C56">
        <v>5</v>
      </c>
      <c r="D56">
        <f t="shared" si="6"/>
        <v>6.3772166666666665</v>
      </c>
      <c r="E56">
        <f t="shared" si="7"/>
        <v>382.63299999999998</v>
      </c>
      <c r="F56">
        <v>382633</v>
      </c>
      <c r="G56">
        <v>1235.5368964209999</v>
      </c>
      <c r="H56" s="14" t="s">
        <v>190</v>
      </c>
      <c r="I56" s="15"/>
      <c r="J56" t="s">
        <v>191</v>
      </c>
      <c r="K56">
        <v>1490.656141002366</v>
      </c>
      <c r="L56" s="4">
        <v>0.2064845212800801</v>
      </c>
      <c r="M56" s="4">
        <f t="shared" si="8"/>
        <v>0.20648452128008007</v>
      </c>
      <c r="N56" t="s">
        <v>192</v>
      </c>
      <c r="O56">
        <v>754.21830090000003</v>
      </c>
      <c r="P56">
        <v>1454.7840481513599</v>
      </c>
      <c r="Q56" s="4">
        <f t="shared" si="9"/>
        <v>0.17745091414546729</v>
      </c>
      <c r="R56" s="8">
        <f t="shared" si="10"/>
        <v>-2.406463292525968E-2</v>
      </c>
      <c r="S56" s="8">
        <f t="shared" si="11"/>
        <v>-2.4060000000000002E-2</v>
      </c>
    </row>
    <row r="57" spans="1:19" x14ac:dyDescent="0.25">
      <c r="A57">
        <v>15</v>
      </c>
      <c r="B57">
        <v>5</v>
      </c>
      <c r="C57">
        <v>6</v>
      </c>
      <c r="D57">
        <f t="shared" si="6"/>
        <v>11.927283333333332</v>
      </c>
      <c r="E57">
        <f t="shared" si="7"/>
        <v>715.63699999999994</v>
      </c>
      <c r="F57">
        <v>715637</v>
      </c>
      <c r="G57">
        <v>684.84841983199999</v>
      </c>
      <c r="H57" s="14" t="s">
        <v>193</v>
      </c>
      <c r="I57" s="15"/>
      <c r="J57" t="s">
        <v>194</v>
      </c>
      <c r="K57">
        <v>875.64538242702918</v>
      </c>
      <c r="L57" s="4">
        <v>0.27859736121145401</v>
      </c>
      <c r="M57" s="4">
        <f t="shared" si="8"/>
        <v>0.27859736121145401</v>
      </c>
      <c r="N57" t="s">
        <v>195</v>
      </c>
      <c r="O57">
        <v>843.49386729999969</v>
      </c>
      <c r="P57">
        <v>834.37760121061604</v>
      </c>
      <c r="Q57" s="4">
        <f t="shared" si="9"/>
        <v>0.21833909088276354</v>
      </c>
      <c r="R57" s="8">
        <f t="shared" si="10"/>
        <v>-4.7128417558750892E-2</v>
      </c>
      <c r="S57" s="8">
        <f t="shared" si="11"/>
        <v>-4.7129999999999998E-2</v>
      </c>
    </row>
    <row r="58" spans="1:19" x14ac:dyDescent="0.25">
      <c r="A58">
        <v>15</v>
      </c>
      <c r="B58">
        <v>5</v>
      </c>
      <c r="C58">
        <v>7</v>
      </c>
      <c r="D58">
        <f t="shared" si="6"/>
        <v>0.80586666666666662</v>
      </c>
      <c r="E58">
        <f t="shared" si="7"/>
        <v>48.351999999999997</v>
      </c>
      <c r="F58">
        <v>48352</v>
      </c>
      <c r="G58">
        <v>1042.9837969709999</v>
      </c>
      <c r="H58" s="14" t="s">
        <v>196</v>
      </c>
      <c r="I58" s="15"/>
      <c r="J58" t="s">
        <v>197</v>
      </c>
      <c r="K58">
        <v>1287.259466421646</v>
      </c>
      <c r="L58" s="4">
        <v>0.23420849888566209</v>
      </c>
      <c r="M58" s="4">
        <f t="shared" si="8"/>
        <v>0.23420849888566211</v>
      </c>
      <c r="N58" t="s">
        <v>198</v>
      </c>
      <c r="O58">
        <v>858.84702300000208</v>
      </c>
      <c r="P58">
        <v>1275.382289345094</v>
      </c>
      <c r="Q58" s="4">
        <f t="shared" si="9"/>
        <v>0.22282080800202103</v>
      </c>
      <c r="R58" s="8">
        <f t="shared" si="10"/>
        <v>-9.226715659406623E-3</v>
      </c>
      <c r="S58" s="8">
        <f t="shared" si="11"/>
        <v>-9.2300000000000004E-3</v>
      </c>
    </row>
    <row r="59" spans="1:19" x14ac:dyDescent="0.25">
      <c r="A59">
        <v>15</v>
      </c>
      <c r="B59">
        <v>5</v>
      </c>
      <c r="C59">
        <v>8</v>
      </c>
      <c r="D59">
        <f t="shared" si="6"/>
        <v>9.8160000000000007</v>
      </c>
      <c r="E59">
        <f t="shared" si="7"/>
        <v>588.96</v>
      </c>
      <c r="F59">
        <v>588960</v>
      </c>
      <c r="G59">
        <v>844.422064514</v>
      </c>
      <c r="H59" s="14" t="s">
        <v>199</v>
      </c>
      <c r="I59" s="15"/>
      <c r="J59" t="s">
        <v>200</v>
      </c>
      <c r="K59">
        <v>1087.616110754589</v>
      </c>
      <c r="L59" s="4">
        <v>0.30092509760304048</v>
      </c>
      <c r="M59" s="4">
        <f t="shared" si="8"/>
        <v>0.28800058224503799</v>
      </c>
      <c r="N59" t="s">
        <v>201</v>
      </c>
      <c r="O59">
        <v>815.18354440000007</v>
      </c>
      <c r="P59">
        <v>1025.97020552298</v>
      </c>
      <c r="Q59" s="4">
        <f t="shared" si="9"/>
        <v>0.2149969175822857</v>
      </c>
      <c r="R59" s="8">
        <f t="shared" si="10"/>
        <v>-5.6679838246271534E-2</v>
      </c>
      <c r="S59" s="8">
        <f t="shared" si="11"/>
        <v>-5.6680000000000001E-2</v>
      </c>
    </row>
    <row r="60" spans="1:19" x14ac:dyDescent="0.25">
      <c r="A60">
        <v>15</v>
      </c>
      <c r="B60">
        <v>5</v>
      </c>
      <c r="C60">
        <v>9</v>
      </c>
      <c r="D60">
        <f t="shared" si="6"/>
        <v>13.850033333333332</v>
      </c>
      <c r="E60">
        <f t="shared" si="7"/>
        <v>831.00199999999995</v>
      </c>
      <c r="F60">
        <v>831002</v>
      </c>
      <c r="G60">
        <v>812.48444796000001</v>
      </c>
      <c r="H60" s="14" t="s">
        <v>202</v>
      </c>
      <c r="I60" s="15"/>
      <c r="J60" t="s">
        <v>203</v>
      </c>
      <c r="K60">
        <v>928.10921743592348</v>
      </c>
      <c r="L60" s="4">
        <v>0.142310132540058</v>
      </c>
      <c r="M60" s="4">
        <f t="shared" si="8"/>
        <v>0.142310132540058</v>
      </c>
      <c r="N60" t="s">
        <v>204</v>
      </c>
      <c r="O60">
        <v>676.07068479999725</v>
      </c>
      <c r="P60">
        <v>948.70542409475468</v>
      </c>
      <c r="Q60" s="4">
        <f t="shared" si="9"/>
        <v>0.16765979518350246</v>
      </c>
      <c r="R60" s="8">
        <f t="shared" si="10"/>
        <v>2.2191576456628771E-2</v>
      </c>
      <c r="S60" s="8">
        <f t="shared" si="11"/>
        <v>2.2190000000000001E-2</v>
      </c>
    </row>
    <row r="61" spans="1:19" x14ac:dyDescent="0.25">
      <c r="A61">
        <v>15</v>
      </c>
      <c r="B61">
        <v>5</v>
      </c>
      <c r="C61">
        <v>10</v>
      </c>
      <c r="D61">
        <f t="shared" si="6"/>
        <v>463.13668333333334</v>
      </c>
      <c r="E61">
        <f t="shared" si="7"/>
        <v>27788.201000000001</v>
      </c>
      <c r="F61">
        <v>27788201</v>
      </c>
      <c r="G61">
        <v>1036.0607604459999</v>
      </c>
      <c r="H61" s="14" t="s">
        <v>205</v>
      </c>
      <c r="I61" s="15"/>
      <c r="J61" t="s">
        <v>206</v>
      </c>
      <c r="K61">
        <v>1172.042609135658</v>
      </c>
      <c r="L61" s="4">
        <v>0.13124891307641179</v>
      </c>
      <c r="M61" s="4">
        <f t="shared" si="8"/>
        <v>0.13124891307641179</v>
      </c>
      <c r="N61" t="s">
        <v>207</v>
      </c>
      <c r="O61">
        <v>741.70262700000239</v>
      </c>
      <c r="P61">
        <v>1212.417268828427</v>
      </c>
      <c r="Q61" s="4">
        <f t="shared" si="9"/>
        <v>0.17021830679747951</v>
      </c>
      <c r="R61" s="8">
        <f t="shared" si="10"/>
        <v>3.4448115945668524E-2</v>
      </c>
      <c r="S61" s="8">
        <f t="shared" si="11"/>
        <v>3.4450000000000001E-2</v>
      </c>
    </row>
    <row r="62" spans="1:19" x14ac:dyDescent="0.25">
      <c r="H62" s="14"/>
      <c r="I62" s="15"/>
      <c r="L62" s="4">
        <f>AVERAGE(L2:L61)</f>
        <v>0.19437365484068622</v>
      </c>
      <c r="M62" s="4">
        <f>AVERAGE(M2:M61)</f>
        <v>0.19218499148480353</v>
      </c>
      <c r="Q62" s="4">
        <f>AVERAGE(Q2:Q61)</f>
        <v>0.17788756715871598</v>
      </c>
      <c r="R62" s="4">
        <f>AVERAGE(R2:R61)</f>
        <v>-1.0856297256140528E-2</v>
      </c>
      <c r="S62" s="4"/>
    </row>
    <row r="63" spans="1:19" x14ac:dyDescent="0.25">
      <c r="H63" s="14"/>
      <c r="I63" s="15"/>
      <c r="R63" s="6"/>
      <c r="S63" s="6"/>
    </row>
    <row r="64" spans="1:19" x14ac:dyDescent="0.25">
      <c r="H64" s="14"/>
      <c r="I64" s="15"/>
    </row>
    <row r="65" spans="8:9" x14ac:dyDescent="0.25">
      <c r="H65" s="14"/>
      <c r="I65" s="15"/>
    </row>
    <row r="66" spans="8:9" x14ac:dyDescent="0.25">
      <c r="H66" s="14"/>
      <c r="I66" s="15"/>
    </row>
    <row r="67" spans="8:9" x14ac:dyDescent="0.25">
      <c r="H67" s="14"/>
      <c r="I67" s="15"/>
    </row>
    <row r="68" spans="8:9" x14ac:dyDescent="0.25">
      <c r="H68" s="14"/>
      <c r="I68" s="15"/>
    </row>
    <row r="69" spans="8:9" x14ac:dyDescent="0.25">
      <c r="H69" s="14"/>
      <c r="I69" s="15"/>
    </row>
    <row r="70" spans="8:9" x14ac:dyDescent="0.25">
      <c r="H70" s="14"/>
      <c r="I70" s="15"/>
    </row>
    <row r="71" spans="8:9" x14ac:dyDescent="0.25">
      <c r="H71" s="14"/>
      <c r="I71" s="15"/>
    </row>
    <row r="72" spans="8:9" x14ac:dyDescent="0.25">
      <c r="H72" s="14"/>
      <c r="I72" s="15"/>
    </row>
    <row r="73" spans="8:9" x14ac:dyDescent="0.25">
      <c r="H73" s="14"/>
      <c r="I73" s="15"/>
    </row>
    <row r="74" spans="8:9" x14ac:dyDescent="0.25">
      <c r="H74" s="14"/>
      <c r="I74" s="15"/>
    </row>
    <row r="75" spans="8:9" x14ac:dyDescent="0.25">
      <c r="H75" s="14"/>
      <c r="I75" s="15"/>
    </row>
    <row r="76" spans="8:9" x14ac:dyDescent="0.25">
      <c r="H76" s="14"/>
      <c r="I76" s="15"/>
    </row>
    <row r="77" spans="8:9" x14ac:dyDescent="0.25">
      <c r="H77" s="14"/>
      <c r="I77" s="15"/>
    </row>
    <row r="78" spans="8:9" x14ac:dyDescent="0.25">
      <c r="H78" s="14"/>
      <c r="I78" s="15"/>
    </row>
    <row r="79" spans="8:9" x14ac:dyDescent="0.25">
      <c r="H79" s="14"/>
      <c r="I79" s="15"/>
    </row>
    <row r="80" spans="8:9" x14ac:dyDescent="0.25">
      <c r="H80" s="14"/>
      <c r="I80" s="15"/>
    </row>
    <row r="81" spans="8:9" x14ac:dyDescent="0.25">
      <c r="H81" s="14"/>
      <c r="I81" s="15"/>
    </row>
    <row r="82" spans="8:9" x14ac:dyDescent="0.25">
      <c r="H82" s="14"/>
      <c r="I82" s="15"/>
    </row>
    <row r="83" spans="8:9" x14ac:dyDescent="0.25">
      <c r="H83" s="14"/>
      <c r="I83" s="15"/>
    </row>
    <row r="84" spans="8:9" x14ac:dyDescent="0.25">
      <c r="H84" s="14"/>
      <c r="I84" s="15"/>
    </row>
    <row r="85" spans="8:9" x14ac:dyDescent="0.25">
      <c r="H85" s="14"/>
      <c r="I85" s="15"/>
    </row>
    <row r="86" spans="8:9" x14ac:dyDescent="0.25">
      <c r="H86" s="14"/>
      <c r="I86" s="15"/>
    </row>
    <row r="87" spans="8:9" x14ac:dyDescent="0.25">
      <c r="H87" s="14"/>
      <c r="I87" s="15"/>
    </row>
    <row r="88" spans="8:9" x14ac:dyDescent="0.25">
      <c r="H88" s="14"/>
      <c r="I88" s="15"/>
    </row>
    <row r="89" spans="8:9" x14ac:dyDescent="0.25">
      <c r="H89" s="14"/>
      <c r="I89" s="15"/>
    </row>
    <row r="90" spans="8:9" x14ac:dyDescent="0.25">
      <c r="H90" s="14"/>
      <c r="I90" s="15"/>
    </row>
    <row r="91" spans="8:9" x14ac:dyDescent="0.25">
      <c r="H91" s="14"/>
      <c r="I91" s="15"/>
    </row>
    <row r="92" spans="8:9" x14ac:dyDescent="0.25">
      <c r="H92" s="14"/>
      <c r="I92" s="15"/>
    </row>
    <row r="93" spans="8:9" x14ac:dyDescent="0.25">
      <c r="H93" s="14"/>
      <c r="I93" s="15"/>
    </row>
    <row r="94" spans="8:9" x14ac:dyDescent="0.25">
      <c r="H94" s="14"/>
      <c r="I94" s="15"/>
    </row>
    <row r="95" spans="8:9" x14ac:dyDescent="0.25">
      <c r="H95" s="14"/>
      <c r="I95" s="15"/>
    </row>
    <row r="96" spans="8:9" x14ac:dyDescent="0.25">
      <c r="H96" s="14"/>
      <c r="I96" s="15"/>
    </row>
    <row r="97" spans="8:9" x14ac:dyDescent="0.25">
      <c r="H97" s="14"/>
      <c r="I97" s="15"/>
    </row>
    <row r="98" spans="8:9" x14ac:dyDescent="0.25">
      <c r="H98" s="14"/>
      <c r="I98" s="15"/>
    </row>
    <row r="99" spans="8:9" x14ac:dyDescent="0.25">
      <c r="H99" s="14"/>
      <c r="I99" s="15"/>
    </row>
    <row r="100" spans="8:9" x14ac:dyDescent="0.25">
      <c r="H100" s="14"/>
      <c r="I100" s="15"/>
    </row>
    <row r="101" spans="8:9" x14ac:dyDescent="0.25">
      <c r="H101" s="14"/>
      <c r="I101" s="15"/>
    </row>
    <row r="102" spans="8:9" x14ac:dyDescent="0.25">
      <c r="H102" s="14"/>
      <c r="I102" s="15"/>
    </row>
    <row r="103" spans="8:9" x14ac:dyDescent="0.25">
      <c r="H103" s="14"/>
      <c r="I103" s="15"/>
    </row>
    <row r="104" spans="8:9" x14ac:dyDescent="0.25">
      <c r="H104" s="14"/>
      <c r="I104" s="15"/>
    </row>
    <row r="105" spans="8:9" x14ac:dyDescent="0.25">
      <c r="H105" s="14"/>
      <c r="I105" s="15"/>
    </row>
    <row r="106" spans="8:9" x14ac:dyDescent="0.25">
      <c r="H106" s="14"/>
      <c r="I106" s="15"/>
    </row>
    <row r="107" spans="8:9" x14ac:dyDescent="0.25">
      <c r="H107" s="14"/>
      <c r="I107" s="15"/>
    </row>
    <row r="108" spans="8:9" x14ac:dyDescent="0.25">
      <c r="H108" s="14"/>
      <c r="I108" s="15"/>
    </row>
    <row r="109" spans="8:9" x14ac:dyDescent="0.25">
      <c r="H109" s="14"/>
      <c r="I109" s="15"/>
    </row>
    <row r="110" spans="8:9" x14ac:dyDescent="0.25">
      <c r="H110" s="14"/>
      <c r="I110" s="15"/>
    </row>
    <row r="111" spans="8:9" x14ac:dyDescent="0.25">
      <c r="H111" s="14"/>
      <c r="I111" s="15"/>
    </row>
    <row r="112" spans="8:9" x14ac:dyDescent="0.25">
      <c r="H112" s="14"/>
      <c r="I112" s="15"/>
    </row>
    <row r="113" spans="8:9" x14ac:dyDescent="0.25">
      <c r="H113" s="14"/>
      <c r="I113" s="15"/>
    </row>
    <row r="114" spans="8:9" x14ac:dyDescent="0.25">
      <c r="H114" s="14"/>
      <c r="I114" s="15"/>
    </row>
    <row r="115" spans="8:9" x14ac:dyDescent="0.25">
      <c r="H115" s="14"/>
      <c r="I115" s="15"/>
    </row>
    <row r="116" spans="8:9" x14ac:dyDescent="0.25">
      <c r="H116" s="14"/>
      <c r="I116" s="15"/>
    </row>
    <row r="117" spans="8:9" x14ac:dyDescent="0.25">
      <c r="H117" s="14"/>
      <c r="I117" s="15"/>
    </row>
    <row r="118" spans="8:9" x14ac:dyDescent="0.25">
      <c r="H118" s="14"/>
      <c r="I118" s="15"/>
    </row>
    <row r="119" spans="8:9" x14ac:dyDescent="0.25">
      <c r="H119" s="14"/>
      <c r="I119" s="15"/>
    </row>
    <row r="120" spans="8:9" x14ac:dyDescent="0.25">
      <c r="H120" s="14"/>
      <c r="I120" s="15"/>
    </row>
    <row r="121" spans="8:9" x14ac:dyDescent="0.25">
      <c r="H121" s="14"/>
      <c r="I121" s="15"/>
    </row>
    <row r="122" spans="8:9" x14ac:dyDescent="0.25">
      <c r="H122" s="14"/>
      <c r="I122" s="15"/>
    </row>
    <row r="123" spans="8:9" x14ac:dyDescent="0.25">
      <c r="H123" s="14"/>
      <c r="I123" s="15"/>
    </row>
    <row r="124" spans="8:9" x14ac:dyDescent="0.25">
      <c r="H124" s="14"/>
      <c r="I124" s="15"/>
    </row>
    <row r="125" spans="8:9" x14ac:dyDescent="0.25">
      <c r="H125" s="14"/>
      <c r="I125" s="15"/>
    </row>
    <row r="126" spans="8:9" x14ac:dyDescent="0.25">
      <c r="H126" s="14"/>
      <c r="I126" s="15"/>
    </row>
    <row r="127" spans="8:9" x14ac:dyDescent="0.25">
      <c r="H127" s="14"/>
      <c r="I127" s="15"/>
    </row>
    <row r="128" spans="8:9" x14ac:dyDescent="0.25">
      <c r="H128" s="14"/>
      <c r="I128" s="15"/>
    </row>
    <row r="129" spans="8:9" x14ac:dyDescent="0.25">
      <c r="H129" s="14"/>
      <c r="I129" s="15"/>
    </row>
    <row r="130" spans="8:9" x14ac:dyDescent="0.25">
      <c r="H130" s="14"/>
      <c r="I130" s="15"/>
    </row>
    <row r="131" spans="8:9" x14ac:dyDescent="0.25">
      <c r="H131" s="14"/>
      <c r="I131" s="15"/>
    </row>
    <row r="132" spans="8:9" x14ac:dyDescent="0.25">
      <c r="H132" s="14"/>
      <c r="I132" s="15"/>
    </row>
    <row r="133" spans="8:9" x14ac:dyDescent="0.25">
      <c r="H133" s="14"/>
      <c r="I133" s="15"/>
    </row>
    <row r="134" spans="8:9" x14ac:dyDescent="0.25">
      <c r="H134" s="14"/>
      <c r="I134" s="15"/>
    </row>
    <row r="135" spans="8:9" x14ac:dyDescent="0.25">
      <c r="H135" s="14"/>
      <c r="I135" s="15"/>
    </row>
    <row r="136" spans="8:9" x14ac:dyDescent="0.25">
      <c r="H136" s="14"/>
      <c r="I136" s="15"/>
    </row>
    <row r="137" spans="8:9" x14ac:dyDescent="0.25">
      <c r="H137" s="14"/>
      <c r="I137" s="15"/>
    </row>
    <row r="138" spans="8:9" x14ac:dyDescent="0.25">
      <c r="H138" s="14"/>
      <c r="I138" s="15"/>
    </row>
    <row r="139" spans="8:9" x14ac:dyDescent="0.25">
      <c r="H139" s="14"/>
      <c r="I139" s="15"/>
    </row>
    <row r="140" spans="8:9" x14ac:dyDescent="0.25">
      <c r="H140" s="14"/>
      <c r="I140" s="15"/>
    </row>
    <row r="141" spans="8:9" x14ac:dyDescent="0.25">
      <c r="H141" s="14"/>
      <c r="I141" s="15"/>
    </row>
    <row r="142" spans="8:9" x14ac:dyDescent="0.25">
      <c r="H142" s="14"/>
      <c r="I142" s="15"/>
    </row>
    <row r="143" spans="8:9" x14ac:dyDescent="0.25">
      <c r="H143" s="14"/>
      <c r="I143" s="15"/>
    </row>
    <row r="144" spans="8:9" x14ac:dyDescent="0.25">
      <c r="H144" s="14"/>
      <c r="I144" s="15"/>
    </row>
    <row r="145" spans="8:9" x14ac:dyDescent="0.25">
      <c r="H145" s="14"/>
      <c r="I145" s="15"/>
    </row>
    <row r="146" spans="8:9" x14ac:dyDescent="0.25">
      <c r="H146" s="14"/>
      <c r="I146" s="15"/>
    </row>
    <row r="147" spans="8:9" x14ac:dyDescent="0.25">
      <c r="H147" s="14"/>
      <c r="I147" s="15"/>
    </row>
    <row r="148" spans="8:9" x14ac:dyDescent="0.25">
      <c r="H148" s="14"/>
      <c r="I148" s="15"/>
    </row>
    <row r="149" spans="8:9" x14ac:dyDescent="0.25">
      <c r="H149" s="14"/>
      <c r="I149" s="15"/>
    </row>
    <row r="150" spans="8:9" x14ac:dyDescent="0.25">
      <c r="H150" s="14"/>
      <c r="I150" s="15"/>
    </row>
    <row r="151" spans="8:9" x14ac:dyDescent="0.25">
      <c r="H151" s="14"/>
      <c r="I151" s="15"/>
    </row>
    <row r="152" spans="8:9" x14ac:dyDescent="0.25">
      <c r="H152" s="14"/>
      <c r="I152" s="15"/>
    </row>
    <row r="153" spans="8:9" x14ac:dyDescent="0.25">
      <c r="H153" s="14"/>
      <c r="I153" s="15"/>
    </row>
    <row r="154" spans="8:9" x14ac:dyDescent="0.25">
      <c r="H154" s="14"/>
      <c r="I154" s="15"/>
    </row>
    <row r="155" spans="8:9" x14ac:dyDescent="0.25">
      <c r="H155" s="14"/>
      <c r="I155" s="15"/>
    </row>
    <row r="156" spans="8:9" x14ac:dyDescent="0.25">
      <c r="H156" s="14"/>
      <c r="I156" s="15"/>
    </row>
    <row r="157" spans="8:9" x14ac:dyDescent="0.25">
      <c r="H157" s="14"/>
      <c r="I157" s="15"/>
    </row>
    <row r="158" spans="8:9" x14ac:dyDescent="0.25">
      <c r="H158" s="14"/>
      <c r="I158" s="15"/>
    </row>
    <row r="159" spans="8:9" x14ac:dyDescent="0.25">
      <c r="H159" s="14"/>
      <c r="I159" s="15"/>
    </row>
    <row r="160" spans="8:9" x14ac:dyDescent="0.25">
      <c r="H160" s="14"/>
      <c r="I160" s="15"/>
    </row>
    <row r="161" spans="8:9" x14ac:dyDescent="0.25">
      <c r="H161" s="14"/>
      <c r="I161" s="15"/>
    </row>
    <row r="162" spans="8:9" x14ac:dyDescent="0.25">
      <c r="H162" s="14"/>
      <c r="I162" s="15"/>
    </row>
    <row r="163" spans="8:9" x14ac:dyDescent="0.25">
      <c r="H163" s="14"/>
      <c r="I163" s="15"/>
    </row>
    <row r="164" spans="8:9" x14ac:dyDescent="0.25">
      <c r="H164" s="14"/>
      <c r="I164" s="15"/>
    </row>
    <row r="165" spans="8:9" x14ac:dyDescent="0.25">
      <c r="H165" s="14"/>
      <c r="I165" s="15"/>
    </row>
    <row r="166" spans="8:9" x14ac:dyDescent="0.25">
      <c r="H166" s="14"/>
      <c r="I166" s="15"/>
    </row>
    <row r="167" spans="8:9" x14ac:dyDescent="0.25">
      <c r="H167" s="14"/>
      <c r="I167" s="15"/>
    </row>
    <row r="168" spans="8:9" x14ac:dyDescent="0.25">
      <c r="H168" s="14"/>
      <c r="I168" s="15"/>
    </row>
    <row r="169" spans="8:9" x14ac:dyDescent="0.25">
      <c r="H169" s="14"/>
      <c r="I169" s="15"/>
    </row>
    <row r="170" spans="8:9" x14ac:dyDescent="0.25">
      <c r="H170" s="14"/>
      <c r="I170" s="15"/>
    </row>
    <row r="171" spans="8:9" x14ac:dyDescent="0.25">
      <c r="H171" s="14"/>
      <c r="I171" s="15"/>
    </row>
    <row r="172" spans="8:9" x14ac:dyDescent="0.25">
      <c r="H172" s="14"/>
      <c r="I172" s="15"/>
    </row>
    <row r="173" spans="8:9" x14ac:dyDescent="0.25">
      <c r="H173" s="14"/>
      <c r="I173" s="15"/>
    </row>
    <row r="174" spans="8:9" x14ac:dyDescent="0.25">
      <c r="H174" s="14"/>
      <c r="I174" s="15"/>
    </row>
    <row r="175" spans="8:9" x14ac:dyDescent="0.25">
      <c r="H175" s="14"/>
      <c r="I175" s="15"/>
    </row>
    <row r="176" spans="8:9" x14ac:dyDescent="0.25">
      <c r="H176" s="14"/>
      <c r="I176" s="15"/>
    </row>
    <row r="177" spans="8:9" x14ac:dyDescent="0.25">
      <c r="H177" s="14"/>
      <c r="I177" s="15"/>
    </row>
    <row r="178" spans="8:9" x14ac:dyDescent="0.25">
      <c r="H178" s="14"/>
      <c r="I178" s="15"/>
    </row>
    <row r="179" spans="8:9" x14ac:dyDescent="0.25">
      <c r="H179" s="14"/>
      <c r="I179" s="15"/>
    </row>
    <row r="180" spans="8:9" x14ac:dyDescent="0.25">
      <c r="H180" s="14"/>
      <c r="I180" s="15"/>
    </row>
    <row r="181" spans="8:9" x14ac:dyDescent="0.25">
      <c r="H181" s="14"/>
      <c r="I181" s="15"/>
    </row>
    <row r="182" spans="8:9" x14ac:dyDescent="0.25">
      <c r="H182" s="14"/>
      <c r="I182" s="15"/>
    </row>
    <row r="183" spans="8:9" x14ac:dyDescent="0.25">
      <c r="H183" s="14"/>
      <c r="I183" s="15"/>
    </row>
    <row r="184" spans="8:9" x14ac:dyDescent="0.25">
      <c r="H184" s="14"/>
      <c r="I184" s="15"/>
    </row>
    <row r="185" spans="8:9" x14ac:dyDescent="0.25">
      <c r="H185" s="14"/>
      <c r="I185" s="15"/>
    </row>
    <row r="186" spans="8:9" x14ac:dyDescent="0.25">
      <c r="H186" s="14"/>
      <c r="I186" s="15"/>
    </row>
    <row r="187" spans="8:9" x14ac:dyDescent="0.25">
      <c r="H187" s="14"/>
      <c r="I187" s="15"/>
    </row>
    <row r="188" spans="8:9" x14ac:dyDescent="0.25">
      <c r="H188" s="14"/>
      <c r="I188" s="15"/>
    </row>
    <row r="189" spans="8:9" x14ac:dyDescent="0.25">
      <c r="H189" s="14"/>
      <c r="I189" s="15"/>
    </row>
    <row r="190" spans="8:9" x14ac:dyDescent="0.25">
      <c r="H190" s="14"/>
      <c r="I190" s="15"/>
    </row>
    <row r="191" spans="8:9" x14ac:dyDescent="0.25">
      <c r="H191" s="14"/>
      <c r="I191" s="15"/>
    </row>
    <row r="192" spans="8:9" x14ac:dyDescent="0.25">
      <c r="H192" s="14"/>
      <c r="I192" s="15"/>
    </row>
    <row r="193" spans="8:9" x14ac:dyDescent="0.25">
      <c r="H193" s="14"/>
      <c r="I193" s="15"/>
    </row>
    <row r="194" spans="8:9" x14ac:dyDescent="0.25">
      <c r="H194" s="14"/>
      <c r="I194" s="15"/>
    </row>
    <row r="195" spans="8:9" x14ac:dyDescent="0.25">
      <c r="H195" s="14"/>
      <c r="I195" s="15"/>
    </row>
    <row r="196" spans="8:9" x14ac:dyDescent="0.25">
      <c r="H196" s="14"/>
      <c r="I196" s="15"/>
    </row>
    <row r="197" spans="8:9" x14ac:dyDescent="0.25">
      <c r="H197" s="14"/>
      <c r="I197" s="15"/>
    </row>
    <row r="198" spans="8:9" x14ac:dyDescent="0.25">
      <c r="H198" s="14"/>
      <c r="I198" s="15"/>
    </row>
    <row r="199" spans="8:9" x14ac:dyDescent="0.25">
      <c r="H199" s="14"/>
      <c r="I199" s="15"/>
    </row>
    <row r="200" spans="8:9" x14ac:dyDescent="0.25">
      <c r="H200" s="14"/>
      <c r="I200" s="15"/>
    </row>
    <row r="201" spans="8:9" x14ac:dyDescent="0.25">
      <c r="H201" s="14"/>
      <c r="I201" s="15"/>
    </row>
    <row r="202" spans="8:9" x14ac:dyDescent="0.25">
      <c r="H202" s="14"/>
      <c r="I202" s="15"/>
    </row>
    <row r="203" spans="8:9" x14ac:dyDescent="0.25">
      <c r="H203" s="14"/>
      <c r="I203" s="15"/>
    </row>
    <row r="204" spans="8:9" x14ac:dyDescent="0.25">
      <c r="H204" s="14"/>
      <c r="I204" s="15"/>
    </row>
    <row r="205" spans="8:9" x14ac:dyDescent="0.25">
      <c r="H205" s="14"/>
      <c r="I205" s="15"/>
    </row>
    <row r="206" spans="8:9" x14ac:dyDescent="0.25">
      <c r="H206" s="14"/>
      <c r="I206" s="15"/>
    </row>
    <row r="207" spans="8:9" x14ac:dyDescent="0.25">
      <c r="H207" s="14"/>
      <c r="I207" s="15"/>
    </row>
    <row r="208" spans="8:9" x14ac:dyDescent="0.25">
      <c r="H208" s="14"/>
      <c r="I208" s="15"/>
    </row>
    <row r="209" spans="8:9" x14ac:dyDescent="0.25">
      <c r="H209" s="14"/>
      <c r="I209" s="15"/>
    </row>
  </sheetData>
  <mergeCells count="208">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 ref="H206:I206"/>
    <mergeCell ref="H207:I207"/>
    <mergeCell ref="H208:I208"/>
    <mergeCell ref="H209:I209"/>
    <mergeCell ref="H179:I179"/>
    <mergeCell ref="H180:I180"/>
    <mergeCell ref="H181:I181"/>
    <mergeCell ref="H200:I200"/>
    <mergeCell ref="H201:I201"/>
    <mergeCell ref="H202:I202"/>
    <mergeCell ref="H203:I203"/>
    <mergeCell ref="H204:I204"/>
    <mergeCell ref="H205:I205"/>
    <mergeCell ref="H185:I185"/>
    <mergeCell ref="H186:I186"/>
    <mergeCell ref="H187:I187"/>
    <mergeCell ref="H188:I188"/>
    <mergeCell ref="H189:I189"/>
    <mergeCell ref="H190:I190"/>
    <mergeCell ref="H191:I191"/>
    <mergeCell ref="H192:I192"/>
    <mergeCell ref="H193:I193"/>
    <mergeCell ref="H194:I194"/>
    <mergeCell ref="H195:I195"/>
    <mergeCell ref="H175:I175"/>
    <mergeCell ref="H176:I176"/>
    <mergeCell ref="H177:I177"/>
    <mergeCell ref="H178:I178"/>
    <mergeCell ref="H174:I174"/>
    <mergeCell ref="H131:I131"/>
    <mergeCell ref="H171:I171"/>
    <mergeCell ref="H172:I172"/>
    <mergeCell ref="H173:I173"/>
    <mergeCell ref="H138:I138"/>
    <mergeCell ref="H139:I139"/>
    <mergeCell ref="H140:I140"/>
    <mergeCell ref="H159:I159"/>
    <mergeCell ref="H160:I160"/>
    <mergeCell ref="H161:I161"/>
    <mergeCell ref="H162:I162"/>
    <mergeCell ref="H163:I163"/>
    <mergeCell ref="H150:I150"/>
    <mergeCell ref="H151:I151"/>
    <mergeCell ref="H156:I156"/>
    <mergeCell ref="H157:I157"/>
    <mergeCell ref="H158:I158"/>
    <mergeCell ref="H10:I10"/>
    <mergeCell ref="H11:I11"/>
    <mergeCell ref="H32:I32"/>
    <mergeCell ref="H33:I33"/>
    <mergeCell ref="H34:I34"/>
    <mergeCell ref="H35:I35"/>
    <mergeCell ref="H36:I36"/>
    <mergeCell ref="H121:I121"/>
    <mergeCell ref="H82:I82"/>
    <mergeCell ref="H83:I83"/>
    <mergeCell ref="H84:I84"/>
    <mergeCell ref="H91:I91"/>
    <mergeCell ref="H92:I92"/>
    <mergeCell ref="H93:I93"/>
    <mergeCell ref="H100:I100"/>
    <mergeCell ref="H101:I101"/>
    <mergeCell ref="H117:I117"/>
    <mergeCell ref="H118:I118"/>
    <mergeCell ref="H119:I119"/>
    <mergeCell ref="H120:I120"/>
    <mergeCell ref="H113:I113"/>
    <mergeCell ref="H114:I114"/>
    <mergeCell ref="H115:I115"/>
    <mergeCell ref="H116:I116"/>
    <mergeCell ref="H2:I2"/>
    <mergeCell ref="H3:I3"/>
    <mergeCell ref="H4:I4"/>
    <mergeCell ref="H5:I5"/>
    <mergeCell ref="H6:I6"/>
    <mergeCell ref="H69:I69"/>
    <mergeCell ref="H70:I70"/>
    <mergeCell ref="H71:I71"/>
    <mergeCell ref="H72:I72"/>
    <mergeCell ref="H64:I64"/>
    <mergeCell ref="H62:I62"/>
    <mergeCell ref="H7:I7"/>
    <mergeCell ref="H8:I8"/>
    <mergeCell ref="H9:I9"/>
    <mergeCell ref="H51:I51"/>
    <mergeCell ref="H39:I39"/>
    <mergeCell ref="H37:I37"/>
    <mergeCell ref="H38:I38"/>
    <mergeCell ref="H65:I65"/>
    <mergeCell ref="H66:I66"/>
    <mergeCell ref="H67:I67"/>
    <mergeCell ref="H68:I68"/>
    <mergeCell ref="H63:I63"/>
    <mergeCell ref="H60:I60"/>
    <mergeCell ref="H126:I126"/>
    <mergeCell ref="H127:I127"/>
    <mergeCell ref="H128:I128"/>
    <mergeCell ref="H129:I129"/>
    <mergeCell ref="H130:I130"/>
    <mergeCell ref="H122:I122"/>
    <mergeCell ref="H123:I123"/>
    <mergeCell ref="H124:I124"/>
    <mergeCell ref="H125:I125"/>
    <mergeCell ref="H111:I111"/>
    <mergeCell ref="H112:I112"/>
    <mergeCell ref="H102:I102"/>
    <mergeCell ref="H103:I103"/>
    <mergeCell ref="H104:I104"/>
    <mergeCell ref="H106:I106"/>
    <mergeCell ref="H107:I107"/>
    <mergeCell ref="H108:I108"/>
    <mergeCell ref="H109:I109"/>
    <mergeCell ref="H110:I110"/>
    <mergeCell ref="H105:I105"/>
    <mergeCell ref="H61:I61"/>
    <mergeCell ref="H49:I49"/>
    <mergeCell ref="H52:I52"/>
    <mergeCell ref="H53:I53"/>
    <mergeCell ref="H54:I54"/>
    <mergeCell ref="H55:I55"/>
    <mergeCell ref="H56:I56"/>
    <mergeCell ref="H57:I57"/>
    <mergeCell ref="H58:I58"/>
    <mergeCell ref="H59:I59"/>
    <mergeCell ref="H50:I50"/>
    <mergeCell ref="H40:I40"/>
    <mergeCell ref="H41:I41"/>
    <mergeCell ref="H42:I42"/>
    <mergeCell ref="H43:I43"/>
    <mergeCell ref="H44:I44"/>
    <mergeCell ref="H45:I45"/>
    <mergeCell ref="H153:I153"/>
    <mergeCell ref="H154:I154"/>
    <mergeCell ref="H155:I155"/>
    <mergeCell ref="H141:I141"/>
    <mergeCell ref="H142:I142"/>
    <mergeCell ref="H143:I143"/>
    <mergeCell ref="H144:I144"/>
    <mergeCell ref="H145:I145"/>
    <mergeCell ref="H146:I146"/>
    <mergeCell ref="H46:I46"/>
    <mergeCell ref="H47:I47"/>
    <mergeCell ref="H48:I48"/>
    <mergeCell ref="H94:I94"/>
    <mergeCell ref="H95:I95"/>
    <mergeCell ref="H96:I96"/>
    <mergeCell ref="H97:I97"/>
    <mergeCell ref="H98:I98"/>
    <mergeCell ref="H99:I99"/>
    <mergeCell ref="H73:I73"/>
    <mergeCell ref="H74:I74"/>
    <mergeCell ref="H75:I75"/>
    <mergeCell ref="H76:I76"/>
    <mergeCell ref="H87:I87"/>
    <mergeCell ref="H88:I88"/>
    <mergeCell ref="H89:I89"/>
    <mergeCell ref="H90:I90"/>
    <mergeCell ref="H77:I77"/>
    <mergeCell ref="H85:I85"/>
    <mergeCell ref="H86:I86"/>
    <mergeCell ref="H78:I78"/>
    <mergeCell ref="H79:I79"/>
    <mergeCell ref="H80:I80"/>
    <mergeCell ref="H81:I81"/>
    <mergeCell ref="H196:I196"/>
    <mergeCell ref="H197:I197"/>
    <mergeCell ref="H198:I198"/>
    <mergeCell ref="H199:I199"/>
    <mergeCell ref="H132:I132"/>
    <mergeCell ref="H133:I133"/>
    <mergeCell ref="H134:I134"/>
    <mergeCell ref="H135:I135"/>
    <mergeCell ref="H136:I136"/>
    <mergeCell ref="H137:I137"/>
    <mergeCell ref="H182:I182"/>
    <mergeCell ref="H183:I183"/>
    <mergeCell ref="H184:I184"/>
    <mergeCell ref="H170:I170"/>
    <mergeCell ref="H168:I168"/>
    <mergeCell ref="H169:I169"/>
    <mergeCell ref="H164:I164"/>
    <mergeCell ref="H165:I165"/>
    <mergeCell ref="H166:I166"/>
    <mergeCell ref="H167:I167"/>
    <mergeCell ref="H147:I147"/>
    <mergeCell ref="H148:I148"/>
    <mergeCell ref="H149:I149"/>
    <mergeCell ref="H152:I152"/>
  </mergeCells>
  <conditionalFormatting sqref="R63:R1048576 R2:R61">
    <cfRule type="cellIs" dxfId="7" priority="5" operator="notBetween">
      <formula>-0.1</formula>
      <formula>0.1</formula>
    </cfRule>
  </conditionalFormatting>
  <conditionalFormatting sqref="Q1:Q61 Q63:Q1048576">
    <cfRule type="cellIs" dxfId="6" priority="7" operator="lessThan">
      <formula>0</formula>
    </cfRule>
  </conditionalFormatting>
  <conditionalFormatting sqref="R2:R1048576">
    <cfRule type="cellIs" dxfId="5" priority="6" operator="greaterThan">
      <formula>0</formula>
    </cfRule>
    <cfRule type="cellIs" dxfId="4" priority="8" operator="lessThan">
      <formula>0</formula>
    </cfRule>
  </conditionalFormatting>
  <conditionalFormatting sqref="S63:S1048576 S2:S61">
    <cfRule type="cellIs" dxfId="3" priority="4" operator="notBetween">
      <formula>-0.1</formula>
      <formula>0.1</formula>
    </cfRule>
  </conditionalFormatting>
  <conditionalFormatting sqref="S2:S1048576">
    <cfRule type="cellIs" dxfId="2" priority="3" operator="greaterThan">
      <formula>0</formula>
    </cfRule>
    <cfRule type="cellIs" dxfId="1" priority="9" operator="lessThan">
      <formula>0</formula>
    </cfRule>
  </conditionalFormatting>
  <conditionalFormatting sqref="O2:O1048576">
    <cfRule type="cellIs" dxfId="0" priority="1" operator="greaterThan">
      <formula>1800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
  <sheetViews>
    <sheetView tabSelected="1" workbookViewId="0">
      <selection activeCell="E2" sqref="E2"/>
    </sheetView>
  </sheetViews>
  <sheetFormatPr defaultRowHeight="15" x14ac:dyDescent="0.25"/>
  <cols>
    <col min="1" max="1" width="12.28515625" style="2" bestFit="1" customWidth="1"/>
    <col min="2" max="2" width="14.42578125" style="2" bestFit="1" customWidth="1"/>
    <col min="3" max="3" width="12" style="2" bestFit="1" customWidth="1"/>
    <col min="4" max="4" width="15" style="2" bestFit="1" customWidth="1"/>
    <col min="5" max="5" width="19" style="2" bestFit="1" customWidth="1"/>
    <col min="6" max="6" width="51.140625" style="2" customWidth="1"/>
    <col min="7" max="7" width="16" style="2" bestFit="1" customWidth="1"/>
    <col min="8" max="8" width="12" style="2" bestFit="1" customWidth="1"/>
    <col min="9" max="9" width="12.85546875" style="2" bestFit="1" customWidth="1"/>
    <col min="10" max="10" width="13.5703125" bestFit="1" customWidth="1"/>
    <col min="11" max="11" width="14" bestFit="1" customWidth="1"/>
  </cols>
  <sheetData>
    <row r="1" spans="1:11" x14ac:dyDescent="0.25">
      <c r="A1" s="10" t="s">
        <v>208</v>
      </c>
      <c r="B1" s="1" t="s">
        <v>209</v>
      </c>
      <c r="C1" s="10" t="s">
        <v>210</v>
      </c>
      <c r="D1" s="10" t="s">
        <v>211</v>
      </c>
      <c r="E1" s="10" t="s">
        <v>219</v>
      </c>
      <c r="F1" s="10" t="s">
        <v>218</v>
      </c>
      <c r="G1" s="10" t="s">
        <v>7</v>
      </c>
      <c r="H1" s="10" t="s">
        <v>212</v>
      </c>
      <c r="I1" s="10" t="s">
        <v>213</v>
      </c>
      <c r="J1" s="10" t="s">
        <v>216</v>
      </c>
      <c r="K1" s="10" t="s">
        <v>217</v>
      </c>
    </row>
    <row r="2" spans="1:11" x14ac:dyDescent="0.25">
      <c r="A2" s="12">
        <v>43745</v>
      </c>
      <c r="B2" t="s">
        <v>214</v>
      </c>
      <c r="C2">
        <v>469154.88979999977</v>
      </c>
      <c r="F2" t="s">
        <v>215</v>
      </c>
      <c r="G2">
        <v>3603.7618333999999</v>
      </c>
      <c r="H2">
        <v>455532.2174666666</v>
      </c>
      <c r="J2">
        <f>C2-H2</f>
        <v>13622.672333333176</v>
      </c>
      <c r="K2" s="4">
        <f>J2/C2</f>
        <v>2.9036620164271349E-2</v>
      </c>
    </row>
    <row r="3" spans="1:11" x14ac:dyDescent="0.25">
      <c r="A3" s="12">
        <v>43768</v>
      </c>
    </row>
    <row r="4" spans="1:11" x14ac:dyDescent="0.25">
      <c r="A4" s="12">
        <v>43775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2020-08-29T17:15:17Z</dcterms:modified>
</cp:coreProperties>
</file>