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Case-Study\vrp_case_study\"/>
    </mc:Choice>
  </mc:AlternateContent>
  <xr:revisionPtr revIDLastSave="0" documentId="13_ncr:1_{14FF6A23-01E5-4412-8E1B-8661DF9D9079}"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8" i="3" l="1"/>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R61" i="2"/>
  <c r="S61" i="2" s="1"/>
  <c r="Q61" i="2"/>
  <c r="M61" i="2"/>
  <c r="E61" i="2"/>
  <c r="D61" i="2"/>
  <c r="S60" i="2"/>
  <c r="R60" i="2"/>
  <c r="Q60" i="2"/>
  <c r="M60" i="2"/>
  <c r="E60" i="2"/>
  <c r="D60" i="2" s="1"/>
  <c r="R59" i="2"/>
  <c r="S59" i="2" s="1"/>
  <c r="Q59" i="2"/>
  <c r="M59" i="2"/>
  <c r="E59" i="2"/>
  <c r="D59" i="2"/>
  <c r="S58" i="2"/>
  <c r="R58" i="2"/>
  <c r="Q58" i="2"/>
  <c r="M58" i="2"/>
  <c r="E58" i="2"/>
  <c r="D58" i="2" s="1"/>
  <c r="R57" i="2"/>
  <c r="S57" i="2" s="1"/>
  <c r="Q57" i="2"/>
  <c r="M57" i="2"/>
  <c r="E57" i="2"/>
  <c r="D57" i="2"/>
  <c r="S56" i="2"/>
  <c r="R56" i="2"/>
  <c r="Q56" i="2"/>
  <c r="M56" i="2"/>
  <c r="E56" i="2"/>
  <c r="D56" i="2" s="1"/>
  <c r="R55" i="2"/>
  <c r="S55" i="2" s="1"/>
  <c r="Q55" i="2"/>
  <c r="M55" i="2"/>
  <c r="E55" i="2"/>
  <c r="D55" i="2"/>
  <c r="S54" i="2"/>
  <c r="R54" i="2"/>
  <c r="Q54" i="2"/>
  <c r="M54" i="2"/>
  <c r="E54" i="2"/>
  <c r="D54" i="2" s="1"/>
  <c r="R53" i="2"/>
  <c r="S53" i="2" s="1"/>
  <c r="Q53" i="2"/>
  <c r="M53" i="2"/>
  <c r="E53" i="2"/>
  <c r="D53" i="2"/>
  <c r="S52" i="2"/>
  <c r="R52" i="2"/>
  <c r="Q52" i="2"/>
  <c r="M52" i="2"/>
  <c r="E52" i="2"/>
  <c r="D52" i="2" s="1"/>
  <c r="R51" i="2"/>
  <c r="S51" i="2" s="1"/>
  <c r="Q51" i="2"/>
  <c r="M51" i="2"/>
  <c r="E51" i="2"/>
  <c r="D51" i="2"/>
  <c r="S50" i="2"/>
  <c r="R50" i="2"/>
  <c r="Q50" i="2"/>
  <c r="M50" i="2"/>
  <c r="E50" i="2"/>
  <c r="D50" i="2" s="1"/>
  <c r="R49" i="2"/>
  <c r="S49" i="2" s="1"/>
  <c r="Q49" i="2"/>
  <c r="M49" i="2"/>
  <c r="E49" i="2"/>
  <c r="D49" i="2"/>
  <c r="S48" i="2"/>
  <c r="R48" i="2"/>
  <c r="Q48" i="2"/>
  <c r="M48" i="2"/>
  <c r="E48" i="2"/>
  <c r="D48" i="2" s="1"/>
  <c r="R47" i="2"/>
  <c r="S47" i="2" s="1"/>
  <c r="Q47" i="2"/>
  <c r="M47" i="2"/>
  <c r="E47" i="2"/>
  <c r="D47" i="2"/>
  <c r="S46" i="2"/>
  <c r="R46" i="2"/>
  <c r="Q46" i="2"/>
  <c r="M46" i="2"/>
  <c r="E46" i="2"/>
  <c r="D46" i="2" s="1"/>
  <c r="R45" i="2"/>
  <c r="S45" i="2" s="1"/>
  <c r="Q45" i="2"/>
  <c r="M45" i="2"/>
  <c r="E45" i="2"/>
  <c r="D45" i="2"/>
  <c r="S44" i="2"/>
  <c r="R44" i="2"/>
  <c r="Q44" i="2"/>
  <c r="M44" i="2"/>
  <c r="E44" i="2"/>
  <c r="D44" i="2" s="1"/>
  <c r="R43" i="2"/>
  <c r="S43" i="2" s="1"/>
  <c r="Q43" i="2"/>
  <c r="M43" i="2"/>
  <c r="E43" i="2"/>
  <c r="D43" i="2"/>
  <c r="S42" i="2"/>
  <c r="R42" i="2"/>
  <c r="Q42" i="2"/>
  <c r="M42" i="2"/>
  <c r="E42" i="2"/>
  <c r="D42" i="2" s="1"/>
  <c r="R41" i="2"/>
  <c r="S41" i="2" s="1"/>
  <c r="Q41" i="2"/>
  <c r="M41" i="2"/>
  <c r="E41" i="2"/>
  <c r="D41" i="2"/>
  <c r="S40" i="2"/>
  <c r="R40" i="2"/>
  <c r="Q40" i="2"/>
  <c r="M40" i="2"/>
  <c r="E40" i="2"/>
  <c r="D40" i="2" s="1"/>
  <c r="R39" i="2"/>
  <c r="S39" i="2" s="1"/>
  <c r="Q39" i="2"/>
  <c r="M39" i="2"/>
  <c r="E39" i="2"/>
  <c r="D39" i="2"/>
  <c r="S38" i="2"/>
  <c r="R38" i="2"/>
  <c r="Q38" i="2"/>
  <c r="M38" i="2"/>
  <c r="E38" i="2"/>
  <c r="D38" i="2" s="1"/>
  <c r="R37" i="2"/>
  <c r="S37" i="2" s="1"/>
  <c r="Q37" i="2"/>
  <c r="M37" i="2"/>
  <c r="E37" i="2"/>
  <c r="D37" i="2"/>
  <c r="S36" i="2"/>
  <c r="R36" i="2"/>
  <c r="Q36" i="2"/>
  <c r="M36" i="2"/>
  <c r="E36" i="2"/>
  <c r="D36" i="2" s="1"/>
  <c r="R35" i="2"/>
  <c r="S35" i="2" s="1"/>
  <c r="Q35" i="2"/>
  <c r="M35" i="2"/>
  <c r="E35" i="2"/>
  <c r="D35" i="2"/>
  <c r="S34" i="2"/>
  <c r="R34" i="2"/>
  <c r="Q34" i="2"/>
  <c r="M34" i="2"/>
  <c r="E34" i="2"/>
  <c r="D34" i="2" s="1"/>
  <c r="R33" i="2"/>
  <c r="S33" i="2" s="1"/>
  <c r="Q33" i="2"/>
  <c r="M33" i="2"/>
  <c r="E33" i="2"/>
  <c r="D33" i="2"/>
  <c r="S32" i="2"/>
  <c r="R32" i="2"/>
  <c r="Q32" i="2"/>
  <c r="M32" i="2"/>
  <c r="E32" i="2"/>
  <c r="D32" i="2" s="1"/>
  <c r="R31" i="2"/>
  <c r="S31" i="2" s="1"/>
  <c r="Q31" i="2"/>
  <c r="M31" i="2"/>
  <c r="E31" i="2"/>
  <c r="D31" i="2"/>
  <c r="S30" i="2"/>
  <c r="R30" i="2"/>
  <c r="Q30" i="2"/>
  <c r="M30" i="2"/>
  <c r="E30" i="2"/>
  <c r="D30" i="2" s="1"/>
  <c r="R29" i="2"/>
  <c r="S29" i="2" s="1"/>
  <c r="Q29" i="2"/>
  <c r="M29" i="2"/>
  <c r="E29" i="2"/>
  <c r="D29" i="2"/>
  <c r="M28" i="2"/>
  <c r="E28" i="2"/>
  <c r="D28" i="2" s="1"/>
  <c r="R27" i="2"/>
  <c r="S27" i="2" s="1"/>
  <c r="Q27" i="2"/>
  <c r="M27" i="2"/>
  <c r="E27" i="2"/>
  <c r="D27" i="2"/>
  <c r="S26" i="2"/>
  <c r="R26" i="2"/>
  <c r="Q26" i="2"/>
  <c r="M26" i="2"/>
  <c r="E26" i="2"/>
  <c r="D26" i="2" s="1"/>
  <c r="R25" i="2"/>
  <c r="S25" i="2" s="1"/>
  <c r="Q25" i="2"/>
  <c r="M25" i="2"/>
  <c r="E25" i="2"/>
  <c r="D25" i="2"/>
  <c r="S24" i="2"/>
  <c r="R24" i="2"/>
  <c r="Q24" i="2"/>
  <c r="M24" i="2"/>
  <c r="E24" i="2"/>
  <c r="D24" i="2" s="1"/>
  <c r="R23" i="2"/>
  <c r="S23" i="2" s="1"/>
  <c r="Q23" i="2"/>
  <c r="M23" i="2"/>
  <c r="E23" i="2"/>
  <c r="D23" i="2"/>
  <c r="S22" i="2"/>
  <c r="R22" i="2"/>
  <c r="Q22" i="2"/>
  <c r="M22" i="2"/>
  <c r="E22" i="2"/>
  <c r="D22" i="2" s="1"/>
  <c r="R21" i="2"/>
  <c r="S21" i="2" s="1"/>
  <c r="Q21" i="2"/>
  <c r="M21" i="2"/>
  <c r="E21" i="2"/>
  <c r="D21" i="2"/>
  <c r="S20" i="2"/>
  <c r="R20" i="2"/>
  <c r="Q20" i="2"/>
  <c r="M20" i="2"/>
  <c r="E20" i="2"/>
  <c r="D20" i="2" s="1"/>
  <c r="R19" i="2"/>
  <c r="S19" i="2" s="1"/>
  <c r="Q19" i="2"/>
  <c r="M19" i="2"/>
  <c r="E19" i="2"/>
  <c r="D19" i="2"/>
  <c r="S18" i="2"/>
  <c r="R18" i="2"/>
  <c r="Q18" i="2"/>
  <c r="M18" i="2"/>
  <c r="E18" i="2"/>
  <c r="D18" i="2" s="1"/>
  <c r="R17" i="2"/>
  <c r="S17" i="2" s="1"/>
  <c r="Q17" i="2"/>
  <c r="M17" i="2"/>
  <c r="E17" i="2"/>
  <c r="D17" i="2"/>
  <c r="S16" i="2"/>
  <c r="R16" i="2"/>
  <c r="Q16" i="2"/>
  <c r="M16" i="2"/>
  <c r="E16" i="2"/>
  <c r="D16" i="2" s="1"/>
  <c r="R15" i="2"/>
  <c r="S15" i="2" s="1"/>
  <c r="Q15" i="2"/>
  <c r="M15" i="2"/>
  <c r="E15" i="2"/>
  <c r="D15" i="2"/>
  <c r="S14" i="2"/>
  <c r="R14" i="2"/>
  <c r="Q14" i="2"/>
  <c r="M14" i="2"/>
  <c r="E14" i="2"/>
  <c r="D14" i="2" s="1"/>
  <c r="R13" i="2"/>
  <c r="S13" i="2" s="1"/>
  <c r="Q13" i="2"/>
  <c r="M13" i="2"/>
  <c r="E13" i="2"/>
  <c r="D13" i="2"/>
  <c r="S12" i="2"/>
  <c r="R12" i="2"/>
  <c r="Q12" i="2"/>
  <c r="M12" i="2"/>
  <c r="E12" i="2"/>
  <c r="D12" i="2" s="1"/>
  <c r="R11" i="2"/>
  <c r="S11" i="2" s="1"/>
  <c r="Q11" i="2"/>
  <c r="M11" i="2"/>
  <c r="E11" i="2"/>
  <c r="D11" i="2"/>
  <c r="S10" i="2"/>
  <c r="R10" i="2"/>
  <c r="Q10" i="2"/>
  <c r="M10" i="2"/>
  <c r="E10" i="2"/>
  <c r="D10" i="2" s="1"/>
  <c r="R9" i="2"/>
  <c r="S9" i="2" s="1"/>
  <c r="Q9" i="2"/>
  <c r="M9" i="2"/>
  <c r="E9" i="2"/>
  <c r="D9" i="2"/>
  <c r="S8" i="2"/>
  <c r="R8" i="2"/>
  <c r="Q8" i="2"/>
  <c r="M8" i="2"/>
  <c r="E8" i="2"/>
  <c r="D8" i="2" s="1"/>
  <c r="R7" i="2"/>
  <c r="S7" i="2" s="1"/>
  <c r="Q7" i="2"/>
  <c r="M7" i="2"/>
  <c r="E7" i="2"/>
  <c r="D7" i="2"/>
  <c r="S6" i="2"/>
  <c r="R6" i="2"/>
  <c r="Q6" i="2"/>
  <c r="M6" i="2"/>
  <c r="E6" i="2"/>
  <c r="D6" i="2" s="1"/>
  <c r="R5" i="2"/>
  <c r="S5" i="2" s="1"/>
  <c r="Q5" i="2"/>
  <c r="M5" i="2"/>
  <c r="E5" i="2"/>
  <c r="D5" i="2"/>
  <c r="S4" i="2"/>
  <c r="R4" i="2"/>
  <c r="Q4" i="2"/>
  <c r="M4" i="2"/>
  <c r="E4" i="2"/>
  <c r="D4" i="2" s="1"/>
  <c r="U3" i="2"/>
  <c r="V3" i="2" s="1"/>
  <c r="S3" i="2"/>
  <c r="R3" i="2"/>
  <c r="Q3" i="2"/>
  <c r="M3" i="2"/>
  <c r="E3" i="2"/>
  <c r="D3" i="2" s="1"/>
  <c r="R2" i="2"/>
  <c r="S2" i="2" s="1"/>
  <c r="Q2" i="2"/>
  <c r="M2" i="2"/>
  <c r="E2" i="2"/>
  <c r="D2" i="2"/>
  <c r="J7" i="1"/>
  <c r="I7" i="1"/>
  <c r="H7" i="1"/>
  <c r="G7" i="1"/>
  <c r="F7" i="1"/>
  <c r="E7" i="1"/>
  <c r="D7" i="1"/>
  <c r="C7" i="1"/>
  <c r="B7" i="1"/>
  <c r="A7" i="1"/>
  <c r="J6" i="1"/>
  <c r="I6" i="1"/>
  <c r="H6" i="1"/>
  <c r="G6" i="1"/>
  <c r="F6" i="1"/>
  <c r="E6" i="1"/>
  <c r="D6" i="1"/>
  <c r="C6" i="1"/>
  <c r="B6" i="1"/>
  <c r="A6" i="1"/>
  <c r="J5" i="1"/>
  <c r="I5" i="1"/>
  <c r="H5" i="1"/>
  <c r="G5" i="1"/>
  <c r="F5" i="1"/>
  <c r="E5" i="1"/>
  <c r="D5" i="1"/>
  <c r="C5" i="1"/>
  <c r="B5" i="1"/>
  <c r="A5" i="1"/>
  <c r="J4" i="1"/>
  <c r="I4" i="1"/>
  <c r="H4" i="1"/>
  <c r="G4" i="1"/>
  <c r="F4" i="1"/>
  <c r="E4" i="1"/>
  <c r="D4" i="1"/>
  <c r="C4" i="1"/>
  <c r="B4" i="1"/>
  <c r="A4" i="1"/>
  <c r="J3" i="1"/>
  <c r="I3" i="1"/>
  <c r="H3" i="1"/>
  <c r="G3" i="1"/>
  <c r="F3" i="1"/>
  <c r="E3" i="1"/>
  <c r="D3" i="1"/>
  <c r="C3" i="1"/>
  <c r="B3" i="1"/>
  <c r="A3" i="1"/>
  <c r="J2" i="1"/>
  <c r="I2" i="1"/>
  <c r="H2" i="1"/>
  <c r="G2" i="1"/>
  <c r="F2" i="1"/>
  <c r="E2" i="1"/>
  <c r="D2" i="1"/>
  <c r="C2" i="1"/>
  <c r="B2" i="1"/>
  <c r="A2" i="1"/>
  <c r="L6" i="1" l="1"/>
  <c r="K6" i="1"/>
  <c r="L5" i="1"/>
  <c r="K5" i="1"/>
  <c r="L7" i="1"/>
  <c r="K7" i="1"/>
  <c r="L2" i="1"/>
  <c r="K2" i="1"/>
  <c r="L3" i="1"/>
  <c r="K3" i="1"/>
  <c r="L4" i="1"/>
  <c r="K4" i="1"/>
</calcChain>
</file>

<file path=xl/sharedStrings.xml><?xml version="1.0" encoding="utf-8"?>
<sst xmlns="http://schemas.openxmlformats.org/spreadsheetml/2006/main" count="277" uniqueCount="271">
  <si>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</si>
  <si>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</si>
  <si>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</si>
  <si>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</si>
  <si>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</si>
  <si>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</si>
  <si>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</si>
  <si>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</si>
  <si>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</si>
  <si>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</si>
  <si>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</si>
  <si>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</si>
  <si>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</si>
  <si>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</si>
  <si>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</si>
  <si>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</si>
  <si>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</si>
  <si>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</si>
  <si>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</si>
  <si>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</si>
  <si>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</si>
  <si>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</si>
  <si>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</si>
  <si>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</si>
  <si>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</si>
  <si>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</si>
  <si>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</si>
  <si>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</si>
  <si>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</si>
  <si>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</si>
  <si>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</si>
  <si>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</si>
  <si>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</si>
  <si>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8 metre (capacity 22):
6 (6) -&gt; 1 (7) -&gt; 2 (3)
11 metre (capacity 30):
9 (1) -&gt; 7 (8) -&gt; 5 (3) -&gt; 3 (6) -&gt; 4 (2) -&gt; 8 (8)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</si>
  <si>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</si>
  <si>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</si>
  <si>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9 (4) -&gt;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</si>
  <si>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</si>
  <si>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</si>
  <si>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</si>
  <si>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</si>
  <si>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</si>
  <si>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8 metre (capacity 22):
9 (4) -&gt; 3 (7) -&gt; 5 (4) -&gt; 6 (5)
4 (2) -&gt; 1 (7) -&gt; 2 (4)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</si>
  <si>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</si>
  <si>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</si>
  <si>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8 metre (capacity 22):
5 (8) -&gt; 3 (8) -&gt; 8 (3) -&gt; 2 (2)
11 metre (capacity 30):
Rigid (capacity 16):
9 (2) -&gt; 4 (2) -&gt; 1 (1) -&gt; 6 (3) -&gt; 7 (8)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</si>
  <si>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</si>
  <si>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</si>
  <si>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</si>
  <si>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</si>
  <si>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</si>
  <si>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Rigid (capacity 16):
6 (8) -&gt; 7 (8)
11 metre (capacity 30):
9 (3) -&gt; 8 (8) -&gt; 5 (7) -&gt; 4 (8)
8 metre (capacity 22):
1 (3) -&gt; 3 (4) -&gt; 2 (6)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</si>
  <si>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</si>
  <si>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</si>
  <si>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Rigid (capacity 16):
8 (4) -&gt; 6 (7) -&gt; 3 (2) -&gt; 1 (1)
5 (6) -&gt; 2 (3) -&gt; 9 (2) -&gt; 7 (2)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</si>
  <si>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</si>
  <si>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</si>
  <si>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3 (3) -&gt; 5 (4) -&gt; 9 (4) -&gt; 2 (6) -&gt; 4 (1) -&gt; 1 (4) -&gt; 6 (5)
8 metre (capacity 22):
7 (1) -&gt; 8 (1)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</si>
  <si>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</si>
  <si>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</si>
  <si>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11 metre (capacity 30):
3 (1) -&gt; 4 (5) -&gt; 5 (4) -&gt; 12 (3) -&gt; 9 (5) -&gt; 6 (5) -&gt; 8 (2) -&gt; 11 (3) -&gt; 1 (2)
Rigid (capacity 16):
7 (2) -&gt; 10 (7) -&gt; 2 (7)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</si>
  <si>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</si>
  <si>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</si>
  <si>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8 metre (capacity 22):
2 (1) -&gt; 7 (3) -&gt; 11 (2) -&gt; 1 (2) -&gt; 5 (4) -&gt; 4 (4) -&gt; 6 (3)
Rigid (capacity 16):
9 (1) -&gt; 8 (3) -&gt; 10 (2) -&gt; 12 (2) -&gt; 3 (3)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</si>
  <si>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</si>
  <si>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</si>
  <si>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</si>
  <si>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</si>
  <si>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</si>
  <si>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11 (8) -&gt; 2 (6) -&gt; 6 (7) -&gt; 8 (5) -&gt; 9 (3)
4 (5) -&gt; 10 (5) -&gt; 5 (8) -&gt; 1 (4) -&gt; 7 (4) -&gt; 12 (1) -&gt; 3 (1)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</si>
  <si>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</si>
  <si>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</si>
  <si>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5 (3) -&gt; 8 (3) -&gt; 11 (2) -&gt; 12 (4)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</si>
  <si>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</si>
  <si>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</si>
  <si>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</si>
  <si>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</si>
  <si>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</si>
  <si>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11 metre (capacity 30):
7 (6) -&gt; 6 (5) -&gt; 11 (5) -&gt; 9 (3) -&gt; 2 (1) -&gt; 12 (2) -&gt; 3 (4) -&gt; 1 (1)
Rigid (capacity 16):
4 (4) -&gt; 5 (3) -&gt; 8 (2) -&gt; 10 (5)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</si>
  <si>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</si>
  <si>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</si>
  <si>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8 metre (capacity 22):
12 (7) -&gt; 10 (7) -&gt; 11 (5)
1 (7) -&gt; 6 (7) -&gt; 8 (5)
11 metre (capacity 30):
5 (5) -&gt; 7 (5) -&gt; 4 (2) -&gt; 9 (7) -&gt; 2 (5) -&gt; 3 (4)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</si>
  <si>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</si>
  <si>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</si>
  <si>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8 metre (capacity 22):
11 metre (capacity 30):
7 (6) -&gt; 3 (2) -&gt; 2 (5) -&gt; 10 (5)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</si>
  <si>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</si>
  <si>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</si>
  <si>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</si>
  <si>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</si>
  <si>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</si>
  <si>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5 (3) -&gt; 10 (4) -&gt; 3 (2) -&gt; 6 (5) -&gt; 14 (5)
2 (4) -&gt; 13 (5) -&gt; 11 (4) -&gt; 12 (1)
8 (1) -&gt; 9 (2) -&gt; 15 (3) -&gt; 4 (5) -&gt; 1 (2) -&gt; 7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</si>
  <si>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</si>
  <si>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</si>
  <si>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2 (1) -&gt; 9 (2) -&gt; 4 (4) -&gt; 1 (4) -&gt; 15 (1)
13 (4) -&gt; 5 (3) -&gt; 6 (1) -&gt; 10 (4) -&gt; 3 (1)
8 metre (capacity 22):
11 (2) -&gt; 14 (3) -&gt; 7 (3) -&gt; 12 (3) -&gt; 8 (4)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</si>
  <si>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</si>
  <si>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</si>
  <si>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Rigid (capacity 16):
3 (3) -&gt; 8 (2) -&gt; 12 (2) -&gt; 4 (3) -&gt; 15 (4)
6 (3) -&gt; 13 (2)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</si>
  <si>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</si>
  <si>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</si>
  <si>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14 (3) -&gt; 9 (5) -&gt; 3 (1) -&gt; 12 (1) -&gt; 1 (5) -&gt; 6 (4) -&gt; 10 (4) -&gt; 7 (5) -&gt; 15 (1)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</si>
  <si>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</si>
  <si>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</si>
  <si>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10 (2) -&gt; 2 (2) -&gt; 6 (3) -&gt; 14 (2) -&gt; 11 (3)
8 (3) -&gt; 5 (2) -&gt; 12 (3) -&gt; 9 (4) -&gt; 3 (3)
13 (2) -&gt; 15 (2) -&gt; 7 (3) -&gt; 4 (3)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</si>
  <si>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</si>
  <si>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</si>
  <si>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8 metre (capacity 22):
14 (1) -&gt; 7 (2) -&gt; 11 (5) -&gt; 10 (3) -&gt; 13 (3) -&gt; 4 (4) -&gt; 2 (1) -&gt; 5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</si>
  <si>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</si>
  <si>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</si>
  <si>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</si>
  <si>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</si>
  <si>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</si>
  <si>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8 (3) -&gt; 4 (2) -&gt; 5 (1) -&gt; 7 (3) -&gt; 11 (3) -&gt; 1 (1) -&gt; 2 (1)
9 (1) -&gt; 14 (4) -&gt; 6 (2) -&gt; 3 (2) -&gt; 12 (3) -&gt; 15 (1) -&gt; 13 (2) -&gt; 10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</si>
  <si>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</si>
  <si>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</si>
  <si>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2 (1) -&gt; 9 (6) -&gt; 15 (3) -&gt; 3 (2) -&gt; 12 (2) -&gt; 4 (2) -&gt; 8 (4) -&gt; 11 (2)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</si>
  <si>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</si>
  <si>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</si>
  <si>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4 (4) -&gt; 13 (3) -&gt; 3 (3) -&gt; 2 (4) -&gt; 8 (1)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</si>
  <si>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</si>
  <si>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</si>
  <si>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6 (5)
7 (7) -&gt; 3 (5) -&gt; 9 (3) -&gt; 8 (4)
1 (7) -&gt; 5 (12)
4 (8) -&gt; 2 (9)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</si>
  <si>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</si>
  <si>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</si>
  <si>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4 (9) -&gt; 8 (8) -&gt; 3 (5)
11 metre (capacity 30):
7 (7) -&gt; 9 (11) -&gt; 1 (4) -&gt; 2 (5) -&gt; 6 (2)
Rigid (capacity 16):
5 (8)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</si>
  <si>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</si>
  <si>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</si>
  <si>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8 metre (capacity 22):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</si>
  <si>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</si>
  <si>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</si>
  <si>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8 metre (capacity 22):
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</si>
  <si>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</si>
  <si>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</si>
  <si>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11 metre (capacity 30):
2 (3) -&gt; 7 (1) -&gt; 1 (8) -&gt; 3 (4)
9 (3) -&gt; 5 (12) -&gt; 6 (10)
8 metre (capacity 22):
8 (10) -&gt; 4 (8)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</si>
  <si>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</si>
  <si>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</si>
  <si>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11 metre (capacity 30):
8 (16) -&gt; 3 (10)
5 (12) -&gt; 1 (12)
4 (8) -&gt; 9 (3) -&gt; 7 (16)
8 metre (capacity 22):
6 (11) -&gt; 2 (9)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</si>
  <si>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</si>
  <si>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</si>
  <si>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5 (1) -&gt; 2 (1) -&gt; 3 (12) -&gt; 6 (4)
4 (4) -&gt; 7 (2) -&gt; 9 (7) -&gt; 8 (4) -&gt; 1 (11)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</si>
  <si>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</si>
  <si>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</si>
  <si>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4 (1) -&gt; 5 (1) -&gt; 1 (2) -&gt; 2 (4) -&gt; 7 (4)
8 (10) -&gt; 3 (3)
6 (5) -&gt; 9 (8)
11 metre (capacity 30):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</si>
  <si>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</si>
  <si>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</si>
  <si>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1 (11) -&gt; 6 (5)
5 (10) -&gt; 2 (8)
Rigid (capacity 16):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</si>
  <si>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</si>
  <si>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</si>
  <si>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9 (5) -&gt; 4 (4) -&gt; 3 (12)
11 metre (capacity 30):
1 (3) -&gt; 2 (14) -&gt; 7 (11)
8 (4) -&gt; 5 (4) -&gt; 6 (13)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</si>
  <si>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</si>
  <si>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</si>
  <si>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8 (4) -&gt; 6 (11) -&gt; 2 (8) -&gt; 10 (2)
8 metre (capacity 22):
3 (5) -&gt; 7 (1) -&gt; 11 (3) -&gt; 12 (12)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</si>
  <si>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</si>
  <si>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</si>
  <si>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5 (8)
7 (4) -&gt; 1 (7) -&gt; 3 (4)
Rigid (capacity 16):
11 (1) -&gt; 6 (5) -&gt; 8 (1) -&gt; 9 (8)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</si>
  <si>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</si>
  <si>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</si>
  <si>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2 (1) -&gt; 6 (8) -&gt; 11 (6) -&gt; 4 (1)
3 (8) -&gt; 1 (10) -&gt; 8 (3) -&gt; 10 (1) -&gt; 9 (1)
7 (2) -&gt; 12 (11) -&gt; 5 (5)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</si>
  <si>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</si>
  <si>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</si>
  <si>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</si>
  <si>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</si>
  <si>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</si>
  <si>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</si>
  <si>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</si>
  <si>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</si>
  <si>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</si>
  <si>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</si>
  <si>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</si>
  <si>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</si>
  <si>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</si>
  <si>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</si>
  <si>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</si>
  <si>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</si>
  <si>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</si>
  <si>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</si>
  <si>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</si>
  <si>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</si>
  <si>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</si>
  <si>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</si>
  <si>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</si>
  <si>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</si>
  <si>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</si>
  <si>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</si>
  <si>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</si>
  <si>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</si>
  <si>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</si>
  <si>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</si>
  <si>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</si>
  <si>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</si>
  <si>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</si>
  <si>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</si>
  <si>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</si>
  <si>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</si>
  <si>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</si>
  <si>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</si>
  <si>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</si>
  <si>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</si>
  <si>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</si>
  <si>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</si>
  <si>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</si>
  <si>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</si>
  <si>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</si>
  <si>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</si>
  <si>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</si>
  <si>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</si>
  <si>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</si>
  <si>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</si>
  <si>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</si>
  <si>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</si>
  <si>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</si>
  <si>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Cost</t>
  </si>
  <si>
    <t>Archive Penalty</t>
  </si>
  <si>
    <t>Meta Routes (JSON)</t>
  </si>
  <si>
    <t>Meta Routes (Pretty)</t>
  </si>
  <si>
    <t>Meta Cost</t>
  </si>
  <si>
    <t>Meta Penalty</t>
  </si>
  <si>
    <t>Difference (R)</t>
  </si>
  <si>
    <t>Difference (%)</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</si>
  <si>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</si>
  <si>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</si>
  <si>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</si>
  <si>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</si>
  <si>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Unlimited fleets</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</si>
  <si>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</si>
  <si>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</si>
  <si>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</si>
  <si>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</si>
  <si>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</si>
  <si>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</si>
  <si>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Performance Optimisations</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</si>
  <si>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</si>
  <si>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</si>
  <si>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</si>
  <si>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</si>
  <si>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</si>
  <si>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</si>
  <si>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</si>
  <si>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</si>
  <si>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</si>
  <si>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</si>
  <si>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</si>
  <si>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</si>
  <si>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Seeding solutions</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</si>
  <si>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</si>
  <si>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</si>
  <si>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</si>
  <si>
    <t>{"2": [[[17, 24], [164, 4]], [[44, 30]], [[111, 2], [77, 30]], [[149, 27], [148, 3]], [[165, 30]], [[159, 19], [194, 11]], [[41, 30]], [[172, 30]], [[79, 30]], [[104, 30]], [[6, 23], [187, 7]], [[176, 30]], [[153, 30]], [[208, 30]], [[35, 30]], [[100, 30]], [[83, 18]], [[40, 30]], [[117, 7], [126, 14], [125, 9]], [[121, 30], [143, 29], [193, 19]], [[80, 20], [168, 9]], [[135, 15], [182, 15], [95, 10]], [[81, 30]], [[193, 0], [143, 0]], [[121, 1], [135, 0]]], "1": [[[75, 19]], [[149, 22]], [[24, 8], [25, 14]], [[207, 21]], [[72, 22]], [[119, 10], [2, 12]], [[157, 22]], [[46, 20]], [[188, 22]], [[186, 9], [53, 12]], [[130, 22]], [[83, 22]], [[116, 10], [177, 11], [203, 1]], [[27, 22]]], "0": [[[194, 16]], [[16, 10], [165, 4]], [[156, 15], [39, 1]], [[77, 9]], [[120, 16], [198, 5]], [[151, 16]], [[196, 8], [48, 5]], [[34, 14]], [[9, 15]], [[154, 14]], [[8, 16]], [[108, 11]], [[152, 15]], [[120, 7]], [[199, 1], [91, 6], [81, 6]], [[197, 14]], [[131, 16]], [[151, 9], [173, 7]], [[144, 12]], [[166, 6], [28, 2], [3, 8]], [[97, 13]], [[66, 15]]]}</t>
  </si>
  <si>
    <t>{"0": [[[197, 14]], [[135, 15]], [[196, 8], [48, 5]], [[131, 16]], [[9, 15]], [[97, 13]], [[95, 10], [199, 1]], [[173, 7]], [[53, 12]], [[2, 12]], [[198, 5], [120, 1]], [[19, 11]], [[8, 16]], [[81, 16]], [[154, 14]], [[119, 10]], [[186, 9]], [[156, 15]], [[34, 14]], [[108, 11]], [[152, 15]]], "1": [[[27, 22]], [[72, 22]], [[120, 22]], [[144, 12], [16, 10]], [[188, 22]], [[91, 6]], [[81, 22]], [[46, 20]], [[159, 19]], [[207, 21]], [[130, 22]], [[80, 20]], [[25, 14], [24, 8]], [[166, 6]], [[182, 15], [28, 2]]], "2": [[[172, 30]], [[157, 22], [3, 8]], [[17, 24], [101, 6]], [[77, 30]], [[176, 30]], [[100, 30]], [[187, 7], [203, 1], [177, 11], [116, 10]], [[153, 30]], [[104, 30]], [[35, 30]], [[151, 25]], [[149, 30]], [[44, 30]], [[208, 30]], [[168, 9], [66, 15], [39, 1], [164, 4]], [[40, 30]], [[143, 29]], [[79, 30]], [[111, 2], [77, 9], [149, 19]], [[41, 30]], [[125, 9], [117, 7], [126, 14]], [[6, 23]], [[194, 27]]], "3": [[[165, 34], [148, 3]], [[193, 19], [75, 19]], [[121, 31]], [[83, 40]]]}</t>
  </si>
  <si>
    <t xml:space="preserve">Rigid (capacity 16):
197-W (14)
135-P (15)
196-W (8) -&gt; 48-D (5)
131-P (16)
9-B (15)
97-K (13)
95-K (10) -&gt; 199-W (1)
173-T (7)
53-E (12)
2-A (12)
198-W (5) -&gt; 120-O (1)
19-B (11)
8-B (16)
81-H (16)
154-S (14)
119-O (10)
186-V (9)
156-S (15)
34-C (14)
108-M (11)
152-R (15)
8 Metre (capacity 22):
27-C (22)
72-G (22)
120-O (22)
144-Q (12) -&gt; 16-B (10)
188-V (22)
91-K (6)
81-H (22)
46-D (20)
159-S (19)
207-Y (21)
130-P (22)
80-H (20)
25-C (14) -&gt; 24-B (8)
166-S (6)
182-U (15) -&gt; 28-C (2)
11 Metre (capacity 30):
172-S (30)
157-S (22) -&gt; 3-A (8)
17-B (24) -&gt; 101-L (6)
77-H (30)
176-T (30)
100-L (30)
187-V (7) -&gt; 203-W (1) -&gt; 177-T (11) -&gt; 116-N (10)
153-S (30)
104-M (30)
35-C (30)
151-R (25)
149-R (30)
44-D (30)
208-Z (30)
168-S (9) -&gt; 66-G (15) -&gt; 39-C (1) -&gt; 164-S (4)
40-C (30)
143-P (29)
79-H (30)
111-M (2) -&gt; 77-H (9) -&gt; 149-R (19)
41-C (30)
125-P (9) -&gt; 117-N (7) -&gt; 126-P (14)
6-B (23)
194-V (27)
Link (capacity 40):
165-S (34) -&gt; 148-R (3)
193-V (19) -&gt; 75-H (19)
121-O (31)
83-H (40)
</t>
  </si>
  <si>
    <t>Excess vehicles used have increased costs</t>
  </si>
  <si>
    <t>{"2": [[[149, 30]], [[172, 30]], [[165, 30]], [[44, 30]], [[149, 24], [148, 6]], [[159, 24], [41, 6]], [[77, 30]], [[15, 28]], [[150, 8], [172, 20]], [[98, 16], [153, 14]], [[194, 30]], [[79, 30]], [[6, 14], [187, 8], [194, 8]], [[104, 30]], [[41, 30]], [[153, 30]], [[176, 16], [35, 5], [209, 9]], [[100, 30]], [[208, 24], [152, 4]], [[16, 30]], [[24, 25], [25, 4], [66, 0]], [[110, 19], [174, 5], [104, 6]], [[35, 30]], [[156, 11], [168, 9], [132, 10]], [[25, 30]], [[59, 28]], [[117, 6], [126, 10], [125, 14]], [[40, 30]], [[92, 30]], [[72, 30]], [[29, 29]], [[139, 15], [40, 15]], [[121, 6], [143, 5], [193, 4], [19, 6], [97, 30]], [[186, 0], [95, 0], [182, 6], [101, 10], [75, 8]], [[33, 30]], [[4, 30]], [[49, 8], [197, 9]], [[32, 27]], [[81, 30]], [[8, 30]], [[55, 30]], [[97, 7]], [[140, 30]]], "0": [[[79, 7], [77, 7]], [[120, 16], [198, 6]], [[96, 16]], [[188, 15], [39, 1]], [[151, 15], [123, 2]], [[46, 16]], [[17, 15], [164, 1]], [[42, 12]], [[134, 10], [171, 2]], [[37, 10], [123, 0]], [[9, 10], [48, 5]], [[62, 1], [155, 1], [87, 1], [57, 13]], [[191, 2], [94, 5]], [[196, 13], [157, 2]], [[34, 16]], [[154, 15]], [[144, 3], [49, 16]], [[63, 16]], [[108, 9], [120, 1]], [[199, 10], [74, 5]], [[93, 9], [70, 7]], [[186, 15], [151, 0]], [[91, 13], [81, 2]], [[53, 13], [95, 15]], [[197, 16]], [[66, 13]], [[131, 12], [8, 4]], [[83, 9]]], "1": [[[207, 20]], [[83, 22], [2, 14]], [[82, 22]], [[119, 12], [2, 0]], [[68, 10], [1, 3], [18, 15], [112, 1]], [[18, 0], [200, 15]], [[157, 22]], [[163, 17], [3, 5]], [[192, 22]], [[66, 22]], [[38, 22]], [[33, 9], [4, 11]], [[88, 22]], [[3, 22]]]}</t>
  </si>
  <si>
    <t>{"2": [[[149, 24]], [[172, 30]], [[165, 30]], [[44, 30]], [[149, 24], [148, 6]], [[159, 24], [41, 0]], [[77, 30]], [[15, 28]], [[150, 8], [172, 0]], [[98, 16], [153, 30]], [[194, 8]], [[79, 30]], [[6, 14], [187, 8], [194, 8]], [[104, 6]], [[41, 6]], [[153, 14]], [[176, 16], [35, 30], [209, 9]], [[100, 30]], [[208, 24], [152, 4]], [[16, 30]], [[24, 25], [25, 30], [66, 5]], [[110, 19], [174, 5], [104, 6]], [[35, 5]], [[156, 11], [168, 9], [132, 10]], [[25, 4]], [[59, 28]], [[117, 6], [126, 10], [125, 14]], [[40, 30]], [[92, 30]], [[72, 30]], [[29, 29]], [[139, 15], [40, 0]], [[121, 6], [143, 5], [193, 4], [19, 6], [97, 30]], [[186, 15], [95, 15], [182, 6], [101, 10], [75, 8]], [[33, 30]], [[4, 30]], [[49, 24], [197, 25]], [[32, 27]], [[81, 30]], [[8, 18]], [[55, 30]], [[97, 7]], [[140, 30]]], "0": [[[79, 16], [77, 16]], [[120, 16], [198, 6]], [[96, 16]], [[188, 15], [39, 1]], [[151, 15], [123, 2]], [[46, 16]], [[17, 15], [164, 1]], [[42, 12]], [[134, 10], [171, 2]], [[37, 10], [123, 0]], [[9, 10], [48, 5]], [[62, 1], [155, 1], [87, 1], [57, 13]], [[191, 2], [94, 5]], [[196, 13], [157, 16]], [[34, 16]], [[154, 15]], [[144, 3], [49, 0]], [[63, 16]], [[108, 9], [120, 1]], [[199, 10], [74, 5]], [[93, 9], [70, 7]], [[186, 0], [151, 0]], [[91, 13], [81, 16]], [[53, 13], [95, 0]], [[197, 16]], [[66, 0]], [[131, 12], [8, 16]], [[83, 16]]], "1": [[[207, 20]], [[83, 22], [2, 14]], [[82, 22]], [[119, 12], [2, 0]], [[68, 10], [1, 3], [18, 15], [112, 1]], [[18, 0], [200, 15]], [[157, 22]], [[163, 17], [3, 5]], [[192, 22]], [[66, 22]], [[38, 22]], [[33, 22], [4, 22]], [[88, 22]], [[3, 22]]]}</t>
  </si>
  <si>
    <t xml:space="preserve">11 Metre (capacity 30):
149-R (24)
172-S (30)
165-S (30)
44-D (30)
149-R (24) -&gt; 148-R (6)
159-S (24) -&gt; 41-C (0)
77-H (30)
15-B (28)
150-R (8) -&gt; 172-S (0)
98-L (16) -&gt; 153-S (30)
194-V (8)
79-H (30)
6-B (14) -&gt; 187-V (8) -&gt; 194-V (8)
104-M (6)
41-C (6)
153-S (14)
176-T (16) -&gt; 35-C (30) -&gt; 209-Z (9)
100-L (30)
208-Z (24) -&gt; 152-R (4)
16-B (30)
24-B (25) -&gt; 25-C (30) -&gt; 66-G (5)
110-M (19) -&gt; 174-T (5) -&gt; 104-M (6)
35-C (5)
156-S (11) -&gt; 168-S (9) -&gt; 132-P (10)
25-C (4)
59-G (28)
117-N (6) -&gt; 126-P (10) -&gt; 125-P (14)
40-C (30)
92-K (30)
72-G (30)
29-C (29)
139-P (15) -&gt; 40-C (0)
121-O (6) -&gt; 143-P (5) -&gt; 193-V (4) -&gt; 19-B (6) -&gt; 97-K (30)
186-V (15) -&gt; 95-K (15) -&gt; 182-U (6) -&gt; 101-L (10) -&gt; 75-H (8)
33-C (30)
4-A (30)
49-D (24) -&gt; 197-W (25)
32-C (27)
81-H (30)
8-B (18)
55-E (30)
97-K (7)
140-P (30)
Rigid (capacity 16):
79-H (16) -&gt; 77-H (16)
120-O (16) -&gt; 198-W (6)
96-K (16)
188-V (15) -&gt; 39-C (1)
151-R (15) -&gt; 123-O (2)
46-D (16)
17-B (15) -&gt; 164-S (1)
42-C (12)
134-P (10) -&gt; 171-S (2)
37-C (10) -&gt; 123-O (0)
9-B (10) -&gt; 48-D (5)
62-G (1) -&gt; 155-S (1) -&gt; 87-K (1) -&gt; 57-F (13)
191-V (2) -&gt; 94-K (5)
196-W (13) -&gt; 157-S (16)
34-C (16)
154-S (15)
144-Q (3) -&gt; 49-D (0)
63-G (16)
108-M (9) -&gt; 120-O (1)
199-W (10) -&gt; 74-G (5)
93-K (9) -&gt; 70-G (7)
186-V (0) -&gt; 151-R (0)
91-K (13) -&gt; 81-H (16)
53-E (13) -&gt; 95-K (0)
197-W (16)
66-G (0)
131-P (12) -&gt; 8-B (16)
83-H (16)
8 Metre (capacity 22):
207-Y (20)
83-H (22) -&gt; 2-A (14)
82-H (22)
119-O (12) -&gt; 2-A (0)
68-G (10) -&gt; 1-A (3) -&gt; 18-B (15) -&gt; 112-M (1)
18-B (0) -&gt; 200-W (15)
157-S (22)
163-S (17) -&gt; 3-A (5)
192-V (22)
66-G (22)
38-C (22)
33-C (22) -&gt; 4-A (22)
88-K (22)
3-A (22)
</t>
  </si>
  <si>
    <t>{"3": [[[22, 21]], [[41, 39]], [[23, 40]], [[85, 23]], []], "1": [[[156, 22], [132, 15]], [[17, 22], [164, 2], [197, 11]], [[207, 22]], [[83, 22]], [[119, 12], [2, 10]], [[46, 22]], [[188, 22]], [[151, 22]], [[56, 11], [118, 9]], [[72, 15], [18, 22]], [[58, 15], [22, 22]], [[142, 22]], [[50, 2], [78, 6], [113, 4], [94, 6], [102, 4]], [[35, 21]], [[168, 22], [17, 22]], [[163, 18], [3, 22]], [[186, 22]], [[205, 9], [45, 13], [206, 7]], [[144, 21], [106, 1]], [[157, 22], [28, 22], [11, 3]], [[121, 22], [143, 22], [193, 19], [185, 22]], [[135, 22], [95, 18], [182, 17]], [[151, 22]], [[173, 13], [131, 7]], [[40, 22]], [[57, 21]], [[89, 22]], [[158, 22]], [[84, 22]]], "2": [[[59, 30]], [[154, 1], [68, 8], [1, 30]], [[72, 30]], [[29, 30]], [[18, 2], [200, 13]], [[96, 29]], [[152, 4], [15, 26]], [[139, 30]], [[24, 9], [25, 7], [59, 11]], [[40, 30]], [[117, 2], [126, 14], [125, 14]], [[157, 4], [95, 0]], [[135, 10], [33, 10], [182, 0]], [[121, 7], [143, 11]], [[66, 19], [168, 2]], [[69, 30]], [[153, 30]], [[91, 30]], [[49, 30]], [[208, 30]], [[29, 30], [1, 11]], [[12, 30]], [[81, 5], [91, 20]], [[193, 0], [19, 14], [101, 21]], [[104, 12], [100, 15], [153, 3]], [[95, 30]], [[201, 30]], [[111, 30]], [[99, 30]], [[124, 30]], [[150, 30]], [[109, 30]], [[104, 30]], [[15, 30]], [[98, 30]], [[99, 10], [26, 20]], [[149, 30]], [[150, 19], [149, 7], [165, 4]], [[110, 7], [176, 8], [174, 14], [60, 1]], [[172, 20], [111, 10]], [[109, 28]], [[156, 15], [132, 0]], [[10, 30]], [[76, 20], [10, 10]], [[17, 2], [164, 0]], [[53, 27], [130, 19]], [[3, 8], [51, 16]], [[29, 8]], [[154, 30]], [[11, 0], [208, 11], [97, 29]], [[69, 30]], [[157, 0], [193, 0], [143, 0], [121, 0]], [[178, 28], [61, 2]], [[45, 0], [175, 23]], [[185, 0]], [[19, 0], [28, 6], [101, 0]], [[69, 30]], [], [[147, 7]], [[85, 30]], [[20, 30]], [[84, 30]], [[116, 5], [85, 30]], [[20, 18]]], "0": [[[7, 4], [188, 4], [39, 5]], [[120, 9], [198, 13]], [[80, 16]], [[69, 16]], [[134, 16]], [[92, 16]], [[112, 2], [198, 0], [42, 1]], [[51, 0]], [[62, 13], [155, 1], [87, 2]], [[47, 12], [166, 4]], [[128, 16]], [[105, 5], [46, 2], [115, 7]], [[191, 4], [48, 10], [96, 0]], [[186, 16]], [[134, 5], [171, 5]], [[93, 10], [151, 4]], [[8, 5], [33, 0]], [[142, 4], [12, 1]], [[130, 0], [53, 0]], [[13, 16]], [[9, 11]], [[97, 0]], [[75, 3], [135, 0]], [[90, 16]], [[128, 1]], [[128, 0]], [[128, 0]], [[195, 1]], [[83, 16]], [[69, 6]], [[158, 13]]]}</t>
  </si>
  <si>
    <t>{"0": [[[115, 7]], [[2, 10]], [[132, 15]], [[24, 9], [25, 7]], [[113, 4]], [[119, 12]], [[135, 16]], [[198, 13]], [[39, 5]], [[17, 16]], [[84, 16]], [[72, 16]], [[105, 5]], [[154, 16]], [[83, 16], [102, 4]], [[72, 13]], [[62, 13]], [[56, 11]], [[80, 16]], [[174, 14]], [[48, 10]], [[90, 16]], [[135, 16]], [[112, 2]], [[78, 6]], [[154, 15], [195, 1]], [[164, 2], [47, 12]], [[66, 16]], [[9, 11]], [[33, 10]], [[100, 15]], [[13, 16]], [[143, 16]], [[171, 5]], [[173, 13]], [[72, 0]], [[45, 13], [11, 3]], [[120, 9]], [[1, 16]], [[22, 16]], [[68, 8]], [[59, 16]], [[208, 16]], [[19, 14]], [[200, 13]], [[58, 15]], [[93, 10]], [[165, 4], [75, 3]], [[118, 9]], [[7, 4]], [[51, 16]], [[191, 4]], [[205, 9]]], "1": [[[172, 20]], [[208, 22]], [[104, 22]], [[12, 22]], [[57, 21]], [[69, 22]], [[193, 19]], [[89, 22]], [[128, 17]], [[207, 22]]], "2": [[[97, 29]], [[206, 7], [175, 23]], [[49, 30]], [[17, 30]], [[121, 29]], [[28, 28]], [[22, 30], [66, 19]], [[59, 30]], [[92, 30]], [[178, 28]], [[201, 30]], [[149, 30]], [[109, 30]], [[23, 30]], [[15, 30]], [[176, 8], [117, 2], [8, 5]], [[186, 30]], [[151, 30]], [[35, 21]], [[163, 18]], [[46, 24]], [[41, 30]], [[83, 30]], [[85, 30], [147, 7]], [[84, 30], [20, 30]], [[53, 27]], [[92, 18]], [[94, 6], [155, 1], [87, 2]], [[153, 30]], [[3, 30]], [[139, 30]], [[149, 0]], [[85, 23]], [[130, 19]], [[91, 30], [81, 5]], [[188, 26]], [[26, 20], [99, 30]], [[150, 30]], [[69, 30]], [[96, 29]], [[186, 0]], [[185, 22], [131, 7]], [[134, 21]], [[142, 26]], [[151, 18]], [[10, 30]], [[20, 18]], [[15, 26]], [[41, 9], [144, 21]], [[166, 4]], [[91, 20]], [[126, 14], [197, 11]], [[168, 24]], [[101, 21]], [[60, 1], [116, 5], [40, 30], [42, 1]], [[182, 17], [152, 4]], [[98, 30]], [[12, 30]], [[29, 30]], [[110, 7], [153, 3]], [[109, 28], [106, 1]], [[40, 22]], [[143, 30]], [[157, 26]], [[18, 24]], [[10, 10], [76, 20]], [[23, 10], [150, 19]], [[99, 10]], [[69, 8]], [[125, 14], [61, 2], [208, 30]], [[104, 30], [95, 30]], [[84, 22]], [[50, 2]], [[85, 30]], [[124, 30]], [[69, 30]]], "3": [[[111, 40]], [[29, 28]], [[158, 35]], [[95, 40]], [[1, 25]], [[156, 37]]]}</t>
  </si>
  <si>
    <t xml:space="preserve">Rigid (capacity 16):
115-N (7)
2-A (10)
132-P (15)
24-B (9) -&gt; 25-C (7)
113-M (4)
119-O (12)
135-P (16)
198-W (13)
39-C (5)
17-B (16)
84-K (16)
72-G (16)
105-M (5)
154-S (16)
83-H (16) -&gt; 102-L (4)
72-G (13)
62-G (13)
56-F (11)
80-H (16)
174-T (14)
48-D (10)
90-K (16)
135-P (16)
112-M (2)
78-H (6)
154-S (15) -&gt; 195-W (1)
164-S (2) -&gt; 47-D (12)
66-G (16)
9-B (11)
33-C (10)
100-L (15)
13-B (16)
143-P (16)
171-S (5)
173-T (13)
72-G (0)
45-D (13) -&gt; 11-B (3)
120-O (9)
1-A (16)
22-B (16)
68-G (8)
59-G (16)
208-Z (16)
19-B (14)
200-W (13)
58-G (15)
93-K (10)
165-S (4) -&gt; 75-H (3)
118-N (9)
7-B (4)
51-D (16)
191-V (4)
205-W (9)
8 Metre (capacity 22):
172-S (20)
208-Z (22)
104-M (22)
12-B (22)
57-F (21)
69-G (22)
193-V (19)
89-K (22)
128-P (17)
207-Y (22)
11 Metre (capacity 30):
97-K (29)
206-W (7) -&gt; 175-T (23)
49-D (30)
17-B (30)
121-O (29)
28-C (28)
22-B (30) -&gt; 66-G (19)
59-G (30)
92-K (30)
178-T (28)
201-W (30)
149-R (30)
109-M (30)
23-B (30)
15-B (30)
176-T (8) -&gt; 117-N (2) -&gt; 8-B (5)
186-V (30)
151-R (30)
35-C (21)
163-S (18)
46-D (24)
41-C (30)
83-H (30)
85-K (30) -&gt; 147-R (7)
84-K (30) -&gt; 20-B (30)
53-E (27)
92-K (18)
94-K (6) -&gt; 155-S (1) -&gt; 87-K (2)
153-S (30)
3-A (30)
139-P (30)
149-R (0)
85-K (23)
130-P (19)
91-K (30) -&gt; 81-H (5)
188-V (26)
26-C (20) -&gt; 99-L (30)
150-R (30)
69-G (30)
96-K (29)
186-V (0)
185-V (22) -&gt; 131-P (7)
134-P (21)
142-P (26)
151-R (18)
10-B (30)
20-B (18)
15-B (26)
41-C (9) -&gt; 144-Q (21)
166-S (4)
91-K (20)
126-P (14) -&gt; 197-W (11)
168-S (24)
101-L (21)
60-G (1) -&gt; 116-N (5) -&gt; 40-C (30) -&gt; 42-C (1)
182-U (17) -&gt; 152-R (4)
98-L (30)
12-B (30)
29-C (30)
110-M (7) -&gt; 153-S (3)
109-M (28) -&gt; 106-M (1)
40-C (22)
143-P (30)
157-S (26)
18-B (24)
10-B (10) -&gt; 76-H (20)
23-B (10) -&gt; 150-R (19)
99-L (10)
69-G (8)
125-P (14) -&gt; 61-G (2) -&gt; 208-Z (30)
104-M (30) -&gt; 95-K (30)
84-K (22)
50-D (2)
85-K (30)
124-O (30)
69-G (30)
Link (capacity 40):
111-M (40)
29-C (28)
158-S (35)
95-K (40)
1-A (25)
156-S (37)
</t>
  </si>
  <si>
    <t>{"1": [[[192, 22]], [[123, 19], [2, 18]], [[154, 22]], [[32, 21]], [[186, 15], [53, 14]], [[95, 15], [197, 22]], [[44, 22]], [[98, 22]], [[110, 11], [174, 11]], [[156, 8], [168, 8], [132, 7]], [[25, 22]], [[153, 22]], [[207, 22]], [[18, 11], [200, 10]], [[59, 22]], [[68, 7], [1, 6], [112, 9]], [[62, 7], [155, 1], [87, 1], [57, 15]], [[17, 20], [164, 1]], [[101, 14], [95, 0], [75, 5]], [[4, 1], [8, 22], [55, 1]], [[3, 15], [19, 19]]], "0": [[[9, 7], [48, 5]], [[34, 14]], [[196, 16]], [[199, 6], [74, 7], [192, 2]], [[63, 16]], [[38, 16]], [[93, 2], [131, 14]], [[83, 15]], [[66, 10]], [[97, 16]], [[92, 13], [66, 0]], [[7, 13]], [[83, 16]], [[120, 13], [198, 6]], [[96, 15]], [[46, 16]], [[188, 14], [39, 2]], [[151, 16]], [[108, 11], [120, 0], [62, 0]], [[168, 0], [19, 0]], [[166, 9]], [[151, 8]], [[75, 0]]], "2": [[[81, 28], [91, 8]], [[55, 30]], [[77, 30]], [[187, 8], [6, 22]], [[159, 15], [40, 30], [194, 8]], [[150, 10], [172, 4], [149, 30]], [[194, 30]], [[176, 24], [35, 6]], [[153, 30]], [[16, 30]], [[149, 15], [148, 1]], [[165, 30]], [[172, 30]], [[15, 27]], [[41, 30]], [[79, 30]], [[35, 30]], [[100, 28]], [[208, 30]], [[24, 20], [209, 10]], [[104, 27]], [[139, 15], [41, 12]], [[82, 17], [197, 8]], [[29, 28]], [[157, 17], [182, 12], [88, 1]], [[117, 5], [126, 14], [125, 11]], [[119, 12], [2, 0]], [[121, 13], [143, 12], [193, 18], [19, 0]], [[66, 30]], [[152, 12], [186, 0], [81, 0], [91, 0]], [[163, 15], [51, 8], [3, 0]], [[189, 17], [140, 20]], [[8, 25]], [[193, 0], [143, 0], [101, 0], [121, 0], [135, 5]]], "3": [[[40, 16]], [[138, 1], [137, 38]]]}</t>
  </si>
  <si>
    <t>{"1": [[[192, 22]], [[123, 19], [2, 18]], [[154, 22]], [[32, 21]], [[186, 15], [53, 14]], [[95, 15], [197, 22]], [[44, 22]], [[98, 22]], [[110, 11], [174, 11]], [[156, 8], [168, 8], [132, 7]], [[25, 22]], [[153, 22]], [[207, 22]], [[18, 11], [200, 10]], [[59, 22]], [[68, 7], [1, 6], [112, 9]], [[62, 7], [155, 1], [87, 1], [57, 15]], [[17, 20], [164, 1]], [[101, 14], [95, 0], [75, 5]], [[4, 1], [8, 22], [55, 22]], [[3, 15], [19, 19]]], "0": [[[9, 7], [48, 5]], [[34, 14]], [[196, 16]], [[199, 6], [74, 7], [192, 16]], [[63, 16]], [[38, 16]], [[93, 2], [131, 14]], [[83, 15]], [[66, 16]], [[97, 16]], [[92, 13], [66, 16]], [[7, 13]], [[83, 0]], [[120, 13], [198, 6]], [[96, 15]], [[46, 16]], [[188, 14], [39, 2]], [[151, 16]], [[108, 11], [120, 0], [62, 0]], [[168, 0], [19, 0]], [[166, 9]], [[151, 8]], [[75, 0]]], "2": [[[81, 28], [91, 8]], [[55, 15]], [[77, 30]], [[187, 8], [6, 22]], [[159, 15], [40, 16], [194, 30]], [[150, 10], [172, 4], [149, 30]], [[194, 8]], [[176, 24], [35, 30]], [[153, 22]], [[16, 30]], [[149, 15], [148, 1]], [[165, 30]], [[172, 4]], [[15, 27]], [[41, 30]], [[79, 30]], [[35, 6]], [[100, 28]], [[208, 30]], [[24, 20], [209, 10]], [[104, 27]], [[139, 15], [41, 12]], [[82, 17], [197, 30]], [[29, 28]], [[157, 17], [182, 12], [88, 1]], [[117, 5], [126, 14], [125, 11]], [[119, 12], [2, 0]], [[121, 13], [143, 12], [193, 18], [19, 0]], [[66, 30]], [[152, 12], [186, 0], [81, 0], [91, 0]], [[163, 15], [51, 8], [3, 0]], [[189, 17], [140, 20]], [[8, 17]], [[193, 0], [143, 0], [101, 0], [121, 0], [135, 5]]], "3": [[[40, 40]], [[138, 1], [137, 38]]]}</t>
  </si>
  <si>
    <t xml:space="preserve">8 Metre (capacity 22):
192-V (22)
123-O (19) -&gt; 2-A (18)
154-S (22)
32-C (21)
186-V (15) -&gt; 53-E (14)
95-K (15) -&gt; 197-W (22)
44-D (22)
98-L (22)
110-M (11) -&gt; 174-T (11)
156-S (8) -&gt; 168-S (8) -&gt; 132-P (7)
25-C (22)
153-S (22)
207-Y (22)
18-B (11) -&gt; 200-W (10)
59-G (22)
68-G (7) -&gt; 1-A (6) -&gt; 112-M (9)
62-G (7) -&gt; 155-S (1) -&gt; 87-K (1) -&gt; 57-F (15)
17-B (20) -&gt; 164-S (1)
101-L (14) -&gt; 95-K (0) -&gt; 75-H (5)
4-A (1) -&gt; 8-B (22) -&gt; 55-E (22)
3-A (15) -&gt; 19-B (19)
Rigid (capacity 16):
9-B (7) -&gt; 48-D (5)
34-C (14)
196-W (16)
199-W (6) -&gt; 74-G (7) -&gt; 192-V (16)
63-G (16)
38-C (16)
93-K (2) -&gt; 131-P (14)
83-H (15)
66-G (16)
97-K (16)
92-K (13) -&gt; 66-G (16)
7-B (13)
83-H (0)
120-O (13) -&gt; 198-W (6)
96-K (15)
46-D (16)
188-V (14) -&gt; 39-C (2)
151-R (16)
108-M (11) -&gt; 120-O (0) -&gt; 62-G (0)
168-S (0) -&gt; 19-B (0)
166-S (9)
151-R (8)
75-H (0)
11 Metre (capacity 30):
81-H (28) -&gt; 91-K (8)
55-E (15)
77-H (30)
187-V (8) -&gt; 6-B (22)
159-S (15) -&gt; 40-C (16) -&gt; 194-V (30)
150-R (10) -&gt; 172-S (4) -&gt; 149-R (30)
194-V (8)
176-T (24) -&gt; 35-C (30)
153-S (22)
16-B (30)
149-R (15) -&gt; 148-R (1)
165-S (30)
172-S (4)
15-B (27)
41-C (30)
79-H (30)
35-C (6)
100-L (28)
208-Z (30)
24-B (20) -&gt; 209-Z (10)
104-M (27)
139-P (15) -&gt; 41-C (12)
82-H (17) -&gt; 197-W (30)
29-C (28)
157-S (17) -&gt; 182-U (12) -&gt; 88-K (1)
117-N (5) -&gt; 126-P (14) -&gt; 125-P (11)
119-O (12) -&gt; 2-A (0)
121-O (13) -&gt; 143-P (12) -&gt; 193-V (18) -&gt; 19-B (0)
66-G (30)
152-R (12) -&gt; 186-V (0) -&gt; 81-H (0) -&gt; 91-K (0)
163-S (15) -&gt; 51-D (8) -&gt; 3-A (0)
189-V (17) -&gt; 140-P (20)
8-B (17)
193-V (0) -&gt; 143-P (0) -&gt; 101-L (0) -&gt; 121-O (0) -&gt; 135-P (5)
Link (capacity 40):
40-C (40)
138-P (1) -&gt; 137-P (38)
</t>
  </si>
  <si>
    <t>{"2": [[[17, 24], [164, 4]], [[44, 30]], [[111, 2]], [[77, 30]], [[149, 27], [148, 3]], [[165, 30]], [[159, 19], [194, 11]], [[41, 30]], [[172, 30]], [[79, 30]], [[104, 30]], [[6, 23], [187, 7]], [[176, 30]], [[153, 30]], [[208, 30]], [[35, 30]], [[100, 30]], [[19, 11]], [[83, 30]], [[40, 30]], [[117, 7], [126, 14], [125, 9]], [[121, 30]], [[143, 29]], [[193, 19]], [[80, 20]], [[168, 9]], [[135, 15]], [[182, 15]], [[95, 10]], [[81, 30]], [[121, 1]]], "1": [[[75, 19]], [[149, 22]], [[24, 8]], [[25, 14]], [[207, 21]], [[72, 22]], [[119, 10]], [[2, 12]], [[157, 22]], [[46, 20]], [[188, 22]], [[186, 9]], [[53, 12]], [[130, 22]], [[83, 10]], [[116, 10], [177, 11], [203, 1]], [[27, 22]]], "0": [[[194, 16]], [[16, 10], [165, 4]], [[156, 15], [39, 1]], [[77, 9]], [[120, 16]], [[198, 5]], [[151, 16]], [[196, 8], [48, 5]], [[34, 14]], [[9, 15]], [[154, 14]], [[8, 16]], [[108, 11]], [[152, 15]], [[120, 7]], [[101, 6], [199, 1]], [[91, 6], [81, 6]], [[197, 14]], [[131, 16]], [[151, 9]], [[173, 7]], [[144, 12]], [[166, 6], [28, 2], [3, 8]], [[97, 13]], [[66, 15]]]}</t>
  </si>
  <si>
    <t>{"0": [[[182, 15]], [[197, 14]], [[34, 14]], [[19, 11]], [[2, 12]], [[8, 16]], [[131, 16]], [[154, 14]], [[108, 11]], [[196, 8], [48, 5]], [[9, 15]], [[119, 10]], [[66, 15]]], "1": [[[188, 22]], [[16, 10], [144, 12]], [[27, 22]], [[81, 14], [199, 1]], [[81, 22]], [[91, 6]], [[198, 5]], [[75, 19]], [[72, 22]], [[207, 21]], [[97, 13], [121, 22]], [[157, 22]], [[83, 22]], [[149, 22]], [[83, 18]], [[46, 20]], [[152, 15]], [[186, 9]]], "2": [[[35, 30]], [[79, 30]], [[95, 10], [28, 2]], [[208, 30]], [[135, 15], [53, 12]], [[151, 25]], [[6, 23]], [[159, 19], [173, 7]], [[101, 6], [17, 24]], [[172, 30]], [[25, 14], [24, 8], [166, 6]], [[126, 14], [117, 7], [125, 9]], [[153, 30]], [[100, 30]], [[176, 30]], [[120, 23]], [[41, 30]], [[104, 30]], [[193, 19], [3, 8]], [[168, 9], [80, 20]], [[156, 15], [39, 1], [164, 4]], [[40, 30]], [[44, 30]], [[187, 7], [116, 10], [203, 1], [177, 11]], [[194, 27]], [[130, 22]], [[149, 30], [111, 2]], [[121, 30]], [[143, 29]]], "3": [[[77, 39]], [[148, 3], [165, 34]]]}</t>
  </si>
  <si>
    <t xml:space="preserve">Rigid (capacity 16):
182-U (15)
197-W (14)
34-C (14)
19-B (11)
2-A (12)
8-B (16)
131-P (16)
154-S (14)
108-M (11)
196-W (8) -&gt; 48-D (5)
9-B (15)
119-O (10)
66-G (15)
8 Metre (capacity 22):
188-V (22)
16-B (10) -&gt; 144-Q (12)
27-C (22)
81-H (14) -&gt; 199-W (1)
81-H (22)
91-K (6)
198-W (5)
75-H (19)
72-G (22)
207-Y (21)
97-K (13) -&gt; 121-O (22)
157-S (22)
83-H (22)
149-R (22)
83-H (18)
46-D (20)
152-R (15)
186-V (9)
11 Metre (capacity 30):
35-C (30)
79-H (30)
95-K (10) -&gt; 28-C (2)
208-Z (30)
135-P (15) -&gt; 53-E (12)
151-R (25)
6-B (23)
159-S (19) -&gt; 173-T (7)
101-L (6) -&gt; 17-B (24)
172-S (30)
25-C (14) -&gt; 24-B (8) -&gt; 166-S (6)
126-P (14) -&gt; 117-N (7) -&gt; 125-P (9)
153-S (30)
100-L (30)
176-T (30)
120-O (23)
41-C (30)
104-M (30)
193-V (19) -&gt; 3-A (8)
168-S (9) -&gt; 80-H (20)
156-S (15) -&gt; 39-C (1) -&gt; 164-S (4)
40-C (30)
44-D (30)
187-V (7) -&gt; 116-N (10) -&gt; 203-W (1) -&gt; 177-T (11)
194-V (27)
130-P (22)
149-R (30) -&gt; 111-M (2)
121-O (30)
143-P (29)
Link (capacity 40):
77-H (39)
148-R (3) -&gt; 165-S (34)
</t>
  </si>
  <si>
    <t>{"2": [[[149, 30]], [[172, 30]], [[165, 30]], [[44, 30]], [[149, 24], [148, 6]], [[159, 24], [41, 6]], [[77, 30]], [[15, 28]], [[150, 8], [172, 20]], [[98, 16], [153, 14]], [[194, 30]], [[79, 30]], [[6, 14], [135, 6]], [[187, 8], [194, 8]], [[104, 30]], [[41, 30]], [[153, 30]], [[176, 16], [35, 5], [209, 9]], [[100, 30]], [[208, 24], [152, 4]], [[16, 30]], [[24, 25], [25, 4]], [[110, 19], [174, 5], [104, 6]], [[35, 30]], [[156, 11]], [[168, 9]], [[132, 10]], [[25, 30]], [[59, 28]], [[117, 6], [126, 10], [125, 14]], [[40, 30]], [[92, 30]], [[72, 30]], [[29, 29]], [[139, 15], [40, 15]], [[121, 6], [143, 5], [193, 4], [19, 6]], [[97, 30]], [[182, 6]], [[101, 10], [75, 8]], [[33, 30]], [[4, 30]], [[49, 8]], [[197, 9]], [[32, 27]], [[81, 30]], [[8, 30]], [[55, 30]], [[97, 7]], [[140, 30]]], "0": [[[79, 7], [77, 7]], [[120, 16]], [[198, 6]], [[96, 16]], [[188, 15], [39, 1]], [[151, 15]], [[123, 2]], [[46, 16]], [[17, 15], [164, 1]], [[42, 12]], [[134, 10], [171, 2]], [[37, 10]], [[9, 10]], [[48, 5], [62, 1], [155, 1], [87, 1]], [[57, 13]], [[191, 2]], [[94, 5]], [[196, 13]], [[157, 16]], [[34, 16]], [[154, 15]], [[144, 3]], [[49, 16]], [[63, 16]], [[108, 9]], [[120, 1]], [[199, 10]], [[74, 5]], [[93, 9]], [[70, 7]], [[186, 15]], [[91, 13], [81, 2]], [[53, 13]], [[95, 15]], [[197, 16]], [[66, 13]], [[28, 7]], [[131, 12], [8, 4]], [[83, 16]]], "1": [[[207, 20]], [[83, 15]], [[2, 14]], [[82, 22]], [[119, 12]], [[68, 10]], [[1, 3]], [[18, 15], [112, 1]], [[200, 15]], [[157, 8]], [[163, 17], [3, 5]], [[192, 22]], [[66, 22]], [[38, 22]], [[33, 9]], [[4, 11]], [[88, 22]], [[3, 22]]]}</t>
  </si>
  <si>
    <t>{"0": [[[143, 5], [28, 7]], [[168, 9], [39, 1]], [[156, 11]], [[200, 15]], [[95, 15]], [[134, 10]], [[37, 10]], [[93, 9]], [[196, 13]], [[154, 15]], [[74, 5]], [[151, 15]], [[2, 14]], [[63, 16]], [[70, 7]], [[66, 16]], [[186, 15]], [[91, 13]], [[121, 6], [48, 5]], [[18, 15]], [[19, 6]], [[139, 15]], [[123, 2]], [[96, 16]], [[42, 12]], [[83, 15]], [[199, 10]], [[198, 6]], [[1, 3]]], "1": [[[82, 22]], [[4, 22]], [[110, 19]], [[125, 14], [97, 22]], [[119, 12]]], "2": [[[92, 30]], [[16, 30]], [[194, 30]], [[49, 24], [164, 1]], [[132, 10], [101, 10]], [[150, 8], [172, 30]], [[104, 0]], [[35, 30]], [[25, 30]], [[149, 30]], [[172, 20]], [[159, 24]], [[97, 30]], [[41, 30]], [[35, 5], [144, 3], [176, 16]], [[100, 30]], [[87, 1], [57, 13], [94, 5], [62, 1], [155, 1]], [[34, 16], [112, 1]], [[59, 28]], [[108, 9], [152, 4]], [[209, 9], [117, 6], [126, 10]], [[40, 30]], [[197, 25]], [[165, 30]], [[104, 0], [41, 6], [40, 15]], [[120, 17]], [[9, 10], [17, 15]], [[188, 15]], [[157, 24], [182, 6]], [[38, 22], [81, 30]], [[33, 9], [53, 13]], [[131, 12], [83, 30]], [[208, 24]], [[68, 10]], [[33, 30]], [[29, 29]], [[153, 30]], [[207, 20], [135, 6]], [[24, 25], [25, 4]], [[4, 30]], [[8, 30]], [[192, 22], [171, 2]], [[81, 2]], [[153, 14], [98, 16]], [[72, 30]], [[3, 27]], [[75, 8], [163, 17], [8, 4]], [[6, 14], [194, 8], [187, 8]], [[174, 5]], [[15, 28]], [[88, 22], [191, 2], [193, 4]], [[44, 30]], [[148, 6], [149, 24]], [[140, 30]], [[32, 27]], [[55, 30]]], "3": [[[46, 16], [66, 35]], [[77, 37]], [[79, 37]]]}</t>
  </si>
  <si>
    <t xml:space="preserve">Rigid (capacity 16):
143-P (5) -&gt; 28-C (7)
168-S (9) -&gt; 39-C (1)
156-S (11)
200-W (15)
95-K (15)
134-P (10)
37-C (10)
93-K (9)
196-W (13)
154-S (15)
74-G (5)
151-R (15)
2-A (14)
63-G (16)
70-G (7)
66-G (16)
186-V (15)
91-K (13)
121-O (6) -&gt; 48-D (5)
18-B (15)
19-B (6)
139-P (15)
123-O (2)
96-K (16)
42-C (12)
83-H (15)
199-W (10)
198-W (6)
1-A (3)
8 Metre (capacity 22):
82-H (22)
4-A (22)
110-M (19)
125-P (14) -&gt; 97-K (22)
119-O (12)
11 Metre (capacity 30):
92-K (30)
16-B (30)
194-V (30)
49-D (24) -&gt; 164-S (1)
132-P (10) -&gt; 101-L (10)
150-R (8) -&gt; 172-S (30)
104-M (0)
35-C (30)
25-C (30)
149-R (30)
172-S (20)
159-S (24)
97-K (30)
41-C (30)
35-C (5) -&gt; 144-Q (3) -&gt; 176-T (16)
100-L (30)
87-K (1) -&gt; 57-F (13) -&gt; 94-K (5) -&gt; 62-G (1) -&gt; 155-S (1)
34-C (16) -&gt; 112-M (1)
59-G (28)
108-M (9) -&gt; 152-R (4)
209-Z (9) -&gt; 117-N (6) -&gt; 126-P (10)
40-C (30)
197-W (25)
165-S (30)
104-M (0) -&gt; 41-C (6) -&gt; 40-C (15)
120-O (17)
9-B (10) -&gt; 17-B (15)
188-V (15)
157-S (24) -&gt; 182-U (6)
38-C (22) -&gt; 81-H (30)
33-C (9) -&gt; 53-E (13)
131-P (12) -&gt; 83-H (30)
208-Z (24)
68-G (10)
33-C (30)
29-C (29)
153-S (30)
207-Y (20) -&gt; 135-P (6)
24-B (25) -&gt; 25-C (4)
4-A (30)
8-B (30)
192-V (22) -&gt; 171-S (2)
81-H (2)
153-S (14) -&gt; 98-L (16)
72-G (30)
3-A (27)
75-H (8) -&gt; 163-S (17) -&gt; 8-B (4)
6-B (14) -&gt; 194-V (8) -&gt; 187-V (8)
174-T (5)
15-B (28)
88-K (22) -&gt; 191-V (2) -&gt; 193-V (4)
44-D (30)
148-R (6) -&gt; 149-R (24)
140-P (30)
32-C (27)
55-E (30)
Link (capacity 40):
46-D (16) -&gt; 66-G (35)
77-H (37)
79-H (37)
</t>
  </si>
  <si>
    <t>{"3": [[[92, 32]], [[22, 40]], [[41, 39]], [[23, 40]], [[85, 23]]], "1": [[[156, 7]], [[17, 16]], [[197, 11]], [[207, 22]], [[83, 22]], [[119, 12]], [[2, 10]], [[46, 22]], [[188, 22]], [[151, 22]], [[56, 11]], [[118, 9]], [[72, 15]], [[58, 15], [22, 3]], [[142, 22]], [[50, 2]], [[78, 6]], [[113, 4]], [[94, 6], [102, 4]], [[35, 21]], [[163, 18]], [[186, 22]], [[205, 9], [206, 7]], [[144, 21], [106, 1]], [[135, 2]], [[151, 22]], [[173, 13], [131, 7]], [[40, 22]], [[57, 21]], [[89, 22]], [[158, 22]], [[84, 22]]], "2": [[[59, 30]], [[154, 1]], [[68, 8]], [[1, 30]], [[72, 30]], [[29, 30]], [[18, 24]], [[200, 13]], [[96, 29]], [[152, 4]], [[15, 26]], [[139, 30]], [[24, 9], [25, 7], [59, 11]], [[40, 30]], [[117, 2], [126, 14], [125, 14]], [[157, 26]], [[95, 18]], [[135, 30]], [[33, 10]], [[182, 17]], [[121, 29]], [[143, 30]], [[66, 19]], [[168, 24]], [[69, 30]], [[153, 30]], [[91, 30]], [[49, 30]], [[208, 30]], [[29, 30]], [[1, 11]], [[12, 30]], [[81, 5]], [[91, 20]], [[193, 19]], [[19, 14]], [[101, 21]], [[104, 12], [100, 15], [153, 3]], [[95, 30]], [[201, 30]], [[111, 30]], [[99, 30]], [[124, 30]], [[150, 30]], [[109, 30]], [[104, 30]], [[15, 30]], [[98, 30]], [[99, 10], [26, 20]], [[149, 30]], [[150, 19], [149, 7], [165, 4]], [[110, 7], [176, 8], [174, 14], [60, 1]], [[172, 20], [111, 10]], [[109, 28]], [[156, 30]], [[132, 15]], [[10, 30]], [[76, 20], [10, 10]], [[17, 30]], [[164, 2]], [[53, 27]], [[130, 19]], [[3, 30]], [[51, 16]], [[29, 8]], [[154, 30]], [[11, 3]], [[208, 11]], [[97, 29]], [[69, 30]], [[143, 3]], [[178, 28]], [[61, 2], [45, 13]], [[175, 23]], [[185, 22]], [[28, 28]], [[69, 30]], [[147, 7]], [[85, 30]], [[20, 30]], [[84, 30]], [[116, 5]], [[85, 30]], [[20, 18]]], "0": [[[7, 4], [188, 4], [39, 5]], [[120, 9]], [[198, 13]], [[80, 16]], [[69, 16]], [[134, 16]], [[92, 16]], [[112, 2], [42, 1]], [[62, 13], [155, 1], [87, 2]], [[47, 12], [166, 4]], [[128, 16]], [[105, 5], [46, 2]], [[115, 7]], [[191, 4]], [[48, 10]], [[186, 16]], [[134, 5]], [[171, 5]], [[93, 10]], [[151, 4]], [[8, 5]], [[142, 4]], [[12, 1]], [[13, 16]], [[9, 11], [75, 3]], [[90, 16]], [[128, 1], [195, 1]], [[83, 16]], [[69, 6]], [[158, 13]]]}</t>
  </si>
  <si>
    <t>{"0": [[[151, 16]], [[1, 16]], [[154, 15]], [[100, 15]], [[157, 16]], [[24, 9]], [[50, 2]], [[83, 16]], [[131, 7]], [[125, 14]], [[173, 13]], [[29, 16]], [[130, 3]], [[2, 10]], [[119, 12]], [[151, 16]], [[105, 5]], [[29, 16]], [[156, 15]], [[19, 14]], [[29, 4]], [[48, 10], [164, 2]], [[154, 15], [195, 1]], [[7, 4], [39, 5]], [[93, 10]], [[174, 14]], [[8, 5], [130, 3]], [[117, 2], [126, 14]], [[47, 12]], [[113, 4]], [[33, 10]], [[186, 6]], [[151, 16]], [[78, 6]], [[120, 9]], [[17, 16]], [[68, 8]], [[1, 16]], [[198, 13]], [[15, 16]], [[72, 16]], [[200, 13]], [[13, 16]], [[153, 1]], [[90, 16]], [[171, 5]], [[69, 16]], [[56, 11]], [[152, 4]], [[197, 11]]], "1": [[[69, 22]], [[15, 22]], [[153, 22]], [[91, 22]], [[156, 22]], [[80, 16]], [[15, 18]], [[157, 22]], [[69, 22]], [[57, 21], [12, 1]], [[92, 22]], [[95, 22]], [[185, 22]], [[193, 19]], [[134, 21]], [[69, 22]]], "2": [[[208, 30]], [[49, 30]], [[158, 5], [84, 22], [60, 1]], [[3, 30]], [[9, 11], [51, 16]], [[29, 20]], [[168, 24]], [[142, 26]], [[104, 30]], [[207, 22]], [[188, 26]], [[62, 13], [155, 1], [102, 4], [94, 6]], [[46, 24]], [[59, 11], [58, 15]], [[149, 30]], [[201, 30]], [[85, 30]], [[158, 30]], [[89, 22], [112, 2]], [[40, 30]], [[109, 28]], [[84, 30]], [[95, 30], [11, 3]], [[17, 30]], [[97, 29]], [[66, 19], [81, 5]], [[186, 22]], [[20, 30]], [[1, 9]], [[10, 10], [76, 20]], [[96, 29]], [[144, 21]], [[85, 30]], [[40, 22], [42, 1]], [[98, 30]], [[205, 9], [150, 19], [61, 2]], [[191, 4], [128, 17]], [[135, 30]], [[85, 23], [147, 7]], [[12, 30]], [[92, 30]], [[22, 30]], [[59, 30]], [[132, 15]], [[104, 12], [110, 7]], [[10, 30]], [[69, 30]], [[182, 17]], [[35, 21], [176, 8]], [[139, 30]], [[91, 30]], [[18, 24]], [[72, 29]], [[118, 9], [143, 3], [163, 18]], [[87, 2]], [[115, 7]], [[124, 30]], [[109, 30]], [[106, 1], [22, 13]], [[28, 28]], [[101, 21]], [[178, 28]], [[166, 4], [175, 23]], [[45, 13], [25, 7]], [[83, 22]], [[143, 30]], [[150, 30]], [[20, 18], [116, 5]], [[149, 7], [26, 20]], [[135, 2], [53, 27]], [[121, 29]]], "3": [[[206, 7], [165, 4], [172, 20]], [[208, 11], [75, 3]], [[111, 40]], [[99, 40]], [[23, 40]], [[41, 39]]]}</t>
  </si>
  <si>
    <t xml:space="preserve">Rigid (capacity 16):
151-R (16)
1-A (16)
154-S (15)
100-L (15)
157-S (16)
24-B (9)
50-D (2)
83-H (16)
131-P (7)
125-P (14)
173-T (13)
29-C (16)
130-P (3)
2-A (10)
119-O (12)
151-R (16)
105-M (5)
29-C (16)
156-S (15)
19-B (14)
29-C (4)
48-D (10) -&gt; 164-S (2)
154-S (15) -&gt; 195-W (1)
7-B (4) -&gt; 39-C (5)
93-K (10)
174-T (14)
8-B (5) -&gt; 130-P (3)
117-N (2) -&gt; 126-P (14)
47-D (12)
113-M (4)
33-C (10)
186-V (6)
151-R (16)
78-H (6)
120-O (9)
17-B (16)
68-G (8)
1-A (16)
198-W (13)
15-B (16)
72-G (16)
200-W (13)
13-B (16)
153-S (1)
90-K (16)
171-S (5)
69-G (16)
56-F (11)
152-R (4)
197-W (11)
8 Metre (capacity 22):
69-G (22)
15-B (22)
153-S (22)
91-K (22)
156-S (22)
80-H (16)
15-B (18)
157-S (22)
69-G (22)
57-F (21) -&gt; 12-B (1)
92-K (22)
95-K (22)
185-V (22)
193-V (19)
134-P (21)
69-G (22)
11 Metre (capacity 30):
208-Z (30)
49-D (30)
158-S (5) -&gt; 84-K (22) -&gt; 60-G (1)
3-A (30)
9-B (11) -&gt; 51-D (16)
29-C (20)
168-S (24)
142-P (26)
104-M (30)
207-Y (22)
188-V (26)
62-G (13) -&gt; 155-S (1) -&gt; 102-L (4) -&gt; 94-K (6)
46-D (24)
59-G (11) -&gt; 58-G (15)
149-R (30)
201-W (30)
85-K (30)
158-S (30)
89-K (22) -&gt; 112-M (2)
40-C (30)
109-M (28)
84-K (30)
95-K (30) -&gt; 11-B (3)
17-B (30)
97-K (29)
66-G (19) -&gt; 81-H (5)
186-V (22)
20-B (30)
1-A (9)
10-B (10) -&gt; 76-H (20)
96-K (29)
144-Q (21)
85-K (30)
40-C (22) -&gt; 42-C (1)
98-L (30)
205-W (9) -&gt; 150-R (19) -&gt; 61-G (2)
191-V (4) -&gt; 128-P (17)
135-P (30)
85-K (23) -&gt; 147-R (7)
12-B (30)
92-K (30)
22-B (30)
59-G (30)
132-P (15)
104-M (12) -&gt; 110-M (7)
10-B (30)
69-G (30)
182-U (17)
35-C (21) -&gt; 176-T (8)
139-P (30)
91-K (30)
18-B (24)
72-G (29)
118-N (9) -&gt; 143-P (3) -&gt; 163-S (18)
87-K (2)
115-N (7)
124-O (30)
109-M (30)
106-M (1) -&gt; 22-B (13)
28-C (28)
101-L (21)
178-T (28)
166-S (4) -&gt; 175-T (23)
45-D (13) -&gt; 25-C (7)
83-H (22)
143-P (30)
150-R (30)
20-B (18) -&gt; 116-N (5)
149-R (7) -&gt; 26-C (20)
135-P (2) -&gt; 53-E (27)
121-O (29)
Link (capacity 40):
206-W (7) -&gt; 165-S (4) -&gt; 172-S (20)
208-Z (11) -&gt; 75-H (3)
111-M (40)
99-L (40)
23-B (40)
41-C (39)
</t>
  </si>
  <si>
    <t>Seeded solutions will be split again if customer completion changed their chromosomes (I am also regenerating the model data sheets just in case of errors).</t>
  </si>
  <si>
    <t>Fixed last route in archive not being added to routes JSON</t>
  </si>
  <si>
    <t>Aspects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</si>
</sst>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8">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165" fontId="2" fillId="0" borderId="0" xfId="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2D52-4DF8-A7CD-61A1A5E857FE}"/>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2D52-4DF8-A7CD-61A1A5E857FE}"/>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CF65-42E6-B8A5-AE907BBEF5B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CF65-42E6-B8A5-AE907BBEF5B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-1.1565267162095591E-2</c:v>
                </c:pt>
                <c:pt idx="1">
                  <c:v>-1.0609432825098861E-2</c:v>
                </c:pt>
                <c:pt idx="2">
                  <c:v>-8.4270804818048321E-3</c:v>
                </c:pt>
              </c:numCache>
            </c:numRef>
          </c:val>
          <c:smooth val="0"/>
          <c:extLst>
            <c:ext xmlns:c16="http://schemas.microsoft.com/office/drawing/2014/chart" uri="{C3380CC4-5D6E-409C-BE32-E72D297353CC}">
              <c16:uniqueId val="{00000000-2BB3-4E34-914F-FAB19C30DA6C}"/>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-1.1224600915271978E-2</c:v>
                </c:pt>
                <c:pt idx="1">
                  <c:v>1.3221794914906545E-2</c:v>
                </c:pt>
                <c:pt idx="2">
                  <c:v>2.0193807614102264E-3</c:v>
                </c:pt>
              </c:numCache>
            </c:numRef>
          </c:val>
          <c:smooth val="0"/>
          <c:extLst>
            <c:ext xmlns:c16="http://schemas.microsoft.com/office/drawing/2014/chart" uri="{C3380CC4-5D6E-409C-BE32-E72D297353CC}">
              <c16:uniqueId val="{00000001-2BB3-4E34-914F-FAB19C30DA6C}"/>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6</c:v>
                </c:pt>
                <c:pt idx="1">
                  <c:v>7</c:v>
                </c:pt>
                <c:pt idx="2">
                  <c:v>6</c:v>
                </c:pt>
              </c:numCache>
            </c:numRef>
          </c:val>
          <c:extLst>
            <c:ext xmlns:c16="http://schemas.microsoft.com/office/drawing/2014/chart" uri="{C3380CC4-5D6E-409C-BE32-E72D297353CC}">
              <c16:uniqueId val="{00000000-2B3E-4C8A-BF0E-0649C35ADAFA}"/>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3</c:v>
                </c:pt>
                <c:pt idx="2">
                  <c:v>1</c:v>
                </c:pt>
              </c:numCache>
            </c:numRef>
          </c:val>
          <c:extLst>
            <c:ext xmlns:c16="http://schemas.microsoft.com/office/drawing/2014/chart" uri="{C3380CC4-5D6E-409C-BE32-E72D297353CC}">
              <c16:uniqueId val="{00000001-2B3E-4C8A-BF0E-0649C35ADAFA}"/>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-1.1565267162095591E-2</c:v>
                </c:pt>
                <c:pt idx="1">
                  <c:v>-1.0609432825098861E-2</c:v>
                </c:pt>
                <c:pt idx="2">
                  <c:v>1.2970039990548179E-2</c:v>
                </c:pt>
              </c:numCache>
            </c:numRef>
          </c:val>
          <c:smooth val="0"/>
          <c:extLst>
            <c:ext xmlns:c16="http://schemas.microsoft.com/office/drawing/2014/chart" uri="{C3380CC4-5D6E-409C-BE32-E72D297353CC}">
              <c16:uniqueId val="{00000000-8D9C-4A93-B830-DD2A0ADF47BE}"/>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6.0018667944594E-4</c:v>
                </c:pt>
                <c:pt idx="1">
                  <c:v>3.0115332096771752E-2</c:v>
                </c:pt>
                <c:pt idx="2">
                  <c:v>1.8035767822088947E-2</c:v>
                </c:pt>
              </c:numCache>
            </c:numRef>
          </c:val>
          <c:smooth val="0"/>
          <c:extLst>
            <c:ext xmlns:c16="http://schemas.microsoft.com/office/drawing/2014/chart" uri="{C3380CC4-5D6E-409C-BE32-E72D297353CC}">
              <c16:uniqueId val="{00000001-8D9C-4A93-B830-DD2A0ADF47BE}"/>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31AB-4365-9847-D4C31E72607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31AB-4365-9847-D4C31E726078}"/>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31AB-4365-9847-D4C31E726078}"/>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31AB-4365-9847-D4C31E72607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12">
        <f ca="1">AVERAGE(OFFSET('Run Data'!$M$2, (ROWS(Graphs!G$1:G2)-2)*10,0,10,1))</f>
        <v>0.17637771873862246</v>
      </c>
      <c r="H2" s="6">
        <f ca="1">AVERAGE(OFFSET('Run Data'!$O$2, (ROWS(Graphs!H$1:H2)-2)*10,0,10,1))</f>
        <v>248.36392408</v>
      </c>
      <c r="I2" s="2">
        <f ca="1">AVERAGE(OFFSET('Run Data'!$R$2, (ROWS(Graphs!I$1:I2)-2)*10,0,10,1))</f>
        <v>-1.1565267162095591E-2</v>
      </c>
      <c r="J2" s="2">
        <f ca="1">AVERAGEIF(OFFSET('Run Data'!$R$2, (ROWS(Graphs!J$1:J2)-2)*10,0,10,1), "&gt;-0.1")</f>
        <v>-1.1565267162095591E-2</v>
      </c>
      <c r="K2" s="4">
        <f ca="1">COUNTIF(OFFSET('Run Data'!$S$2, (ROWS(Graphs!K$1:K2)-2)*10,0,10,1), "=0")</f>
        <v>6</v>
      </c>
      <c r="L2" s="4">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0.16248690409301897</v>
      </c>
      <c r="H3" s="6">
        <f ca="1">AVERAGE(OFFSET('Run Data'!$O$2, (ROWS(Graphs!H$1:H3)-2)*10,0,10,1))</f>
        <v>371.67568069000015</v>
      </c>
      <c r="I3" s="2">
        <f ca="1">AVERAGE(OFFSET('Run Data'!$R$2, (ROWS(Graphs!I$1:I3)-2)*10,0,10,1))</f>
        <v>-1.0609432825098861E-2</v>
      </c>
      <c r="J3" s="2">
        <f ca="1">AVERAGEIF(OFFSET('Run Data'!$R$2, (ROWS(Graphs!J$1:J3)-2)*10,0,10,1), "&gt;-0.1")</f>
        <v>-1.0609432825098861E-2</v>
      </c>
      <c r="K3" s="4">
        <f ca="1">COUNTIF(OFFSET('Run Data'!$S$2, (ROWS(Graphs!K$1:K3)-2)*10,0,10,1), "=0")</f>
        <v>7</v>
      </c>
      <c r="L3" s="4">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Data'!$O$2, (ROWS(Graphs!H$1:H4)-2)*10,0,10,1))</f>
        <v>604.15208909000012</v>
      </c>
      <c r="I4" s="2">
        <f ca="1">AVERAGE(OFFSET('Run Data'!$R$2, (ROWS(Graphs!I$1:I4)-2)*10,0,10,1))</f>
        <v>-8.4270804818048321E-3</v>
      </c>
      <c r="J4" s="2">
        <f ca="1">AVERAGEIF(OFFSET('Run Data'!$R$2, (ROWS(Graphs!J$1:J4)-2)*10,0,10,1), "&gt;-0.1")</f>
        <v>1.2970039990548179E-2</v>
      </c>
      <c r="K4" s="4">
        <f ca="1">COUNTIF(OFFSET('Run Data'!$S$2, (ROWS(Graphs!K$1:K4)-2)*10,0,10,1), "=0")</f>
        <v>6</v>
      </c>
      <c r="L4" s="4">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0.21914737273960702</v>
      </c>
      <c r="H5" s="6">
        <f ca="1">AVERAGE(OFFSET('Run Data'!$O$2, (ROWS(Graphs!H$1:H5)-2)*10,0,10,1))</f>
        <v>259.55357558000014</v>
      </c>
      <c r="I5" s="2">
        <f ca="1">AVERAGE(OFFSET('Run Data'!$R$2, (ROWS(Graphs!I$1:I5)-2)*10,0,10,1))</f>
        <v>-1.1224600915271978E-2</v>
      </c>
      <c r="J5" s="2">
        <f ca="1">AVERAGEIF(OFFSET('Run Data'!$R$2, (ROWS(Graphs!J$1:J5)-2)*10,0,10,1), "&gt;-0.1")</f>
        <v>6.0018667944594E-4</v>
      </c>
      <c r="K5" s="4">
        <f ca="1">COUNTIF(OFFSET('Run Data'!$S$2, (ROWS(Graphs!K$1:K5)-2)*10,0,10,1), "=0")</f>
        <v>2</v>
      </c>
      <c r="L5" s="4">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Data'!$O$2, (ROWS(Graphs!H$1:H6)-2)*10,0,10,1))</f>
        <v>382.48607162999986</v>
      </c>
      <c r="I6" s="2">
        <f ca="1">AVERAGE(OFFSET('Run Data'!$R$2, (ROWS(Graphs!I$1:I6)-2)*10,0,10,1))</f>
        <v>1.3221794914906545E-2</v>
      </c>
      <c r="J6" s="2">
        <f ca="1">AVERAGEIF(OFFSET('Run Data'!$R$2, (ROWS(Graphs!J$1:J6)-2)*10,0,10,1), "&gt;-0.1")</f>
        <v>3.0115332096771752E-2</v>
      </c>
      <c r="K6" s="4">
        <f ca="1">COUNTIF(OFFSET('Run Data'!$S$2, (ROWS(Graphs!K$1:K6)-2)*10,0,10,1), "=0")</f>
        <v>3</v>
      </c>
      <c r="L6" s="4">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Data'!$O$2, (ROWS(Graphs!H$1:H7)-2)*10,0,10,1))</f>
        <v>672.91583872000024</v>
      </c>
      <c r="I7" s="2">
        <f ca="1">AVERAGE(OFFSET('Run Data'!$R$2, (ROWS(Graphs!I$1:I7)-2)*10,0,10,1))</f>
        <v>2.0193807614102264E-3</v>
      </c>
      <c r="J7" s="2">
        <f ca="1">AVERAGEIF(OFFSET('Run Data'!$R$2, (ROWS(Graphs!J$1:J7)-2)*10,0,10,1), "&gt;-0.1")</f>
        <v>1.8035767822088947E-2</v>
      </c>
      <c r="K7" s="4">
        <f ca="1">COUNTIF(OFFSET('Run Data'!$S$2, (ROWS(Graphs!K$1:K7)-2)*10,0,10,1), "=0")</f>
        <v>1</v>
      </c>
      <c r="L7" s="4">
        <f ca="1">COUNTIF(OFFSET('Run Data'!$S$2, (ROWS(Graphs!L$1:L7)-2)*10,0,10,1), "&lt;-0.1")</f>
        <v>1</v>
      </c>
    </row>
  </sheetData>
  <conditionalFormatting sqref="I2:J7">
    <cfRule type="cellIs" dxfId="18" priority="1" operator="notBetween">
      <formula>-0.1</formula>
      <formula>0.1</formula>
    </cfRule>
    <cfRule type="cellIs" dxfId="17" priority="2" operator="greaterThan">
      <formula>0</formula>
    </cfRule>
    <cfRule type="cellIs" dxfId="16"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workbookViewId="0">
      <pane xSplit="2" ySplit="1" topLeftCell="I32" activePane="bottomRight" state="frozen"/>
      <selection pane="topRight" activeCell="C1" sqref="C1"/>
      <selection pane="bottomLeft" activeCell="A2" sqref="A2"/>
      <selection pane="bottomRight" activeCell="O29" sqref="O29"/>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5" customWidth="1"/>
    <col min="9" max="9" width="9.140625" style="15" customWidth="1"/>
    <col min="10" max="10" width="12.140625" style="15" bestFit="1" customWidth="1"/>
    <col min="11" max="11" width="13.85546875" style="11" customWidth="1"/>
    <col min="12" max="12" width="13.85546875" style="12" hidden="1" customWidth="1"/>
    <col min="13" max="13" width="13.85546875" style="11" customWidth="1"/>
    <col min="14" max="14" width="13.28515625" style="11" customWidth="1"/>
    <col min="15" max="15" width="16" style="11" bestFit="1" customWidth="1"/>
    <col min="16" max="16" width="14.85546875" style="11" bestFit="1" customWidth="1"/>
    <col min="17" max="17" width="19.28515625" style="11" customWidth="1"/>
    <col min="18" max="18" width="14.140625" style="11" customWidth="1"/>
    <col min="19" max="19" width="12.42578125" style="11" customWidth="1"/>
    <col min="22" max="22" width="11.140625" style="11" bestFit="1" customWidth="1"/>
  </cols>
  <sheetData>
    <row r="1" spans="1:22" x14ac:dyDescent="0.25">
      <c r="A1" s="5" t="s">
        <v>12</v>
      </c>
      <c r="B1" s="5" t="s">
        <v>1</v>
      </c>
      <c r="C1" s="5" t="s">
        <v>13</v>
      </c>
      <c r="D1" s="5" t="s">
        <v>14</v>
      </c>
      <c r="E1" s="5" t="s">
        <v>15</v>
      </c>
      <c r="F1" s="5" t="s">
        <v>16</v>
      </c>
      <c r="G1" s="5" t="s">
        <v>17</v>
      </c>
      <c r="H1" s="1" t="s">
        <v>18</v>
      </c>
      <c r="J1" s="1" t="s">
        <v>19</v>
      </c>
      <c r="K1" s="5" t="s">
        <v>20</v>
      </c>
      <c r="L1" s="3" t="s">
        <v>21</v>
      </c>
      <c r="M1" s="5" t="s">
        <v>22</v>
      </c>
      <c r="N1" s="5" t="s">
        <v>23</v>
      </c>
      <c r="O1" s="5" t="s">
        <v>7</v>
      </c>
      <c r="P1" s="5" t="s">
        <v>24</v>
      </c>
      <c r="Q1" s="5" t="s">
        <v>25</v>
      </c>
      <c r="R1" s="5" t="s">
        <v>26</v>
      </c>
      <c r="S1" s="5" t="s">
        <v>27</v>
      </c>
    </row>
    <row r="2" spans="1:22" ht="15" customHeight="1" x14ac:dyDescent="0.25">
      <c r="A2">
        <v>9</v>
      </c>
      <c r="B2">
        <v>3</v>
      </c>
      <c r="C2">
        <v>1</v>
      </c>
      <c r="D2">
        <f t="shared" ref="D2:D33" si="0">E2/60</f>
        <v>1.0683333333333333E-2</v>
      </c>
      <c r="E2">
        <f t="shared" ref="E2:E33" si="1">F2/1000</f>
        <v>0.64100000000000001</v>
      </c>
      <c r="F2">
        <v>641</v>
      </c>
      <c r="G2">
        <v>573.06827871500002</v>
      </c>
      <c r="H2" s="16" t="s">
        <v>28</v>
      </c>
      <c r="I2" s="17"/>
      <c r="J2" t="s">
        <v>29</v>
      </c>
      <c r="K2">
        <v>681.39447359082874</v>
      </c>
      <c r="L2" s="12">
        <v>0.18946917999419649</v>
      </c>
      <c r="M2" s="12">
        <f t="shared" ref="M2:M33" si="2">(K2-G2)/G2</f>
        <v>0.18902842627885502</v>
      </c>
      <c r="N2" t="s">
        <v>30</v>
      </c>
      <c r="O2">
        <v>233.57339089999999</v>
      </c>
      <c r="P2">
        <v>681.39447359082874</v>
      </c>
      <c r="Q2" s="12">
        <f t="shared" ref="Q2:Q27" si="3">(P2-G2)/G2</f>
        <v>0.18902842627885502</v>
      </c>
      <c r="R2" s="13">
        <f t="shared" ref="R2:R27" si="4">(P2-K2)/K2</f>
        <v>0</v>
      </c>
      <c r="S2" s="13">
        <f t="shared" ref="S2:S27" si="5">ROUND(R2,5)</f>
        <v>0</v>
      </c>
    </row>
    <row r="3" spans="1:22" ht="15" customHeight="1" x14ac:dyDescent="0.25">
      <c r="A3">
        <v>9</v>
      </c>
      <c r="B3">
        <v>3</v>
      </c>
      <c r="C3">
        <v>2</v>
      </c>
      <c r="D3">
        <f t="shared" si="0"/>
        <v>1.5050000000000001E-2</v>
      </c>
      <c r="E3">
        <f t="shared" si="1"/>
        <v>0.90300000000000002</v>
      </c>
      <c r="F3">
        <v>903</v>
      </c>
      <c r="G3">
        <v>576.78510638299997</v>
      </c>
      <c r="H3" s="16" t="s">
        <v>31</v>
      </c>
      <c r="I3" s="17"/>
      <c r="J3" t="s">
        <v>32</v>
      </c>
      <c r="K3">
        <v>662.80451167813396</v>
      </c>
      <c r="L3" s="12">
        <v>0.14913596821970451</v>
      </c>
      <c r="M3" s="12">
        <f t="shared" si="2"/>
        <v>0.14913596821970454</v>
      </c>
      <c r="N3" t="s">
        <v>33</v>
      </c>
      <c r="O3">
        <v>237.247164</v>
      </c>
      <c r="P3">
        <v>662.80451167813396</v>
      </c>
      <c r="Q3" s="12">
        <f t="shared" si="3"/>
        <v>0.14913596821970454</v>
      </c>
      <c r="R3" s="13">
        <f t="shared" si="4"/>
        <v>0</v>
      </c>
      <c r="S3" s="13">
        <f t="shared" si="5"/>
        <v>0</v>
      </c>
      <c r="U3">
        <f>ROUND(0.777777777777777,5)</f>
        <v>0.77778000000000003</v>
      </c>
      <c r="V3" s="14">
        <f>U3</f>
        <v>0.77778000000000003</v>
      </c>
    </row>
    <row r="4" spans="1:22" ht="15" customHeight="1" x14ac:dyDescent="0.25">
      <c r="A4">
        <v>9</v>
      </c>
      <c r="B4">
        <v>3</v>
      </c>
      <c r="C4">
        <v>3</v>
      </c>
      <c r="D4">
        <f t="shared" si="0"/>
        <v>1.0500000000000001E-2</v>
      </c>
      <c r="E4">
        <f t="shared" si="1"/>
        <v>0.63</v>
      </c>
      <c r="F4">
        <v>630</v>
      </c>
      <c r="G4">
        <v>943.34840135000002</v>
      </c>
      <c r="H4" s="16" t="s">
        <v>34</v>
      </c>
      <c r="I4" s="17"/>
      <c r="J4" t="s">
        <v>35</v>
      </c>
      <c r="K4">
        <v>1121.506653578627</v>
      </c>
      <c r="L4" s="12">
        <v>0.18885745015949931</v>
      </c>
      <c r="M4" s="12">
        <f t="shared" si="2"/>
        <v>0.18885732140285566</v>
      </c>
      <c r="N4" t="s">
        <v>36</v>
      </c>
      <c r="O4">
        <v>248.98525620000001</v>
      </c>
      <c r="P4">
        <v>1064.3948982965801</v>
      </c>
      <c r="Q4" s="12">
        <f t="shared" si="3"/>
        <v>0.12831579167712984</v>
      </c>
      <c r="R4" s="13">
        <f t="shared" si="4"/>
        <v>-5.0924134154539752E-2</v>
      </c>
      <c r="S4" s="13">
        <f t="shared" si="5"/>
        <v>-5.092E-2</v>
      </c>
    </row>
    <row r="5" spans="1:22" ht="15" customHeight="1" x14ac:dyDescent="0.25">
      <c r="A5">
        <v>9</v>
      </c>
      <c r="B5">
        <v>3</v>
      </c>
      <c r="C5">
        <v>4</v>
      </c>
      <c r="D5">
        <f t="shared" si="0"/>
        <v>2.5516666666666667E-2</v>
      </c>
      <c r="E5">
        <f t="shared" si="1"/>
        <v>1.5309999999999999</v>
      </c>
      <c r="F5">
        <v>1531</v>
      </c>
      <c r="G5">
        <v>547.76187840700004</v>
      </c>
      <c r="H5" s="16" t="s">
        <v>37</v>
      </c>
      <c r="I5" s="17"/>
      <c r="J5" t="s">
        <v>38</v>
      </c>
      <c r="K5">
        <v>648.77828901133626</v>
      </c>
      <c r="L5" s="12">
        <v>0.18441664998322249</v>
      </c>
      <c r="M5" s="12">
        <f t="shared" si="2"/>
        <v>0.18441664998322252</v>
      </c>
      <c r="N5" t="s">
        <v>39</v>
      </c>
      <c r="O5">
        <v>246.7568436</v>
      </c>
      <c r="P5">
        <v>648.77828901133626</v>
      </c>
      <c r="Q5" s="12">
        <f t="shared" si="3"/>
        <v>0.18441664998322252</v>
      </c>
      <c r="R5" s="13">
        <f t="shared" si="4"/>
        <v>0</v>
      </c>
      <c r="S5" s="13">
        <f t="shared" si="5"/>
        <v>0</v>
      </c>
    </row>
    <row r="6" spans="1:22" ht="15" customHeight="1" x14ac:dyDescent="0.25">
      <c r="A6">
        <v>9</v>
      </c>
      <c r="B6">
        <v>3</v>
      </c>
      <c r="C6">
        <v>5</v>
      </c>
      <c r="D6">
        <f t="shared" si="0"/>
        <v>4.2383333333333335E-2</v>
      </c>
      <c r="E6">
        <f t="shared" si="1"/>
        <v>2.5430000000000001</v>
      </c>
      <c r="F6">
        <v>2543</v>
      </c>
      <c r="G6">
        <v>979.546880192</v>
      </c>
      <c r="H6" s="16" t="s">
        <v>40</v>
      </c>
      <c r="I6" s="17"/>
      <c r="J6" t="s">
        <v>41</v>
      </c>
      <c r="K6">
        <v>1096.3601661278569</v>
      </c>
      <c r="L6" s="12">
        <v>0.11925237194442739</v>
      </c>
      <c r="M6" s="12">
        <f t="shared" si="2"/>
        <v>0.119252368924865</v>
      </c>
      <c r="N6" t="s">
        <v>42</v>
      </c>
      <c r="O6">
        <v>274.55326259999998</v>
      </c>
      <c r="P6">
        <v>1077.6947002346831</v>
      </c>
      <c r="Q6" s="12">
        <f t="shared" si="3"/>
        <v>0.10019716465581026</v>
      </c>
      <c r="R6" s="13">
        <f t="shared" si="4"/>
        <v>-1.7024939859952102E-2</v>
      </c>
      <c r="S6" s="13">
        <f t="shared" si="5"/>
        <v>-1.702E-2</v>
      </c>
    </row>
    <row r="7" spans="1:22" ht="15" customHeight="1" x14ac:dyDescent="0.25">
      <c r="A7">
        <v>9</v>
      </c>
      <c r="B7">
        <v>3</v>
      </c>
      <c r="C7">
        <v>6</v>
      </c>
      <c r="D7">
        <f t="shared" si="0"/>
        <v>6.2883333333333333E-2</v>
      </c>
      <c r="E7">
        <f t="shared" si="1"/>
        <v>3.7730000000000001</v>
      </c>
      <c r="F7">
        <v>3773</v>
      </c>
      <c r="G7">
        <v>456.27215827700002</v>
      </c>
      <c r="H7" s="16" t="s">
        <v>43</v>
      </c>
      <c r="I7" s="17"/>
      <c r="J7" t="s">
        <v>44</v>
      </c>
      <c r="K7">
        <v>520.34549815358832</v>
      </c>
      <c r="L7" s="12">
        <v>0.14042789750429999</v>
      </c>
      <c r="M7" s="12">
        <f t="shared" si="2"/>
        <v>0.14042789750430001</v>
      </c>
      <c r="N7" t="s">
        <v>45</v>
      </c>
      <c r="O7">
        <v>242.10103290000009</v>
      </c>
      <c r="P7">
        <v>520.34549815358832</v>
      </c>
      <c r="Q7" s="12">
        <f t="shared" si="3"/>
        <v>0.14042789750430001</v>
      </c>
      <c r="R7" s="13">
        <f t="shared" si="4"/>
        <v>0</v>
      </c>
      <c r="S7" s="13">
        <f t="shared" si="5"/>
        <v>0</v>
      </c>
    </row>
    <row r="8" spans="1:22" ht="15" customHeight="1" x14ac:dyDescent="0.25">
      <c r="A8">
        <v>9</v>
      </c>
      <c r="B8">
        <v>3</v>
      </c>
      <c r="C8">
        <v>7</v>
      </c>
      <c r="D8">
        <f t="shared" si="0"/>
        <v>6.3600000000000004E-2</v>
      </c>
      <c r="E8">
        <f t="shared" si="1"/>
        <v>3.8159999999999998</v>
      </c>
      <c r="F8">
        <v>3816</v>
      </c>
      <c r="G8">
        <v>883.23944079299997</v>
      </c>
      <c r="H8" s="16" t="s">
        <v>46</v>
      </c>
      <c r="I8" s="17"/>
      <c r="J8" t="s">
        <v>47</v>
      </c>
      <c r="K8">
        <v>996.8146493389404</v>
      </c>
      <c r="L8" s="12">
        <v>0.12858937599522169</v>
      </c>
      <c r="M8" s="12">
        <f t="shared" si="2"/>
        <v>0.12858937599522169</v>
      </c>
      <c r="N8" t="s">
        <v>48</v>
      </c>
      <c r="O8">
        <v>234.06061800000001</v>
      </c>
      <c r="P8">
        <v>996.81464933894028</v>
      </c>
      <c r="Q8" s="12">
        <f t="shared" si="3"/>
        <v>0.12858937599522158</v>
      </c>
      <c r="R8" s="13">
        <f t="shared" si="4"/>
        <v>-1.1405012737022871E-16</v>
      </c>
      <c r="S8" s="13">
        <f t="shared" si="5"/>
        <v>0</v>
      </c>
    </row>
    <row r="9" spans="1:22" ht="15" customHeight="1" x14ac:dyDescent="0.25">
      <c r="A9">
        <v>9</v>
      </c>
      <c r="B9">
        <v>3</v>
      </c>
      <c r="C9">
        <v>8</v>
      </c>
      <c r="D9">
        <f t="shared" si="0"/>
        <v>3.3599999999999998E-2</v>
      </c>
      <c r="E9">
        <f t="shared" si="1"/>
        <v>2.016</v>
      </c>
      <c r="F9">
        <v>2016</v>
      </c>
      <c r="G9">
        <v>674.55252934199996</v>
      </c>
      <c r="H9" s="16" t="s">
        <v>49</v>
      </c>
      <c r="I9" s="17"/>
      <c r="J9" t="s">
        <v>50</v>
      </c>
      <c r="K9">
        <v>849.7955585238285</v>
      </c>
      <c r="L9" s="12">
        <v>0.25979152335663369</v>
      </c>
      <c r="M9" s="12">
        <f t="shared" si="2"/>
        <v>0.25979152335663375</v>
      </c>
      <c r="N9" t="s">
        <v>51</v>
      </c>
      <c r="O9">
        <v>273.31324000000001</v>
      </c>
      <c r="P9">
        <v>775.21553639218257</v>
      </c>
      <c r="Q9" s="12">
        <f t="shared" si="3"/>
        <v>0.14922930783222399</v>
      </c>
      <c r="R9" s="13">
        <f t="shared" si="4"/>
        <v>-8.7762311044786059E-2</v>
      </c>
      <c r="S9" s="13">
        <f t="shared" si="5"/>
        <v>-8.7760000000000005E-2</v>
      </c>
    </row>
    <row r="10" spans="1:22" ht="15" customHeight="1" x14ac:dyDescent="0.25">
      <c r="A10">
        <v>9</v>
      </c>
      <c r="B10">
        <v>3</v>
      </c>
      <c r="C10">
        <v>9</v>
      </c>
      <c r="D10">
        <f t="shared" si="0"/>
        <v>2.7166666666666665E-2</v>
      </c>
      <c r="E10">
        <f t="shared" si="1"/>
        <v>1.63</v>
      </c>
      <c r="F10">
        <v>1630</v>
      </c>
      <c r="G10">
        <v>604.10825342600003</v>
      </c>
      <c r="H10" s="16" t="s">
        <v>52</v>
      </c>
      <c r="I10" s="17"/>
      <c r="J10" t="s">
        <v>53</v>
      </c>
      <c r="K10">
        <v>732.72108410107626</v>
      </c>
      <c r="L10" s="12">
        <v>0.21289699312282381</v>
      </c>
      <c r="M10" s="12">
        <f t="shared" si="2"/>
        <v>0.21289699312282379</v>
      </c>
      <c r="N10" t="s">
        <v>54</v>
      </c>
      <c r="O10">
        <v>234.59704279999991</v>
      </c>
      <c r="P10">
        <v>732.72108410107626</v>
      </c>
      <c r="Q10" s="12">
        <f t="shared" si="3"/>
        <v>0.21289699312282379</v>
      </c>
      <c r="R10" s="13">
        <f t="shared" si="4"/>
        <v>0</v>
      </c>
      <c r="S10" s="13">
        <f t="shared" si="5"/>
        <v>0</v>
      </c>
    </row>
    <row r="11" spans="1:22" ht="15" customHeight="1" x14ac:dyDescent="0.25">
      <c r="A11">
        <v>9</v>
      </c>
      <c r="B11">
        <v>3</v>
      </c>
      <c r="C11">
        <v>10</v>
      </c>
      <c r="D11">
        <f t="shared" si="0"/>
        <v>1.6266666666666665E-2</v>
      </c>
      <c r="E11">
        <f t="shared" si="1"/>
        <v>0.97599999999999998</v>
      </c>
      <c r="F11">
        <v>976</v>
      </c>
      <c r="G11">
        <v>566.83624877900002</v>
      </c>
      <c r="H11" s="16" t="s">
        <v>55</v>
      </c>
      <c r="I11" s="17"/>
      <c r="J11" t="s">
        <v>56</v>
      </c>
      <c r="K11">
        <v>675.31774565474393</v>
      </c>
      <c r="L11" s="12">
        <v>0.1913813618635446</v>
      </c>
      <c r="M11" s="12">
        <f t="shared" si="2"/>
        <v>0.19138066259774264</v>
      </c>
      <c r="N11" t="s">
        <v>57</v>
      </c>
      <c r="O11">
        <v>258.45138980000002</v>
      </c>
      <c r="P11">
        <v>702.370105707741</v>
      </c>
      <c r="Q11" s="12">
        <f t="shared" si="3"/>
        <v>0.23910583915670391</v>
      </c>
      <c r="R11" s="13">
        <f t="shared" si="4"/>
        <v>4.0058713438322097E-2</v>
      </c>
      <c r="S11" s="13">
        <f t="shared" si="5"/>
        <v>4.0059999999999998E-2</v>
      </c>
    </row>
    <row r="12" spans="1:22" ht="15" customHeight="1" x14ac:dyDescent="0.25">
      <c r="A12">
        <v>12</v>
      </c>
      <c r="B12">
        <v>3</v>
      </c>
      <c r="C12">
        <v>1</v>
      </c>
      <c r="D12">
        <f t="shared" si="0"/>
        <v>3.9316666666666666E-2</v>
      </c>
      <c r="E12">
        <f t="shared" si="1"/>
        <v>2.359</v>
      </c>
      <c r="F12">
        <v>2359</v>
      </c>
      <c r="G12">
        <v>784.24467330000004</v>
      </c>
      <c r="H12" s="16" t="s">
        <v>58</v>
      </c>
      <c r="I12" s="17"/>
      <c r="J12" t="s">
        <v>59</v>
      </c>
      <c r="K12">
        <v>913.45865950850782</v>
      </c>
      <c r="L12" s="12">
        <v>0.16476233834626131</v>
      </c>
      <c r="M12" s="12">
        <f t="shared" si="2"/>
        <v>0.16476233834626131</v>
      </c>
      <c r="N12" t="s">
        <v>60</v>
      </c>
      <c r="O12">
        <v>411.78960060000009</v>
      </c>
      <c r="P12">
        <v>914.85828521333269</v>
      </c>
      <c r="Q12" s="12">
        <f t="shared" si="3"/>
        <v>0.16654701824588425</v>
      </c>
      <c r="R12" s="13">
        <f t="shared" si="4"/>
        <v>1.5322266533418691E-3</v>
      </c>
      <c r="S12" s="13">
        <f t="shared" si="5"/>
        <v>1.5299999999999999E-3</v>
      </c>
    </row>
    <row r="13" spans="1:22" ht="15" customHeight="1" x14ac:dyDescent="0.25">
      <c r="A13">
        <v>12</v>
      </c>
      <c r="B13">
        <v>3</v>
      </c>
      <c r="C13">
        <v>2</v>
      </c>
      <c r="D13">
        <f t="shared" si="0"/>
        <v>0.14400000000000002</v>
      </c>
      <c r="E13">
        <f t="shared" si="1"/>
        <v>8.64</v>
      </c>
      <c r="F13">
        <v>8640</v>
      </c>
      <c r="G13">
        <v>613.378326109</v>
      </c>
      <c r="H13" s="16" t="s">
        <v>61</v>
      </c>
      <c r="I13" s="17"/>
      <c r="J13" t="s">
        <v>62</v>
      </c>
      <c r="K13">
        <v>723.75913134411178</v>
      </c>
      <c r="L13" s="12">
        <v>0.17995550305032559</v>
      </c>
      <c r="M13" s="12">
        <f t="shared" si="2"/>
        <v>0.17995550305032562</v>
      </c>
      <c r="N13" t="s">
        <v>63</v>
      </c>
      <c r="O13">
        <v>428.69700020000028</v>
      </c>
      <c r="P13">
        <v>723.75913134411178</v>
      </c>
      <c r="Q13" s="12">
        <f t="shared" si="3"/>
        <v>0.17995550305032562</v>
      </c>
      <c r="R13" s="13">
        <f t="shared" si="4"/>
        <v>0</v>
      </c>
      <c r="S13" s="13">
        <f t="shared" si="5"/>
        <v>0</v>
      </c>
    </row>
    <row r="14" spans="1:22" ht="15" customHeight="1" x14ac:dyDescent="0.25">
      <c r="A14">
        <v>12</v>
      </c>
      <c r="B14">
        <v>3</v>
      </c>
      <c r="C14">
        <v>3</v>
      </c>
      <c r="D14">
        <f t="shared" si="0"/>
        <v>2.6083333333333333E-2</v>
      </c>
      <c r="E14">
        <f t="shared" si="1"/>
        <v>1.5649999999999999</v>
      </c>
      <c r="F14">
        <v>1565</v>
      </c>
      <c r="G14">
        <v>791.18591642900003</v>
      </c>
      <c r="H14" s="16" t="s">
        <v>64</v>
      </c>
      <c r="I14" s="17"/>
      <c r="J14" t="s">
        <v>65</v>
      </c>
      <c r="K14">
        <v>869.73014524941982</v>
      </c>
      <c r="L14" s="12">
        <v>9.9274048222353875E-2</v>
      </c>
      <c r="M14" s="12">
        <f t="shared" si="2"/>
        <v>9.9274048222353875E-2</v>
      </c>
      <c r="N14" t="s">
        <v>66</v>
      </c>
      <c r="O14">
        <v>359.7548925000001</v>
      </c>
      <c r="P14">
        <v>869.73014524941982</v>
      </c>
      <c r="Q14" s="12">
        <f t="shared" si="3"/>
        <v>9.9274048222353875E-2</v>
      </c>
      <c r="R14" s="13">
        <f t="shared" si="4"/>
        <v>0</v>
      </c>
      <c r="S14" s="13">
        <f t="shared" si="5"/>
        <v>0</v>
      </c>
    </row>
    <row r="15" spans="1:22" ht="15" customHeight="1" x14ac:dyDescent="0.25">
      <c r="A15">
        <v>12</v>
      </c>
      <c r="B15">
        <v>3</v>
      </c>
      <c r="C15">
        <v>4</v>
      </c>
      <c r="D15">
        <f t="shared" si="0"/>
        <v>8.8149999999999992E-2</v>
      </c>
      <c r="E15">
        <f t="shared" si="1"/>
        <v>5.2889999999999997</v>
      </c>
      <c r="F15">
        <v>5289</v>
      </c>
      <c r="G15">
        <v>750.87424906499996</v>
      </c>
      <c r="H15" s="16" t="s">
        <v>67</v>
      </c>
      <c r="I15" s="17"/>
      <c r="J15" t="s">
        <v>68</v>
      </c>
      <c r="K15">
        <v>894.78810796327741</v>
      </c>
      <c r="L15" s="12">
        <v>0.19166173174467119</v>
      </c>
      <c r="M15" s="12">
        <f t="shared" si="2"/>
        <v>0.19166173174467122</v>
      </c>
      <c r="N15" t="s">
        <v>69</v>
      </c>
      <c r="O15">
        <v>154.5560035</v>
      </c>
      <c r="P15">
        <v>894.78810796327741</v>
      </c>
      <c r="Q15" s="12">
        <f t="shared" si="3"/>
        <v>0.19166173174467122</v>
      </c>
      <c r="R15" s="13">
        <f t="shared" si="4"/>
        <v>0</v>
      </c>
      <c r="S15" s="13">
        <f t="shared" si="5"/>
        <v>0</v>
      </c>
    </row>
    <row r="16" spans="1:22" ht="15" customHeight="1" x14ac:dyDescent="0.25">
      <c r="A16">
        <v>12</v>
      </c>
      <c r="B16">
        <v>3</v>
      </c>
      <c r="C16">
        <v>5</v>
      </c>
      <c r="D16">
        <f t="shared" si="0"/>
        <v>0.13175000000000001</v>
      </c>
      <c r="E16">
        <f t="shared" si="1"/>
        <v>7.9050000000000002</v>
      </c>
      <c r="F16">
        <v>7905</v>
      </c>
      <c r="G16">
        <v>909.07091568299995</v>
      </c>
      <c r="H16" s="16" t="s">
        <v>70</v>
      </c>
      <c r="I16" s="17"/>
      <c r="J16" t="s">
        <v>71</v>
      </c>
      <c r="K16">
        <v>1027.361501897991</v>
      </c>
      <c r="L16" s="12">
        <v>0.13012553686592351</v>
      </c>
      <c r="M16" s="12">
        <f t="shared" si="2"/>
        <v>0.13012250658807781</v>
      </c>
      <c r="N16" t="s">
        <v>72</v>
      </c>
      <c r="O16">
        <v>452.92473540000037</v>
      </c>
      <c r="P16">
        <v>1018.647370722324</v>
      </c>
      <c r="Q16" s="12">
        <f t="shared" si="3"/>
        <v>0.12053675147774083</v>
      </c>
      <c r="R16" s="13">
        <f t="shared" si="4"/>
        <v>-8.4820495605180662E-3</v>
      </c>
      <c r="S16" s="13">
        <f t="shared" si="5"/>
        <v>-8.4799999999999997E-3</v>
      </c>
    </row>
    <row r="17" spans="1:19" ht="15" customHeight="1" x14ac:dyDescent="0.25">
      <c r="A17">
        <v>12</v>
      </c>
      <c r="B17">
        <v>3</v>
      </c>
      <c r="C17">
        <v>6</v>
      </c>
      <c r="D17">
        <f t="shared" si="0"/>
        <v>3.3716666666666666E-2</v>
      </c>
      <c r="E17">
        <f t="shared" si="1"/>
        <v>2.0230000000000001</v>
      </c>
      <c r="F17">
        <v>2023</v>
      </c>
      <c r="G17">
        <v>805.72962788500001</v>
      </c>
      <c r="H17" s="16" t="s">
        <v>73</v>
      </c>
      <c r="I17" s="17"/>
      <c r="J17" t="s">
        <v>74</v>
      </c>
      <c r="K17">
        <v>999.21227082254029</v>
      </c>
      <c r="L17" s="12">
        <v>0.2401357380254352</v>
      </c>
      <c r="M17" s="12">
        <f t="shared" si="2"/>
        <v>0.24013345946508452</v>
      </c>
      <c r="N17" t="s">
        <v>75</v>
      </c>
      <c r="O17">
        <v>314.93039910000061</v>
      </c>
      <c r="P17">
        <v>900.14586449837202</v>
      </c>
      <c r="Q17" s="12">
        <f t="shared" si="3"/>
        <v>0.11718104106610788</v>
      </c>
      <c r="R17" s="13">
        <f t="shared" si="4"/>
        <v>-9.9144505343812403E-2</v>
      </c>
      <c r="S17" s="13">
        <f t="shared" si="5"/>
        <v>-9.9140000000000006E-2</v>
      </c>
    </row>
    <row r="18" spans="1:19" ht="15" customHeight="1" x14ac:dyDescent="0.25">
      <c r="A18">
        <v>12</v>
      </c>
      <c r="B18">
        <v>3</v>
      </c>
      <c r="C18">
        <v>7</v>
      </c>
      <c r="D18">
        <f t="shared" si="0"/>
        <v>6.0733333333333334E-2</v>
      </c>
      <c r="E18">
        <f t="shared" si="1"/>
        <v>3.6440000000000001</v>
      </c>
      <c r="F18">
        <v>3644</v>
      </c>
      <c r="G18">
        <v>683.45979060699995</v>
      </c>
      <c r="H18" s="16" t="s">
        <v>76</v>
      </c>
      <c r="I18" s="17"/>
      <c r="J18" t="s">
        <v>77</v>
      </c>
      <c r="K18">
        <v>782.003935883964</v>
      </c>
      <c r="L18" s="12">
        <v>0.14418426165121459</v>
      </c>
      <c r="M18" s="12">
        <f t="shared" si="2"/>
        <v>0.14418426165121465</v>
      </c>
      <c r="N18" t="s">
        <v>78</v>
      </c>
      <c r="O18">
        <v>315.92417230000052</v>
      </c>
      <c r="P18">
        <v>782.003935883964</v>
      </c>
      <c r="Q18" s="12">
        <f t="shared" si="3"/>
        <v>0.14418426165121465</v>
      </c>
      <c r="R18" s="13">
        <f t="shared" si="4"/>
        <v>0</v>
      </c>
      <c r="S18" s="13">
        <f t="shared" si="5"/>
        <v>0</v>
      </c>
    </row>
    <row r="19" spans="1:19" ht="15" customHeight="1" x14ac:dyDescent="0.25">
      <c r="A19">
        <v>12</v>
      </c>
      <c r="B19">
        <v>3</v>
      </c>
      <c r="C19">
        <v>8</v>
      </c>
      <c r="D19">
        <f t="shared" si="0"/>
        <v>0.19331666666666666</v>
      </c>
      <c r="E19">
        <f t="shared" si="1"/>
        <v>11.599</v>
      </c>
      <c r="F19">
        <v>11599</v>
      </c>
      <c r="G19">
        <v>1082.162880112</v>
      </c>
      <c r="H19" s="16" t="s">
        <v>79</v>
      </c>
      <c r="I19" s="17"/>
      <c r="J19" t="s">
        <v>80</v>
      </c>
      <c r="K19">
        <v>1219.039143534927</v>
      </c>
      <c r="L19" s="12">
        <v>0.1264839756920518</v>
      </c>
      <c r="M19" s="12">
        <f t="shared" si="2"/>
        <v>0.1264839756920518</v>
      </c>
      <c r="N19" t="s">
        <v>81</v>
      </c>
      <c r="O19">
        <v>472.76462450000002</v>
      </c>
      <c r="P19">
        <v>1219.039143534927</v>
      </c>
      <c r="Q19" s="12">
        <f t="shared" si="3"/>
        <v>0.1264839756920518</v>
      </c>
      <c r="R19" s="13">
        <f t="shared" si="4"/>
        <v>0</v>
      </c>
      <c r="S19" s="13">
        <f t="shared" si="5"/>
        <v>0</v>
      </c>
    </row>
    <row r="20" spans="1:19" ht="15" customHeight="1" x14ac:dyDescent="0.25">
      <c r="A20">
        <v>12</v>
      </c>
      <c r="B20">
        <v>3</v>
      </c>
      <c r="C20">
        <v>9</v>
      </c>
      <c r="D20">
        <f t="shared" si="0"/>
        <v>1.1155166666666667</v>
      </c>
      <c r="E20">
        <f t="shared" si="1"/>
        <v>66.930999999999997</v>
      </c>
      <c r="F20">
        <v>66931</v>
      </c>
      <c r="G20">
        <v>952.74671821100003</v>
      </c>
      <c r="H20" s="16" t="s">
        <v>82</v>
      </c>
      <c r="I20" s="17"/>
      <c r="J20" t="s">
        <v>83</v>
      </c>
      <c r="K20">
        <v>1095.786848590677</v>
      </c>
      <c r="L20" s="12">
        <v>0.15013447713393069</v>
      </c>
      <c r="M20" s="12">
        <f t="shared" si="2"/>
        <v>0.15013447713393074</v>
      </c>
      <c r="N20" t="s">
        <v>84</v>
      </c>
      <c r="O20">
        <v>437.17811449999999</v>
      </c>
      <c r="P20">
        <v>1095.786848590677</v>
      </c>
      <c r="Q20" s="12">
        <f t="shared" si="3"/>
        <v>0.15013447713393074</v>
      </c>
      <c r="R20" s="13">
        <f t="shared" si="4"/>
        <v>0</v>
      </c>
      <c r="S20" s="13">
        <f t="shared" si="5"/>
        <v>0</v>
      </c>
    </row>
    <row r="21" spans="1:19" ht="15" customHeight="1" x14ac:dyDescent="0.25">
      <c r="A21">
        <v>12</v>
      </c>
      <c r="B21">
        <v>3</v>
      </c>
      <c r="C21">
        <v>10</v>
      </c>
      <c r="D21">
        <f t="shared" si="0"/>
        <v>1.21885</v>
      </c>
      <c r="E21">
        <f t="shared" si="1"/>
        <v>73.131</v>
      </c>
      <c r="F21">
        <v>73131</v>
      </c>
      <c r="G21">
        <v>613.52360638799996</v>
      </c>
      <c r="H21" s="16" t="s">
        <v>85</v>
      </c>
      <c r="I21" s="17"/>
      <c r="J21" t="s">
        <v>86</v>
      </c>
      <c r="K21">
        <v>735.09744355158637</v>
      </c>
      <c r="L21" s="12">
        <v>0.1114684650271737</v>
      </c>
      <c r="M21" s="12">
        <f t="shared" si="2"/>
        <v>0.19815673903621828</v>
      </c>
      <c r="N21" t="s">
        <v>87</v>
      </c>
      <c r="O21">
        <v>368.23726429999999</v>
      </c>
      <c r="P21">
        <v>735.09744355158637</v>
      </c>
      <c r="Q21" s="12">
        <f t="shared" si="3"/>
        <v>0.19815673903621828</v>
      </c>
      <c r="R21" s="13">
        <f t="shared" si="4"/>
        <v>0</v>
      </c>
      <c r="S21" s="13">
        <f t="shared" si="5"/>
        <v>0</v>
      </c>
    </row>
    <row r="22" spans="1:19" ht="15" customHeight="1" x14ac:dyDescent="0.25">
      <c r="A22">
        <v>15</v>
      </c>
      <c r="B22">
        <v>3</v>
      </c>
      <c r="C22">
        <v>1</v>
      </c>
      <c r="D22">
        <f t="shared" si="0"/>
        <v>3.377733333333333</v>
      </c>
      <c r="E22">
        <f t="shared" si="1"/>
        <v>202.66399999999999</v>
      </c>
      <c r="F22">
        <v>202664</v>
      </c>
      <c r="G22">
        <v>1171.623384083</v>
      </c>
      <c r="H22" s="16" t="s">
        <v>88</v>
      </c>
      <c r="I22" s="17"/>
      <c r="J22" t="s">
        <v>89</v>
      </c>
      <c r="K22">
        <v>1281.2391705977</v>
      </c>
      <c r="L22" s="12">
        <v>9.3558892732832785E-2</v>
      </c>
      <c r="M22" s="12">
        <f t="shared" si="2"/>
        <v>9.3558892732832785E-2</v>
      </c>
      <c r="N22" t="s">
        <v>90</v>
      </c>
      <c r="O22">
        <v>238.22988009999989</v>
      </c>
      <c r="P22">
        <v>1281.2391705977</v>
      </c>
      <c r="Q22" s="12">
        <f t="shared" si="3"/>
        <v>9.3558892732832785E-2</v>
      </c>
      <c r="R22" s="13">
        <f t="shared" si="4"/>
        <v>0</v>
      </c>
      <c r="S22" s="13">
        <f t="shared" si="5"/>
        <v>0</v>
      </c>
    </row>
    <row r="23" spans="1:19" ht="15" customHeight="1" x14ac:dyDescent="0.25">
      <c r="A23">
        <v>15</v>
      </c>
      <c r="B23">
        <v>3</v>
      </c>
      <c r="C23">
        <v>2</v>
      </c>
      <c r="D23">
        <f t="shared" si="0"/>
        <v>0.58639999999999992</v>
      </c>
      <c r="E23">
        <f t="shared" si="1"/>
        <v>35.183999999999997</v>
      </c>
      <c r="F23">
        <v>35184</v>
      </c>
      <c r="G23">
        <v>828.12840839</v>
      </c>
      <c r="H23" s="16" t="s">
        <v>91</v>
      </c>
      <c r="I23" s="17"/>
      <c r="J23" t="s">
        <v>92</v>
      </c>
      <c r="K23">
        <v>977.46652415438575</v>
      </c>
      <c r="L23" s="12">
        <v>0.18033207682697469</v>
      </c>
      <c r="M23" s="12">
        <f t="shared" si="2"/>
        <v>0.18033207682697469</v>
      </c>
      <c r="N23" t="s">
        <v>93</v>
      </c>
      <c r="O23">
        <v>503.35688249999998</v>
      </c>
      <c r="P23">
        <v>977.46652415438575</v>
      </c>
      <c r="Q23" s="12">
        <f t="shared" si="3"/>
        <v>0.18033207682697469</v>
      </c>
      <c r="R23" s="13">
        <f t="shared" si="4"/>
        <v>0</v>
      </c>
      <c r="S23" s="13">
        <f t="shared" si="5"/>
        <v>0</v>
      </c>
    </row>
    <row r="24" spans="1:19" ht="15" customHeight="1" x14ac:dyDescent="0.25">
      <c r="A24">
        <v>15</v>
      </c>
      <c r="B24">
        <v>3</v>
      </c>
      <c r="C24">
        <v>3</v>
      </c>
      <c r="D24">
        <f t="shared" si="0"/>
        <v>6.3454833333333331</v>
      </c>
      <c r="E24">
        <f t="shared" si="1"/>
        <v>380.72899999999998</v>
      </c>
      <c r="F24">
        <v>380729</v>
      </c>
      <c r="G24">
        <v>801.70743123199998</v>
      </c>
      <c r="H24" s="16" t="s">
        <v>94</v>
      </c>
      <c r="I24" s="17"/>
      <c r="J24" t="s">
        <v>95</v>
      </c>
      <c r="K24">
        <v>916.32674868129936</v>
      </c>
      <c r="L24" s="12">
        <v>0.1429690096213298</v>
      </c>
      <c r="M24" s="12">
        <f t="shared" si="2"/>
        <v>0.14296900962132977</v>
      </c>
      <c r="N24" t="s">
        <v>96</v>
      </c>
      <c r="O24">
        <v>551.25568179999982</v>
      </c>
      <c r="P24">
        <v>941.029672863207</v>
      </c>
      <c r="Q24" s="12">
        <f t="shared" si="3"/>
        <v>0.17378190123185927</v>
      </c>
      <c r="R24" s="13">
        <f t="shared" si="4"/>
        <v>2.695864135523492E-2</v>
      </c>
      <c r="S24" s="13">
        <f t="shared" si="5"/>
        <v>2.6960000000000001E-2</v>
      </c>
    </row>
    <row r="25" spans="1:19" ht="15" customHeight="1" x14ac:dyDescent="0.25">
      <c r="A25">
        <v>15</v>
      </c>
      <c r="B25">
        <v>3</v>
      </c>
      <c r="C25">
        <v>4</v>
      </c>
      <c r="D25">
        <f t="shared" si="0"/>
        <v>8.6769999999999996</v>
      </c>
      <c r="E25">
        <f t="shared" si="1"/>
        <v>520.62</v>
      </c>
      <c r="F25">
        <v>520620</v>
      </c>
      <c r="G25">
        <v>1003.760132766</v>
      </c>
      <c r="H25" s="16" t="s">
        <v>97</v>
      </c>
      <c r="I25" s="17"/>
      <c r="J25" t="s">
        <v>98</v>
      </c>
      <c r="K25">
        <v>1139.100511867154</v>
      </c>
      <c r="L25" s="12">
        <v>0.13483338766225439</v>
      </c>
      <c r="M25" s="12">
        <f t="shared" si="2"/>
        <v>0.13483338766225436</v>
      </c>
      <c r="N25" t="s">
        <v>99</v>
      </c>
      <c r="O25">
        <v>491.18731689999993</v>
      </c>
      <c r="P25">
        <v>1139.100511867154</v>
      </c>
      <c r="Q25" s="12">
        <f t="shared" si="3"/>
        <v>0.13483338766225436</v>
      </c>
      <c r="R25" s="13">
        <f t="shared" si="4"/>
        <v>0</v>
      </c>
      <c r="S25" s="13">
        <f t="shared" si="5"/>
        <v>0</v>
      </c>
    </row>
    <row r="26" spans="1:19" ht="15" customHeight="1" x14ac:dyDescent="0.25">
      <c r="A26">
        <v>15</v>
      </c>
      <c r="B26">
        <v>3</v>
      </c>
      <c r="C26">
        <v>5</v>
      </c>
      <c r="D26">
        <f t="shared" si="0"/>
        <v>1.3177833333333333</v>
      </c>
      <c r="E26">
        <f t="shared" si="1"/>
        <v>79.066999999999993</v>
      </c>
      <c r="F26">
        <v>79067</v>
      </c>
      <c r="G26">
        <v>826.18978593300005</v>
      </c>
      <c r="H26" s="16" t="s">
        <v>100</v>
      </c>
      <c r="I26" s="17"/>
      <c r="J26" t="s">
        <v>101</v>
      </c>
      <c r="K26">
        <v>1026.542152900709</v>
      </c>
      <c r="L26" s="12">
        <v>0.24250162659836669</v>
      </c>
      <c r="M26" s="12">
        <f t="shared" si="2"/>
        <v>0.24250162659836672</v>
      </c>
      <c r="N26" t="s">
        <v>102</v>
      </c>
      <c r="O26">
        <v>677.30775310000013</v>
      </c>
      <c r="P26">
        <v>1050.7366122210601</v>
      </c>
      <c r="Q26" s="12">
        <f t="shared" si="3"/>
        <v>0.27178601104888228</v>
      </c>
      <c r="R26" s="13">
        <f t="shared" si="4"/>
        <v>2.3568890232110441E-2</v>
      </c>
      <c r="S26" s="13">
        <f t="shared" si="5"/>
        <v>2.3570000000000001E-2</v>
      </c>
    </row>
    <row r="27" spans="1:19" ht="15" customHeight="1" x14ac:dyDescent="0.25">
      <c r="A27">
        <v>15</v>
      </c>
      <c r="B27">
        <v>3</v>
      </c>
      <c r="C27">
        <v>6</v>
      </c>
      <c r="D27">
        <f t="shared" si="0"/>
        <v>0.26113333333333333</v>
      </c>
      <c r="E27">
        <f t="shared" si="1"/>
        <v>15.667999999999999</v>
      </c>
      <c r="F27">
        <v>15668</v>
      </c>
      <c r="G27">
        <v>1067.862157347</v>
      </c>
      <c r="H27" s="16" t="s">
        <v>103</v>
      </c>
      <c r="I27" s="17"/>
      <c r="J27" t="s">
        <v>104</v>
      </c>
      <c r="K27">
        <v>1204.045683633422</v>
      </c>
      <c r="L27" s="12">
        <v>0.12752912475591111</v>
      </c>
      <c r="M27" s="12">
        <f t="shared" si="2"/>
        <v>0.12752912475591113</v>
      </c>
      <c r="N27" t="s">
        <v>105</v>
      </c>
      <c r="O27">
        <v>808.71530810000013</v>
      </c>
      <c r="P27">
        <v>1204.045683633422</v>
      </c>
      <c r="Q27" s="12">
        <f t="shared" si="3"/>
        <v>0.12752912475591113</v>
      </c>
      <c r="R27" s="13">
        <f t="shared" si="4"/>
        <v>0</v>
      </c>
      <c r="S27" s="13">
        <f t="shared" si="5"/>
        <v>0</v>
      </c>
    </row>
    <row r="28" spans="1:19" ht="15" customHeight="1" x14ac:dyDescent="0.25">
      <c r="A28">
        <v>15</v>
      </c>
      <c r="B28">
        <v>3</v>
      </c>
      <c r="C28">
        <v>7</v>
      </c>
      <c r="D28">
        <f t="shared" si="0"/>
        <v>1.2154</v>
      </c>
      <c r="E28">
        <f t="shared" si="1"/>
        <v>72.924000000000007</v>
      </c>
      <c r="F28">
        <v>72924</v>
      </c>
      <c r="G28">
        <v>924.42118022199998</v>
      </c>
      <c r="H28" s="16" t="s">
        <v>106</v>
      </c>
      <c r="I28" s="17"/>
      <c r="J28" t="s">
        <v>107</v>
      </c>
      <c r="K28">
        <v>1102.417321416543</v>
      </c>
      <c r="L28" s="12">
        <v>0.192548748344123</v>
      </c>
      <c r="M28" s="12">
        <f t="shared" si="2"/>
        <v>0.192548748344123</v>
      </c>
      <c r="N28" s="7" t="s">
        <v>108</v>
      </c>
      <c r="O28">
        <v>1224.071597600001</v>
      </c>
      <c r="P28">
        <v>1175.4004660916421</v>
      </c>
      <c r="Q28" s="12">
        <v>0.27149884840302918</v>
      </c>
      <c r="R28" s="13">
        <v>6.6202828327588253E-2</v>
      </c>
      <c r="S28" s="13">
        <v>6.6199999999999995E-2</v>
      </c>
    </row>
    <row r="29" spans="1:19" ht="15" customHeight="1" x14ac:dyDescent="0.25">
      <c r="A29">
        <v>15</v>
      </c>
      <c r="B29">
        <v>3</v>
      </c>
      <c r="C29">
        <v>8</v>
      </c>
      <c r="D29">
        <f t="shared" si="0"/>
        <v>0.1333</v>
      </c>
      <c r="E29">
        <f t="shared" si="1"/>
        <v>7.9980000000000002</v>
      </c>
      <c r="F29">
        <v>7998</v>
      </c>
      <c r="G29">
        <v>778.89360681400001</v>
      </c>
      <c r="H29" s="16" t="s">
        <v>109</v>
      </c>
      <c r="I29" s="17"/>
      <c r="J29" t="s">
        <v>110</v>
      </c>
      <c r="K29">
        <v>1053.1053287962541</v>
      </c>
      <c r="L29" s="12">
        <v>0.3520562442837285</v>
      </c>
      <c r="M29" s="12">
        <f t="shared" si="2"/>
        <v>0.35205286008687947</v>
      </c>
      <c r="N29" s="7" t="s">
        <v>111</v>
      </c>
      <c r="O29">
        <v>453.08935580000019</v>
      </c>
      <c r="P29">
        <v>841.42993112169711</v>
      </c>
      <c r="Q29" s="12">
        <f t="shared" ref="Q29:Q61" si="6">(P29-G29)/G29</f>
        <v>8.0288660428857253E-2</v>
      </c>
      <c r="R29" s="13">
        <f t="shared" ref="R29:R61" si="7">(P29-K29)/K29</f>
        <v>-0.20100116473298194</v>
      </c>
      <c r="S29" s="13">
        <f t="shared" ref="S29:S61" si="8">ROUND(R29,5)</f>
        <v>-0.20100000000000001</v>
      </c>
    </row>
    <row r="30" spans="1:19" ht="15" customHeight="1" x14ac:dyDescent="0.25">
      <c r="A30">
        <v>15</v>
      </c>
      <c r="B30">
        <v>3</v>
      </c>
      <c r="C30">
        <v>9</v>
      </c>
      <c r="D30">
        <f t="shared" si="0"/>
        <v>0.30645</v>
      </c>
      <c r="E30">
        <f t="shared" si="1"/>
        <v>18.387</v>
      </c>
      <c r="F30">
        <v>18387</v>
      </c>
      <c r="G30">
        <v>1157.0368080420001</v>
      </c>
      <c r="H30" s="16" t="s">
        <v>112</v>
      </c>
      <c r="I30" s="17"/>
      <c r="J30" t="s">
        <v>113</v>
      </c>
      <c r="K30">
        <v>1286.3315347598971</v>
      </c>
      <c r="L30" s="12">
        <v>0.11181446591527</v>
      </c>
      <c r="M30" s="12">
        <f t="shared" si="2"/>
        <v>0.11174642484943628</v>
      </c>
      <c r="N30" t="s">
        <v>114</v>
      </c>
      <c r="O30">
        <v>598.49484239999992</v>
      </c>
      <c r="P30">
        <v>1286.3315347598971</v>
      </c>
      <c r="Q30" s="12">
        <f t="shared" si="6"/>
        <v>0.11174642484943628</v>
      </c>
      <c r="R30" s="13">
        <f t="shared" si="7"/>
        <v>0</v>
      </c>
      <c r="S30" s="13">
        <f t="shared" si="8"/>
        <v>0</v>
      </c>
    </row>
    <row r="31" spans="1:19" ht="15" customHeight="1" x14ac:dyDescent="0.25">
      <c r="A31">
        <v>15</v>
      </c>
      <c r="B31">
        <v>3</v>
      </c>
      <c r="C31">
        <v>10</v>
      </c>
      <c r="D31">
        <f t="shared" si="0"/>
        <v>1.3606833333333335</v>
      </c>
      <c r="E31">
        <f t="shared" si="1"/>
        <v>81.641000000000005</v>
      </c>
      <c r="F31">
        <v>81641</v>
      </c>
      <c r="G31">
        <v>739.53477113099996</v>
      </c>
      <c r="H31" s="16" t="s">
        <v>115</v>
      </c>
      <c r="I31" s="17"/>
      <c r="J31" t="s">
        <v>116</v>
      </c>
      <c r="K31">
        <v>856.80458072890463</v>
      </c>
      <c r="L31" s="12">
        <v>0.15857240818921781</v>
      </c>
      <c r="M31" s="12">
        <f t="shared" si="2"/>
        <v>0.15857240818921778</v>
      </c>
      <c r="N31" t="s">
        <v>117</v>
      </c>
      <c r="O31">
        <v>495.81227259999969</v>
      </c>
      <c r="P31">
        <v>856.80458072890463</v>
      </c>
      <c r="Q31" s="12">
        <f t="shared" si="6"/>
        <v>0.15857240818921778</v>
      </c>
      <c r="R31" s="13">
        <f t="shared" si="7"/>
        <v>0</v>
      </c>
      <c r="S31" s="13">
        <f t="shared" si="8"/>
        <v>0</v>
      </c>
    </row>
    <row r="32" spans="1:19" ht="15" customHeight="1" x14ac:dyDescent="0.25">
      <c r="A32">
        <v>9</v>
      </c>
      <c r="B32">
        <v>5</v>
      </c>
      <c r="C32">
        <v>1</v>
      </c>
      <c r="D32">
        <f t="shared" si="0"/>
        <v>0.22196666666666667</v>
      </c>
      <c r="E32">
        <f t="shared" si="1"/>
        <v>13.318</v>
      </c>
      <c r="F32">
        <v>13318</v>
      </c>
      <c r="G32">
        <v>572.08350842100003</v>
      </c>
      <c r="H32" s="16" t="s">
        <v>118</v>
      </c>
      <c r="I32" s="17"/>
      <c r="J32" t="s">
        <v>119</v>
      </c>
      <c r="K32">
        <v>724.48704261669911</v>
      </c>
      <c r="L32" s="12">
        <v>0.26640097573859972</v>
      </c>
      <c r="M32" s="12">
        <f t="shared" si="2"/>
        <v>0.26640085223981724</v>
      </c>
      <c r="N32" t="s">
        <v>120</v>
      </c>
      <c r="O32">
        <v>228.21562660000021</v>
      </c>
      <c r="P32">
        <v>754.94995415676658</v>
      </c>
      <c r="Q32" s="12">
        <f t="shared" si="6"/>
        <v>0.31964991656636588</v>
      </c>
      <c r="R32" s="13">
        <f t="shared" si="7"/>
        <v>4.2047558821813644E-2</v>
      </c>
      <c r="S32" s="13">
        <f t="shared" si="8"/>
        <v>4.2049999999999997E-2</v>
      </c>
    </row>
    <row r="33" spans="1:19" ht="15" customHeight="1" x14ac:dyDescent="0.25">
      <c r="A33">
        <v>9</v>
      </c>
      <c r="B33">
        <v>5</v>
      </c>
      <c r="C33">
        <v>2</v>
      </c>
      <c r="D33">
        <f t="shared" si="0"/>
        <v>3.1816666666666667E-2</v>
      </c>
      <c r="E33">
        <f t="shared" si="1"/>
        <v>1.909</v>
      </c>
      <c r="F33">
        <v>1909</v>
      </c>
      <c r="G33">
        <v>845.52345453600003</v>
      </c>
      <c r="H33" s="16" t="s">
        <v>121</v>
      </c>
      <c r="I33" s="17"/>
      <c r="J33" t="s">
        <v>122</v>
      </c>
      <c r="K33">
        <v>1024.350870524725</v>
      </c>
      <c r="L33" s="12">
        <v>0.21149906017315689</v>
      </c>
      <c r="M33" s="12">
        <f t="shared" si="2"/>
        <v>0.21149906017315689</v>
      </c>
      <c r="N33" t="s">
        <v>123</v>
      </c>
      <c r="O33">
        <v>228.85139930000059</v>
      </c>
      <c r="P33">
        <v>1043.1691111103421</v>
      </c>
      <c r="Q33" s="12">
        <f t="shared" si="6"/>
        <v>0.23375538018966555</v>
      </c>
      <c r="R33" s="13">
        <f t="shared" si="7"/>
        <v>1.8370893340460031E-2</v>
      </c>
      <c r="S33" s="13">
        <f t="shared" si="8"/>
        <v>1.8370000000000001E-2</v>
      </c>
    </row>
    <row r="34" spans="1:19" ht="15" customHeight="1" x14ac:dyDescent="0.25">
      <c r="A34">
        <v>9</v>
      </c>
      <c r="B34">
        <v>5</v>
      </c>
      <c r="C34">
        <v>3</v>
      </c>
      <c r="D34">
        <f t="shared" ref="D34:D61" si="9">E34/60</f>
        <v>0.43746666666666667</v>
      </c>
      <c r="E34">
        <f t="shared" ref="E34:E61" si="10">F34/1000</f>
        <v>26.248000000000001</v>
      </c>
      <c r="F34">
        <v>26248</v>
      </c>
      <c r="G34">
        <v>727.03140475500004</v>
      </c>
      <c r="H34" s="16" t="s">
        <v>124</v>
      </c>
      <c r="I34" s="17"/>
      <c r="J34" t="s">
        <v>125</v>
      </c>
      <c r="K34">
        <v>866.88826321288798</v>
      </c>
      <c r="L34" s="12">
        <v>0.19236701130540279</v>
      </c>
      <c r="M34" s="12">
        <f t="shared" ref="M34:M61" si="11">(K34-G34)/G34</f>
        <v>0.19236701130540276</v>
      </c>
      <c r="N34" t="s">
        <v>126</v>
      </c>
      <c r="O34">
        <v>281.77606019999979</v>
      </c>
      <c r="P34">
        <v>883.13909655706368</v>
      </c>
      <c r="Q34" s="12">
        <f t="shared" si="6"/>
        <v>0.21471932406368316</v>
      </c>
      <c r="R34" s="13">
        <f t="shared" si="7"/>
        <v>1.8746168374625772E-2</v>
      </c>
      <c r="S34" s="13">
        <f t="shared" si="8"/>
        <v>1.8749999999999999E-2</v>
      </c>
    </row>
    <row r="35" spans="1:19" ht="15" customHeight="1" x14ac:dyDescent="0.25">
      <c r="A35">
        <v>9</v>
      </c>
      <c r="B35">
        <v>5</v>
      </c>
      <c r="C35">
        <v>4</v>
      </c>
      <c r="D35">
        <f t="shared" si="9"/>
        <v>3.7483333333333334E-2</v>
      </c>
      <c r="E35">
        <f t="shared" si="10"/>
        <v>2.2490000000000001</v>
      </c>
      <c r="F35">
        <v>2249</v>
      </c>
      <c r="G35">
        <v>694.66514945300003</v>
      </c>
      <c r="H35" s="16" t="s">
        <v>127</v>
      </c>
      <c r="I35" s="17"/>
      <c r="J35" t="s">
        <v>128</v>
      </c>
      <c r="K35">
        <v>931.8298593139458</v>
      </c>
      <c r="L35" s="12">
        <v>0.34153047969211581</v>
      </c>
      <c r="M35" s="12">
        <f t="shared" si="11"/>
        <v>0.34140867732848884</v>
      </c>
      <c r="N35" t="s">
        <v>129</v>
      </c>
      <c r="O35">
        <v>265.1643839999997</v>
      </c>
      <c r="P35">
        <v>854.4762539967021</v>
      </c>
      <c r="Q35" s="12">
        <f t="shared" si="6"/>
        <v>0.2300548756037957</v>
      </c>
      <c r="R35" s="13">
        <f t="shared" si="7"/>
        <v>-8.3012584909218118E-2</v>
      </c>
      <c r="S35" s="13">
        <f t="shared" si="8"/>
        <v>-8.301E-2</v>
      </c>
    </row>
    <row r="36" spans="1:19" ht="15" customHeight="1" x14ac:dyDescent="0.25">
      <c r="A36">
        <v>9</v>
      </c>
      <c r="B36">
        <v>5</v>
      </c>
      <c r="C36">
        <v>5</v>
      </c>
      <c r="D36">
        <f t="shared" si="9"/>
        <v>0.37438333333333335</v>
      </c>
      <c r="E36">
        <f t="shared" si="10"/>
        <v>22.463000000000001</v>
      </c>
      <c r="F36">
        <v>22463</v>
      </c>
      <c r="G36">
        <v>619.49705766700004</v>
      </c>
      <c r="H36" s="16" t="s">
        <v>130</v>
      </c>
      <c r="I36" s="17"/>
      <c r="J36" t="s">
        <v>131</v>
      </c>
      <c r="K36">
        <v>757.46744379735401</v>
      </c>
      <c r="L36" s="12">
        <v>0.18670282194046511</v>
      </c>
      <c r="M36" s="12">
        <f t="shared" si="11"/>
        <v>0.22271354548469474</v>
      </c>
      <c r="N36" t="s">
        <v>132</v>
      </c>
      <c r="O36">
        <v>255.99757430000051</v>
      </c>
      <c r="P36">
        <v>770.95182243661225</v>
      </c>
      <c r="Q36" s="12">
        <f t="shared" si="6"/>
        <v>0.24448020034184587</v>
      </c>
      <c r="R36" s="13">
        <f t="shared" si="7"/>
        <v>1.7801925019586357E-2</v>
      </c>
      <c r="S36" s="13">
        <f t="shared" si="8"/>
        <v>1.78E-2</v>
      </c>
    </row>
    <row r="37" spans="1:19" ht="15" customHeight="1" x14ac:dyDescent="0.25">
      <c r="A37">
        <v>9</v>
      </c>
      <c r="B37">
        <v>5</v>
      </c>
      <c r="C37">
        <v>6</v>
      </c>
      <c r="D37">
        <f t="shared" si="9"/>
        <v>0.17830000000000001</v>
      </c>
      <c r="E37">
        <f t="shared" si="10"/>
        <v>10.698</v>
      </c>
      <c r="F37">
        <v>10698</v>
      </c>
      <c r="G37">
        <v>1064.370043632</v>
      </c>
      <c r="H37" s="16" t="s">
        <v>133</v>
      </c>
      <c r="I37" s="17"/>
      <c r="J37" t="s">
        <v>134</v>
      </c>
      <c r="K37">
        <v>1326.047008496605</v>
      </c>
      <c r="L37" s="12">
        <v>0.2459067686438042</v>
      </c>
      <c r="M37" s="12">
        <f t="shared" si="11"/>
        <v>0.24585149350095609</v>
      </c>
      <c r="N37" t="s">
        <v>135</v>
      </c>
      <c r="O37">
        <v>271.50029519999953</v>
      </c>
      <c r="P37">
        <v>1326.047008496605</v>
      </c>
      <c r="Q37" s="12">
        <f t="shared" si="6"/>
        <v>0.24585149350095609</v>
      </c>
      <c r="R37" s="13">
        <f t="shared" si="7"/>
        <v>0</v>
      </c>
      <c r="S37" s="13">
        <f t="shared" si="8"/>
        <v>0</v>
      </c>
    </row>
    <row r="38" spans="1:19" ht="15" customHeight="1" x14ac:dyDescent="0.25">
      <c r="A38">
        <v>9</v>
      </c>
      <c r="B38">
        <v>5</v>
      </c>
      <c r="C38">
        <v>7</v>
      </c>
      <c r="D38">
        <f t="shared" si="9"/>
        <v>0.11051666666666667</v>
      </c>
      <c r="E38">
        <f t="shared" si="10"/>
        <v>6.6310000000000002</v>
      </c>
      <c r="F38">
        <v>6631</v>
      </c>
      <c r="G38">
        <v>484.16209789700002</v>
      </c>
      <c r="H38" s="16" t="s">
        <v>136</v>
      </c>
      <c r="I38" s="17"/>
      <c r="J38" t="s">
        <v>137</v>
      </c>
      <c r="K38">
        <v>622.21807644280557</v>
      </c>
      <c r="L38" s="12">
        <v>0.28514412661681621</v>
      </c>
      <c r="M38" s="12">
        <f t="shared" si="11"/>
        <v>0.28514412661681621</v>
      </c>
      <c r="N38" t="s">
        <v>138</v>
      </c>
      <c r="O38">
        <v>226.39591220000059</v>
      </c>
      <c r="P38">
        <v>622.21807644280557</v>
      </c>
      <c r="Q38" s="12">
        <f t="shared" si="6"/>
        <v>0.28514412661681621</v>
      </c>
      <c r="R38" s="13">
        <f t="shared" si="7"/>
        <v>0</v>
      </c>
      <c r="S38" s="13">
        <f t="shared" si="8"/>
        <v>0</v>
      </c>
    </row>
    <row r="39" spans="1:19" ht="15" customHeight="1" x14ac:dyDescent="0.25">
      <c r="A39">
        <v>9</v>
      </c>
      <c r="B39">
        <v>5</v>
      </c>
      <c r="C39">
        <v>8</v>
      </c>
      <c r="D39">
        <f t="shared" si="9"/>
        <v>0.38350000000000001</v>
      </c>
      <c r="E39">
        <f t="shared" si="10"/>
        <v>23.01</v>
      </c>
      <c r="F39">
        <v>23010</v>
      </c>
      <c r="G39">
        <v>892.84735411600002</v>
      </c>
      <c r="H39" s="16" t="s">
        <v>139</v>
      </c>
      <c r="I39" s="17"/>
      <c r="J39" t="s">
        <v>140</v>
      </c>
      <c r="K39">
        <v>988.08515815373653</v>
      </c>
      <c r="L39" s="12">
        <v>0.1066675099597854</v>
      </c>
      <c r="M39" s="12">
        <f t="shared" si="11"/>
        <v>0.10666750995978544</v>
      </c>
      <c r="N39" t="s">
        <v>141</v>
      </c>
      <c r="O39">
        <v>174.3911535999996</v>
      </c>
      <c r="P39">
        <v>1001.185311729765</v>
      </c>
      <c r="Q39" s="12">
        <f t="shared" si="6"/>
        <v>0.12133984282344587</v>
      </c>
      <c r="R39" s="13">
        <f t="shared" si="7"/>
        <v>1.3258122002871122E-2</v>
      </c>
      <c r="S39" s="13">
        <f t="shared" si="8"/>
        <v>1.3259999999999999E-2</v>
      </c>
    </row>
    <row r="40" spans="1:19" x14ac:dyDescent="0.25">
      <c r="A40">
        <v>9</v>
      </c>
      <c r="B40">
        <v>5</v>
      </c>
      <c r="C40">
        <v>9</v>
      </c>
      <c r="D40">
        <f t="shared" si="9"/>
        <v>0.20924999999999999</v>
      </c>
      <c r="E40">
        <f t="shared" si="10"/>
        <v>12.555</v>
      </c>
      <c r="F40">
        <v>12555</v>
      </c>
      <c r="G40">
        <v>1150.946320584</v>
      </c>
      <c r="H40" s="16" t="s">
        <v>142</v>
      </c>
      <c r="I40" s="17"/>
      <c r="J40" t="s">
        <v>143</v>
      </c>
      <c r="K40">
        <v>1367.1467280444281</v>
      </c>
      <c r="L40" s="12">
        <v>0.18810099027564561</v>
      </c>
      <c r="M40" s="12">
        <f t="shared" si="11"/>
        <v>0.18784577837715852</v>
      </c>
      <c r="N40" t="s">
        <v>144</v>
      </c>
      <c r="O40">
        <v>413.81515920000038</v>
      </c>
      <c r="P40">
        <v>1206.305074600059</v>
      </c>
      <c r="Q40" s="12">
        <f t="shared" si="6"/>
        <v>4.809846734465386E-2</v>
      </c>
      <c r="R40" s="13">
        <f t="shared" si="7"/>
        <v>-0.11764768926773322</v>
      </c>
      <c r="S40" s="13">
        <f t="shared" si="8"/>
        <v>-0.11765</v>
      </c>
    </row>
    <row r="41" spans="1:19" x14ac:dyDescent="0.25">
      <c r="A41">
        <v>9</v>
      </c>
      <c r="B41">
        <v>5</v>
      </c>
      <c r="C41">
        <v>10</v>
      </c>
      <c r="D41">
        <f t="shared" si="9"/>
        <v>0.10779999999999999</v>
      </c>
      <c r="E41">
        <f t="shared" si="10"/>
        <v>6.468</v>
      </c>
      <c r="F41">
        <v>6468</v>
      </c>
      <c r="G41">
        <v>1059.4930977900001</v>
      </c>
      <c r="H41" s="16" t="s">
        <v>145</v>
      </c>
      <c r="I41" s="17"/>
      <c r="J41" t="s">
        <v>146</v>
      </c>
      <c r="K41">
        <v>1198.896614545255</v>
      </c>
      <c r="L41" s="12">
        <v>0.13157567240979401</v>
      </c>
      <c r="M41" s="12">
        <f t="shared" si="11"/>
        <v>0.13157567240979404</v>
      </c>
      <c r="N41" t="s">
        <v>147</v>
      </c>
      <c r="O41">
        <v>249.42819120000061</v>
      </c>
      <c r="P41">
        <v>1172.748196784024</v>
      </c>
      <c r="Q41" s="12">
        <f t="shared" si="6"/>
        <v>0.1068955514955813</v>
      </c>
      <c r="R41" s="13">
        <f t="shared" si="7"/>
        <v>-2.181040253512535E-2</v>
      </c>
      <c r="S41" s="13">
        <f t="shared" si="8"/>
        <v>-2.181E-2</v>
      </c>
    </row>
    <row r="42" spans="1:19" x14ac:dyDescent="0.25">
      <c r="A42">
        <v>12</v>
      </c>
      <c r="B42">
        <v>5</v>
      </c>
      <c r="C42">
        <v>1</v>
      </c>
      <c r="D42">
        <f t="shared" si="9"/>
        <v>1.2370333333333332</v>
      </c>
      <c r="E42">
        <f t="shared" si="10"/>
        <v>74.221999999999994</v>
      </c>
      <c r="F42">
        <v>74222</v>
      </c>
      <c r="G42">
        <v>970.10421748900001</v>
      </c>
      <c r="H42" s="16" t="s">
        <v>148</v>
      </c>
      <c r="I42" s="17"/>
      <c r="J42" t="s">
        <v>149</v>
      </c>
      <c r="K42">
        <v>1149.0851498556401</v>
      </c>
      <c r="L42" s="12">
        <v>0.42559088622244218</v>
      </c>
      <c r="M42" s="12">
        <f t="shared" si="11"/>
        <v>0.18449660267420656</v>
      </c>
      <c r="N42" t="s">
        <v>150</v>
      </c>
      <c r="O42">
        <v>307.87553599999961</v>
      </c>
      <c r="P42">
        <v>1191.432500031729</v>
      </c>
      <c r="Q42" s="12">
        <f t="shared" si="6"/>
        <v>0.22814897466955772</v>
      </c>
      <c r="R42" s="13">
        <f t="shared" si="7"/>
        <v>3.685310020881305E-2</v>
      </c>
      <c r="S42" s="13">
        <f t="shared" si="8"/>
        <v>3.6850000000000001E-2</v>
      </c>
    </row>
    <row r="43" spans="1:19" x14ac:dyDescent="0.25">
      <c r="A43">
        <v>12</v>
      </c>
      <c r="B43">
        <v>5</v>
      </c>
      <c r="C43">
        <v>2</v>
      </c>
      <c r="D43">
        <f t="shared" si="9"/>
        <v>0.50076666666666669</v>
      </c>
      <c r="E43">
        <f t="shared" si="10"/>
        <v>30.045999999999999</v>
      </c>
      <c r="F43">
        <v>30046</v>
      </c>
      <c r="G43">
        <v>884.48240144600004</v>
      </c>
      <c r="H43" s="16" t="s">
        <v>151</v>
      </c>
      <c r="I43" s="17"/>
      <c r="J43" t="s">
        <v>152</v>
      </c>
      <c r="K43">
        <v>1013.155546866768</v>
      </c>
      <c r="L43" s="12">
        <v>0.14547846877496501</v>
      </c>
      <c r="M43" s="12">
        <f t="shared" si="11"/>
        <v>0.14547846877496495</v>
      </c>
      <c r="N43" t="s">
        <v>153</v>
      </c>
      <c r="O43">
        <v>452.62541580000021</v>
      </c>
      <c r="P43">
        <v>1108.045048051991</v>
      </c>
      <c r="Q43" s="12">
        <f t="shared" si="6"/>
        <v>0.25276098907168593</v>
      </c>
      <c r="R43" s="13">
        <f t="shared" si="7"/>
        <v>9.3657387040591497E-2</v>
      </c>
      <c r="S43" s="13">
        <f t="shared" si="8"/>
        <v>9.3659999999999993E-2</v>
      </c>
    </row>
    <row r="44" spans="1:19" x14ac:dyDescent="0.25">
      <c r="A44">
        <v>12</v>
      </c>
      <c r="B44">
        <v>5</v>
      </c>
      <c r="C44">
        <v>3</v>
      </c>
      <c r="D44">
        <f t="shared" si="9"/>
        <v>2.9406166666666667</v>
      </c>
      <c r="E44">
        <f t="shared" si="10"/>
        <v>176.43700000000001</v>
      </c>
      <c r="F44">
        <v>176437</v>
      </c>
      <c r="G44">
        <v>773.75507863300004</v>
      </c>
      <c r="H44" s="16" t="s">
        <v>154</v>
      </c>
      <c r="I44" s="17"/>
      <c r="J44" t="s">
        <v>155</v>
      </c>
      <c r="K44">
        <v>977.17357619100812</v>
      </c>
      <c r="L44" s="12">
        <v>0.2628977866192353</v>
      </c>
      <c r="M44" s="12">
        <f t="shared" si="11"/>
        <v>0.2628977866192353</v>
      </c>
      <c r="N44" t="s">
        <v>156</v>
      </c>
      <c r="O44">
        <v>265.19714900000048</v>
      </c>
      <c r="P44">
        <v>977.17357619100812</v>
      </c>
      <c r="Q44" s="12">
        <f t="shared" si="6"/>
        <v>0.2628977866192353</v>
      </c>
      <c r="R44" s="13">
        <f t="shared" si="7"/>
        <v>0</v>
      </c>
      <c r="S44" s="13">
        <f t="shared" si="8"/>
        <v>0</v>
      </c>
    </row>
    <row r="45" spans="1:19" x14ac:dyDescent="0.25">
      <c r="A45">
        <v>12</v>
      </c>
      <c r="B45">
        <v>5</v>
      </c>
      <c r="C45">
        <v>4</v>
      </c>
      <c r="D45">
        <f t="shared" si="9"/>
        <v>1.2503166666666667</v>
      </c>
      <c r="E45">
        <f t="shared" si="10"/>
        <v>75.019000000000005</v>
      </c>
      <c r="F45">
        <v>75019</v>
      </c>
      <c r="G45">
        <v>835.71515105499998</v>
      </c>
      <c r="H45" s="16" t="s">
        <v>157</v>
      </c>
      <c r="I45" s="17"/>
      <c r="J45" t="s">
        <v>158</v>
      </c>
      <c r="K45">
        <v>1012.611449136446</v>
      </c>
      <c r="L45" s="12">
        <v>0.2116705648547039</v>
      </c>
      <c r="M45" s="12">
        <f t="shared" si="11"/>
        <v>0.2116705648547039</v>
      </c>
      <c r="N45" t="s">
        <v>159</v>
      </c>
      <c r="O45">
        <v>476.60160359999918</v>
      </c>
      <c r="P45">
        <v>1012.611449136446</v>
      </c>
      <c r="Q45" s="12">
        <f t="shared" si="6"/>
        <v>0.2116705648547039</v>
      </c>
      <c r="R45" s="13">
        <f t="shared" si="7"/>
        <v>0</v>
      </c>
      <c r="S45" s="13">
        <f t="shared" si="8"/>
        <v>0</v>
      </c>
    </row>
    <row r="46" spans="1:19" x14ac:dyDescent="0.25">
      <c r="A46">
        <v>12</v>
      </c>
      <c r="B46">
        <v>5</v>
      </c>
      <c r="C46">
        <v>5</v>
      </c>
      <c r="D46">
        <f t="shared" si="9"/>
        <v>0.67005000000000003</v>
      </c>
      <c r="E46">
        <f t="shared" si="10"/>
        <v>40.203000000000003</v>
      </c>
      <c r="F46">
        <v>40203</v>
      </c>
      <c r="G46">
        <v>1196.8098017689999</v>
      </c>
      <c r="H46" s="16" t="s">
        <v>160</v>
      </c>
      <c r="I46" s="17"/>
      <c r="J46" t="s">
        <v>161</v>
      </c>
      <c r="K46">
        <v>1401.6565058130111</v>
      </c>
      <c r="L46" s="12">
        <v>0.17116061695118809</v>
      </c>
      <c r="M46" s="12">
        <f t="shared" si="11"/>
        <v>0.17116061695118812</v>
      </c>
      <c r="N46" t="s">
        <v>162</v>
      </c>
      <c r="O46">
        <v>349.17072509999889</v>
      </c>
      <c r="P46">
        <v>1207.078493999617</v>
      </c>
      <c r="Q46" s="12">
        <f t="shared" si="6"/>
        <v>8.5800535853223468E-3</v>
      </c>
      <c r="R46" s="13">
        <f t="shared" si="7"/>
        <v>-0.13882003972188028</v>
      </c>
      <c r="S46" s="13">
        <f t="shared" si="8"/>
        <v>-0.13882</v>
      </c>
    </row>
    <row r="47" spans="1:19" x14ac:dyDescent="0.25">
      <c r="A47">
        <v>12</v>
      </c>
      <c r="B47">
        <v>5</v>
      </c>
      <c r="C47">
        <v>6</v>
      </c>
      <c r="D47">
        <f t="shared" si="9"/>
        <v>0.22886666666666666</v>
      </c>
      <c r="E47">
        <f t="shared" si="10"/>
        <v>13.731999999999999</v>
      </c>
      <c r="F47">
        <v>13732</v>
      </c>
      <c r="G47">
        <v>597.19418764500006</v>
      </c>
      <c r="H47" s="16" t="s">
        <v>163</v>
      </c>
      <c r="I47" s="17"/>
      <c r="J47" t="s">
        <v>164</v>
      </c>
      <c r="K47">
        <v>799.14062349535777</v>
      </c>
      <c r="L47" s="12">
        <v>0.33815874304926102</v>
      </c>
      <c r="M47" s="12">
        <f t="shared" si="11"/>
        <v>0.33815874304926097</v>
      </c>
      <c r="N47" t="s">
        <v>165</v>
      </c>
      <c r="O47">
        <v>377.66475460000038</v>
      </c>
      <c r="P47">
        <v>811.67034008240626</v>
      </c>
      <c r="Q47" s="12">
        <f t="shared" si="6"/>
        <v>0.35913971849454901</v>
      </c>
      <c r="R47" s="13">
        <f t="shared" si="7"/>
        <v>1.5678988426648627E-2</v>
      </c>
      <c r="S47" s="13">
        <f t="shared" si="8"/>
        <v>1.5679999999999999E-2</v>
      </c>
    </row>
    <row r="48" spans="1:19" x14ac:dyDescent="0.25">
      <c r="A48">
        <v>12</v>
      </c>
      <c r="B48">
        <v>5</v>
      </c>
      <c r="C48">
        <v>7</v>
      </c>
      <c r="D48">
        <f t="shared" si="9"/>
        <v>0.28701666666666664</v>
      </c>
      <c r="E48">
        <f t="shared" si="10"/>
        <v>17.221</v>
      </c>
      <c r="F48">
        <v>17221</v>
      </c>
      <c r="G48">
        <v>663.31653632799998</v>
      </c>
      <c r="H48" s="16" t="s">
        <v>166</v>
      </c>
      <c r="I48" s="17"/>
      <c r="J48" t="s">
        <v>167</v>
      </c>
      <c r="K48">
        <v>873.69244502127435</v>
      </c>
      <c r="L48" s="12">
        <v>0.31715764219881692</v>
      </c>
      <c r="M48" s="12">
        <f t="shared" si="11"/>
        <v>0.31715764219881692</v>
      </c>
      <c r="N48" t="s">
        <v>168</v>
      </c>
      <c r="O48">
        <v>360.94188729999951</v>
      </c>
      <c r="P48">
        <v>873.0560538038178</v>
      </c>
      <c r="Q48" s="12">
        <f t="shared" si="6"/>
        <v>0.31619823415966342</v>
      </c>
      <c r="R48" s="13">
        <f t="shared" si="7"/>
        <v>-7.2839272112631395E-4</v>
      </c>
      <c r="S48" s="13">
        <f t="shared" si="8"/>
        <v>-7.2999999999999996E-4</v>
      </c>
    </row>
    <row r="49" spans="1:19" x14ac:dyDescent="0.25">
      <c r="A49">
        <v>12</v>
      </c>
      <c r="B49">
        <v>5</v>
      </c>
      <c r="C49">
        <v>8</v>
      </c>
      <c r="D49">
        <f t="shared" si="9"/>
        <v>0.43863333333333338</v>
      </c>
      <c r="E49">
        <f t="shared" si="10"/>
        <v>26.318000000000001</v>
      </c>
      <c r="F49">
        <v>26318</v>
      </c>
      <c r="G49">
        <v>1117.1817261159999</v>
      </c>
      <c r="H49" s="16" t="s">
        <v>169</v>
      </c>
      <c r="I49" s="17"/>
      <c r="J49" t="s">
        <v>170</v>
      </c>
      <c r="K49">
        <v>1289.1298271084211</v>
      </c>
      <c r="L49" s="12">
        <v>0.15391238235718091</v>
      </c>
      <c r="M49" s="12">
        <f t="shared" si="11"/>
        <v>0.15391238235718091</v>
      </c>
      <c r="N49" t="s">
        <v>171</v>
      </c>
      <c r="O49">
        <v>439.46805069999942</v>
      </c>
      <c r="P49">
        <v>1319.92653993926</v>
      </c>
      <c r="Q49" s="12">
        <f t="shared" si="6"/>
        <v>0.18147881323491014</v>
      </c>
      <c r="R49" s="13">
        <f t="shared" si="7"/>
        <v>2.3889535548112652E-2</v>
      </c>
      <c r="S49" s="13">
        <f t="shared" si="8"/>
        <v>2.3890000000000002E-2</v>
      </c>
    </row>
    <row r="50" spans="1:19" x14ac:dyDescent="0.25">
      <c r="A50">
        <v>12</v>
      </c>
      <c r="B50">
        <v>5</v>
      </c>
      <c r="C50">
        <v>9</v>
      </c>
      <c r="D50">
        <f t="shared" si="9"/>
        <v>1.0832000000000002</v>
      </c>
      <c r="E50">
        <f t="shared" si="10"/>
        <v>64.992000000000004</v>
      </c>
      <c r="F50">
        <v>64992</v>
      </c>
      <c r="G50">
        <v>958.651706322</v>
      </c>
      <c r="H50" s="16" t="s">
        <v>172</v>
      </c>
      <c r="I50" s="17"/>
      <c r="J50" t="s">
        <v>173</v>
      </c>
      <c r="K50">
        <v>1088.705961302745</v>
      </c>
      <c r="L50" s="12">
        <v>0.13566673988540451</v>
      </c>
      <c r="M50" s="12">
        <f t="shared" si="11"/>
        <v>0.13566371824415371</v>
      </c>
      <c r="N50" t="s">
        <v>174</v>
      </c>
      <c r="O50">
        <v>336.43280050000072</v>
      </c>
      <c r="P50">
        <v>1088.705961302745</v>
      </c>
      <c r="Q50" s="12">
        <f t="shared" si="6"/>
        <v>0.13566371824415371</v>
      </c>
      <c r="R50" s="13">
        <f t="shared" si="7"/>
        <v>0</v>
      </c>
      <c r="S50" s="13">
        <f t="shared" si="8"/>
        <v>0</v>
      </c>
    </row>
    <row r="51" spans="1:19" x14ac:dyDescent="0.25">
      <c r="A51">
        <v>12</v>
      </c>
      <c r="B51">
        <v>5</v>
      </c>
      <c r="C51">
        <v>10</v>
      </c>
      <c r="D51">
        <f t="shared" si="9"/>
        <v>5.4511166666666666</v>
      </c>
      <c r="E51">
        <f t="shared" si="10"/>
        <v>327.06700000000001</v>
      </c>
      <c r="F51">
        <v>327067</v>
      </c>
      <c r="G51">
        <v>1054.082647881</v>
      </c>
      <c r="H51" s="16" t="s">
        <v>175</v>
      </c>
      <c r="I51" s="17"/>
      <c r="J51" t="s">
        <v>176</v>
      </c>
      <c r="K51">
        <v>1230.788478416772</v>
      </c>
      <c r="L51" s="12">
        <v>0.1676394454372245</v>
      </c>
      <c r="M51" s="12">
        <f t="shared" si="11"/>
        <v>0.16763944543722453</v>
      </c>
      <c r="N51" t="s">
        <v>177</v>
      </c>
      <c r="O51">
        <v>458.88279369999992</v>
      </c>
      <c r="P51">
        <v>1355.9441222660901</v>
      </c>
      <c r="Q51" s="12">
        <f t="shared" si="6"/>
        <v>0.28637363018157624</v>
      </c>
      <c r="R51" s="13">
        <f t="shared" si="7"/>
        <v>0.10168737036790622</v>
      </c>
      <c r="S51" s="13">
        <f t="shared" si="8"/>
        <v>0.10169</v>
      </c>
    </row>
    <row r="52" spans="1:19" x14ac:dyDescent="0.25">
      <c r="A52">
        <v>15</v>
      </c>
      <c r="B52">
        <v>5</v>
      </c>
      <c r="C52">
        <v>1</v>
      </c>
      <c r="D52">
        <f t="shared" si="9"/>
        <v>2.9801833333333336</v>
      </c>
      <c r="E52">
        <f t="shared" si="10"/>
        <v>178.81100000000001</v>
      </c>
      <c r="F52">
        <v>178811</v>
      </c>
      <c r="G52">
        <v>810.90597523600002</v>
      </c>
      <c r="H52" s="16" t="s">
        <v>178</v>
      </c>
      <c r="I52" s="17"/>
      <c r="J52" t="s">
        <v>179</v>
      </c>
      <c r="K52">
        <v>962.34315919796416</v>
      </c>
      <c r="L52" s="12">
        <v>0.18675060806882199</v>
      </c>
      <c r="M52" s="12">
        <f t="shared" si="11"/>
        <v>0.18675060806882202</v>
      </c>
      <c r="N52" t="s">
        <v>180</v>
      </c>
      <c r="O52">
        <v>624.67114910000055</v>
      </c>
      <c r="P52">
        <v>962.34315919796416</v>
      </c>
      <c r="Q52" s="12">
        <f t="shared" si="6"/>
        <v>0.18675060806882202</v>
      </c>
      <c r="R52" s="13">
        <f t="shared" si="7"/>
        <v>0</v>
      </c>
      <c r="S52" s="13">
        <f t="shared" si="8"/>
        <v>0</v>
      </c>
    </row>
    <row r="53" spans="1:19" x14ac:dyDescent="0.25">
      <c r="A53">
        <v>15</v>
      </c>
      <c r="B53">
        <v>5</v>
      </c>
      <c r="C53">
        <v>2</v>
      </c>
      <c r="D53">
        <f t="shared" si="9"/>
        <v>3.0230833333333331</v>
      </c>
      <c r="E53">
        <f t="shared" si="10"/>
        <v>181.38499999999999</v>
      </c>
      <c r="F53">
        <v>181385</v>
      </c>
      <c r="G53">
        <v>990.66466418100003</v>
      </c>
      <c r="H53" s="16" t="s">
        <v>181</v>
      </c>
      <c r="I53" s="17"/>
      <c r="J53" t="s">
        <v>182</v>
      </c>
      <c r="K53">
        <v>1153.558670195504</v>
      </c>
      <c r="L53" s="12">
        <v>0.16442900600393501</v>
      </c>
      <c r="M53" s="12">
        <f t="shared" si="11"/>
        <v>0.16442900600393504</v>
      </c>
      <c r="N53" t="s">
        <v>183</v>
      </c>
      <c r="O53">
        <v>602.51803999999993</v>
      </c>
      <c r="P53">
        <v>1210.6817557624181</v>
      </c>
      <c r="Q53" s="12">
        <f t="shared" si="6"/>
        <v>0.2220903798595765</v>
      </c>
      <c r="R53" s="13">
        <f t="shared" si="7"/>
        <v>4.9519011943478332E-2</v>
      </c>
      <c r="S53" s="13">
        <f t="shared" si="8"/>
        <v>4.9520000000000002E-2</v>
      </c>
    </row>
    <row r="54" spans="1:19" x14ac:dyDescent="0.25">
      <c r="A54">
        <v>15</v>
      </c>
      <c r="B54">
        <v>5</v>
      </c>
      <c r="C54">
        <v>3</v>
      </c>
      <c r="D54">
        <f t="shared" si="9"/>
        <v>0.23050000000000001</v>
      </c>
      <c r="E54">
        <f t="shared" si="10"/>
        <v>13.83</v>
      </c>
      <c r="F54">
        <v>13830</v>
      </c>
      <c r="G54">
        <v>816.442220013</v>
      </c>
      <c r="H54" s="16" t="s">
        <v>184</v>
      </c>
      <c r="I54" s="17"/>
      <c r="J54" t="s">
        <v>185</v>
      </c>
      <c r="K54">
        <v>975.46261563845303</v>
      </c>
      <c r="L54" s="12">
        <v>0.19477238384415729</v>
      </c>
      <c r="M54" s="12">
        <f t="shared" si="11"/>
        <v>0.19477238159354496</v>
      </c>
      <c r="N54" t="s">
        <v>186</v>
      </c>
      <c r="O54">
        <v>479.13731389999879</v>
      </c>
      <c r="P54">
        <v>986.5123038407138</v>
      </c>
      <c r="Q54" s="12">
        <f t="shared" si="6"/>
        <v>0.20830633161646861</v>
      </c>
      <c r="R54" s="13">
        <f t="shared" si="7"/>
        <v>1.1327638830144815E-2</v>
      </c>
      <c r="S54" s="13">
        <f t="shared" si="8"/>
        <v>1.133E-2</v>
      </c>
    </row>
    <row r="55" spans="1:19" x14ac:dyDescent="0.25">
      <c r="A55">
        <v>15</v>
      </c>
      <c r="B55">
        <v>5</v>
      </c>
      <c r="C55">
        <v>4</v>
      </c>
      <c r="D55">
        <f t="shared" si="9"/>
        <v>31.813433333333332</v>
      </c>
      <c r="E55">
        <f t="shared" si="10"/>
        <v>1908.806</v>
      </c>
      <c r="F55">
        <v>1908806</v>
      </c>
      <c r="G55">
        <v>1335.717997939</v>
      </c>
      <c r="H55" s="16" t="s">
        <v>187</v>
      </c>
      <c r="I55" s="17"/>
      <c r="J55" t="s">
        <v>188</v>
      </c>
      <c r="K55">
        <v>1734.219878209735</v>
      </c>
      <c r="L55" s="12">
        <v>0.29834324198862128</v>
      </c>
      <c r="M55" s="12">
        <f t="shared" si="11"/>
        <v>0.29834282452255606</v>
      </c>
      <c r="N55" t="s">
        <v>189</v>
      </c>
      <c r="O55">
        <v>568.31309979999969</v>
      </c>
      <c r="P55">
        <v>1487.7384971082749</v>
      </c>
      <c r="Q55" s="12">
        <f t="shared" si="6"/>
        <v>0.11381182210903878</v>
      </c>
      <c r="R55" s="13">
        <f t="shared" si="7"/>
        <v>-0.14212810278469826</v>
      </c>
      <c r="S55" s="13">
        <f t="shared" si="8"/>
        <v>-0.14213000000000001</v>
      </c>
    </row>
    <row r="56" spans="1:19" x14ac:dyDescent="0.25">
      <c r="A56">
        <v>15</v>
      </c>
      <c r="B56">
        <v>5</v>
      </c>
      <c r="C56">
        <v>5</v>
      </c>
      <c r="D56">
        <f t="shared" si="9"/>
        <v>6.3772166666666665</v>
      </c>
      <c r="E56">
        <f t="shared" si="10"/>
        <v>382.63299999999998</v>
      </c>
      <c r="F56">
        <v>382633</v>
      </c>
      <c r="G56">
        <v>1235.5368964209999</v>
      </c>
      <c r="H56" s="16" t="s">
        <v>190</v>
      </c>
      <c r="I56" s="17"/>
      <c r="J56" t="s">
        <v>191</v>
      </c>
      <c r="K56">
        <v>1490.655680771097</v>
      </c>
      <c r="L56" s="12">
        <v>0.2064845212800801</v>
      </c>
      <c r="M56" s="12">
        <f t="shared" si="11"/>
        <v>0.20648414878511828</v>
      </c>
      <c r="N56" t="s">
        <v>192</v>
      </c>
      <c r="O56">
        <v>432.18090789999951</v>
      </c>
      <c r="P56">
        <v>1474.954967044446</v>
      </c>
      <c r="Q56" s="12">
        <f t="shared" si="6"/>
        <v>0.19377654468836367</v>
      </c>
      <c r="R56" s="13">
        <f t="shared" si="7"/>
        <v>-1.0532756778902287E-2</v>
      </c>
      <c r="S56" s="13">
        <f t="shared" si="8"/>
        <v>-1.0529999999999999E-2</v>
      </c>
    </row>
    <row r="57" spans="1:19" x14ac:dyDescent="0.25">
      <c r="A57">
        <v>15</v>
      </c>
      <c r="B57">
        <v>5</v>
      </c>
      <c r="C57">
        <v>6</v>
      </c>
      <c r="D57">
        <f t="shared" si="9"/>
        <v>11.927283333333332</v>
      </c>
      <c r="E57">
        <f t="shared" si="10"/>
        <v>715.63699999999994</v>
      </c>
      <c r="F57">
        <v>715637</v>
      </c>
      <c r="G57">
        <v>684.84841983199999</v>
      </c>
      <c r="H57" s="16" t="s">
        <v>193</v>
      </c>
      <c r="I57" s="17"/>
      <c r="J57" t="s">
        <v>194</v>
      </c>
      <c r="K57">
        <v>875.64478069384813</v>
      </c>
      <c r="L57" s="12">
        <v>0.27859736121145401</v>
      </c>
      <c r="M57" s="12">
        <f t="shared" si="11"/>
        <v>0.27859648257442482</v>
      </c>
      <c r="N57" t="s">
        <v>195</v>
      </c>
      <c r="O57">
        <v>857.44035090000034</v>
      </c>
      <c r="P57">
        <v>865.05128518565994</v>
      </c>
      <c r="Q57" s="12">
        <f t="shared" si="6"/>
        <v>0.26312810270901327</v>
      </c>
      <c r="R57" s="13">
        <f t="shared" si="7"/>
        <v>-1.2097937133587512E-2</v>
      </c>
      <c r="S57" s="13">
        <f t="shared" si="8"/>
        <v>-1.21E-2</v>
      </c>
    </row>
    <row r="58" spans="1:19" x14ac:dyDescent="0.25">
      <c r="A58">
        <v>15</v>
      </c>
      <c r="B58">
        <v>5</v>
      </c>
      <c r="C58">
        <v>7</v>
      </c>
      <c r="D58">
        <f t="shared" si="9"/>
        <v>0.80586666666666662</v>
      </c>
      <c r="E58">
        <f t="shared" si="10"/>
        <v>48.351999999999997</v>
      </c>
      <c r="F58">
        <v>48352</v>
      </c>
      <c r="G58">
        <v>1042.9837969709999</v>
      </c>
      <c r="H58" s="16" t="s">
        <v>196</v>
      </c>
      <c r="I58" s="17"/>
      <c r="J58" t="s">
        <v>197</v>
      </c>
      <c r="K58">
        <v>1286.1944229437479</v>
      </c>
      <c r="L58" s="12">
        <v>0.23420849888566209</v>
      </c>
      <c r="M58" s="12">
        <f t="shared" si="11"/>
        <v>0.23318734833568119</v>
      </c>
      <c r="N58" t="s">
        <v>198</v>
      </c>
      <c r="O58">
        <v>818.3367384000012</v>
      </c>
      <c r="P58">
        <v>1277.933433799529</v>
      </c>
      <c r="Q58" s="12">
        <f t="shared" si="6"/>
        <v>0.22526681383820366</v>
      </c>
      <c r="R58" s="13">
        <f t="shared" si="7"/>
        <v>-6.422815242280216E-3</v>
      </c>
      <c r="S58" s="13">
        <f t="shared" si="8"/>
        <v>-6.4200000000000004E-3</v>
      </c>
    </row>
    <row r="59" spans="1:19" x14ac:dyDescent="0.25">
      <c r="A59">
        <v>15</v>
      </c>
      <c r="B59">
        <v>5</v>
      </c>
      <c r="C59">
        <v>8</v>
      </c>
      <c r="D59">
        <f t="shared" si="9"/>
        <v>9.8160000000000007</v>
      </c>
      <c r="E59">
        <f t="shared" si="10"/>
        <v>588.96</v>
      </c>
      <c r="F59">
        <v>588960</v>
      </c>
      <c r="G59">
        <v>844.422064514</v>
      </c>
      <c r="H59" s="16" t="s">
        <v>199</v>
      </c>
      <c r="I59" s="17"/>
      <c r="J59" t="s">
        <v>200</v>
      </c>
      <c r="K59">
        <v>1087.616110754589</v>
      </c>
      <c r="L59" s="12">
        <v>0.30092509760304048</v>
      </c>
      <c r="M59" s="12">
        <f t="shared" si="11"/>
        <v>0.28800058224503799</v>
      </c>
      <c r="N59" t="s">
        <v>201</v>
      </c>
      <c r="O59">
        <v>717.40328900000168</v>
      </c>
      <c r="P59">
        <v>1025.97020552298</v>
      </c>
      <c r="Q59" s="12">
        <f t="shared" si="6"/>
        <v>0.2149969175822857</v>
      </c>
      <c r="R59" s="13">
        <f t="shared" si="7"/>
        <v>-5.6679838246271534E-2</v>
      </c>
      <c r="S59" s="13">
        <f t="shared" si="8"/>
        <v>-5.6680000000000001E-2</v>
      </c>
    </row>
    <row r="60" spans="1:19" x14ac:dyDescent="0.25">
      <c r="A60">
        <v>15</v>
      </c>
      <c r="B60">
        <v>5</v>
      </c>
      <c r="C60">
        <v>9</v>
      </c>
      <c r="D60">
        <f t="shared" si="9"/>
        <v>13.850033333333332</v>
      </c>
      <c r="E60">
        <f t="shared" si="10"/>
        <v>831.00199999999995</v>
      </c>
      <c r="F60">
        <v>831002</v>
      </c>
      <c r="G60">
        <v>812.48444796000001</v>
      </c>
      <c r="H60" s="16" t="s">
        <v>202</v>
      </c>
      <c r="I60" s="17"/>
      <c r="J60" t="s">
        <v>203</v>
      </c>
      <c r="K60">
        <v>928.10180427269586</v>
      </c>
      <c r="L60" s="12">
        <v>0.142310132540058</v>
      </c>
      <c r="M60" s="12">
        <f t="shared" si="11"/>
        <v>0.14230100847221125</v>
      </c>
      <c r="N60" t="s">
        <v>204</v>
      </c>
      <c r="O60">
        <v>548.25659099999984</v>
      </c>
      <c r="P60">
        <v>1035.824466025884</v>
      </c>
      <c r="Q60" s="12">
        <f t="shared" si="6"/>
        <v>0.27488528380653932</v>
      </c>
      <c r="R60" s="13">
        <f t="shared" si="7"/>
        <v>0.11606772151208637</v>
      </c>
      <c r="S60" s="13">
        <f t="shared" si="8"/>
        <v>0.11607000000000001</v>
      </c>
    </row>
    <row r="61" spans="1:19" x14ac:dyDescent="0.25">
      <c r="A61">
        <v>15</v>
      </c>
      <c r="B61">
        <v>5</v>
      </c>
      <c r="C61">
        <v>10</v>
      </c>
      <c r="D61">
        <f t="shared" si="9"/>
        <v>463.13668333333334</v>
      </c>
      <c r="E61">
        <f t="shared" si="10"/>
        <v>27788.201000000001</v>
      </c>
      <c r="F61">
        <v>27788201</v>
      </c>
      <c r="G61">
        <v>1036.0607604459999</v>
      </c>
      <c r="H61" s="16" t="s">
        <v>205</v>
      </c>
      <c r="I61" s="17"/>
      <c r="J61" t="s">
        <v>206</v>
      </c>
      <c r="K61">
        <v>1172.042609135658</v>
      </c>
      <c r="L61" s="12">
        <v>0.13124891307641179</v>
      </c>
      <c r="M61" s="12">
        <f t="shared" si="11"/>
        <v>0.13124891307641179</v>
      </c>
      <c r="N61" t="s">
        <v>207</v>
      </c>
      <c r="O61">
        <v>1080.9009071999999</v>
      </c>
      <c r="P61">
        <v>1255.4227582098631</v>
      </c>
      <c r="Q61" s="12">
        <f t="shared" si="6"/>
        <v>0.21172696248956768</v>
      </c>
      <c r="R61" s="13">
        <f t="shared" si="7"/>
        <v>7.1140885514132557E-2</v>
      </c>
      <c r="S61" s="13">
        <f t="shared" si="8"/>
        <v>7.1139999999999995E-2</v>
      </c>
    </row>
    <row r="62" spans="1:19" x14ac:dyDescent="0.25">
      <c r="H62" s="16"/>
      <c r="I62" s="17"/>
      <c r="M62" s="12"/>
      <c r="Q62" s="12"/>
      <c r="R62" s="13"/>
      <c r="S62" s="13"/>
    </row>
    <row r="63" spans="1:19" x14ac:dyDescent="0.25">
      <c r="H63" s="16"/>
      <c r="I63" s="17"/>
    </row>
    <row r="64" spans="1:19" x14ac:dyDescent="0.25">
      <c r="H64" s="16"/>
      <c r="I64" s="17"/>
    </row>
    <row r="65" spans="8:9" x14ac:dyDescent="0.25">
      <c r="H65" s="16"/>
      <c r="I65" s="17"/>
    </row>
    <row r="66" spans="8:9" x14ac:dyDescent="0.25">
      <c r="H66" s="16"/>
      <c r="I66" s="17"/>
    </row>
    <row r="67" spans="8:9" x14ac:dyDescent="0.25">
      <c r="H67" s="16"/>
      <c r="I67" s="17"/>
    </row>
    <row r="68" spans="8:9" x14ac:dyDescent="0.25">
      <c r="H68" s="16"/>
      <c r="I68" s="17"/>
    </row>
    <row r="69" spans="8:9" x14ac:dyDescent="0.25">
      <c r="H69" s="16"/>
      <c r="I69" s="17"/>
    </row>
    <row r="70" spans="8:9" x14ac:dyDescent="0.25">
      <c r="H70" s="16"/>
      <c r="I70" s="17"/>
    </row>
    <row r="71" spans="8:9" x14ac:dyDescent="0.25">
      <c r="H71" s="16"/>
      <c r="I71" s="17"/>
    </row>
    <row r="72" spans="8:9" x14ac:dyDescent="0.25">
      <c r="H72" s="16"/>
      <c r="I72" s="17"/>
    </row>
    <row r="73" spans="8:9" x14ac:dyDescent="0.25">
      <c r="H73" s="16"/>
      <c r="I73" s="17"/>
    </row>
    <row r="74" spans="8:9" x14ac:dyDescent="0.25">
      <c r="H74" s="16"/>
      <c r="I74" s="17"/>
    </row>
    <row r="75" spans="8:9" x14ac:dyDescent="0.25">
      <c r="H75" s="16"/>
      <c r="I75" s="17"/>
    </row>
    <row r="76" spans="8:9" x14ac:dyDescent="0.25">
      <c r="H76" s="16"/>
      <c r="I76" s="17"/>
    </row>
    <row r="77" spans="8:9" x14ac:dyDescent="0.25">
      <c r="H77" s="16"/>
      <c r="I77" s="17"/>
    </row>
    <row r="78" spans="8:9" x14ac:dyDescent="0.25">
      <c r="H78" s="16"/>
      <c r="I78" s="17"/>
    </row>
    <row r="79" spans="8:9" x14ac:dyDescent="0.25">
      <c r="H79" s="16"/>
      <c r="I79" s="17"/>
    </row>
    <row r="80" spans="8:9" x14ac:dyDescent="0.25">
      <c r="H80" s="16"/>
      <c r="I80" s="17"/>
    </row>
    <row r="81" spans="8:9" x14ac:dyDescent="0.25">
      <c r="H81" s="16"/>
      <c r="I81" s="17"/>
    </row>
    <row r="82" spans="8:9" x14ac:dyDescent="0.25">
      <c r="H82" s="16"/>
      <c r="I82" s="17"/>
    </row>
    <row r="83" spans="8:9" x14ac:dyDescent="0.25">
      <c r="H83" s="16"/>
      <c r="I83" s="17"/>
    </row>
    <row r="84" spans="8:9" x14ac:dyDescent="0.25">
      <c r="H84" s="16"/>
      <c r="I84" s="17"/>
    </row>
    <row r="85" spans="8:9" x14ac:dyDescent="0.25">
      <c r="H85" s="16"/>
      <c r="I85" s="17"/>
    </row>
    <row r="86" spans="8:9" x14ac:dyDescent="0.25">
      <c r="H86" s="16"/>
      <c r="I86" s="17"/>
    </row>
    <row r="87" spans="8:9" x14ac:dyDescent="0.25">
      <c r="H87" s="16"/>
      <c r="I87" s="17"/>
    </row>
    <row r="88" spans="8:9" x14ac:dyDescent="0.25">
      <c r="H88" s="16"/>
      <c r="I88" s="17"/>
    </row>
    <row r="89" spans="8:9" x14ac:dyDescent="0.25">
      <c r="H89" s="16"/>
      <c r="I89" s="17"/>
    </row>
    <row r="90" spans="8:9" x14ac:dyDescent="0.25">
      <c r="H90" s="16"/>
      <c r="I90" s="17"/>
    </row>
    <row r="91" spans="8:9" x14ac:dyDescent="0.25">
      <c r="H91" s="16"/>
      <c r="I91" s="17"/>
    </row>
    <row r="92" spans="8:9" x14ac:dyDescent="0.25">
      <c r="H92" s="16"/>
      <c r="I92" s="17"/>
    </row>
    <row r="93" spans="8:9" x14ac:dyDescent="0.25">
      <c r="H93" s="16"/>
      <c r="I93" s="17"/>
    </row>
    <row r="94" spans="8:9" x14ac:dyDescent="0.25">
      <c r="H94" s="16"/>
      <c r="I94" s="17"/>
    </row>
    <row r="95" spans="8:9" x14ac:dyDescent="0.25">
      <c r="H95" s="16"/>
      <c r="I95" s="17"/>
    </row>
    <row r="96" spans="8:9" x14ac:dyDescent="0.25">
      <c r="H96" s="16"/>
      <c r="I96" s="17"/>
    </row>
    <row r="97" spans="8:9" x14ac:dyDescent="0.25">
      <c r="H97" s="16"/>
      <c r="I97" s="17"/>
    </row>
    <row r="98" spans="8:9" x14ac:dyDescent="0.25">
      <c r="H98" s="16"/>
      <c r="I98" s="17"/>
    </row>
    <row r="99" spans="8:9" x14ac:dyDescent="0.25">
      <c r="H99" s="16"/>
      <c r="I99" s="17"/>
    </row>
    <row r="100" spans="8:9" x14ac:dyDescent="0.25">
      <c r="H100" s="16"/>
      <c r="I100" s="17"/>
    </row>
    <row r="101" spans="8:9" x14ac:dyDescent="0.25">
      <c r="H101" s="16"/>
      <c r="I101" s="17"/>
    </row>
    <row r="102" spans="8:9" x14ac:dyDescent="0.25">
      <c r="H102" s="16"/>
      <c r="I102" s="17"/>
    </row>
    <row r="103" spans="8:9" x14ac:dyDescent="0.25">
      <c r="H103" s="16"/>
      <c r="I103" s="17"/>
    </row>
    <row r="104" spans="8:9" x14ac:dyDescent="0.25">
      <c r="H104" s="16"/>
      <c r="I104" s="17"/>
    </row>
    <row r="105" spans="8:9" x14ac:dyDescent="0.25">
      <c r="H105" s="16"/>
      <c r="I105" s="17"/>
    </row>
    <row r="106" spans="8:9" x14ac:dyDescent="0.25">
      <c r="H106" s="16"/>
      <c r="I106" s="17"/>
    </row>
    <row r="107" spans="8:9" x14ac:dyDescent="0.25">
      <c r="H107" s="16"/>
      <c r="I107" s="17"/>
    </row>
    <row r="108" spans="8:9" x14ac:dyDescent="0.25">
      <c r="H108" s="16"/>
      <c r="I108" s="17"/>
    </row>
    <row r="109" spans="8:9" x14ac:dyDescent="0.25">
      <c r="H109" s="16"/>
      <c r="I109" s="17"/>
    </row>
    <row r="110" spans="8:9" x14ac:dyDescent="0.25">
      <c r="H110" s="16"/>
      <c r="I110" s="17"/>
    </row>
    <row r="111" spans="8:9" x14ac:dyDescent="0.25">
      <c r="H111" s="16"/>
      <c r="I111" s="17"/>
    </row>
    <row r="112" spans="8:9" x14ac:dyDescent="0.25">
      <c r="H112" s="16"/>
      <c r="I112" s="17"/>
    </row>
    <row r="113" spans="8:9" x14ac:dyDescent="0.25">
      <c r="H113" s="16"/>
      <c r="I113" s="17"/>
    </row>
    <row r="114" spans="8:9" x14ac:dyDescent="0.25">
      <c r="H114" s="16"/>
      <c r="I114" s="17"/>
    </row>
    <row r="115" spans="8:9" x14ac:dyDescent="0.25">
      <c r="H115" s="16"/>
      <c r="I115" s="17"/>
    </row>
    <row r="116" spans="8:9" x14ac:dyDescent="0.25">
      <c r="H116" s="16"/>
      <c r="I116" s="17"/>
    </row>
    <row r="117" spans="8:9" x14ac:dyDescent="0.25">
      <c r="H117" s="16"/>
      <c r="I117" s="17"/>
    </row>
    <row r="118" spans="8:9" x14ac:dyDescent="0.25">
      <c r="H118" s="16"/>
      <c r="I118" s="17"/>
    </row>
    <row r="119" spans="8:9" x14ac:dyDescent="0.25">
      <c r="H119" s="16"/>
      <c r="I119" s="17"/>
    </row>
    <row r="120" spans="8:9" x14ac:dyDescent="0.25">
      <c r="H120" s="16"/>
      <c r="I120" s="17"/>
    </row>
    <row r="121" spans="8:9" x14ac:dyDescent="0.25">
      <c r="H121" s="16"/>
      <c r="I121" s="17"/>
    </row>
    <row r="122" spans="8:9" x14ac:dyDescent="0.25">
      <c r="H122" s="16"/>
      <c r="I122" s="17"/>
    </row>
    <row r="123" spans="8:9" x14ac:dyDescent="0.25">
      <c r="H123" s="16"/>
      <c r="I123" s="17"/>
    </row>
    <row r="124" spans="8:9" x14ac:dyDescent="0.25">
      <c r="H124" s="16"/>
      <c r="I124" s="17"/>
    </row>
    <row r="125" spans="8:9" x14ac:dyDescent="0.25">
      <c r="H125" s="16"/>
      <c r="I125" s="17"/>
    </row>
    <row r="126" spans="8:9" x14ac:dyDescent="0.25">
      <c r="H126" s="16"/>
      <c r="I126" s="17"/>
    </row>
    <row r="127" spans="8:9" x14ac:dyDescent="0.25">
      <c r="H127" s="16"/>
      <c r="I127" s="17"/>
    </row>
    <row r="128" spans="8:9" x14ac:dyDescent="0.25">
      <c r="H128" s="16"/>
      <c r="I128" s="17"/>
    </row>
    <row r="129" spans="8:9" x14ac:dyDescent="0.25">
      <c r="H129" s="16"/>
      <c r="I129" s="17"/>
    </row>
    <row r="130" spans="8:9" x14ac:dyDescent="0.25">
      <c r="H130" s="16"/>
      <c r="I130" s="17"/>
    </row>
    <row r="131" spans="8:9" x14ac:dyDescent="0.25">
      <c r="H131" s="16"/>
      <c r="I131" s="17"/>
    </row>
    <row r="132" spans="8:9" x14ac:dyDescent="0.25">
      <c r="H132" s="16"/>
      <c r="I132" s="17"/>
    </row>
    <row r="133" spans="8:9" x14ac:dyDescent="0.25">
      <c r="H133" s="16"/>
      <c r="I133" s="17"/>
    </row>
    <row r="134" spans="8:9" x14ac:dyDescent="0.25">
      <c r="H134" s="16"/>
      <c r="I134" s="17"/>
    </row>
    <row r="135" spans="8:9" x14ac:dyDescent="0.25">
      <c r="H135" s="16"/>
      <c r="I135" s="17"/>
    </row>
    <row r="136" spans="8:9" x14ac:dyDescent="0.25">
      <c r="H136" s="16"/>
      <c r="I136" s="17"/>
    </row>
    <row r="137" spans="8:9" x14ac:dyDescent="0.25">
      <c r="H137" s="16"/>
      <c r="I137" s="17"/>
    </row>
    <row r="138" spans="8:9" x14ac:dyDescent="0.25">
      <c r="H138" s="16"/>
      <c r="I138" s="17"/>
    </row>
    <row r="139" spans="8:9" x14ac:dyDescent="0.25">
      <c r="H139" s="16"/>
      <c r="I139" s="17"/>
    </row>
    <row r="140" spans="8:9" x14ac:dyDescent="0.25">
      <c r="H140" s="16"/>
      <c r="I140" s="17"/>
    </row>
    <row r="141" spans="8:9" x14ac:dyDescent="0.25">
      <c r="H141" s="16"/>
      <c r="I141" s="17"/>
    </row>
    <row r="142" spans="8:9" x14ac:dyDescent="0.25">
      <c r="H142" s="16"/>
      <c r="I142" s="17"/>
    </row>
    <row r="143" spans="8:9" x14ac:dyDescent="0.25">
      <c r="H143" s="16"/>
      <c r="I143" s="17"/>
    </row>
    <row r="144" spans="8:9" x14ac:dyDescent="0.25">
      <c r="H144" s="16"/>
      <c r="I144" s="17"/>
    </row>
    <row r="145" spans="8:9" x14ac:dyDescent="0.25">
      <c r="H145" s="16"/>
      <c r="I145" s="17"/>
    </row>
    <row r="146" spans="8:9" x14ac:dyDescent="0.25">
      <c r="H146" s="16"/>
      <c r="I146" s="17"/>
    </row>
    <row r="147" spans="8:9" x14ac:dyDescent="0.25">
      <c r="H147" s="16"/>
      <c r="I147" s="17"/>
    </row>
    <row r="148" spans="8:9" x14ac:dyDescent="0.25">
      <c r="H148" s="16"/>
      <c r="I148" s="17"/>
    </row>
    <row r="149" spans="8:9" x14ac:dyDescent="0.25">
      <c r="H149" s="16"/>
      <c r="I149" s="17"/>
    </row>
    <row r="150" spans="8:9" x14ac:dyDescent="0.25">
      <c r="H150" s="16"/>
      <c r="I150" s="17"/>
    </row>
    <row r="151" spans="8:9" x14ac:dyDescent="0.25">
      <c r="H151" s="16"/>
      <c r="I151" s="17"/>
    </row>
    <row r="152" spans="8:9" x14ac:dyDescent="0.25">
      <c r="H152" s="16"/>
      <c r="I152" s="17"/>
    </row>
    <row r="153" spans="8:9" x14ac:dyDescent="0.25">
      <c r="H153" s="16"/>
      <c r="I153" s="17"/>
    </row>
    <row r="154" spans="8:9" x14ac:dyDescent="0.25">
      <c r="H154" s="16"/>
      <c r="I154" s="17"/>
    </row>
    <row r="155" spans="8:9" x14ac:dyDescent="0.25">
      <c r="H155" s="16"/>
      <c r="I155" s="17"/>
    </row>
    <row r="156" spans="8:9" x14ac:dyDescent="0.25">
      <c r="H156" s="16"/>
      <c r="I156" s="17"/>
    </row>
    <row r="157" spans="8:9" x14ac:dyDescent="0.25">
      <c r="H157" s="16"/>
      <c r="I157" s="17"/>
    </row>
    <row r="158" spans="8:9" x14ac:dyDescent="0.25">
      <c r="H158" s="16"/>
      <c r="I158" s="17"/>
    </row>
    <row r="159" spans="8:9" x14ac:dyDescent="0.25">
      <c r="H159" s="16"/>
      <c r="I159" s="17"/>
    </row>
    <row r="160" spans="8:9" x14ac:dyDescent="0.25">
      <c r="H160" s="16"/>
      <c r="I160" s="17"/>
    </row>
    <row r="161" spans="8:9" x14ac:dyDescent="0.25">
      <c r="H161" s="16"/>
      <c r="I161" s="17"/>
    </row>
    <row r="162" spans="8:9" x14ac:dyDescent="0.25">
      <c r="H162" s="16"/>
      <c r="I162" s="17"/>
    </row>
    <row r="163" spans="8:9" x14ac:dyDescent="0.25">
      <c r="H163" s="16"/>
      <c r="I163" s="17"/>
    </row>
    <row r="164" spans="8:9" x14ac:dyDescent="0.25">
      <c r="H164" s="16"/>
      <c r="I164" s="17"/>
    </row>
    <row r="165" spans="8:9" x14ac:dyDescent="0.25">
      <c r="H165" s="16"/>
      <c r="I165" s="17"/>
    </row>
    <row r="166" spans="8:9" x14ac:dyDescent="0.25">
      <c r="H166" s="16"/>
      <c r="I166" s="17"/>
    </row>
    <row r="167" spans="8:9" x14ac:dyDescent="0.25">
      <c r="H167" s="16"/>
      <c r="I167" s="17"/>
    </row>
    <row r="168" spans="8:9" x14ac:dyDescent="0.25">
      <c r="H168" s="16"/>
      <c r="I168" s="17"/>
    </row>
    <row r="169" spans="8:9" x14ac:dyDescent="0.25">
      <c r="H169" s="16"/>
      <c r="I169" s="17"/>
    </row>
    <row r="170" spans="8:9" x14ac:dyDescent="0.25">
      <c r="H170" s="16"/>
      <c r="I170" s="17"/>
    </row>
    <row r="171" spans="8:9" x14ac:dyDescent="0.25">
      <c r="H171" s="16"/>
      <c r="I171" s="17"/>
    </row>
    <row r="172" spans="8:9" x14ac:dyDescent="0.25">
      <c r="H172" s="16"/>
      <c r="I172" s="17"/>
    </row>
    <row r="173" spans="8:9" x14ac:dyDescent="0.25">
      <c r="H173" s="16"/>
      <c r="I173" s="17"/>
    </row>
    <row r="174" spans="8:9" x14ac:dyDescent="0.25">
      <c r="H174" s="16"/>
      <c r="I174" s="17"/>
    </row>
    <row r="175" spans="8:9" x14ac:dyDescent="0.25">
      <c r="H175" s="16"/>
      <c r="I175" s="17"/>
    </row>
    <row r="176" spans="8:9" x14ac:dyDescent="0.25">
      <c r="H176" s="16"/>
      <c r="I176" s="17"/>
    </row>
    <row r="177" spans="8:9" x14ac:dyDescent="0.25">
      <c r="H177" s="16"/>
      <c r="I177" s="17"/>
    </row>
    <row r="178" spans="8:9" x14ac:dyDescent="0.25">
      <c r="H178" s="16"/>
      <c r="I178" s="17"/>
    </row>
    <row r="179" spans="8:9" x14ac:dyDescent="0.25">
      <c r="H179" s="16"/>
      <c r="I179" s="17"/>
    </row>
    <row r="180" spans="8:9" x14ac:dyDescent="0.25">
      <c r="H180" s="16"/>
      <c r="I180" s="17"/>
    </row>
    <row r="181" spans="8:9" x14ac:dyDescent="0.25">
      <c r="H181" s="16"/>
      <c r="I181" s="17"/>
    </row>
    <row r="182" spans="8:9" x14ac:dyDescent="0.25">
      <c r="H182" s="16"/>
      <c r="I182" s="17"/>
    </row>
    <row r="183" spans="8:9" x14ac:dyDescent="0.25">
      <c r="H183" s="16"/>
      <c r="I183" s="17"/>
    </row>
    <row r="184" spans="8:9" x14ac:dyDescent="0.25">
      <c r="H184" s="16"/>
      <c r="I184" s="17"/>
    </row>
    <row r="185" spans="8:9" x14ac:dyDescent="0.25">
      <c r="H185" s="16"/>
      <c r="I185" s="17"/>
    </row>
    <row r="186" spans="8:9" x14ac:dyDescent="0.25">
      <c r="H186" s="16"/>
      <c r="I186" s="17"/>
    </row>
    <row r="187" spans="8:9" x14ac:dyDescent="0.25">
      <c r="H187" s="16"/>
      <c r="I187" s="17"/>
    </row>
    <row r="188" spans="8:9" x14ac:dyDescent="0.25">
      <c r="H188" s="16"/>
      <c r="I188" s="17"/>
    </row>
    <row r="189" spans="8:9" x14ac:dyDescent="0.25">
      <c r="H189" s="16"/>
      <c r="I189" s="17"/>
    </row>
    <row r="190" spans="8:9" x14ac:dyDescent="0.25">
      <c r="H190" s="16"/>
      <c r="I190" s="17"/>
    </row>
    <row r="191" spans="8:9" x14ac:dyDescent="0.25">
      <c r="H191" s="16"/>
      <c r="I191" s="17"/>
    </row>
    <row r="192" spans="8:9" x14ac:dyDescent="0.25">
      <c r="H192" s="16"/>
      <c r="I192" s="17"/>
    </row>
    <row r="193" spans="8:9" x14ac:dyDescent="0.25">
      <c r="H193" s="16"/>
      <c r="I193" s="17"/>
    </row>
    <row r="194" spans="8:9" x14ac:dyDescent="0.25">
      <c r="H194" s="16"/>
      <c r="I194" s="17"/>
    </row>
    <row r="195" spans="8:9" x14ac:dyDescent="0.25">
      <c r="H195" s="16"/>
      <c r="I195" s="17"/>
    </row>
    <row r="196" spans="8:9" x14ac:dyDescent="0.25">
      <c r="H196" s="16"/>
      <c r="I196" s="17"/>
    </row>
    <row r="197" spans="8:9" x14ac:dyDescent="0.25">
      <c r="H197" s="16"/>
      <c r="I197" s="17"/>
    </row>
    <row r="198" spans="8:9" x14ac:dyDescent="0.25">
      <c r="H198" s="16"/>
      <c r="I198" s="17"/>
    </row>
    <row r="199" spans="8:9" x14ac:dyDescent="0.25">
      <c r="H199" s="16"/>
      <c r="I199" s="17"/>
    </row>
    <row r="200" spans="8:9" x14ac:dyDescent="0.25">
      <c r="H200" s="16"/>
      <c r="I200" s="17"/>
    </row>
    <row r="201" spans="8:9" x14ac:dyDescent="0.25">
      <c r="H201" s="16"/>
      <c r="I201" s="17"/>
    </row>
    <row r="202" spans="8:9" x14ac:dyDescent="0.25">
      <c r="H202" s="16"/>
      <c r="I202" s="17"/>
    </row>
    <row r="203" spans="8:9" x14ac:dyDescent="0.25">
      <c r="H203" s="16"/>
      <c r="I203" s="17"/>
    </row>
    <row r="204" spans="8:9" x14ac:dyDescent="0.25">
      <c r="H204" s="16"/>
      <c r="I204" s="17"/>
    </row>
    <row r="205" spans="8:9" x14ac:dyDescent="0.25">
      <c r="H205" s="16"/>
      <c r="I205" s="17"/>
    </row>
    <row r="206" spans="8:9" x14ac:dyDescent="0.25">
      <c r="H206" s="16"/>
      <c r="I206" s="17"/>
    </row>
    <row r="207" spans="8:9" x14ac:dyDescent="0.25">
      <c r="H207" s="16"/>
      <c r="I207" s="17"/>
    </row>
    <row r="208" spans="8:9" x14ac:dyDescent="0.25">
      <c r="H208" s="16"/>
      <c r="I208" s="17"/>
    </row>
  </sheetData>
  <mergeCells count="207">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25:I125"/>
    <mergeCell ref="H126:I126"/>
    <mergeCell ref="H127:I127"/>
    <mergeCell ref="H128:I128"/>
    <mergeCell ref="H129:I129"/>
    <mergeCell ref="H121:I121"/>
    <mergeCell ref="H122:I122"/>
    <mergeCell ref="H123:I123"/>
    <mergeCell ref="H124:I124"/>
    <mergeCell ref="H110:I110"/>
    <mergeCell ref="H111:I111"/>
    <mergeCell ref="H101:I101"/>
    <mergeCell ref="H102:I102"/>
    <mergeCell ref="H103:I103"/>
    <mergeCell ref="H105:I105"/>
    <mergeCell ref="H106:I106"/>
    <mergeCell ref="H107:I107"/>
    <mergeCell ref="H108:I108"/>
    <mergeCell ref="H109:I109"/>
    <mergeCell ref="H104:I104"/>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s>
  <conditionalFormatting sqref="R2:R61 R63:R1048576">
    <cfRule type="cellIs" dxfId="15" priority="21" operator="notBetween">
      <formula>-0.1</formula>
      <formula>0.1</formula>
    </cfRule>
    <cfRule type="cellIs" dxfId="14" priority="22" operator="greaterThan">
      <formula>0</formula>
    </cfRule>
    <cfRule type="cellIs" dxfId="13" priority="24" operator="lessThan">
      <formula>0</formula>
    </cfRule>
  </conditionalFormatting>
  <conditionalFormatting sqref="Q1:Q61 Q63:Q1048576">
    <cfRule type="cellIs" dxfId="12" priority="23" operator="lessThan">
      <formula>0</formula>
    </cfRule>
  </conditionalFormatting>
  <conditionalFormatting sqref="S2:S61 S63:S1048576">
    <cfRule type="cellIs" dxfId="11" priority="20" operator="notBetween">
      <formula>-0.1</formula>
      <formula>0.1</formula>
    </cfRule>
    <cfRule type="cellIs" dxfId="10" priority="19" operator="greaterThan">
      <formula>0</formula>
    </cfRule>
    <cfRule type="cellIs" dxfId="9" priority="25" operator="lessThan">
      <formula>0</formula>
    </cfRule>
  </conditionalFormatting>
  <conditionalFormatting sqref="O2:O61 O63:O1048576">
    <cfRule type="cellIs" dxfId="8" priority="17" operator="greaterThan">
      <formula>1800</formula>
    </cfRule>
  </conditionalFormatting>
  <conditionalFormatting sqref="R62">
    <cfRule type="cellIs" dxfId="7" priority="4" operator="notBetween">
      <formula>-0.1</formula>
      <formula>0.1</formula>
    </cfRule>
    <cfRule type="cellIs" dxfId="6" priority="5" operator="greaterThan">
      <formula>0</formula>
    </cfRule>
    <cfRule type="cellIs" dxfId="5" priority="7" operator="lessThan">
      <formula>0</formula>
    </cfRule>
  </conditionalFormatting>
  <conditionalFormatting sqref="Q62">
    <cfRule type="cellIs" dxfId="4" priority="6" operator="lessThan">
      <formula>0</formula>
    </cfRule>
  </conditionalFormatting>
  <conditionalFormatting sqref="S62">
    <cfRule type="cellIs" dxfId="3" priority="2" operator="greaterThan">
      <formula>0</formula>
    </cfRule>
    <cfRule type="cellIs" dxfId="2" priority="3" operator="notBetween">
      <formula>-0.1</formula>
      <formula>0.1</formula>
    </cfRule>
    <cfRule type="cellIs" dxfId="1" priority="8" operator="lessThan">
      <formula>0</formula>
    </cfRule>
  </conditionalFormatting>
  <conditionalFormatting sqref="O62">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tabSelected="1" workbookViewId="0">
      <selection activeCell="L2" sqref="L2"/>
    </sheetView>
  </sheetViews>
  <sheetFormatPr defaultRowHeight="15" x14ac:dyDescent="0.25"/>
  <cols>
    <col min="1" max="1" width="12.28515625" style="11" bestFit="1" customWidth="1"/>
    <col min="2" max="2" width="14.42578125" style="11" bestFit="1" customWidth="1"/>
    <col min="3" max="3" width="12" style="11" bestFit="1" customWidth="1"/>
    <col min="4" max="4" width="15" style="11" bestFit="1" customWidth="1"/>
    <col min="5" max="5" width="19" style="11" bestFit="1" customWidth="1"/>
    <col min="6" max="6" width="51.140625" style="11" customWidth="1"/>
    <col min="7" max="7" width="16" style="11" bestFit="1" customWidth="1"/>
    <col min="8" max="8" width="12" style="11" bestFit="1" customWidth="1"/>
    <col min="9" max="9" width="12.85546875" style="11" bestFit="1" customWidth="1"/>
    <col min="10" max="10" width="13.5703125" style="11" bestFit="1" customWidth="1"/>
    <col min="11" max="11" width="14" style="11" bestFit="1" customWidth="1"/>
    <col min="12" max="12" width="41.7109375" style="11" customWidth="1"/>
  </cols>
  <sheetData>
    <row r="1" spans="1:12" x14ac:dyDescent="0.25">
      <c r="A1" s="5" t="s">
        <v>208</v>
      </c>
      <c r="B1" s="1" t="s">
        <v>209</v>
      </c>
      <c r="C1" s="5" t="s">
        <v>210</v>
      </c>
      <c r="D1" s="5" t="s">
        <v>211</v>
      </c>
      <c r="E1" s="5" t="s">
        <v>212</v>
      </c>
      <c r="F1" s="5" t="s">
        <v>213</v>
      </c>
      <c r="G1" s="5" t="s">
        <v>7</v>
      </c>
      <c r="H1" s="5" t="s">
        <v>214</v>
      </c>
      <c r="I1" s="5" t="s">
        <v>215</v>
      </c>
      <c r="J1" s="5" t="s">
        <v>216</v>
      </c>
      <c r="K1" s="5" t="s">
        <v>217</v>
      </c>
      <c r="L1" s="5" t="s">
        <v>270</v>
      </c>
    </row>
    <row r="2" spans="1:12" x14ac:dyDescent="0.25">
      <c r="A2" s="9">
        <v>43745</v>
      </c>
      <c r="B2" t="s">
        <v>218</v>
      </c>
      <c r="C2">
        <v>469154.88979999977</v>
      </c>
      <c r="F2" t="s">
        <v>219</v>
      </c>
      <c r="G2">
        <v>3603.7618333999999</v>
      </c>
      <c r="H2">
        <v>455532.2174666666</v>
      </c>
      <c r="J2">
        <f>C2-H2</f>
        <v>13622.672333333176</v>
      </c>
      <c r="K2" s="12">
        <f t="shared" ref="K2:K18" si="0">J2/C2</f>
        <v>2.9036620164271349E-2</v>
      </c>
    </row>
    <row r="3" spans="1:12" ht="14.25" customHeight="1" x14ac:dyDescent="0.25">
      <c r="A3" s="10">
        <v>43768</v>
      </c>
      <c r="B3" t="s">
        <v>220</v>
      </c>
      <c r="C3">
        <v>592286.43533333309</v>
      </c>
      <c r="F3" s="7" t="s">
        <v>221</v>
      </c>
      <c r="G3">
        <v>3600.6243162000001</v>
      </c>
      <c r="H3">
        <v>609208.49233333301</v>
      </c>
      <c r="J3">
        <f>C3-H3</f>
        <v>-16922.056999999913</v>
      </c>
      <c r="K3" s="12">
        <f t="shared" si="0"/>
        <v>-2.8570731981184649E-2</v>
      </c>
      <c r="L3" t="s">
        <v>222</v>
      </c>
    </row>
    <row r="4" spans="1:12" x14ac:dyDescent="0.25">
      <c r="A4" s="8">
        <v>43775</v>
      </c>
      <c r="B4" t="s">
        <v>223</v>
      </c>
      <c r="C4">
        <v>471229.1394000001</v>
      </c>
      <c r="E4" t="s">
        <v>224</v>
      </c>
      <c r="F4" t="s">
        <v>225</v>
      </c>
      <c r="G4">
        <v>3893.4923675999999</v>
      </c>
      <c r="H4">
        <v>468885.14206666662</v>
      </c>
      <c r="J4">
        <f t="shared" ref="J4:J18" si="1">C4-(H4+I4*10)</f>
        <v>2343.9973333334783</v>
      </c>
      <c r="K4" s="12">
        <f t="shared" si="0"/>
        <v>4.974219837758781E-3</v>
      </c>
    </row>
    <row r="5" spans="1:12" x14ac:dyDescent="0.25">
      <c r="A5" s="8">
        <v>43775</v>
      </c>
      <c r="B5" t="s">
        <v>226</v>
      </c>
      <c r="C5">
        <v>1428685.831666667</v>
      </c>
      <c r="E5" t="s">
        <v>227</v>
      </c>
      <c r="F5" t="s">
        <v>228</v>
      </c>
      <c r="G5">
        <v>3661.4549959999999</v>
      </c>
      <c r="H5">
        <v>1267130.2461999999</v>
      </c>
      <c r="J5">
        <f t="shared" si="1"/>
        <v>161555.58546666708</v>
      </c>
      <c r="K5" s="12">
        <f t="shared" si="0"/>
        <v>0.11307985414694049</v>
      </c>
      <c r="L5" t="s">
        <v>229</v>
      </c>
    </row>
    <row r="6" spans="1:12" x14ac:dyDescent="0.25">
      <c r="A6" s="10">
        <v>43768</v>
      </c>
      <c r="B6" t="s">
        <v>220</v>
      </c>
      <c r="C6">
        <v>592286.43533333309</v>
      </c>
      <c r="E6" t="s">
        <v>230</v>
      </c>
      <c r="F6" t="s">
        <v>231</v>
      </c>
      <c r="G6">
        <v>3786.4904317999999</v>
      </c>
      <c r="H6">
        <v>611931.94500000007</v>
      </c>
      <c r="J6">
        <f t="shared" si="1"/>
        <v>-19645.509666666971</v>
      </c>
      <c r="K6" s="12">
        <f t="shared" si="0"/>
        <v>-3.3168933972986682E-2</v>
      </c>
    </row>
    <row r="7" spans="1:12" x14ac:dyDescent="0.25">
      <c r="A7" s="9">
        <v>43745</v>
      </c>
      <c r="B7" t="s">
        <v>218</v>
      </c>
      <c r="C7">
        <v>469154.88979999977</v>
      </c>
      <c r="E7" t="s">
        <v>232</v>
      </c>
      <c r="F7" t="s">
        <v>233</v>
      </c>
      <c r="G7">
        <v>3601.0539597000002</v>
      </c>
      <c r="H7">
        <v>412483.57013333333</v>
      </c>
      <c r="J7">
        <f t="shared" si="1"/>
        <v>56671.319666666444</v>
      </c>
      <c r="K7" s="12">
        <f t="shared" si="0"/>
        <v>0.12079447725851343</v>
      </c>
    </row>
    <row r="8" spans="1:12" x14ac:dyDescent="0.25">
      <c r="A8" s="8">
        <v>43795</v>
      </c>
      <c r="B8" t="s">
        <v>234</v>
      </c>
      <c r="C8">
        <v>1275847.0800666669</v>
      </c>
      <c r="E8" t="s">
        <v>235</v>
      </c>
      <c r="F8" t="s">
        <v>236</v>
      </c>
      <c r="G8">
        <v>3902.6114637000001</v>
      </c>
      <c r="H8">
        <v>1140670.6407999999</v>
      </c>
      <c r="J8">
        <f t="shared" si="1"/>
        <v>135176.439266667</v>
      </c>
      <c r="K8" s="12">
        <f t="shared" si="0"/>
        <v>0.105950345757427</v>
      </c>
    </row>
    <row r="9" spans="1:12" x14ac:dyDescent="0.25">
      <c r="A9" s="10">
        <v>43768</v>
      </c>
      <c r="B9" t="s">
        <v>220</v>
      </c>
      <c r="C9">
        <v>592286.43533333309</v>
      </c>
      <c r="E9" t="s">
        <v>237</v>
      </c>
      <c r="F9" t="s">
        <v>238</v>
      </c>
      <c r="G9">
        <v>7200.1489792000002</v>
      </c>
      <c r="H9">
        <v>603863.99999999988</v>
      </c>
      <c r="J9">
        <f t="shared" si="1"/>
        <v>-11577.564666666789</v>
      </c>
      <c r="K9" s="12">
        <f t="shared" si="0"/>
        <v>-1.9547239268025863E-2</v>
      </c>
    </row>
    <row r="10" spans="1:12" x14ac:dyDescent="0.25">
      <c r="A10" s="9">
        <v>43745</v>
      </c>
      <c r="B10" t="s">
        <v>239</v>
      </c>
      <c r="C10">
        <v>475403.35446666653</v>
      </c>
      <c r="E10" t="s">
        <v>240</v>
      </c>
      <c r="F10" t="s">
        <v>241</v>
      </c>
      <c r="G10">
        <v>3601.0659418</v>
      </c>
      <c r="H10">
        <v>415161.92479999957</v>
      </c>
      <c r="J10">
        <f t="shared" si="1"/>
        <v>60241.429666666954</v>
      </c>
      <c r="K10" s="12">
        <f t="shared" si="0"/>
        <v>0.12671645898302314</v>
      </c>
      <c r="L10" t="s">
        <v>242</v>
      </c>
    </row>
    <row r="11" spans="1:12" x14ac:dyDescent="0.25">
      <c r="A11" s="10">
        <v>43768</v>
      </c>
      <c r="B11" t="s">
        <v>243</v>
      </c>
      <c r="C11">
        <v>600912.63166666601</v>
      </c>
      <c r="E11" t="s">
        <v>244</v>
      </c>
      <c r="F11" t="s">
        <v>245</v>
      </c>
      <c r="G11">
        <v>3600.2064667</v>
      </c>
      <c r="H11">
        <v>609615.0336666666</v>
      </c>
      <c r="J11">
        <f t="shared" si="1"/>
        <v>-8702.4020000005839</v>
      </c>
      <c r="K11" s="12">
        <f t="shared" si="0"/>
        <v>-1.4481975484296224E-2</v>
      </c>
    </row>
    <row r="12" spans="1:12" x14ac:dyDescent="0.25">
      <c r="A12" s="9">
        <v>43745</v>
      </c>
      <c r="B12" t="s">
        <v>246</v>
      </c>
      <c r="C12">
        <v>494345.58179999999</v>
      </c>
      <c r="E12" t="s">
        <v>247</v>
      </c>
      <c r="F12" t="s">
        <v>248</v>
      </c>
      <c r="G12">
        <v>7170.8296077000005</v>
      </c>
      <c r="H12">
        <v>462138.49680000002</v>
      </c>
      <c r="J12">
        <f t="shared" si="1"/>
        <v>32207.084999999963</v>
      </c>
      <c r="K12" s="12">
        <f t="shared" si="0"/>
        <v>6.5150951451266648E-2</v>
      </c>
      <c r="L12" t="s">
        <v>249</v>
      </c>
    </row>
    <row r="13" spans="1:12" x14ac:dyDescent="0.25">
      <c r="A13" s="10">
        <v>43768</v>
      </c>
      <c r="B13" t="s">
        <v>250</v>
      </c>
      <c r="C13">
        <v>593149.57433333329</v>
      </c>
      <c r="E13" t="s">
        <v>251</v>
      </c>
      <c r="F13" t="s">
        <v>252</v>
      </c>
      <c r="G13">
        <v>5056.3446751000001</v>
      </c>
      <c r="H13">
        <v>593149.57433333329</v>
      </c>
      <c r="J13">
        <f t="shared" si="1"/>
        <v>0</v>
      </c>
      <c r="K13" s="12">
        <f t="shared" si="0"/>
        <v>0</v>
      </c>
    </row>
    <row r="14" spans="1:12" x14ac:dyDescent="0.25">
      <c r="A14" s="8">
        <v>43795</v>
      </c>
      <c r="B14" t="s">
        <v>253</v>
      </c>
      <c r="C14">
        <v>1372973.317933334</v>
      </c>
      <c r="E14" t="s">
        <v>254</v>
      </c>
      <c r="F14" t="s">
        <v>255</v>
      </c>
      <c r="G14">
        <v>7318.0830248000002</v>
      </c>
      <c r="H14">
        <v>1254723.0476333329</v>
      </c>
      <c r="J14">
        <f t="shared" si="1"/>
        <v>118250.27030000114</v>
      </c>
      <c r="K14" s="12">
        <f t="shared" si="0"/>
        <v>8.6127143736483655E-2</v>
      </c>
    </row>
    <row r="15" spans="1:12" x14ac:dyDescent="0.25">
      <c r="A15" s="10">
        <v>43754</v>
      </c>
      <c r="B15" t="s">
        <v>256</v>
      </c>
      <c r="C15">
        <v>636315.92813333333</v>
      </c>
      <c r="E15" t="s">
        <v>257</v>
      </c>
      <c r="F15" t="s">
        <v>258</v>
      </c>
      <c r="G15">
        <v>4347.3198690999998</v>
      </c>
      <c r="H15">
        <v>636315.92813333333</v>
      </c>
      <c r="J15">
        <f t="shared" si="1"/>
        <v>0</v>
      </c>
      <c r="K15" s="12">
        <f t="shared" si="0"/>
        <v>0</v>
      </c>
    </row>
    <row r="16" spans="1:12" x14ac:dyDescent="0.25">
      <c r="A16" s="9">
        <v>43745</v>
      </c>
      <c r="B16" t="s">
        <v>259</v>
      </c>
      <c r="C16">
        <v>538213.87013333349</v>
      </c>
      <c r="E16" t="s">
        <v>260</v>
      </c>
      <c r="F16" t="s">
        <v>261</v>
      </c>
      <c r="G16">
        <v>7527.1272962000003</v>
      </c>
      <c r="H16">
        <v>464391.88160000002</v>
      </c>
      <c r="J16">
        <f t="shared" si="1"/>
        <v>73821.988533333468</v>
      </c>
      <c r="K16" s="12">
        <f t="shared" si="0"/>
        <v>0.13716106668719871</v>
      </c>
      <c r="L16" t="s">
        <v>268</v>
      </c>
    </row>
    <row r="17" spans="1:12" x14ac:dyDescent="0.25">
      <c r="A17" s="10">
        <v>43768</v>
      </c>
      <c r="B17" t="s">
        <v>262</v>
      </c>
      <c r="C17">
        <v>632705.85299999989</v>
      </c>
      <c r="E17" t="s">
        <v>263</v>
      </c>
      <c r="F17" t="s">
        <v>264</v>
      </c>
      <c r="G17">
        <v>6666.2375192999998</v>
      </c>
      <c r="H17">
        <v>590658.45699999982</v>
      </c>
      <c r="J17">
        <f t="shared" si="1"/>
        <v>42047.396000000066</v>
      </c>
      <c r="K17" s="12">
        <f t="shared" si="0"/>
        <v>6.6456467568034458E-2</v>
      </c>
    </row>
    <row r="18" spans="1:12" x14ac:dyDescent="0.25">
      <c r="A18" s="8">
        <v>43795</v>
      </c>
      <c r="B18" t="s">
        <v>265</v>
      </c>
      <c r="C18">
        <v>1432583.6294</v>
      </c>
      <c r="E18" t="s">
        <v>266</v>
      </c>
      <c r="F18" t="s">
        <v>267</v>
      </c>
      <c r="G18">
        <v>7733.803919</v>
      </c>
      <c r="H18">
        <v>1254822.7691666661</v>
      </c>
      <c r="J18">
        <f t="shared" si="1"/>
        <v>177760.86023333389</v>
      </c>
      <c r="K18" s="12">
        <f t="shared" si="0"/>
        <v>0.12408410691373345</v>
      </c>
    </row>
    <row r="19" spans="1:12" x14ac:dyDescent="0.25">
      <c r="L19" s="11" t="s">
        <v>269</v>
      </c>
    </row>
  </sheetData>
  <conditionalFormatting sqref="K1:K1048576 L1">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2020-09-03T08:58:29Z</dcterms:modified>
</cp:coreProperties>
</file>